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05"/>
  <workbookPr defaultThemeVersion="166925"/>
  <mc:AlternateContent xmlns:mc="http://schemas.openxmlformats.org/markup-compatibility/2006">
    <mc:Choice Requires="x15">
      <x15ac:absPath xmlns:x15ac="http://schemas.microsoft.com/office/spreadsheetml/2010/11/ac" url="C:\Users\miros\Desktop\Dropbox\Research\1909 FSI 2020\Rankings and comparisons\"/>
    </mc:Choice>
  </mc:AlternateContent>
  <xr:revisionPtr revIDLastSave="1" documentId="13_ncr:1_{A7B63EC4-DDE3-4568-BF13-D292CB864AC1}" xr6:coauthVersionLast="45" xr6:coauthVersionMax="45" xr10:uidLastSave="{2482E813-C55F-4BDE-8EF4-3A8947D28A2B}"/>
  <bookViews>
    <workbookView xWindow="2460" yWindow="-120" windowWidth="26460" windowHeight="16440" tabRatio="826" activeTab="1" xr2:uid="{00000000-000D-0000-FFFF-FFFF00000000}"/>
  </bookViews>
  <sheets>
    <sheet name="FSI2020 Results" sheetId="1" r:id="rId1"/>
    <sheet name="SS2020" sheetId="2" r:id="rId2"/>
    <sheet name="GSW2020" sheetId="4" r:id="rId3"/>
    <sheet name="FSI 2018-2020" sheetId="16" r:id="rId4"/>
    <sheet name="SS categories 2018-2020" sheetId="15" r:id="rId5"/>
    <sheet name="KFSIs 2018-2020" sheetId="19" r:id="rId6"/>
    <sheet name="GSW historical" sheetId="7" r:id="rId7"/>
    <sheet name="What If analysis" sheetId="18" r:id="rId8"/>
    <sheet name="Aggregate analysis" sheetId="17" r:id="rId9"/>
    <sheet name="Country characteristics" sheetId="6" r:id="rId10"/>
  </sheets>
  <externalReferences>
    <externalReference r:id="rId11"/>
  </externalReferences>
  <definedNames>
    <definedName name="_xlnm._FilterDatabase" localSheetId="9" hidden="1">'Country characteristics'!$A$1:$FE$274</definedName>
    <definedName name="_xlnm._FilterDatabase" localSheetId="3" hidden="1">'FSI 2018-2020'!$A$2:$AR$114</definedName>
    <definedName name="_xlnm._FilterDatabase" localSheetId="0" hidden="1">'FSI2020 Results'!$A$1:$L$134</definedName>
    <definedName name="_xlnm._FilterDatabase" localSheetId="6" hidden="1">'GSW historical'!$A$2:$AC$275</definedName>
    <definedName name="_xlnm._FilterDatabase" localSheetId="2" hidden="1">'GSW2020'!$A$2:$V$2</definedName>
    <definedName name="_xlnm._FilterDatabase" localSheetId="5" hidden="1">'KFSIs 2018-2020'!$A$2:$AI$114</definedName>
    <definedName name="_xlnm._FilterDatabase" localSheetId="4" hidden="1">'SS categories 2018-2020'!$A$2:$Z$114</definedName>
    <definedName name="_xlnm._FilterDatabase" localSheetId="7" hidden="1">'What If analysis'!$A$2:$AC$135</definedName>
    <definedName name="Afghanistan">'Country characteristics'!$B$2:$FF$2</definedName>
    <definedName name="Albania">'Country characteristics'!$B$3:$FF$3</definedName>
    <definedName name="Alderney">'Country characteristics'!$B$4:$FF$4</definedName>
    <definedName name="Algeria">'Country characteristics'!$B$5:$FF$5</definedName>
    <definedName name="American_Samoa">'Country characteristics'!$B$6:$FF$6</definedName>
    <definedName name="Andorra">'Country characteristics'!$B$7:$FF$7</definedName>
    <definedName name="Angola">'Country characteristics'!$B$8:$FF$8</definedName>
    <definedName name="Anguilla">'Country characteristics'!$B$9:$FF$9</definedName>
    <definedName name="Anjouan">'Country characteristics'!$B$10:$FF$10</definedName>
    <definedName name="Antarctica">'Country characteristics'!$B$11:$FF$11</definedName>
    <definedName name="Antigua_and_Barbuda">'Country characteristics'!$B$12:$FF$12</definedName>
    <definedName name="Argentina">'Country characteristics'!$B$13:$FF$13</definedName>
    <definedName name="Armenia">'Country characteristics'!$B$14:$FF$14</definedName>
    <definedName name="Aruba">'Country characteristics'!$B$15:$FF$15</definedName>
    <definedName name="Australia">'Country characteristics'!$B$16:$FF$16</definedName>
    <definedName name="Austria">'Country characteristics'!$B$17:$FF$17</definedName>
    <definedName name="Axis_of_Avoidance__UK___UK_dependencies___CH___NL___LX">'Country characteristics'!$EE$2:$EE$1048576</definedName>
    <definedName name="Azerbaijan">'Country characteristics'!$B$18:$FF$18</definedName>
    <definedName name="Bahamas">'Country characteristics'!$B$19:$FF$19</definedName>
    <definedName name="Bahrain">'Country characteristics'!$B$20:$FF$20</definedName>
    <definedName name="Bangladesh">'Country characteristics'!$B$21:$FF$21</definedName>
    <definedName name="Barbados">'Country characteristics'!$B$22:$FF$22</definedName>
    <definedName name="Belarus">'Country characteristics'!$B$23:$FF$23</definedName>
    <definedName name="Belgium">'Country characteristics'!$B$24:$FF$24</definedName>
    <definedName name="Belize">'Country characteristics'!$B$25:$FF$25</definedName>
    <definedName name="Benin">'Country characteristics'!$B$26:$FF$26</definedName>
    <definedName name="Bermuda">'Country characteristics'!$B$27:$FF$27</definedName>
    <definedName name="Bhutan">'Country characteristics'!$B$28:$FF$28</definedName>
    <definedName name="big4_offices_2018">'Country characteristics'!$BZ$2:$BZ$1048576</definedName>
    <definedName name="big4staff">'Country characteristics'!$CC$2:$CC$1048576</definedName>
    <definedName name="Bolivia">'Country characteristics'!$B$29:$FF$29</definedName>
    <definedName name="Bonaire__Sint_Eustatius_and_Saba">'Country characteristics'!$B$30:$FF$30</definedName>
    <definedName name="Bosnia_and_Herzegovina">'Country characteristics'!$B$31:$FF$31</definedName>
    <definedName name="Botswana">'Country characteristics'!$B$32:$FF$32</definedName>
    <definedName name="Bouvet_Island">'Country characteristics'!$B$33:$FF$33</definedName>
    <definedName name="Brazil">'Country characteristics'!$B$34:$FF$34</definedName>
    <definedName name="British_Indian_Ocean_Territory">'Country characteristics'!$B$35:$FF$35</definedName>
    <definedName name="British_Virgin_Islands">'Country characteristics'!$B$36:$FF$36</definedName>
    <definedName name="Brunei">'Country characteristics'!$B$37:$FF$37</definedName>
    <definedName name="Bulgaria">'Country characteristics'!$B$38:$FF$38</definedName>
    <definedName name="Burkina_Faso">'Country characteristics'!$B$39:$FF$39</definedName>
    <definedName name="Burundi">'Country characteristics'!$B$40:$FF$40</definedName>
    <definedName name="Cambodia">'Country characteristics'!$B$41:$FF$41</definedName>
    <definedName name="Cameroon">'Country characteristics'!$B$42:$FF$42</definedName>
    <definedName name="Campione_d_Italia">'Country characteristics'!$B$43:$FF$43</definedName>
    <definedName name="Canada">'Country characteristics'!$B$44:$FF$44</definedName>
    <definedName name="Cape_Verde">'Country characteristics'!$B$45:$FF$45</definedName>
    <definedName name="Cayman_Islands">'Country characteristics'!$B$46:$FF$46</definedName>
    <definedName name="Central_African_Republic">'Country characteristics'!$B$47:$FF$47</definedName>
    <definedName name="Ceuta">'Country characteristics'!$B$48:$FF$48</definedName>
    <definedName name="Chad">'Country characteristics'!$B$49:$FF$49</definedName>
    <definedName name="Channel_Islands">'Country characteristics'!$B$50:$FF$50</definedName>
    <definedName name="Chile">'Country characteristics'!$B$51:$FF$51</definedName>
    <definedName name="China">'Country characteristics'!$B$52:$FF$52</definedName>
    <definedName name="Christmas_Island">'Country characteristics'!$B$53:$FF$53</definedName>
    <definedName name="class_devgroup_weo2015">'Country characteristics'!$J$2:$J$1048576</definedName>
    <definedName name="Cocos_Islands">'Country characteristics'!$B$54:$FF$54</definedName>
    <definedName name="Colombia">'Country characteristics'!$B$55:$FF$55</definedName>
    <definedName name="Comoros">'Country characteristics'!$B$56:$FF$56</definedName>
    <definedName name="Congo__Dem._Rep._of">'Country characteristics'!$B$57:$FF$57</definedName>
    <definedName name="Congo__Rep._of">'Country characteristics'!$B$58:$FF$58</definedName>
    <definedName name="Cook_Islands">'Country characteristics'!$B$59:$FF$59</definedName>
    <definedName name="Costa_Rica">'Country characteristics'!$B$60:$FF$60</definedName>
    <definedName name="Cote_d_Ivoire">'Country characteristics'!$B$61:$FF$61</definedName>
    <definedName name="Country">'Country characteristics'!$H$2:$H$1048576</definedName>
    <definedName name="countryCharacteristics" localSheetId="8">'[1]Country characteristics'!$A:$EY</definedName>
    <definedName name="countryCharacteristics">'Country characteristics'!$A:$FF</definedName>
    <definedName name="cpis_assets">'Country characteristics'!$BR$2:$BR$1048576</definedName>
    <definedName name="Croatia">'Country characteristics'!$B$62:$FF$62</definedName>
    <definedName name="cthi_2019">'Country characteristics'!$BU$2:$BU$1048576</definedName>
    <definedName name="cthi_2019_gsw">'Country characteristics'!$BX$2:$BX$1048576</definedName>
    <definedName name="cthi_2019_hs">'Country characteristics'!$BW$2:$BW$1048576</definedName>
    <definedName name="cthi_2019_rank">'Country characteristics'!$BT$2:$BT$1048576</definedName>
    <definedName name="cthi_2019_share">'Country characteristics'!$BV$2:$BV$1048576</definedName>
    <definedName name="Cuba">'Country characteristics'!$B$63:$FF$63</definedName>
    <definedName name="Curacao">'Country characteristics'!$B$64:$FF$64</definedName>
    <definedName name="Cyprus">'Country characteristics'!$B$65:$FF$65</definedName>
    <definedName name="Czechia">'Country characteristics'!$B$66:$FF$66</definedName>
    <definedName name="Czechoslovakia">'Country characteristics'!$B$67:$FF$67</definedName>
    <definedName name="Denmark">'Country characteristics'!$B$68:$FF$68</definedName>
    <definedName name="dev_status_un">'Country characteristics'!$K$2:$K$1048576</definedName>
    <definedName name="dev_weo2015">'Country characteristics'!$I$2:$I$1048576</definedName>
    <definedName name="Djibouti">'Country characteristics'!$B$69:$FF$69</definedName>
    <definedName name="DNK_OCT">'Country characteristics'!$V$2:$V$1048576</definedName>
    <definedName name="Dominica">'Country characteristics'!$B$70:$FF$70</definedName>
    <definedName name="Dominican_Republic">'Country characteristics'!$B$71:$FF$71</definedName>
    <definedName name="East_Germany">'Country characteristics'!$B$72:$FF$72</definedName>
    <definedName name="Ecuador">'Country characteristics'!$B$73:$FF$73</definedName>
    <definedName name="EFTA">'Country characteristics'!$CH$2:$CH$1048576</definedName>
    <definedName name="Egypt">'Country characteristics'!$B$74:$FF$74</definedName>
    <definedName name="El_Salvador">'Country characteristics'!$B$75:$FF$75</definedName>
    <definedName name="Equatorial_Guinea">'Country characteristics'!$B$76:$FF$76</definedName>
    <definedName name="Eritrea">'Country characteristics'!$B$77:$FF$77</definedName>
    <definedName name="Eritrea_and_Ethiopia">'Country characteristics'!$B$78:$FF$78</definedName>
    <definedName name="Estonia">'Country characteristics'!$B$79:$FF$79</definedName>
    <definedName name="Eswatini">'Country characteristics'!$B$80:$FF$80</definedName>
    <definedName name="Ethiopia">'Country characteristics'!$B$81:$FF$81</definedName>
    <definedName name="EU28_">'Country characteristics'!$L$2:$L$1048576</definedName>
    <definedName name="EU28___EFTA">'Country characteristics'!$DR$2:$DR$1048576</definedName>
    <definedName name="EU28___EFTA___EU28_dependencies">'Country characteristics'!$DS$2:$DS$1048576</definedName>
    <definedName name="EU28___EU28_dependencies">'Country characteristics'!$DQ$2:$DQ$1048576</definedName>
    <definedName name="EU28___UK_dependencies">'Country characteristics'!$DO$2:$DO$1048576</definedName>
    <definedName name="EU28_excl._UK">'Country characteristics'!$DN$2:$DN$1048576</definedName>
    <definedName name="EU28_OCT">'Country characteristics'!$W$2:$W$1048576</definedName>
    <definedName name="expFinSer_final">'Country characteristics'!$CG$2:$CG$1048576</definedName>
    <definedName name="Falkland_Islands">'Country characteristics'!$B$82:$FF$82</definedName>
    <definedName name="Faroe_Islands">'Country characteristics'!$B$83:$FF$83</definedName>
    <definedName name="Fiji">'Country characteristics'!$B$84:$FF$84</definedName>
    <definedName name="Finland">'Country characteristics'!$B$85:$FF$85</definedName>
    <definedName name="FRA_OCT">'Country characteristics'!$U$2:$U$1048576</definedName>
    <definedName name="France">'Country characteristics'!$B$86:$FF$86</definedName>
    <definedName name="French_Guiana">'Country characteristics'!$B$87:$FF$87</definedName>
    <definedName name="French_Polynesia">'Country characteristics'!$B$88:$FF$88</definedName>
    <definedName name="French_Southern_and_Antarctic_Lands">'Country characteristics'!$B$89:$FF$89</definedName>
    <definedName name="fsi_2018">'Country characteristics'!$AL$2:$AL$1048576</definedName>
    <definedName name="fsi_2018_gsw">'Country characteristics'!$BM$2:$BM$1048576</definedName>
    <definedName name="fsi_2018_rank">'Country characteristics'!$AK$2:$AK$1048576</definedName>
    <definedName name="fsi_2018_share">'Country characteristics'!$AM$2:$AM$1048576</definedName>
    <definedName name="fsi_2018_ss">'Country characteristics'!$AN$2:$AN$1048576</definedName>
    <definedName name="FSI_2020">'Country characteristics'!$CZ$2:$CZ$1048576</definedName>
    <definedName name="FSI_share_2020">'Country characteristics'!$DA$2:$DA$1048576</definedName>
    <definedName name="FSI2018_country_name">'Country characteristics'!$B$2:$B$1048576</definedName>
    <definedName name="FSI2018_country_name_with_footnotes">'Country characteristics'!$C$2:$C$1048576</definedName>
    <definedName name="FSI2020_all_countries">'Country characteristics'!$DJ$2:$DJ$1048576</definedName>
    <definedName name="FSI2020_top10">'Country characteristics'!$DK$2:$DK$1048576</definedName>
    <definedName name="FSI2020_top15">'Country characteristics'!$DL$2:$DL$1048576</definedName>
    <definedName name="Gabon">'Country characteristics'!$B$90:$FF$90</definedName>
    <definedName name="Gambia">'Country characteristics'!$B$91:$FF$91</definedName>
    <definedName name="GBR_CD">'Country characteristics'!$Q$2:$Q$1048576</definedName>
    <definedName name="GBR_OCT">'Country characteristics'!$R$2:$R$1048576</definedName>
    <definedName name="GBR_OT">'Country characteristics'!$P$2:$P$1048576</definedName>
    <definedName name="gdp_final">'Country characteristics'!$CB$2:$CB$1048576</definedName>
    <definedName name="gdp_wb">'Country characteristics'!$AF$2:$AF$1048576</definedName>
    <definedName name="gdppc_final">'Country characteristics'!$CE$2:$CE$1048576</definedName>
    <definedName name="Georgia">'Country characteristics'!$B$92:$FF$92</definedName>
    <definedName name="Germany">'Country characteristics'!$B$93:$FF$93</definedName>
    <definedName name="Ghana">'Country characteristics'!$B$94:$FF$94</definedName>
    <definedName name="Gibraltar">'Country characteristics'!$B$95:$FF$95</definedName>
    <definedName name="gini_wb">'Country characteristics'!$AI$2:$AI$1048576</definedName>
    <definedName name="Greece">'Country characteristics'!$B$96:$FF$96</definedName>
    <definedName name="Greenland">'Country characteristics'!$B$97:$FF$97</definedName>
    <definedName name="Grenada">'Country characteristics'!$B$98:$FF$98</definedName>
    <definedName name="GSW_2020">'Country characteristics'!$DG$2:$DG$1048576</definedName>
    <definedName name="Guadeloupe">'Country characteristics'!$B$99:$FF$99</definedName>
    <definedName name="Guam">'Country characteristics'!$B$100:$FF$100</definedName>
    <definedName name="Guatemala">'Country characteristics'!$B$101:$FF$101</definedName>
    <definedName name="Guernsey">'Country characteristics'!$B$102:$FF$102</definedName>
    <definedName name="Guiana">'Country characteristics'!$B$103:$FF$103</definedName>
    <definedName name="Guinea">'Country characteristics'!$B$104:$FF$104</definedName>
    <definedName name="Guinea_Bissau">'Country characteristics'!$B$105:$FF$105</definedName>
    <definedName name="Haiti">'Country characteristics'!$B$106:$FF$106</definedName>
    <definedName name="Heard_Island_and_McDonald_Islands">'Country characteristics'!$B$107:$FF$107</definedName>
    <definedName name="Honduras">'Country characteristics'!$B$108:$FF$108</definedName>
    <definedName name="Hong_Kong">'Country characteristics'!$B$109:$FF$109</definedName>
    <definedName name="Hungary">'Country characteristics'!$B$110:$FF$110</definedName>
    <definedName name="Iceland">'Country characteristics'!$B$111:$FF$111</definedName>
    <definedName name="included_in_cthi_2019">'Country characteristics'!$BS$2:$BS$1048576</definedName>
    <definedName name="included_in_fsi_2018">'Country characteristics'!$D$2:$D$1048576</definedName>
    <definedName name="included_in_fsi_2020">'Country characteristics'!$E$2:$E$1048576</definedName>
    <definedName name="income_wb">'Country characteristics'!$AH$2:$AH$1048576</definedName>
    <definedName name="income_wb_2017">'Country characteristics'!$AE$2:$AE$1048576</definedName>
    <definedName name="India">'Country characteristics'!$B$112:$FF$112</definedName>
    <definedName name="Indonesia">'Country characteristics'!$B$113:$FF$113</definedName>
    <definedName name="Ingushetia">'Country characteristics'!$B$114:$FF$114</definedName>
    <definedName name="Iran">'Country characteristics'!$B$115:$FF$115</definedName>
    <definedName name="Iraq">'Country characteristics'!$B$116:$FF$116</definedName>
    <definedName name="Ireland">'Country characteristics'!$B$117:$FF$117</definedName>
    <definedName name="Isle_of_Man">'Country characteristics'!$B$118:$FF$118</definedName>
    <definedName name="ISO_2">'Country characteristics'!$G$2:$G$1048576</definedName>
    <definedName name="ISO_3">'Country characteristics'!$F$2:$F$1048576</definedName>
    <definedName name="Israel">'Country characteristics'!$B$119:$FF$119</definedName>
    <definedName name="Italy">'Country characteristics'!$B$120:$FF$120</definedName>
    <definedName name="Jamaica">'Country characteristics'!$B$121:$FF$121</definedName>
    <definedName name="Japan">'Country characteristics'!$B$122:$FF$122</definedName>
    <definedName name="Jersey">'Country characteristics'!$B$123:$FF$123</definedName>
    <definedName name="Jordan">'Country characteristics'!$B$124:$FF$124</definedName>
    <definedName name="Kazakhstan">'Country characteristics'!$B$125:$FF$125</definedName>
    <definedName name="Kenya">'Country characteristics'!$B$126:$FF$126</definedName>
    <definedName name="Kiribati">'Country characteristics'!$B$127:$FF$127</definedName>
    <definedName name="Kosovo">'Country characteristics'!$B$128:$FF$128</definedName>
    <definedName name="Kuwait">'Country characteristics'!$B$129:$FF$129</definedName>
    <definedName name="Kyrgyz_Republic">'Country characteristics'!$B$130:$FF$130</definedName>
    <definedName name="Labuan_Island">'Country characteristics'!$B$131:$FF$131</definedName>
    <definedName name="lacitr_final">'Country characteristics'!$BY$2:$BY$1048576</definedName>
    <definedName name="Laos">'Country characteristics'!$B$132:$FF$132</definedName>
    <definedName name="Latvia">'Country characteristics'!$B$133:$FF$133</definedName>
    <definedName name="Lebanon">'Country characteristics'!$B$134:$FF$134</definedName>
    <definedName name="legal_origin">'Country characteristics'!$CA$2:$CA$1048576</definedName>
    <definedName name="Lesotho">'Country characteristics'!$B$135:$FF$135</definedName>
    <definedName name="Liberia">'Country characteristics'!$B$136:$FF$136</definedName>
    <definedName name="Libya">'Country characteristics'!$B$137:$FF$137</definedName>
    <definedName name="Liechtenstein">'Country characteristics'!$B$138:$FF$138</definedName>
    <definedName name="Lithuania">'Country characteristics'!$B$139:$FF$139</definedName>
    <definedName name="Luxembourg">'Country characteristics'!$B$140:$FF$140</definedName>
    <definedName name="Macao">'Country characteristics'!$B$141:$FF$141</definedName>
    <definedName name="Macedonia">'Country characteristics'!$B$142:$FF$142</definedName>
    <definedName name="Madagascar">'Country characteristics'!$B$143:$FF$143</definedName>
    <definedName name="Malawi">'Country characteristics'!$B$144:$FF$144</definedName>
    <definedName name="Malaysia">'Country characteristics'!$B$145:$FF$145</definedName>
    <definedName name="Maldives">'Country characteristics'!$B$146:$FF$146</definedName>
    <definedName name="Mali">'Country characteristics'!$B$147:$FF$147</definedName>
    <definedName name="Malta">'Country characteristics'!$B$148:$FF$148</definedName>
    <definedName name="Marshall_Islands">'Country characteristics'!$B$149:$FF$149</definedName>
    <definedName name="Martinique">'Country characteristics'!$B$150:$FF$150</definedName>
    <definedName name="Mauritania">'Country characteristics'!$B$151:$FF$151</definedName>
    <definedName name="Mauritius">'Country characteristics'!$B$152:$FF$152</definedName>
    <definedName name="Mayotte">'Country characteristics'!$B$153:$FF$153</definedName>
    <definedName name="Melilla">'Country characteristics'!$B$154:$FF$154</definedName>
    <definedName name="Mexico">'Country characteristics'!$B$155:$FF$155</definedName>
    <definedName name="Micronesia">'Country characteristics'!$B$156:$FF$156</definedName>
    <definedName name="Moldova">'Country characteristics'!$B$157:$FF$157</definedName>
    <definedName name="Monaco">'Country characteristics'!$B$158:$FF$158</definedName>
    <definedName name="Mongolia">'Country characteristics'!$B$159:$FF$159</definedName>
    <definedName name="Montenegro">'Country characteristics'!$B$160:$FF$160</definedName>
    <definedName name="Montserrat">'Country characteristics'!$B$161:$FF$161</definedName>
    <definedName name="Morocco">'Country characteristics'!$B$162:$FF$162</definedName>
    <definedName name="Mozambique">'Country characteristics'!$B$163:$FF$163</definedName>
    <definedName name="Myanmar">'Country characteristics'!$B$164:$FF$164</definedName>
    <definedName name="Namibia">'Country characteristics'!$B$165:$FF$165</definedName>
    <definedName name="Nauru">'Country characteristics'!$B$166:$FF$166</definedName>
    <definedName name="nbr_wb">'Country characteristics'!$AJ$2:$AJ$1048576</definedName>
    <definedName name="nctr_final">'Country characteristics'!$CF$2:$CF$1048576</definedName>
    <definedName name="Nepal">'Country characteristics'!$B$167:$FF$167</definedName>
    <definedName name="Netherlands">'Country characteristics'!$B$168:$FF$168</definedName>
    <definedName name="Netherlands_Antilles">'Country characteristics'!$B$169:$FF$169</definedName>
    <definedName name="New_Caledonia">'Country characteristics'!$B$170:$FF$170</definedName>
    <definedName name="New_Zealand">'Country characteristics'!$B$171:$FF$171</definedName>
    <definedName name="Nicaragua">'Country characteristics'!$B$172:$FF$172</definedName>
    <definedName name="Niger">'Country characteristics'!$B$173:$FF$173</definedName>
    <definedName name="Nigeria">'Country characteristics'!$B$174:$FF$174</definedName>
    <definedName name="Niue">'Country characteristics'!$B$175:$FF$175</definedName>
    <definedName name="NLD_OCT">'Country characteristics'!$T$2:$T$1048576</definedName>
    <definedName name="Non_OECD">'Country characteristics'!$ED$2:$ED$1048576</definedName>
    <definedName name="Non_OECD_excl._OECD_dependencies">'Country characteristics'!$EC$2:$EC$1048576</definedName>
    <definedName name="Norfolk_Island">'Country characteristics'!$B$176:$FF$176</definedName>
    <definedName name="North_Korea">'Country characteristics'!$B$177:$FF$177</definedName>
    <definedName name="North_Vietnam">'Country characteristics'!$B$178:$FF$178</definedName>
    <definedName name="North_Yemen">'Country characteristics'!$B$179:$FF$179</definedName>
    <definedName name="Northern_Mariana_Islands">'Country characteristics'!$B$180:$FF$180</definedName>
    <definedName name="Norway">'Country characteristics'!$B$181:$FF$181</definedName>
    <definedName name="OECD">'Country characteristics'!$M$2:$M$1048576</definedName>
    <definedName name="OECD___OECD_dependencies">'Country characteristics'!$DU$2:$DU$1048576</definedName>
    <definedName name="OECD_members">'Country characteristics'!$DT$2:$DT$1048576</definedName>
    <definedName name="Oman">'Country characteristics'!$B$182:$FF$182</definedName>
    <definedName name="OPEC">'Country characteristics'!$X$2:$X$1048576</definedName>
    <definedName name="Pakistan">'Country characteristics'!$B$183:$FF$183</definedName>
    <definedName name="Palau">'Country characteristics'!$B$184:$FF$184</definedName>
    <definedName name="Palestine">'Country characteristics'!$B$185:$FF$185</definedName>
    <definedName name="Panama">'Country characteristics'!$B$186:$FF$186</definedName>
    <definedName name="Papua_New_Guinea">'Country characteristics'!$B$187:$FF$187</definedName>
    <definedName name="Paraguay">'Country characteristics'!$B$188:$FF$188</definedName>
    <definedName name="Peru">'Country characteristics'!$B$189:$FF$189</definedName>
    <definedName name="Philippines">'Country characteristics'!$B$190:$FF$190</definedName>
    <definedName name="Pitcairn">'Country characteristics'!$B$191:$FF$191</definedName>
    <definedName name="Poland">'Country characteristics'!$B$192:$FF$192</definedName>
    <definedName name="population_final">'Country characteristics'!$CD$2:$CD$1048576</definedName>
    <definedName name="population_wb">'Country characteristics'!$AG$2:$AG$1048576</definedName>
    <definedName name="Portugal">'Country characteristics'!$B$193:$FF$193</definedName>
    <definedName name="Puerto_Rico">'Country characteristics'!$B$194:$FF$194</definedName>
    <definedName name="Qatar">'Country characteristics'!$B$195:$FF$195</definedName>
    <definedName name="region_final">'Country characteristics'!$AB$2:$AB$1048576</definedName>
    <definedName name="Reunion">'Country characteristics'!$B$196:$FF$196</definedName>
    <definedName name="Romania">'Country characteristics'!$B$197:$FF$197</definedName>
    <definedName name="Russia">'Country characteristics'!$B$198:$FF$198</definedName>
    <definedName name="Rwanda">'Country characteristics'!$B$199:$FF$199</definedName>
    <definedName name="Saint_Helena">'Country characteristics'!$B$200:$FF$200</definedName>
    <definedName name="Samoa">'Country characteristics'!$B$201:$FF$201</definedName>
    <definedName name="San_Marino">'Country characteristics'!$B$202:$FF$202</definedName>
    <definedName name="Sao_Tome_and_Principe">'Country characteristics'!$B$203:$FF$203</definedName>
    <definedName name="Sark">'Country characteristics'!$B$204:$FF$204</definedName>
    <definedName name="Saudi_Arabia">'Country characteristics'!$B$205:$FF$205</definedName>
    <definedName name="Senegal">'Country characteristics'!$B$206:$FF$206</definedName>
    <definedName name="Serbia">'Country characteristics'!$B$207:$FF$207</definedName>
    <definedName name="Serbia_and_Montenegro">'Country characteristics'!$B$208:$FF$208</definedName>
    <definedName name="Seychelles">'Country characteristics'!$B$209:$FF$209</definedName>
    <definedName name="Sierra_Leone">'Country characteristics'!$B$210:$FF$210</definedName>
    <definedName name="Singapore">'Country characteristics'!$B$211:$FF$211</definedName>
    <definedName name="Sint_Maarten">'Country characteristics'!$B$212:$FF$212</definedName>
    <definedName name="Slovakia">'Country characteristics'!$B$213:$FF$213</definedName>
    <definedName name="Slovenia">'Country characteristics'!$B$214:$FF$214</definedName>
    <definedName name="Solomon_Islands">'Country characteristics'!$B$215:$FF$215</definedName>
    <definedName name="Somalia">'Country characteristics'!$B$216:$FF$216</definedName>
    <definedName name="South_Africa">'Country characteristics'!$B$217:$FF$217</definedName>
    <definedName name="South_Georgia_and_the_South_Sandwich_Islands">'Country characteristics'!$B$218:$FF$218</definedName>
    <definedName name="South_Korea">'Country characteristics'!$B$219:$FF$219</definedName>
    <definedName name="South_Sudan">'Country characteristics'!$B$220:$FF$220</definedName>
    <definedName name="South_Vietnam">'Country characteristics'!$B$221:$FF$221</definedName>
    <definedName name="South_Yemen">'Country characteristics'!$B$222:$FF$222</definedName>
    <definedName name="Spain">'Country characteristics'!$B$223:$FF$223</definedName>
    <definedName name="Sri_Lanka">'Country characteristics'!$B$224:$FF$224</definedName>
    <definedName name="SS_2020">'Country characteristics'!$DB$2:$DB$1048576</definedName>
    <definedName name="St._Kitts_and_Nevis">'Country characteristics'!$B$225:$FF$225</definedName>
    <definedName name="St._Lucia">'Country characteristics'!$B$226:$FF$226</definedName>
    <definedName name="St._Martin">'Country characteristics'!$B$227:$FF$227</definedName>
    <definedName name="St._Pierre_and_Miquelon">'Country characteristics'!$B$228:$FF$228</definedName>
    <definedName name="St._Vincent_and_the_Grenadines">'Country characteristics'!$B$229:$FF$229</definedName>
    <definedName name="Sudan">'Country characteristics'!$B$230:$FF$230</definedName>
    <definedName name="Suriname">'Country characteristics'!$B$231:$FF$231</definedName>
    <definedName name="Svalbard_and_Jan_Mayen_Islands">'Country characteristics'!$B$232:$FF$232</definedName>
    <definedName name="Sweden">'Country characteristics'!$B$233:$FF$233</definedName>
    <definedName name="Switzerland">'Country characteristics'!$B$234:$FF$234</definedName>
    <definedName name="Syria">'Country characteristics'!$B$235:$FF$235</definedName>
    <definedName name="Taiwan">'Country characteristics'!$B$236:$FF$236</definedName>
    <definedName name="Tajikistan">'Country characteristics'!$B$237:$FF$237</definedName>
    <definedName name="Tanzania">'Country characteristics'!$B$238:$FF$238</definedName>
    <definedName name="th_eu_blacklist_190312">'Country characteristics'!$Z$2:$Z$1048576</definedName>
    <definedName name="th_eu_greylist_190312">'Country characteristics'!$AA$2:$AA$1048576</definedName>
    <definedName name="th_unctad2015">'Country characteristics'!$Y$2:$Y$1048576</definedName>
    <definedName name="Thailand">'Country characteristics'!$B$239:$FF$239</definedName>
    <definedName name="Tibet">'Country characteristics'!$B$240:$FF$240</definedName>
    <definedName name="Timor_Leste">'Country characteristics'!$B$241:$FF$241</definedName>
    <definedName name="Togo">'Country characteristics'!$B$242:$FF$242</definedName>
    <definedName name="Tokelau">'Country characteristics'!$B$243:$FF$243</definedName>
    <definedName name="Tonga">'Country characteristics'!$B$244:$FF$244</definedName>
    <definedName name="Trinidad_and_Tobago">'Country characteristics'!$B$245:$FF$245</definedName>
    <definedName name="Tunisia">'Country characteristics'!$B$246:$FF$246</definedName>
    <definedName name="Turkey">'Country characteristics'!$B$247:$FF$247</definedName>
    <definedName name="Turkish_Republic_of_Northern_Cyprus">'Country characteristics'!$B$248:$FF$248</definedName>
    <definedName name="Turkmenistan">'Country characteristics'!$B$249:$FF$249</definedName>
    <definedName name="Turks_and_Caicos_Islands">'Country characteristics'!$B$250:$FF$250</definedName>
    <definedName name="Tuvalu">'Country characteristics'!$B$251:$FF$251</definedName>
    <definedName name="Uganda">'Country characteristics'!$B$252:$FF$252</definedName>
    <definedName name="UK___UK_dependencies">'Country characteristics'!$DX$2:$DX$1048576</definedName>
    <definedName name="Ukraine">'Country characteristics'!$B$253:$FF$253</definedName>
    <definedName name="United_Arab_Emirates">'Country characteristics'!$B$254:$FF$254</definedName>
    <definedName name="United_Kingdom">'Country characteristics'!$B$255:$FF$255</definedName>
    <definedName name="United_States">'Country characteristics'!$B$256:$FF$256</definedName>
    <definedName name="Uruguay">'Country characteristics'!$B$257:$FF$257</definedName>
    <definedName name="US_Pacific_Islands">'Country characteristics'!$B$258:$FF$258</definedName>
    <definedName name="US_Virgin_Islands">'Country characteristics'!$B$259:$FF$259</definedName>
    <definedName name="USSR">'Country characteristics'!$B$260:$FF$260</definedName>
    <definedName name="Uzbekistan">'Country characteristics'!$B$261:$FF$261</definedName>
    <definedName name="Vanuatu">'Country characteristics'!$B$262:$FF$262</definedName>
    <definedName name="Vatican">'Country characteristics'!$B$263:$FF$263</definedName>
    <definedName name="Venezuela">'Country characteristics'!$B$264:$FF$264</definedName>
    <definedName name="Vietnam">'Country characteristics'!$B$265:$FF$265</definedName>
    <definedName name="Wallis_and_Fortuna">'Country characteristics'!$B$266:$FF$266</definedName>
    <definedName name="West_Bank_and_Gaza">'Country characteristics'!$B$267:$FF$267</definedName>
    <definedName name="West_Germany">'Country characteristics'!$B$268:$FF$268</definedName>
    <definedName name="Western_Sahara">'Country characteristics'!$B$269:$FF$269</definedName>
    <definedName name="Yemen">'Country characteristics'!$B$270:$FF$270</definedName>
    <definedName name="Yugoslavia">'Country characteristics'!$B$271:$FF$271</definedName>
    <definedName name="Zambia">'Country characteristics'!$B$272:$FF$272</definedName>
    <definedName name="Zanzibar">'Country characteristics'!$B$273:$FF$273</definedName>
    <definedName name="Zimbabwe">'Country characteristics'!$B$274:$FF$274</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4" l="1"/>
  <c r="M4" i="4"/>
  <c r="N4" i="4"/>
  <c r="O4" i="4"/>
  <c r="P4" i="4"/>
  <c r="Q4" i="4"/>
  <c r="R4" i="4"/>
  <c r="S4" i="4"/>
  <c r="T4" i="4"/>
  <c r="U4" i="4"/>
  <c r="V4" i="4"/>
  <c r="L5" i="4"/>
  <c r="M5" i="4"/>
  <c r="N5" i="4"/>
  <c r="O5" i="4"/>
  <c r="P5" i="4"/>
  <c r="Q5" i="4"/>
  <c r="R5" i="4"/>
  <c r="S5" i="4"/>
  <c r="T5" i="4"/>
  <c r="U5" i="4"/>
  <c r="V5" i="4"/>
  <c r="L6" i="4"/>
  <c r="M6" i="4"/>
  <c r="N6" i="4"/>
  <c r="O6" i="4"/>
  <c r="P6" i="4"/>
  <c r="Q6" i="4"/>
  <c r="R6" i="4"/>
  <c r="S6" i="4"/>
  <c r="T6" i="4"/>
  <c r="U6" i="4"/>
  <c r="V6" i="4"/>
  <c r="L7" i="4"/>
  <c r="M7" i="4"/>
  <c r="N7" i="4"/>
  <c r="O7" i="4"/>
  <c r="P7" i="4"/>
  <c r="Q7" i="4"/>
  <c r="R7" i="4"/>
  <c r="S7" i="4"/>
  <c r="T7" i="4"/>
  <c r="U7" i="4"/>
  <c r="V7" i="4"/>
  <c r="L8" i="4"/>
  <c r="M8" i="4"/>
  <c r="N8" i="4"/>
  <c r="O8" i="4"/>
  <c r="P8" i="4"/>
  <c r="Q8" i="4"/>
  <c r="R8" i="4"/>
  <c r="S8" i="4"/>
  <c r="T8" i="4"/>
  <c r="U8" i="4"/>
  <c r="V8" i="4"/>
  <c r="L9" i="4"/>
  <c r="M9" i="4"/>
  <c r="N9" i="4"/>
  <c r="O9" i="4"/>
  <c r="P9" i="4"/>
  <c r="Q9" i="4"/>
  <c r="R9" i="4"/>
  <c r="S9" i="4"/>
  <c r="T9" i="4"/>
  <c r="U9" i="4"/>
  <c r="V9" i="4"/>
  <c r="L10" i="4"/>
  <c r="M10" i="4"/>
  <c r="N10" i="4"/>
  <c r="O10" i="4"/>
  <c r="P10" i="4"/>
  <c r="Q10" i="4"/>
  <c r="R10" i="4"/>
  <c r="S10" i="4"/>
  <c r="T10" i="4"/>
  <c r="U10" i="4"/>
  <c r="V10" i="4"/>
  <c r="L11" i="4"/>
  <c r="M11" i="4"/>
  <c r="N11" i="4"/>
  <c r="O11" i="4"/>
  <c r="P11" i="4"/>
  <c r="Q11" i="4"/>
  <c r="R11" i="4"/>
  <c r="S11" i="4"/>
  <c r="T11" i="4"/>
  <c r="U11" i="4"/>
  <c r="V11" i="4"/>
  <c r="L12" i="4"/>
  <c r="M12" i="4"/>
  <c r="N12" i="4"/>
  <c r="O12" i="4"/>
  <c r="P12" i="4"/>
  <c r="Q12" i="4"/>
  <c r="R12" i="4"/>
  <c r="S12" i="4"/>
  <c r="T12" i="4"/>
  <c r="U12" i="4"/>
  <c r="V12" i="4"/>
  <c r="L13" i="4"/>
  <c r="M13" i="4"/>
  <c r="N13" i="4"/>
  <c r="O13" i="4"/>
  <c r="P13" i="4"/>
  <c r="Q13" i="4"/>
  <c r="R13" i="4"/>
  <c r="S13" i="4"/>
  <c r="T13" i="4"/>
  <c r="U13" i="4"/>
  <c r="V13" i="4"/>
  <c r="L14" i="4"/>
  <c r="M14" i="4"/>
  <c r="N14" i="4"/>
  <c r="O14" i="4"/>
  <c r="P14" i="4"/>
  <c r="Q14" i="4"/>
  <c r="R14" i="4"/>
  <c r="S14" i="4"/>
  <c r="T14" i="4"/>
  <c r="U14" i="4"/>
  <c r="V14" i="4"/>
  <c r="L15" i="4"/>
  <c r="M15" i="4"/>
  <c r="N15" i="4"/>
  <c r="O15" i="4"/>
  <c r="P15" i="4"/>
  <c r="Q15" i="4"/>
  <c r="R15" i="4"/>
  <c r="S15" i="4"/>
  <c r="T15" i="4"/>
  <c r="U15" i="4"/>
  <c r="V15" i="4"/>
  <c r="L16" i="4"/>
  <c r="M16" i="4"/>
  <c r="N16" i="4"/>
  <c r="O16" i="4"/>
  <c r="P16" i="4"/>
  <c r="Q16" i="4"/>
  <c r="R16" i="4"/>
  <c r="S16" i="4"/>
  <c r="T16" i="4"/>
  <c r="U16" i="4"/>
  <c r="V16" i="4"/>
  <c r="L17" i="4"/>
  <c r="M17" i="4"/>
  <c r="N17" i="4"/>
  <c r="O17" i="4"/>
  <c r="P17" i="4"/>
  <c r="Q17" i="4"/>
  <c r="R17" i="4"/>
  <c r="S17" i="4"/>
  <c r="T17" i="4"/>
  <c r="U17" i="4"/>
  <c r="V17" i="4"/>
  <c r="L18" i="4"/>
  <c r="M18" i="4"/>
  <c r="N18" i="4"/>
  <c r="O18" i="4"/>
  <c r="P18" i="4"/>
  <c r="Q18" i="4"/>
  <c r="R18" i="4"/>
  <c r="S18" i="4"/>
  <c r="T18" i="4"/>
  <c r="U18" i="4"/>
  <c r="V18" i="4"/>
  <c r="L19" i="4"/>
  <c r="M19" i="4"/>
  <c r="N19" i="4"/>
  <c r="O19" i="4"/>
  <c r="P19" i="4"/>
  <c r="Q19" i="4"/>
  <c r="R19" i="4"/>
  <c r="S19" i="4"/>
  <c r="T19" i="4"/>
  <c r="U19" i="4"/>
  <c r="V19" i="4"/>
  <c r="L20" i="4"/>
  <c r="M20" i="4"/>
  <c r="N20" i="4"/>
  <c r="O20" i="4"/>
  <c r="P20" i="4"/>
  <c r="Q20" i="4"/>
  <c r="R20" i="4"/>
  <c r="S20" i="4"/>
  <c r="T20" i="4"/>
  <c r="U20" i="4"/>
  <c r="V20" i="4"/>
  <c r="L21" i="4"/>
  <c r="M21" i="4"/>
  <c r="N21" i="4"/>
  <c r="O21" i="4"/>
  <c r="P21" i="4"/>
  <c r="Q21" i="4"/>
  <c r="R21" i="4"/>
  <c r="S21" i="4"/>
  <c r="T21" i="4"/>
  <c r="U21" i="4"/>
  <c r="V21" i="4"/>
  <c r="L22" i="4"/>
  <c r="M22" i="4"/>
  <c r="N22" i="4"/>
  <c r="O22" i="4"/>
  <c r="P22" i="4"/>
  <c r="Q22" i="4"/>
  <c r="R22" i="4"/>
  <c r="S22" i="4"/>
  <c r="T22" i="4"/>
  <c r="U22" i="4"/>
  <c r="V22" i="4"/>
  <c r="L23" i="4"/>
  <c r="M23" i="4"/>
  <c r="N23" i="4"/>
  <c r="O23" i="4"/>
  <c r="P23" i="4"/>
  <c r="Q23" i="4"/>
  <c r="R23" i="4"/>
  <c r="S23" i="4"/>
  <c r="T23" i="4"/>
  <c r="U23" i="4"/>
  <c r="V23" i="4"/>
  <c r="L24" i="4"/>
  <c r="M24" i="4"/>
  <c r="N24" i="4"/>
  <c r="O24" i="4"/>
  <c r="P24" i="4"/>
  <c r="Q24" i="4"/>
  <c r="R24" i="4"/>
  <c r="S24" i="4"/>
  <c r="T24" i="4"/>
  <c r="U24" i="4"/>
  <c r="V24" i="4"/>
  <c r="L25" i="4"/>
  <c r="M25" i="4"/>
  <c r="N25" i="4"/>
  <c r="O25" i="4"/>
  <c r="P25" i="4"/>
  <c r="Q25" i="4"/>
  <c r="R25" i="4"/>
  <c r="S25" i="4"/>
  <c r="T25" i="4"/>
  <c r="U25" i="4"/>
  <c r="V25" i="4"/>
  <c r="L26" i="4"/>
  <c r="M26" i="4"/>
  <c r="N26" i="4"/>
  <c r="O26" i="4"/>
  <c r="P26" i="4"/>
  <c r="Q26" i="4"/>
  <c r="R26" i="4"/>
  <c r="S26" i="4"/>
  <c r="T26" i="4"/>
  <c r="U26" i="4"/>
  <c r="V26" i="4"/>
  <c r="L27" i="4"/>
  <c r="M27" i="4"/>
  <c r="N27" i="4"/>
  <c r="O27" i="4"/>
  <c r="P27" i="4"/>
  <c r="Q27" i="4"/>
  <c r="R27" i="4"/>
  <c r="S27" i="4"/>
  <c r="T27" i="4"/>
  <c r="U27" i="4"/>
  <c r="V27" i="4"/>
  <c r="L28" i="4"/>
  <c r="M28" i="4"/>
  <c r="N28" i="4"/>
  <c r="O28" i="4"/>
  <c r="P28" i="4"/>
  <c r="Q28" i="4"/>
  <c r="R28" i="4"/>
  <c r="S28" i="4"/>
  <c r="T28" i="4"/>
  <c r="U28" i="4"/>
  <c r="V28" i="4"/>
  <c r="L29" i="4"/>
  <c r="M29" i="4"/>
  <c r="N29" i="4"/>
  <c r="O29" i="4"/>
  <c r="P29" i="4"/>
  <c r="Q29" i="4"/>
  <c r="R29" i="4"/>
  <c r="S29" i="4"/>
  <c r="T29" i="4"/>
  <c r="U29" i="4"/>
  <c r="V29" i="4"/>
  <c r="L30" i="4"/>
  <c r="M30" i="4"/>
  <c r="N30" i="4"/>
  <c r="O30" i="4"/>
  <c r="P30" i="4"/>
  <c r="Q30" i="4"/>
  <c r="R30" i="4"/>
  <c r="S30" i="4"/>
  <c r="T30" i="4"/>
  <c r="U30" i="4"/>
  <c r="V30" i="4"/>
  <c r="L31" i="4"/>
  <c r="M31" i="4"/>
  <c r="N31" i="4"/>
  <c r="O31" i="4"/>
  <c r="P31" i="4"/>
  <c r="Q31" i="4"/>
  <c r="R31" i="4"/>
  <c r="S31" i="4"/>
  <c r="T31" i="4"/>
  <c r="U31" i="4"/>
  <c r="V31" i="4"/>
  <c r="L32" i="4"/>
  <c r="M32" i="4"/>
  <c r="N32" i="4"/>
  <c r="O32" i="4"/>
  <c r="P32" i="4"/>
  <c r="Q32" i="4"/>
  <c r="R32" i="4"/>
  <c r="S32" i="4"/>
  <c r="T32" i="4"/>
  <c r="U32" i="4"/>
  <c r="V32" i="4"/>
  <c r="L33" i="4"/>
  <c r="M33" i="4"/>
  <c r="N33" i="4"/>
  <c r="O33" i="4"/>
  <c r="P33" i="4"/>
  <c r="Q33" i="4"/>
  <c r="R33" i="4"/>
  <c r="S33" i="4"/>
  <c r="T33" i="4"/>
  <c r="U33" i="4"/>
  <c r="V33" i="4"/>
  <c r="L34" i="4"/>
  <c r="M34" i="4"/>
  <c r="N34" i="4"/>
  <c r="O34" i="4"/>
  <c r="P34" i="4"/>
  <c r="Q34" i="4"/>
  <c r="R34" i="4"/>
  <c r="S34" i="4"/>
  <c r="T34" i="4"/>
  <c r="U34" i="4"/>
  <c r="V34" i="4"/>
  <c r="L35" i="4"/>
  <c r="M35" i="4"/>
  <c r="N35" i="4"/>
  <c r="O35" i="4"/>
  <c r="P35" i="4"/>
  <c r="Q35" i="4"/>
  <c r="R35" i="4"/>
  <c r="S35" i="4"/>
  <c r="T35" i="4"/>
  <c r="U35" i="4"/>
  <c r="V35" i="4"/>
  <c r="L36" i="4"/>
  <c r="M36" i="4"/>
  <c r="N36" i="4"/>
  <c r="O36" i="4"/>
  <c r="P36" i="4"/>
  <c r="Q36" i="4"/>
  <c r="R36" i="4"/>
  <c r="S36" i="4"/>
  <c r="T36" i="4"/>
  <c r="U36" i="4"/>
  <c r="V36" i="4"/>
  <c r="L37" i="4"/>
  <c r="M37" i="4"/>
  <c r="N37" i="4"/>
  <c r="O37" i="4"/>
  <c r="P37" i="4"/>
  <c r="Q37" i="4"/>
  <c r="R37" i="4"/>
  <c r="S37" i="4"/>
  <c r="T37" i="4"/>
  <c r="U37" i="4"/>
  <c r="V37" i="4"/>
  <c r="L38" i="4"/>
  <c r="M38" i="4"/>
  <c r="N38" i="4"/>
  <c r="O38" i="4"/>
  <c r="P38" i="4"/>
  <c r="Q38" i="4"/>
  <c r="R38" i="4"/>
  <c r="S38" i="4"/>
  <c r="T38" i="4"/>
  <c r="U38" i="4"/>
  <c r="V38" i="4"/>
  <c r="L39" i="4"/>
  <c r="M39" i="4"/>
  <c r="N39" i="4"/>
  <c r="O39" i="4"/>
  <c r="P39" i="4"/>
  <c r="Q39" i="4"/>
  <c r="R39" i="4"/>
  <c r="S39" i="4"/>
  <c r="T39" i="4"/>
  <c r="U39" i="4"/>
  <c r="V39" i="4"/>
  <c r="L40" i="4"/>
  <c r="M40" i="4"/>
  <c r="N40" i="4"/>
  <c r="O40" i="4"/>
  <c r="P40" i="4"/>
  <c r="Q40" i="4"/>
  <c r="R40" i="4"/>
  <c r="S40" i="4"/>
  <c r="T40" i="4"/>
  <c r="U40" i="4"/>
  <c r="V40" i="4"/>
  <c r="L41" i="4"/>
  <c r="M41" i="4"/>
  <c r="N41" i="4"/>
  <c r="O41" i="4"/>
  <c r="P41" i="4"/>
  <c r="Q41" i="4"/>
  <c r="R41" i="4"/>
  <c r="S41" i="4"/>
  <c r="T41" i="4"/>
  <c r="U41" i="4"/>
  <c r="V41" i="4"/>
  <c r="L42" i="4"/>
  <c r="M42" i="4"/>
  <c r="N42" i="4"/>
  <c r="O42" i="4"/>
  <c r="P42" i="4"/>
  <c r="Q42" i="4"/>
  <c r="R42" i="4"/>
  <c r="S42" i="4"/>
  <c r="T42" i="4"/>
  <c r="U42" i="4"/>
  <c r="V42" i="4"/>
  <c r="L43" i="4"/>
  <c r="M43" i="4"/>
  <c r="N43" i="4"/>
  <c r="O43" i="4"/>
  <c r="P43" i="4"/>
  <c r="Q43" i="4"/>
  <c r="R43" i="4"/>
  <c r="S43" i="4"/>
  <c r="T43" i="4"/>
  <c r="U43" i="4"/>
  <c r="V43" i="4"/>
  <c r="L44" i="4"/>
  <c r="M44" i="4"/>
  <c r="N44" i="4"/>
  <c r="O44" i="4"/>
  <c r="P44" i="4"/>
  <c r="Q44" i="4"/>
  <c r="R44" i="4"/>
  <c r="S44" i="4"/>
  <c r="T44" i="4"/>
  <c r="U44" i="4"/>
  <c r="V44" i="4"/>
  <c r="L45" i="4"/>
  <c r="M45" i="4"/>
  <c r="N45" i="4"/>
  <c r="O45" i="4"/>
  <c r="P45" i="4"/>
  <c r="Q45" i="4"/>
  <c r="R45" i="4"/>
  <c r="S45" i="4"/>
  <c r="T45" i="4"/>
  <c r="U45" i="4"/>
  <c r="V45" i="4"/>
  <c r="L46" i="4"/>
  <c r="M46" i="4"/>
  <c r="N46" i="4"/>
  <c r="O46" i="4"/>
  <c r="P46" i="4"/>
  <c r="Q46" i="4"/>
  <c r="R46" i="4"/>
  <c r="S46" i="4"/>
  <c r="T46" i="4"/>
  <c r="U46" i="4"/>
  <c r="V46" i="4"/>
  <c r="L47" i="4"/>
  <c r="M47" i="4"/>
  <c r="N47" i="4"/>
  <c r="O47" i="4"/>
  <c r="P47" i="4"/>
  <c r="Q47" i="4"/>
  <c r="R47" i="4"/>
  <c r="S47" i="4"/>
  <c r="T47" i="4"/>
  <c r="U47" i="4"/>
  <c r="V47" i="4"/>
  <c r="L48" i="4"/>
  <c r="M48" i="4"/>
  <c r="N48" i="4"/>
  <c r="O48" i="4"/>
  <c r="P48" i="4"/>
  <c r="Q48" i="4"/>
  <c r="R48" i="4"/>
  <c r="S48" i="4"/>
  <c r="T48" i="4"/>
  <c r="U48" i="4"/>
  <c r="V48" i="4"/>
  <c r="L49" i="4"/>
  <c r="M49" i="4"/>
  <c r="N49" i="4"/>
  <c r="O49" i="4"/>
  <c r="P49" i="4"/>
  <c r="Q49" i="4"/>
  <c r="R49" i="4"/>
  <c r="S49" i="4"/>
  <c r="T49" i="4"/>
  <c r="U49" i="4"/>
  <c r="V49" i="4"/>
  <c r="L50" i="4"/>
  <c r="M50" i="4"/>
  <c r="N50" i="4"/>
  <c r="O50" i="4"/>
  <c r="P50" i="4"/>
  <c r="Q50" i="4"/>
  <c r="R50" i="4"/>
  <c r="S50" i="4"/>
  <c r="T50" i="4"/>
  <c r="U50" i="4"/>
  <c r="V50" i="4"/>
  <c r="L51" i="4"/>
  <c r="M51" i="4"/>
  <c r="N51" i="4"/>
  <c r="O51" i="4"/>
  <c r="P51" i="4"/>
  <c r="Q51" i="4"/>
  <c r="R51" i="4"/>
  <c r="S51" i="4"/>
  <c r="T51" i="4"/>
  <c r="U51" i="4"/>
  <c r="V51" i="4"/>
  <c r="L52" i="4"/>
  <c r="M52" i="4"/>
  <c r="N52" i="4"/>
  <c r="O52" i="4"/>
  <c r="P52" i="4"/>
  <c r="Q52" i="4"/>
  <c r="R52" i="4"/>
  <c r="S52" i="4"/>
  <c r="T52" i="4"/>
  <c r="U52" i="4"/>
  <c r="V52" i="4"/>
  <c r="L53" i="4"/>
  <c r="M53" i="4"/>
  <c r="N53" i="4"/>
  <c r="O53" i="4"/>
  <c r="P53" i="4"/>
  <c r="Q53" i="4"/>
  <c r="R53" i="4"/>
  <c r="S53" i="4"/>
  <c r="T53" i="4"/>
  <c r="U53" i="4"/>
  <c r="V53" i="4"/>
  <c r="L54" i="4"/>
  <c r="M54" i="4"/>
  <c r="N54" i="4"/>
  <c r="O54" i="4"/>
  <c r="P54" i="4"/>
  <c r="Q54" i="4"/>
  <c r="R54" i="4"/>
  <c r="S54" i="4"/>
  <c r="T54" i="4"/>
  <c r="U54" i="4"/>
  <c r="V54" i="4"/>
  <c r="L55" i="4"/>
  <c r="M55" i="4"/>
  <c r="N55" i="4"/>
  <c r="O55" i="4"/>
  <c r="P55" i="4"/>
  <c r="Q55" i="4"/>
  <c r="R55" i="4"/>
  <c r="S55" i="4"/>
  <c r="T55" i="4"/>
  <c r="U55" i="4"/>
  <c r="V55" i="4"/>
  <c r="L56" i="4"/>
  <c r="M56" i="4"/>
  <c r="N56" i="4"/>
  <c r="O56" i="4"/>
  <c r="P56" i="4"/>
  <c r="Q56" i="4"/>
  <c r="R56" i="4"/>
  <c r="S56" i="4"/>
  <c r="T56" i="4"/>
  <c r="U56" i="4"/>
  <c r="V56" i="4"/>
  <c r="L57" i="4"/>
  <c r="M57" i="4"/>
  <c r="N57" i="4"/>
  <c r="O57" i="4"/>
  <c r="P57" i="4"/>
  <c r="Q57" i="4"/>
  <c r="R57" i="4"/>
  <c r="S57" i="4"/>
  <c r="T57" i="4"/>
  <c r="U57" i="4"/>
  <c r="V57" i="4"/>
  <c r="L58" i="4"/>
  <c r="M58" i="4"/>
  <c r="N58" i="4"/>
  <c r="O58" i="4"/>
  <c r="P58" i="4"/>
  <c r="Q58" i="4"/>
  <c r="R58" i="4"/>
  <c r="S58" i="4"/>
  <c r="T58" i="4"/>
  <c r="U58" i="4"/>
  <c r="V58" i="4"/>
  <c r="L59" i="4"/>
  <c r="M59" i="4"/>
  <c r="N59" i="4"/>
  <c r="O59" i="4"/>
  <c r="P59" i="4"/>
  <c r="Q59" i="4"/>
  <c r="R59" i="4"/>
  <c r="S59" i="4"/>
  <c r="T59" i="4"/>
  <c r="U59" i="4"/>
  <c r="V59" i="4"/>
  <c r="L60" i="4"/>
  <c r="M60" i="4"/>
  <c r="N60" i="4"/>
  <c r="O60" i="4"/>
  <c r="P60" i="4"/>
  <c r="Q60" i="4"/>
  <c r="R60" i="4"/>
  <c r="S60" i="4"/>
  <c r="T60" i="4"/>
  <c r="U60" i="4"/>
  <c r="V60" i="4"/>
  <c r="L61" i="4"/>
  <c r="M61" i="4"/>
  <c r="N61" i="4"/>
  <c r="O61" i="4"/>
  <c r="P61" i="4"/>
  <c r="Q61" i="4"/>
  <c r="R61" i="4"/>
  <c r="S61" i="4"/>
  <c r="T61" i="4"/>
  <c r="U61" i="4"/>
  <c r="V61" i="4"/>
  <c r="L62" i="4"/>
  <c r="M62" i="4"/>
  <c r="N62" i="4"/>
  <c r="O62" i="4"/>
  <c r="P62" i="4"/>
  <c r="Q62" i="4"/>
  <c r="R62" i="4"/>
  <c r="S62" i="4"/>
  <c r="T62" i="4"/>
  <c r="U62" i="4"/>
  <c r="V62" i="4"/>
  <c r="L63" i="4"/>
  <c r="M63" i="4"/>
  <c r="N63" i="4"/>
  <c r="O63" i="4"/>
  <c r="P63" i="4"/>
  <c r="Q63" i="4"/>
  <c r="R63" i="4"/>
  <c r="S63" i="4"/>
  <c r="T63" i="4"/>
  <c r="U63" i="4"/>
  <c r="V63" i="4"/>
  <c r="L64" i="4"/>
  <c r="M64" i="4"/>
  <c r="N64" i="4"/>
  <c r="O64" i="4"/>
  <c r="P64" i="4"/>
  <c r="Q64" i="4"/>
  <c r="R64" i="4"/>
  <c r="S64" i="4"/>
  <c r="T64" i="4"/>
  <c r="U64" i="4"/>
  <c r="V64" i="4"/>
  <c r="L65" i="4"/>
  <c r="M65" i="4"/>
  <c r="N65" i="4"/>
  <c r="O65" i="4"/>
  <c r="P65" i="4"/>
  <c r="Q65" i="4"/>
  <c r="R65" i="4"/>
  <c r="S65" i="4"/>
  <c r="T65" i="4"/>
  <c r="U65" i="4"/>
  <c r="V65" i="4"/>
  <c r="L66" i="4"/>
  <c r="M66" i="4"/>
  <c r="N66" i="4"/>
  <c r="O66" i="4"/>
  <c r="P66" i="4"/>
  <c r="Q66" i="4"/>
  <c r="R66" i="4"/>
  <c r="S66" i="4"/>
  <c r="T66" i="4"/>
  <c r="U66" i="4"/>
  <c r="V66" i="4"/>
  <c r="L67" i="4"/>
  <c r="M67" i="4"/>
  <c r="N67" i="4"/>
  <c r="O67" i="4"/>
  <c r="P67" i="4"/>
  <c r="Q67" i="4"/>
  <c r="R67" i="4"/>
  <c r="S67" i="4"/>
  <c r="T67" i="4"/>
  <c r="U67" i="4"/>
  <c r="V67" i="4"/>
  <c r="L68" i="4"/>
  <c r="M68" i="4"/>
  <c r="N68" i="4"/>
  <c r="O68" i="4"/>
  <c r="P68" i="4"/>
  <c r="Q68" i="4"/>
  <c r="R68" i="4"/>
  <c r="S68" i="4"/>
  <c r="T68" i="4"/>
  <c r="U68" i="4"/>
  <c r="V68" i="4"/>
  <c r="L69" i="4"/>
  <c r="M69" i="4"/>
  <c r="N69" i="4"/>
  <c r="O69" i="4"/>
  <c r="P69" i="4"/>
  <c r="Q69" i="4"/>
  <c r="R69" i="4"/>
  <c r="S69" i="4"/>
  <c r="T69" i="4"/>
  <c r="U69" i="4"/>
  <c r="V69" i="4"/>
  <c r="L70" i="4"/>
  <c r="M70" i="4"/>
  <c r="N70" i="4"/>
  <c r="O70" i="4"/>
  <c r="P70" i="4"/>
  <c r="Q70" i="4"/>
  <c r="R70" i="4"/>
  <c r="S70" i="4"/>
  <c r="T70" i="4"/>
  <c r="U70" i="4"/>
  <c r="V70" i="4"/>
  <c r="L71" i="4"/>
  <c r="M71" i="4"/>
  <c r="N71" i="4"/>
  <c r="O71" i="4"/>
  <c r="P71" i="4"/>
  <c r="Q71" i="4"/>
  <c r="R71" i="4"/>
  <c r="S71" i="4"/>
  <c r="T71" i="4"/>
  <c r="U71" i="4"/>
  <c r="V71" i="4"/>
  <c r="L72" i="4"/>
  <c r="M72" i="4"/>
  <c r="N72" i="4"/>
  <c r="O72" i="4"/>
  <c r="P72" i="4"/>
  <c r="Q72" i="4"/>
  <c r="R72" i="4"/>
  <c r="S72" i="4"/>
  <c r="T72" i="4"/>
  <c r="U72" i="4"/>
  <c r="V72" i="4"/>
  <c r="L73" i="4"/>
  <c r="M73" i="4"/>
  <c r="N73" i="4"/>
  <c r="O73" i="4"/>
  <c r="P73" i="4"/>
  <c r="Q73" i="4"/>
  <c r="R73" i="4"/>
  <c r="S73" i="4"/>
  <c r="T73" i="4"/>
  <c r="U73" i="4"/>
  <c r="V73" i="4"/>
  <c r="L74" i="4"/>
  <c r="M74" i="4"/>
  <c r="N74" i="4"/>
  <c r="O74" i="4"/>
  <c r="P74" i="4"/>
  <c r="Q74" i="4"/>
  <c r="R74" i="4"/>
  <c r="S74" i="4"/>
  <c r="T74" i="4"/>
  <c r="U74" i="4"/>
  <c r="V74" i="4"/>
  <c r="L75" i="4"/>
  <c r="M75" i="4"/>
  <c r="N75" i="4"/>
  <c r="O75" i="4"/>
  <c r="P75" i="4"/>
  <c r="Q75" i="4"/>
  <c r="R75" i="4"/>
  <c r="S75" i="4"/>
  <c r="T75" i="4"/>
  <c r="U75" i="4"/>
  <c r="V75" i="4"/>
  <c r="L76" i="4"/>
  <c r="M76" i="4"/>
  <c r="N76" i="4"/>
  <c r="O76" i="4"/>
  <c r="P76" i="4"/>
  <c r="Q76" i="4"/>
  <c r="R76" i="4"/>
  <c r="S76" i="4"/>
  <c r="T76" i="4"/>
  <c r="U76" i="4"/>
  <c r="V76" i="4"/>
  <c r="L77" i="4"/>
  <c r="M77" i="4"/>
  <c r="N77" i="4"/>
  <c r="O77" i="4"/>
  <c r="P77" i="4"/>
  <c r="Q77" i="4"/>
  <c r="R77" i="4"/>
  <c r="S77" i="4"/>
  <c r="T77" i="4"/>
  <c r="U77" i="4"/>
  <c r="V77" i="4"/>
  <c r="L78" i="4"/>
  <c r="M78" i="4"/>
  <c r="N78" i="4"/>
  <c r="O78" i="4"/>
  <c r="P78" i="4"/>
  <c r="Q78" i="4"/>
  <c r="R78" i="4"/>
  <c r="S78" i="4"/>
  <c r="T78" i="4"/>
  <c r="U78" i="4"/>
  <c r="V78" i="4"/>
  <c r="L79" i="4"/>
  <c r="M79" i="4"/>
  <c r="N79" i="4"/>
  <c r="O79" i="4"/>
  <c r="P79" i="4"/>
  <c r="Q79" i="4"/>
  <c r="R79" i="4"/>
  <c r="S79" i="4"/>
  <c r="T79" i="4"/>
  <c r="U79" i="4"/>
  <c r="V79" i="4"/>
  <c r="L80" i="4"/>
  <c r="M80" i="4"/>
  <c r="N80" i="4"/>
  <c r="O80" i="4"/>
  <c r="P80" i="4"/>
  <c r="Q80" i="4"/>
  <c r="R80" i="4"/>
  <c r="S80" i="4"/>
  <c r="T80" i="4"/>
  <c r="U80" i="4"/>
  <c r="V80" i="4"/>
  <c r="L81" i="4"/>
  <c r="M81" i="4"/>
  <c r="N81" i="4"/>
  <c r="O81" i="4"/>
  <c r="P81" i="4"/>
  <c r="Q81" i="4"/>
  <c r="R81" i="4"/>
  <c r="S81" i="4"/>
  <c r="T81" i="4"/>
  <c r="U81" i="4"/>
  <c r="V81" i="4"/>
  <c r="L82" i="4"/>
  <c r="M82" i="4"/>
  <c r="N82" i="4"/>
  <c r="O82" i="4"/>
  <c r="P82" i="4"/>
  <c r="Q82" i="4"/>
  <c r="R82" i="4"/>
  <c r="S82" i="4"/>
  <c r="T82" i="4"/>
  <c r="U82" i="4"/>
  <c r="V82" i="4"/>
  <c r="L83" i="4"/>
  <c r="M83" i="4"/>
  <c r="N83" i="4"/>
  <c r="O83" i="4"/>
  <c r="P83" i="4"/>
  <c r="Q83" i="4"/>
  <c r="R83" i="4"/>
  <c r="S83" i="4"/>
  <c r="T83" i="4"/>
  <c r="U83" i="4"/>
  <c r="V83" i="4"/>
  <c r="L84" i="4"/>
  <c r="M84" i="4"/>
  <c r="N84" i="4"/>
  <c r="O84" i="4"/>
  <c r="P84" i="4"/>
  <c r="Q84" i="4"/>
  <c r="R84" i="4"/>
  <c r="S84" i="4"/>
  <c r="T84" i="4"/>
  <c r="U84" i="4"/>
  <c r="V84" i="4"/>
  <c r="L85" i="4"/>
  <c r="M85" i="4"/>
  <c r="N85" i="4"/>
  <c r="O85" i="4"/>
  <c r="P85" i="4"/>
  <c r="Q85" i="4"/>
  <c r="R85" i="4"/>
  <c r="S85" i="4"/>
  <c r="T85" i="4"/>
  <c r="U85" i="4"/>
  <c r="V85" i="4"/>
  <c r="L86" i="4"/>
  <c r="M86" i="4"/>
  <c r="N86" i="4"/>
  <c r="O86" i="4"/>
  <c r="P86" i="4"/>
  <c r="Q86" i="4"/>
  <c r="R86" i="4"/>
  <c r="S86" i="4"/>
  <c r="T86" i="4"/>
  <c r="U86" i="4"/>
  <c r="V86" i="4"/>
  <c r="L87" i="4"/>
  <c r="M87" i="4"/>
  <c r="N87" i="4"/>
  <c r="O87" i="4"/>
  <c r="P87" i="4"/>
  <c r="Q87" i="4"/>
  <c r="R87" i="4"/>
  <c r="S87" i="4"/>
  <c r="T87" i="4"/>
  <c r="U87" i="4"/>
  <c r="V87" i="4"/>
  <c r="L88" i="4"/>
  <c r="M88" i="4"/>
  <c r="N88" i="4"/>
  <c r="O88" i="4"/>
  <c r="P88" i="4"/>
  <c r="Q88" i="4"/>
  <c r="R88" i="4"/>
  <c r="S88" i="4"/>
  <c r="T88" i="4"/>
  <c r="U88" i="4"/>
  <c r="V88" i="4"/>
  <c r="L89" i="4"/>
  <c r="M89" i="4"/>
  <c r="N89" i="4"/>
  <c r="O89" i="4"/>
  <c r="P89" i="4"/>
  <c r="Q89" i="4"/>
  <c r="R89" i="4"/>
  <c r="S89" i="4"/>
  <c r="T89" i="4"/>
  <c r="U89" i="4"/>
  <c r="V89" i="4"/>
  <c r="L90" i="4"/>
  <c r="M90" i="4"/>
  <c r="N90" i="4"/>
  <c r="O90" i="4"/>
  <c r="P90" i="4"/>
  <c r="Q90" i="4"/>
  <c r="R90" i="4"/>
  <c r="S90" i="4"/>
  <c r="T90" i="4"/>
  <c r="U90" i="4"/>
  <c r="V90" i="4"/>
  <c r="L91" i="4"/>
  <c r="M91" i="4"/>
  <c r="N91" i="4"/>
  <c r="O91" i="4"/>
  <c r="P91" i="4"/>
  <c r="Q91" i="4"/>
  <c r="R91" i="4"/>
  <c r="S91" i="4"/>
  <c r="T91" i="4"/>
  <c r="U91" i="4"/>
  <c r="V91" i="4"/>
  <c r="L92" i="4"/>
  <c r="M92" i="4"/>
  <c r="N92" i="4"/>
  <c r="O92" i="4"/>
  <c r="P92" i="4"/>
  <c r="Q92" i="4"/>
  <c r="R92" i="4"/>
  <c r="S92" i="4"/>
  <c r="T92" i="4"/>
  <c r="U92" i="4"/>
  <c r="V92" i="4"/>
  <c r="L93" i="4"/>
  <c r="M93" i="4"/>
  <c r="N93" i="4"/>
  <c r="O93" i="4"/>
  <c r="P93" i="4"/>
  <c r="Q93" i="4"/>
  <c r="R93" i="4"/>
  <c r="S93" i="4"/>
  <c r="T93" i="4"/>
  <c r="U93" i="4"/>
  <c r="V93" i="4"/>
  <c r="L94" i="4"/>
  <c r="M94" i="4"/>
  <c r="N94" i="4"/>
  <c r="O94" i="4"/>
  <c r="P94" i="4"/>
  <c r="Q94" i="4"/>
  <c r="R94" i="4"/>
  <c r="S94" i="4"/>
  <c r="T94" i="4"/>
  <c r="U94" i="4"/>
  <c r="V94" i="4"/>
  <c r="L95" i="4"/>
  <c r="M95" i="4"/>
  <c r="N95" i="4"/>
  <c r="O95" i="4"/>
  <c r="P95" i="4"/>
  <c r="Q95" i="4"/>
  <c r="R95" i="4"/>
  <c r="S95" i="4"/>
  <c r="T95" i="4"/>
  <c r="U95" i="4"/>
  <c r="V95" i="4"/>
  <c r="L96" i="4"/>
  <c r="M96" i="4"/>
  <c r="N96" i="4"/>
  <c r="O96" i="4"/>
  <c r="P96" i="4"/>
  <c r="Q96" i="4"/>
  <c r="R96" i="4"/>
  <c r="S96" i="4"/>
  <c r="T96" i="4"/>
  <c r="U96" i="4"/>
  <c r="V96" i="4"/>
  <c r="L97" i="4"/>
  <c r="M97" i="4"/>
  <c r="N97" i="4"/>
  <c r="O97" i="4"/>
  <c r="P97" i="4"/>
  <c r="Q97" i="4"/>
  <c r="R97" i="4"/>
  <c r="S97" i="4"/>
  <c r="T97" i="4"/>
  <c r="U97" i="4"/>
  <c r="V97" i="4"/>
  <c r="L98" i="4"/>
  <c r="M98" i="4"/>
  <c r="N98" i="4"/>
  <c r="O98" i="4"/>
  <c r="P98" i="4"/>
  <c r="Q98" i="4"/>
  <c r="R98" i="4"/>
  <c r="S98" i="4"/>
  <c r="T98" i="4"/>
  <c r="U98" i="4"/>
  <c r="V98" i="4"/>
  <c r="L99" i="4"/>
  <c r="M99" i="4"/>
  <c r="N99" i="4"/>
  <c r="O99" i="4"/>
  <c r="P99" i="4"/>
  <c r="Q99" i="4"/>
  <c r="R99" i="4"/>
  <c r="S99" i="4"/>
  <c r="T99" i="4"/>
  <c r="U99" i="4"/>
  <c r="V99" i="4"/>
  <c r="L100" i="4"/>
  <c r="M100" i="4"/>
  <c r="N100" i="4"/>
  <c r="O100" i="4"/>
  <c r="P100" i="4"/>
  <c r="Q100" i="4"/>
  <c r="R100" i="4"/>
  <c r="S100" i="4"/>
  <c r="T100" i="4"/>
  <c r="U100" i="4"/>
  <c r="V100" i="4"/>
  <c r="L101" i="4"/>
  <c r="M101" i="4"/>
  <c r="N101" i="4"/>
  <c r="O101" i="4"/>
  <c r="P101" i="4"/>
  <c r="Q101" i="4"/>
  <c r="R101" i="4"/>
  <c r="S101" i="4"/>
  <c r="T101" i="4"/>
  <c r="U101" i="4"/>
  <c r="V101" i="4"/>
  <c r="L102" i="4"/>
  <c r="M102" i="4"/>
  <c r="N102" i="4"/>
  <c r="O102" i="4"/>
  <c r="P102" i="4"/>
  <c r="Q102" i="4"/>
  <c r="R102" i="4"/>
  <c r="S102" i="4"/>
  <c r="T102" i="4"/>
  <c r="U102" i="4"/>
  <c r="V102" i="4"/>
  <c r="L103" i="4"/>
  <c r="M103" i="4"/>
  <c r="N103" i="4"/>
  <c r="O103" i="4"/>
  <c r="P103" i="4"/>
  <c r="Q103" i="4"/>
  <c r="R103" i="4"/>
  <c r="S103" i="4"/>
  <c r="T103" i="4"/>
  <c r="U103" i="4"/>
  <c r="V103" i="4"/>
  <c r="L104" i="4"/>
  <c r="M104" i="4"/>
  <c r="N104" i="4"/>
  <c r="O104" i="4"/>
  <c r="P104" i="4"/>
  <c r="Q104" i="4"/>
  <c r="R104" i="4"/>
  <c r="S104" i="4"/>
  <c r="T104" i="4"/>
  <c r="U104" i="4"/>
  <c r="V104" i="4"/>
  <c r="L105" i="4"/>
  <c r="M105" i="4"/>
  <c r="N105" i="4"/>
  <c r="O105" i="4"/>
  <c r="P105" i="4"/>
  <c r="Q105" i="4"/>
  <c r="R105" i="4"/>
  <c r="S105" i="4"/>
  <c r="T105" i="4"/>
  <c r="U105" i="4"/>
  <c r="V105" i="4"/>
  <c r="L106" i="4"/>
  <c r="M106" i="4"/>
  <c r="N106" i="4"/>
  <c r="O106" i="4"/>
  <c r="P106" i="4"/>
  <c r="Q106" i="4"/>
  <c r="R106" i="4"/>
  <c r="S106" i="4"/>
  <c r="T106" i="4"/>
  <c r="U106" i="4"/>
  <c r="V106" i="4"/>
  <c r="L107" i="4"/>
  <c r="M107" i="4"/>
  <c r="N107" i="4"/>
  <c r="O107" i="4"/>
  <c r="P107" i="4"/>
  <c r="Q107" i="4"/>
  <c r="R107" i="4"/>
  <c r="S107" i="4"/>
  <c r="T107" i="4"/>
  <c r="U107" i="4"/>
  <c r="V107" i="4"/>
  <c r="L108" i="4"/>
  <c r="M108" i="4"/>
  <c r="N108" i="4"/>
  <c r="O108" i="4"/>
  <c r="P108" i="4"/>
  <c r="Q108" i="4"/>
  <c r="R108" i="4"/>
  <c r="S108" i="4"/>
  <c r="T108" i="4"/>
  <c r="U108" i="4"/>
  <c r="V108" i="4"/>
  <c r="L109" i="4"/>
  <c r="M109" i="4"/>
  <c r="N109" i="4"/>
  <c r="O109" i="4"/>
  <c r="P109" i="4"/>
  <c r="Q109" i="4"/>
  <c r="R109" i="4"/>
  <c r="S109" i="4"/>
  <c r="T109" i="4"/>
  <c r="U109" i="4"/>
  <c r="V109" i="4"/>
  <c r="L110" i="4"/>
  <c r="M110" i="4"/>
  <c r="N110" i="4"/>
  <c r="O110" i="4"/>
  <c r="P110" i="4"/>
  <c r="Q110" i="4"/>
  <c r="R110" i="4"/>
  <c r="S110" i="4"/>
  <c r="T110" i="4"/>
  <c r="U110" i="4"/>
  <c r="V110" i="4"/>
  <c r="L111" i="4"/>
  <c r="M111" i="4"/>
  <c r="N111" i="4"/>
  <c r="O111" i="4"/>
  <c r="P111" i="4"/>
  <c r="Q111" i="4"/>
  <c r="R111" i="4"/>
  <c r="S111" i="4"/>
  <c r="T111" i="4"/>
  <c r="U111" i="4"/>
  <c r="V111" i="4"/>
  <c r="L112" i="4"/>
  <c r="M112" i="4"/>
  <c r="N112" i="4"/>
  <c r="O112" i="4"/>
  <c r="P112" i="4"/>
  <c r="Q112" i="4"/>
  <c r="R112" i="4"/>
  <c r="S112" i="4"/>
  <c r="T112" i="4"/>
  <c r="U112" i="4"/>
  <c r="V112" i="4"/>
  <c r="L113" i="4"/>
  <c r="M113" i="4"/>
  <c r="N113" i="4"/>
  <c r="O113" i="4"/>
  <c r="P113" i="4"/>
  <c r="Q113" i="4"/>
  <c r="R113" i="4"/>
  <c r="S113" i="4"/>
  <c r="T113" i="4"/>
  <c r="U113" i="4"/>
  <c r="V113" i="4"/>
  <c r="L114" i="4"/>
  <c r="M114" i="4"/>
  <c r="N114" i="4"/>
  <c r="O114" i="4"/>
  <c r="P114" i="4"/>
  <c r="Q114" i="4"/>
  <c r="R114" i="4"/>
  <c r="S114" i="4"/>
  <c r="T114" i="4"/>
  <c r="U114" i="4"/>
  <c r="V114" i="4"/>
  <c r="L115" i="4"/>
  <c r="M115" i="4"/>
  <c r="N115" i="4"/>
  <c r="O115" i="4"/>
  <c r="P115" i="4"/>
  <c r="Q115" i="4"/>
  <c r="R115" i="4"/>
  <c r="S115" i="4"/>
  <c r="T115" i="4"/>
  <c r="U115" i="4"/>
  <c r="V115" i="4"/>
  <c r="L116" i="4"/>
  <c r="M116" i="4"/>
  <c r="N116" i="4"/>
  <c r="O116" i="4"/>
  <c r="P116" i="4"/>
  <c r="Q116" i="4"/>
  <c r="R116" i="4"/>
  <c r="S116" i="4"/>
  <c r="T116" i="4"/>
  <c r="U116" i="4"/>
  <c r="V116" i="4"/>
  <c r="L117" i="4"/>
  <c r="M117" i="4"/>
  <c r="N117" i="4"/>
  <c r="O117" i="4"/>
  <c r="P117" i="4"/>
  <c r="Q117" i="4"/>
  <c r="R117" i="4"/>
  <c r="S117" i="4"/>
  <c r="T117" i="4"/>
  <c r="U117" i="4"/>
  <c r="V117" i="4"/>
  <c r="L118" i="4"/>
  <c r="M118" i="4"/>
  <c r="N118" i="4"/>
  <c r="O118" i="4"/>
  <c r="P118" i="4"/>
  <c r="Q118" i="4"/>
  <c r="R118" i="4"/>
  <c r="S118" i="4"/>
  <c r="T118" i="4"/>
  <c r="U118" i="4"/>
  <c r="V118" i="4"/>
  <c r="L119" i="4"/>
  <c r="M119" i="4"/>
  <c r="N119" i="4"/>
  <c r="O119" i="4"/>
  <c r="P119" i="4"/>
  <c r="Q119" i="4"/>
  <c r="R119" i="4"/>
  <c r="S119" i="4"/>
  <c r="T119" i="4"/>
  <c r="U119" i="4"/>
  <c r="V119" i="4"/>
  <c r="L120" i="4"/>
  <c r="M120" i="4"/>
  <c r="N120" i="4"/>
  <c r="O120" i="4"/>
  <c r="P120" i="4"/>
  <c r="Q120" i="4"/>
  <c r="R120" i="4"/>
  <c r="S120" i="4"/>
  <c r="T120" i="4"/>
  <c r="U120" i="4"/>
  <c r="V120" i="4"/>
  <c r="L121" i="4"/>
  <c r="M121" i="4"/>
  <c r="N121" i="4"/>
  <c r="O121" i="4"/>
  <c r="P121" i="4"/>
  <c r="Q121" i="4"/>
  <c r="R121" i="4"/>
  <c r="S121" i="4"/>
  <c r="T121" i="4"/>
  <c r="U121" i="4"/>
  <c r="V121" i="4"/>
  <c r="L122" i="4"/>
  <c r="M122" i="4"/>
  <c r="N122" i="4"/>
  <c r="O122" i="4"/>
  <c r="P122" i="4"/>
  <c r="Q122" i="4"/>
  <c r="R122" i="4"/>
  <c r="S122" i="4"/>
  <c r="T122" i="4"/>
  <c r="U122" i="4"/>
  <c r="V122" i="4"/>
  <c r="L123" i="4"/>
  <c r="M123" i="4"/>
  <c r="N123" i="4"/>
  <c r="O123" i="4"/>
  <c r="P123" i="4"/>
  <c r="Q123" i="4"/>
  <c r="R123" i="4"/>
  <c r="S123" i="4"/>
  <c r="T123" i="4"/>
  <c r="U123" i="4"/>
  <c r="V123" i="4"/>
  <c r="L124" i="4"/>
  <c r="M124" i="4"/>
  <c r="N124" i="4"/>
  <c r="O124" i="4"/>
  <c r="P124" i="4"/>
  <c r="Q124" i="4"/>
  <c r="R124" i="4"/>
  <c r="S124" i="4"/>
  <c r="T124" i="4"/>
  <c r="U124" i="4"/>
  <c r="V124" i="4"/>
  <c r="L125" i="4"/>
  <c r="M125" i="4"/>
  <c r="N125" i="4"/>
  <c r="O125" i="4"/>
  <c r="P125" i="4"/>
  <c r="Q125" i="4"/>
  <c r="R125" i="4"/>
  <c r="S125" i="4"/>
  <c r="T125" i="4"/>
  <c r="U125" i="4"/>
  <c r="V125" i="4"/>
  <c r="L126" i="4"/>
  <c r="M126" i="4"/>
  <c r="N126" i="4"/>
  <c r="O126" i="4"/>
  <c r="P126" i="4"/>
  <c r="Q126" i="4"/>
  <c r="R126" i="4"/>
  <c r="S126" i="4"/>
  <c r="T126" i="4"/>
  <c r="U126" i="4"/>
  <c r="V126" i="4"/>
  <c r="L127" i="4"/>
  <c r="M127" i="4"/>
  <c r="N127" i="4"/>
  <c r="O127" i="4"/>
  <c r="P127" i="4"/>
  <c r="Q127" i="4"/>
  <c r="R127" i="4"/>
  <c r="S127" i="4"/>
  <c r="T127" i="4"/>
  <c r="U127" i="4"/>
  <c r="V127" i="4"/>
  <c r="L128" i="4"/>
  <c r="M128" i="4"/>
  <c r="N128" i="4"/>
  <c r="O128" i="4"/>
  <c r="P128" i="4"/>
  <c r="Q128" i="4"/>
  <c r="R128" i="4"/>
  <c r="S128" i="4"/>
  <c r="T128" i="4"/>
  <c r="U128" i="4"/>
  <c r="V128" i="4"/>
  <c r="L129" i="4"/>
  <c r="M129" i="4"/>
  <c r="N129" i="4"/>
  <c r="O129" i="4"/>
  <c r="P129" i="4"/>
  <c r="Q129" i="4"/>
  <c r="R129" i="4"/>
  <c r="S129" i="4"/>
  <c r="T129" i="4"/>
  <c r="U129" i="4"/>
  <c r="V129" i="4"/>
  <c r="L130" i="4"/>
  <c r="M130" i="4"/>
  <c r="N130" i="4"/>
  <c r="O130" i="4"/>
  <c r="P130" i="4"/>
  <c r="Q130" i="4"/>
  <c r="R130" i="4"/>
  <c r="S130" i="4"/>
  <c r="T130" i="4"/>
  <c r="U130" i="4"/>
  <c r="V130" i="4"/>
  <c r="L131" i="4"/>
  <c r="M131" i="4"/>
  <c r="N131" i="4"/>
  <c r="O131" i="4"/>
  <c r="P131" i="4"/>
  <c r="Q131" i="4"/>
  <c r="R131" i="4"/>
  <c r="S131" i="4"/>
  <c r="T131" i="4"/>
  <c r="U131" i="4"/>
  <c r="V131" i="4"/>
  <c r="L132" i="4"/>
  <c r="M132" i="4"/>
  <c r="N132" i="4"/>
  <c r="O132" i="4"/>
  <c r="P132" i="4"/>
  <c r="Q132" i="4"/>
  <c r="R132" i="4"/>
  <c r="S132" i="4"/>
  <c r="T132" i="4"/>
  <c r="U132" i="4"/>
  <c r="V132" i="4"/>
  <c r="L133" i="4"/>
  <c r="M133" i="4"/>
  <c r="N133" i="4"/>
  <c r="O133" i="4"/>
  <c r="P133" i="4"/>
  <c r="Q133" i="4"/>
  <c r="R133" i="4"/>
  <c r="S133" i="4"/>
  <c r="T133" i="4"/>
  <c r="U133" i="4"/>
  <c r="V133" i="4"/>
  <c r="L134" i="4"/>
  <c r="M134" i="4"/>
  <c r="N134" i="4"/>
  <c r="O134" i="4"/>
  <c r="P134" i="4"/>
  <c r="Q134" i="4"/>
  <c r="R134" i="4"/>
  <c r="S134" i="4"/>
  <c r="T134" i="4"/>
  <c r="U134" i="4"/>
  <c r="V134" i="4"/>
  <c r="L135" i="4"/>
  <c r="M135" i="4"/>
  <c r="N135" i="4"/>
  <c r="O135" i="4"/>
  <c r="P135" i="4"/>
  <c r="Q135" i="4"/>
  <c r="R135" i="4"/>
  <c r="S135" i="4"/>
  <c r="T135" i="4"/>
  <c r="U135" i="4"/>
  <c r="V135" i="4"/>
  <c r="V3" i="4"/>
  <c r="U3" i="4"/>
  <c r="T3" i="4"/>
  <c r="S3" i="4"/>
  <c r="R3" i="4"/>
  <c r="Q3" i="4"/>
  <c r="P3" i="4"/>
  <c r="O3" i="4"/>
  <c r="N3" i="4"/>
  <c r="M3" i="4"/>
  <c r="L3" i="4"/>
  <c r="AC4" i="2"/>
  <c r="AD4" i="2"/>
  <c r="AE4" i="2"/>
  <c r="AF4" i="2"/>
  <c r="AG4" i="2"/>
  <c r="AH4" i="2"/>
  <c r="AI4" i="2"/>
  <c r="AJ4" i="2"/>
  <c r="AK4" i="2"/>
  <c r="AL4" i="2"/>
  <c r="AM4" i="2"/>
  <c r="AC5" i="2"/>
  <c r="AD5" i="2"/>
  <c r="AE5" i="2"/>
  <c r="AF5" i="2"/>
  <c r="AG5" i="2"/>
  <c r="AH5" i="2"/>
  <c r="AI5" i="2"/>
  <c r="AJ5" i="2"/>
  <c r="AK5" i="2"/>
  <c r="AL5" i="2"/>
  <c r="AM5" i="2"/>
  <c r="AC6" i="2"/>
  <c r="AD6" i="2"/>
  <c r="AE6" i="2"/>
  <c r="AF6" i="2"/>
  <c r="AG6" i="2"/>
  <c r="AH6" i="2"/>
  <c r="AI6" i="2"/>
  <c r="AJ6" i="2"/>
  <c r="AK6" i="2"/>
  <c r="AL6" i="2"/>
  <c r="AM6" i="2"/>
  <c r="AC7" i="2"/>
  <c r="AD7" i="2"/>
  <c r="AE7" i="2"/>
  <c r="AF7" i="2"/>
  <c r="AG7" i="2"/>
  <c r="AH7" i="2"/>
  <c r="AI7" i="2"/>
  <c r="AJ7" i="2"/>
  <c r="AK7" i="2"/>
  <c r="AL7" i="2"/>
  <c r="AM7" i="2"/>
  <c r="AC8" i="2"/>
  <c r="AD8" i="2"/>
  <c r="AE8" i="2"/>
  <c r="AF8" i="2"/>
  <c r="AG8" i="2"/>
  <c r="AH8" i="2"/>
  <c r="AI8" i="2"/>
  <c r="AJ8" i="2"/>
  <c r="AK8" i="2"/>
  <c r="AL8" i="2"/>
  <c r="AM8" i="2"/>
  <c r="AC9" i="2"/>
  <c r="AD9" i="2"/>
  <c r="AE9" i="2"/>
  <c r="AF9" i="2"/>
  <c r="AG9" i="2"/>
  <c r="AH9" i="2"/>
  <c r="AI9" i="2"/>
  <c r="AJ9" i="2"/>
  <c r="AK9" i="2"/>
  <c r="AL9" i="2"/>
  <c r="AM9" i="2"/>
  <c r="AC10" i="2"/>
  <c r="AD10" i="2"/>
  <c r="AE10" i="2"/>
  <c r="AF10" i="2"/>
  <c r="AG10" i="2"/>
  <c r="AH10" i="2"/>
  <c r="AI10" i="2"/>
  <c r="AJ10" i="2"/>
  <c r="AK10" i="2"/>
  <c r="AL10" i="2"/>
  <c r="AM10" i="2"/>
  <c r="AC11" i="2"/>
  <c r="AD11" i="2"/>
  <c r="AE11" i="2"/>
  <c r="AF11" i="2"/>
  <c r="AG11" i="2"/>
  <c r="AH11" i="2"/>
  <c r="AI11" i="2"/>
  <c r="AJ11" i="2"/>
  <c r="AK11" i="2"/>
  <c r="AL11" i="2"/>
  <c r="AM11" i="2"/>
  <c r="AC12" i="2"/>
  <c r="AD12" i="2"/>
  <c r="AE12" i="2"/>
  <c r="AF12" i="2"/>
  <c r="AG12" i="2"/>
  <c r="AH12" i="2"/>
  <c r="AI12" i="2"/>
  <c r="AJ12" i="2"/>
  <c r="AK12" i="2"/>
  <c r="AL12" i="2"/>
  <c r="AM12" i="2"/>
  <c r="AC13" i="2"/>
  <c r="AD13" i="2"/>
  <c r="AE13" i="2"/>
  <c r="AF13" i="2"/>
  <c r="AG13" i="2"/>
  <c r="AH13" i="2"/>
  <c r="AI13" i="2"/>
  <c r="AJ13" i="2"/>
  <c r="AK13" i="2"/>
  <c r="AL13" i="2"/>
  <c r="AM13" i="2"/>
  <c r="AC14" i="2"/>
  <c r="AD14" i="2"/>
  <c r="AE14" i="2"/>
  <c r="AF14" i="2"/>
  <c r="AG14" i="2"/>
  <c r="AH14" i="2"/>
  <c r="AI14" i="2"/>
  <c r="AJ14" i="2"/>
  <c r="AK14" i="2"/>
  <c r="AL14" i="2"/>
  <c r="AM14" i="2"/>
  <c r="AC15" i="2"/>
  <c r="AD15" i="2"/>
  <c r="AE15" i="2"/>
  <c r="AF15" i="2"/>
  <c r="AG15" i="2"/>
  <c r="AH15" i="2"/>
  <c r="AI15" i="2"/>
  <c r="AJ15" i="2"/>
  <c r="AK15" i="2"/>
  <c r="AL15" i="2"/>
  <c r="AM15" i="2"/>
  <c r="AC16" i="2"/>
  <c r="AD16" i="2"/>
  <c r="AE16" i="2"/>
  <c r="AF16" i="2"/>
  <c r="AG16" i="2"/>
  <c r="AH16" i="2"/>
  <c r="AI16" i="2"/>
  <c r="AJ16" i="2"/>
  <c r="AK16" i="2"/>
  <c r="AL16" i="2"/>
  <c r="AM16" i="2"/>
  <c r="AC17" i="2"/>
  <c r="AD17" i="2"/>
  <c r="AE17" i="2"/>
  <c r="AF17" i="2"/>
  <c r="AG17" i="2"/>
  <c r="AH17" i="2"/>
  <c r="AI17" i="2"/>
  <c r="AJ17" i="2"/>
  <c r="AK17" i="2"/>
  <c r="AL17" i="2"/>
  <c r="AM17" i="2"/>
  <c r="AC18" i="2"/>
  <c r="AD18" i="2"/>
  <c r="AE18" i="2"/>
  <c r="AF18" i="2"/>
  <c r="AG18" i="2"/>
  <c r="AH18" i="2"/>
  <c r="AI18" i="2"/>
  <c r="AJ18" i="2"/>
  <c r="AK18" i="2"/>
  <c r="AL18" i="2"/>
  <c r="AM18" i="2"/>
  <c r="AC19" i="2"/>
  <c r="AD19" i="2"/>
  <c r="AE19" i="2"/>
  <c r="AF19" i="2"/>
  <c r="AG19" i="2"/>
  <c r="AH19" i="2"/>
  <c r="AI19" i="2"/>
  <c r="AJ19" i="2"/>
  <c r="AK19" i="2"/>
  <c r="AL19" i="2"/>
  <c r="AM19" i="2"/>
  <c r="AC20" i="2"/>
  <c r="AD20" i="2"/>
  <c r="AE20" i="2"/>
  <c r="AF20" i="2"/>
  <c r="AG20" i="2"/>
  <c r="AH20" i="2"/>
  <c r="AI20" i="2"/>
  <c r="AJ20" i="2"/>
  <c r="AK20" i="2"/>
  <c r="AL20" i="2"/>
  <c r="AM20" i="2"/>
  <c r="AC21" i="2"/>
  <c r="AD21" i="2"/>
  <c r="AE21" i="2"/>
  <c r="AF21" i="2"/>
  <c r="AG21" i="2"/>
  <c r="AH21" i="2"/>
  <c r="AI21" i="2"/>
  <c r="AJ21" i="2"/>
  <c r="AK21" i="2"/>
  <c r="AL21" i="2"/>
  <c r="AM21" i="2"/>
  <c r="AC22" i="2"/>
  <c r="AD22" i="2"/>
  <c r="AE22" i="2"/>
  <c r="AF22" i="2"/>
  <c r="AG22" i="2"/>
  <c r="AH22" i="2"/>
  <c r="AI22" i="2"/>
  <c r="AJ22" i="2"/>
  <c r="AK22" i="2"/>
  <c r="AL22" i="2"/>
  <c r="AM22" i="2"/>
  <c r="AC23" i="2"/>
  <c r="AD23" i="2"/>
  <c r="AE23" i="2"/>
  <c r="AF23" i="2"/>
  <c r="AG23" i="2"/>
  <c r="AH23" i="2"/>
  <c r="AI23" i="2"/>
  <c r="AJ23" i="2"/>
  <c r="AK23" i="2"/>
  <c r="AL23" i="2"/>
  <c r="AM23" i="2"/>
  <c r="AC24" i="2"/>
  <c r="AD24" i="2"/>
  <c r="AE24" i="2"/>
  <c r="AF24" i="2"/>
  <c r="AG24" i="2"/>
  <c r="AH24" i="2"/>
  <c r="AI24" i="2"/>
  <c r="AJ24" i="2"/>
  <c r="AK24" i="2"/>
  <c r="AL24" i="2"/>
  <c r="AM24" i="2"/>
  <c r="AC25" i="2"/>
  <c r="AD25" i="2"/>
  <c r="AE25" i="2"/>
  <c r="AF25" i="2"/>
  <c r="AG25" i="2"/>
  <c r="AH25" i="2"/>
  <c r="AI25" i="2"/>
  <c r="AJ25" i="2"/>
  <c r="AK25" i="2"/>
  <c r="AL25" i="2"/>
  <c r="AM25" i="2"/>
  <c r="AC26" i="2"/>
  <c r="AD26" i="2"/>
  <c r="AE26" i="2"/>
  <c r="AF26" i="2"/>
  <c r="AG26" i="2"/>
  <c r="AH26" i="2"/>
  <c r="AI26" i="2"/>
  <c r="AJ26" i="2"/>
  <c r="AK26" i="2"/>
  <c r="AL26" i="2"/>
  <c r="AM26" i="2"/>
  <c r="AC27" i="2"/>
  <c r="AD27" i="2"/>
  <c r="AE27" i="2"/>
  <c r="AF27" i="2"/>
  <c r="AG27" i="2"/>
  <c r="AH27" i="2"/>
  <c r="AI27" i="2"/>
  <c r="AJ27" i="2"/>
  <c r="AK27" i="2"/>
  <c r="AL27" i="2"/>
  <c r="AM27" i="2"/>
  <c r="AC28" i="2"/>
  <c r="AD28" i="2"/>
  <c r="AE28" i="2"/>
  <c r="AF28" i="2"/>
  <c r="AG28" i="2"/>
  <c r="AH28" i="2"/>
  <c r="AI28" i="2"/>
  <c r="AJ28" i="2"/>
  <c r="AK28" i="2"/>
  <c r="AL28" i="2"/>
  <c r="AM28" i="2"/>
  <c r="AC29" i="2"/>
  <c r="AD29" i="2"/>
  <c r="AE29" i="2"/>
  <c r="AF29" i="2"/>
  <c r="AG29" i="2"/>
  <c r="AH29" i="2"/>
  <c r="AI29" i="2"/>
  <c r="AJ29" i="2"/>
  <c r="AK29" i="2"/>
  <c r="AL29" i="2"/>
  <c r="AM29" i="2"/>
  <c r="AC30" i="2"/>
  <c r="AD30" i="2"/>
  <c r="AE30" i="2"/>
  <c r="AF30" i="2"/>
  <c r="AG30" i="2"/>
  <c r="AH30" i="2"/>
  <c r="AI30" i="2"/>
  <c r="AJ30" i="2"/>
  <c r="AK30" i="2"/>
  <c r="AL30" i="2"/>
  <c r="AM30" i="2"/>
  <c r="AC31" i="2"/>
  <c r="AD31" i="2"/>
  <c r="AE31" i="2"/>
  <c r="AF31" i="2"/>
  <c r="AG31" i="2"/>
  <c r="AH31" i="2"/>
  <c r="AI31" i="2"/>
  <c r="AJ31" i="2"/>
  <c r="AK31" i="2"/>
  <c r="AL31" i="2"/>
  <c r="AM31" i="2"/>
  <c r="AC32" i="2"/>
  <c r="AD32" i="2"/>
  <c r="AE32" i="2"/>
  <c r="AF32" i="2"/>
  <c r="AG32" i="2"/>
  <c r="AH32" i="2"/>
  <c r="AI32" i="2"/>
  <c r="AJ32" i="2"/>
  <c r="AK32" i="2"/>
  <c r="AL32" i="2"/>
  <c r="AM32" i="2"/>
  <c r="AC33" i="2"/>
  <c r="AD33" i="2"/>
  <c r="AE33" i="2"/>
  <c r="AF33" i="2"/>
  <c r="AG33" i="2"/>
  <c r="AH33" i="2"/>
  <c r="AI33" i="2"/>
  <c r="AJ33" i="2"/>
  <c r="AK33" i="2"/>
  <c r="AL33" i="2"/>
  <c r="AM33" i="2"/>
  <c r="AC34" i="2"/>
  <c r="AD34" i="2"/>
  <c r="AE34" i="2"/>
  <c r="AF34" i="2"/>
  <c r="AG34" i="2"/>
  <c r="AH34" i="2"/>
  <c r="AI34" i="2"/>
  <c r="AJ34" i="2"/>
  <c r="AK34" i="2"/>
  <c r="AL34" i="2"/>
  <c r="AM34" i="2"/>
  <c r="AC35" i="2"/>
  <c r="AD35" i="2"/>
  <c r="AE35" i="2"/>
  <c r="AF35" i="2"/>
  <c r="AG35" i="2"/>
  <c r="AH35" i="2"/>
  <c r="AI35" i="2"/>
  <c r="AJ35" i="2"/>
  <c r="AK35" i="2"/>
  <c r="AL35" i="2"/>
  <c r="AM35" i="2"/>
  <c r="AC36" i="2"/>
  <c r="AD36" i="2"/>
  <c r="AE36" i="2"/>
  <c r="AF36" i="2"/>
  <c r="AG36" i="2"/>
  <c r="AH36" i="2"/>
  <c r="AI36" i="2"/>
  <c r="AJ36" i="2"/>
  <c r="AK36" i="2"/>
  <c r="AL36" i="2"/>
  <c r="AM36" i="2"/>
  <c r="AC37" i="2"/>
  <c r="AD37" i="2"/>
  <c r="AE37" i="2"/>
  <c r="AF37" i="2"/>
  <c r="AG37" i="2"/>
  <c r="AH37" i="2"/>
  <c r="AI37" i="2"/>
  <c r="AJ37" i="2"/>
  <c r="AK37" i="2"/>
  <c r="AL37" i="2"/>
  <c r="AM37" i="2"/>
  <c r="AC38" i="2"/>
  <c r="AD38" i="2"/>
  <c r="AE38" i="2"/>
  <c r="AF38" i="2"/>
  <c r="AG38" i="2"/>
  <c r="AH38" i="2"/>
  <c r="AI38" i="2"/>
  <c r="AJ38" i="2"/>
  <c r="AK38" i="2"/>
  <c r="AL38" i="2"/>
  <c r="AM38" i="2"/>
  <c r="AC39" i="2"/>
  <c r="AD39" i="2"/>
  <c r="AE39" i="2"/>
  <c r="AF39" i="2"/>
  <c r="AG39" i="2"/>
  <c r="AH39" i="2"/>
  <c r="AI39" i="2"/>
  <c r="AJ39" i="2"/>
  <c r="AK39" i="2"/>
  <c r="AL39" i="2"/>
  <c r="AM39" i="2"/>
  <c r="AC40" i="2"/>
  <c r="AD40" i="2"/>
  <c r="AE40" i="2"/>
  <c r="AF40" i="2"/>
  <c r="AG40" i="2"/>
  <c r="AH40" i="2"/>
  <c r="AI40" i="2"/>
  <c r="AJ40" i="2"/>
  <c r="AK40" i="2"/>
  <c r="AL40" i="2"/>
  <c r="AM40" i="2"/>
  <c r="AC41" i="2"/>
  <c r="AD41" i="2"/>
  <c r="AE41" i="2"/>
  <c r="AF41" i="2"/>
  <c r="AG41" i="2"/>
  <c r="AH41" i="2"/>
  <c r="AI41" i="2"/>
  <c r="AJ41" i="2"/>
  <c r="AK41" i="2"/>
  <c r="AL41" i="2"/>
  <c r="AM41" i="2"/>
  <c r="AC42" i="2"/>
  <c r="AD42" i="2"/>
  <c r="AE42" i="2"/>
  <c r="AF42" i="2"/>
  <c r="AG42" i="2"/>
  <c r="AH42" i="2"/>
  <c r="AI42" i="2"/>
  <c r="AJ42" i="2"/>
  <c r="AK42" i="2"/>
  <c r="AL42" i="2"/>
  <c r="AM42" i="2"/>
  <c r="AC43" i="2"/>
  <c r="AD43" i="2"/>
  <c r="AE43" i="2"/>
  <c r="AF43" i="2"/>
  <c r="AG43" i="2"/>
  <c r="AH43" i="2"/>
  <c r="AI43" i="2"/>
  <c r="AJ43" i="2"/>
  <c r="AK43" i="2"/>
  <c r="AL43" i="2"/>
  <c r="AM43" i="2"/>
  <c r="AC44" i="2"/>
  <c r="AD44" i="2"/>
  <c r="AE44" i="2"/>
  <c r="AF44" i="2"/>
  <c r="AG44" i="2"/>
  <c r="AH44" i="2"/>
  <c r="AI44" i="2"/>
  <c r="AJ44" i="2"/>
  <c r="AK44" i="2"/>
  <c r="AL44" i="2"/>
  <c r="AM44" i="2"/>
  <c r="AC45" i="2"/>
  <c r="AD45" i="2"/>
  <c r="AE45" i="2"/>
  <c r="AF45" i="2"/>
  <c r="AG45" i="2"/>
  <c r="AH45" i="2"/>
  <c r="AI45" i="2"/>
  <c r="AJ45" i="2"/>
  <c r="AK45" i="2"/>
  <c r="AL45" i="2"/>
  <c r="AM45" i="2"/>
  <c r="AC46" i="2"/>
  <c r="AD46" i="2"/>
  <c r="AE46" i="2"/>
  <c r="AF46" i="2"/>
  <c r="AG46" i="2"/>
  <c r="AH46" i="2"/>
  <c r="AI46" i="2"/>
  <c r="AJ46" i="2"/>
  <c r="AK46" i="2"/>
  <c r="AL46" i="2"/>
  <c r="AM46" i="2"/>
  <c r="AC47" i="2"/>
  <c r="AD47" i="2"/>
  <c r="AE47" i="2"/>
  <c r="AF47" i="2"/>
  <c r="AG47" i="2"/>
  <c r="AH47" i="2"/>
  <c r="AI47" i="2"/>
  <c r="AJ47" i="2"/>
  <c r="AK47" i="2"/>
  <c r="AL47" i="2"/>
  <c r="AM47" i="2"/>
  <c r="AC48" i="2"/>
  <c r="AD48" i="2"/>
  <c r="AE48" i="2"/>
  <c r="AF48" i="2"/>
  <c r="AG48" i="2"/>
  <c r="AH48" i="2"/>
  <c r="AI48" i="2"/>
  <c r="AJ48" i="2"/>
  <c r="AK48" i="2"/>
  <c r="AL48" i="2"/>
  <c r="AM48" i="2"/>
  <c r="AC49" i="2"/>
  <c r="AD49" i="2"/>
  <c r="AE49" i="2"/>
  <c r="AF49" i="2"/>
  <c r="AG49" i="2"/>
  <c r="AH49" i="2"/>
  <c r="AI49" i="2"/>
  <c r="AJ49" i="2"/>
  <c r="AK49" i="2"/>
  <c r="AL49" i="2"/>
  <c r="AM49" i="2"/>
  <c r="AC50" i="2"/>
  <c r="AD50" i="2"/>
  <c r="AE50" i="2"/>
  <c r="AF50" i="2"/>
  <c r="AG50" i="2"/>
  <c r="AH50" i="2"/>
  <c r="AI50" i="2"/>
  <c r="AJ50" i="2"/>
  <c r="AK50" i="2"/>
  <c r="AL50" i="2"/>
  <c r="AM50" i="2"/>
  <c r="AC51" i="2"/>
  <c r="AD51" i="2"/>
  <c r="AE51" i="2"/>
  <c r="AF51" i="2"/>
  <c r="AG51" i="2"/>
  <c r="AH51" i="2"/>
  <c r="AI51" i="2"/>
  <c r="AJ51" i="2"/>
  <c r="AK51" i="2"/>
  <c r="AL51" i="2"/>
  <c r="AM51" i="2"/>
  <c r="AC52" i="2"/>
  <c r="AD52" i="2"/>
  <c r="AE52" i="2"/>
  <c r="AF52" i="2"/>
  <c r="AG52" i="2"/>
  <c r="AH52" i="2"/>
  <c r="AI52" i="2"/>
  <c r="AJ52" i="2"/>
  <c r="AK52" i="2"/>
  <c r="AL52" i="2"/>
  <c r="AM52" i="2"/>
  <c r="AC53" i="2"/>
  <c r="AD53" i="2"/>
  <c r="AE53" i="2"/>
  <c r="AF53" i="2"/>
  <c r="AG53" i="2"/>
  <c r="AH53" i="2"/>
  <c r="AI53" i="2"/>
  <c r="AJ53" i="2"/>
  <c r="AK53" i="2"/>
  <c r="AL53" i="2"/>
  <c r="AM53" i="2"/>
  <c r="AC54" i="2"/>
  <c r="AD54" i="2"/>
  <c r="AE54" i="2"/>
  <c r="AF54" i="2"/>
  <c r="AG54" i="2"/>
  <c r="AH54" i="2"/>
  <c r="AI54" i="2"/>
  <c r="AJ54" i="2"/>
  <c r="AK54" i="2"/>
  <c r="AL54" i="2"/>
  <c r="AM54" i="2"/>
  <c r="AC55" i="2"/>
  <c r="AD55" i="2"/>
  <c r="AE55" i="2"/>
  <c r="AF55" i="2"/>
  <c r="AG55" i="2"/>
  <c r="AH55" i="2"/>
  <c r="AI55" i="2"/>
  <c r="AJ55" i="2"/>
  <c r="AK55" i="2"/>
  <c r="AL55" i="2"/>
  <c r="AM55" i="2"/>
  <c r="AC56" i="2"/>
  <c r="AD56" i="2"/>
  <c r="AE56" i="2"/>
  <c r="AF56" i="2"/>
  <c r="AG56" i="2"/>
  <c r="AH56" i="2"/>
  <c r="AI56" i="2"/>
  <c r="AJ56" i="2"/>
  <c r="AK56" i="2"/>
  <c r="AL56" i="2"/>
  <c r="AM56" i="2"/>
  <c r="AC57" i="2"/>
  <c r="AD57" i="2"/>
  <c r="AE57" i="2"/>
  <c r="AF57" i="2"/>
  <c r="AG57" i="2"/>
  <c r="AH57" i="2"/>
  <c r="AI57" i="2"/>
  <c r="AJ57" i="2"/>
  <c r="AK57" i="2"/>
  <c r="AL57" i="2"/>
  <c r="AM57" i="2"/>
  <c r="AC58" i="2"/>
  <c r="AD58" i="2"/>
  <c r="AE58" i="2"/>
  <c r="AF58" i="2"/>
  <c r="AG58" i="2"/>
  <c r="AH58" i="2"/>
  <c r="AI58" i="2"/>
  <c r="AJ58" i="2"/>
  <c r="AK58" i="2"/>
  <c r="AL58" i="2"/>
  <c r="AM58" i="2"/>
  <c r="AC59" i="2"/>
  <c r="AD59" i="2"/>
  <c r="AE59" i="2"/>
  <c r="AF59" i="2"/>
  <c r="AG59" i="2"/>
  <c r="AH59" i="2"/>
  <c r="AI59" i="2"/>
  <c r="AJ59" i="2"/>
  <c r="AK59" i="2"/>
  <c r="AL59" i="2"/>
  <c r="AM59" i="2"/>
  <c r="AC60" i="2"/>
  <c r="AD60" i="2"/>
  <c r="AE60" i="2"/>
  <c r="AF60" i="2"/>
  <c r="AG60" i="2"/>
  <c r="AH60" i="2"/>
  <c r="AI60" i="2"/>
  <c r="AJ60" i="2"/>
  <c r="AK60" i="2"/>
  <c r="AL60" i="2"/>
  <c r="AM60" i="2"/>
  <c r="AC61" i="2"/>
  <c r="AD61" i="2"/>
  <c r="AE61" i="2"/>
  <c r="AF61" i="2"/>
  <c r="AG61" i="2"/>
  <c r="AH61" i="2"/>
  <c r="AI61" i="2"/>
  <c r="AJ61" i="2"/>
  <c r="AK61" i="2"/>
  <c r="AL61" i="2"/>
  <c r="AM61" i="2"/>
  <c r="AC62" i="2"/>
  <c r="AD62" i="2"/>
  <c r="AE62" i="2"/>
  <c r="AF62" i="2"/>
  <c r="AG62" i="2"/>
  <c r="AH62" i="2"/>
  <c r="AI62" i="2"/>
  <c r="AJ62" i="2"/>
  <c r="AK62" i="2"/>
  <c r="AL62" i="2"/>
  <c r="AM62" i="2"/>
  <c r="AC63" i="2"/>
  <c r="AD63" i="2"/>
  <c r="AE63" i="2"/>
  <c r="AF63" i="2"/>
  <c r="AG63" i="2"/>
  <c r="AH63" i="2"/>
  <c r="AI63" i="2"/>
  <c r="AJ63" i="2"/>
  <c r="AK63" i="2"/>
  <c r="AL63" i="2"/>
  <c r="AM63" i="2"/>
  <c r="AC64" i="2"/>
  <c r="AD64" i="2"/>
  <c r="AE64" i="2"/>
  <c r="AF64" i="2"/>
  <c r="AG64" i="2"/>
  <c r="AH64" i="2"/>
  <c r="AI64" i="2"/>
  <c r="AJ64" i="2"/>
  <c r="AK64" i="2"/>
  <c r="AL64" i="2"/>
  <c r="AM64" i="2"/>
  <c r="AC65" i="2"/>
  <c r="AD65" i="2"/>
  <c r="AE65" i="2"/>
  <c r="AF65" i="2"/>
  <c r="AG65" i="2"/>
  <c r="AH65" i="2"/>
  <c r="AI65" i="2"/>
  <c r="AJ65" i="2"/>
  <c r="AK65" i="2"/>
  <c r="AL65" i="2"/>
  <c r="AM65" i="2"/>
  <c r="AC66" i="2"/>
  <c r="AD66" i="2"/>
  <c r="AE66" i="2"/>
  <c r="AF66" i="2"/>
  <c r="AG66" i="2"/>
  <c r="AH66" i="2"/>
  <c r="AI66" i="2"/>
  <c r="AJ66" i="2"/>
  <c r="AK66" i="2"/>
  <c r="AL66" i="2"/>
  <c r="AM66" i="2"/>
  <c r="AC67" i="2"/>
  <c r="AD67" i="2"/>
  <c r="AE67" i="2"/>
  <c r="AF67" i="2"/>
  <c r="AG67" i="2"/>
  <c r="AH67" i="2"/>
  <c r="AI67" i="2"/>
  <c r="AJ67" i="2"/>
  <c r="AK67" i="2"/>
  <c r="AL67" i="2"/>
  <c r="AM67" i="2"/>
  <c r="AC68" i="2"/>
  <c r="AD68" i="2"/>
  <c r="AE68" i="2"/>
  <c r="AF68" i="2"/>
  <c r="AG68" i="2"/>
  <c r="AH68" i="2"/>
  <c r="AI68" i="2"/>
  <c r="AJ68" i="2"/>
  <c r="AK68" i="2"/>
  <c r="AL68" i="2"/>
  <c r="AM68" i="2"/>
  <c r="AC69" i="2"/>
  <c r="AD69" i="2"/>
  <c r="AE69" i="2"/>
  <c r="AF69" i="2"/>
  <c r="AG69" i="2"/>
  <c r="AH69" i="2"/>
  <c r="AI69" i="2"/>
  <c r="AJ69" i="2"/>
  <c r="AK69" i="2"/>
  <c r="AL69" i="2"/>
  <c r="AM69" i="2"/>
  <c r="AC70" i="2"/>
  <c r="AD70" i="2"/>
  <c r="AE70" i="2"/>
  <c r="AF70" i="2"/>
  <c r="AG70" i="2"/>
  <c r="AH70" i="2"/>
  <c r="AI70" i="2"/>
  <c r="AJ70" i="2"/>
  <c r="AK70" i="2"/>
  <c r="AL70" i="2"/>
  <c r="AM70" i="2"/>
  <c r="AC71" i="2"/>
  <c r="AD71" i="2"/>
  <c r="AE71" i="2"/>
  <c r="AF71" i="2"/>
  <c r="AG71" i="2"/>
  <c r="AH71" i="2"/>
  <c r="AI71" i="2"/>
  <c r="AJ71" i="2"/>
  <c r="AK71" i="2"/>
  <c r="AL71" i="2"/>
  <c r="AM71" i="2"/>
  <c r="AC72" i="2"/>
  <c r="AD72" i="2"/>
  <c r="AE72" i="2"/>
  <c r="AF72" i="2"/>
  <c r="AG72" i="2"/>
  <c r="AH72" i="2"/>
  <c r="AI72" i="2"/>
  <c r="AJ72" i="2"/>
  <c r="AK72" i="2"/>
  <c r="AL72" i="2"/>
  <c r="AM72" i="2"/>
  <c r="AC73" i="2"/>
  <c r="AD73" i="2"/>
  <c r="AE73" i="2"/>
  <c r="AF73" i="2"/>
  <c r="AG73" i="2"/>
  <c r="AH73" i="2"/>
  <c r="AI73" i="2"/>
  <c r="AJ73" i="2"/>
  <c r="AK73" i="2"/>
  <c r="AL73" i="2"/>
  <c r="AM73" i="2"/>
  <c r="AC74" i="2"/>
  <c r="AD74" i="2"/>
  <c r="AE74" i="2"/>
  <c r="AF74" i="2"/>
  <c r="AG74" i="2"/>
  <c r="AH74" i="2"/>
  <c r="AI74" i="2"/>
  <c r="AJ74" i="2"/>
  <c r="AK74" i="2"/>
  <c r="AL74" i="2"/>
  <c r="AM74" i="2"/>
  <c r="AC75" i="2"/>
  <c r="AD75" i="2"/>
  <c r="AE75" i="2"/>
  <c r="AF75" i="2"/>
  <c r="AG75" i="2"/>
  <c r="AH75" i="2"/>
  <c r="AI75" i="2"/>
  <c r="AJ75" i="2"/>
  <c r="AK75" i="2"/>
  <c r="AL75" i="2"/>
  <c r="AM75" i="2"/>
  <c r="AC76" i="2"/>
  <c r="AD76" i="2"/>
  <c r="AE76" i="2"/>
  <c r="AF76" i="2"/>
  <c r="AG76" i="2"/>
  <c r="AH76" i="2"/>
  <c r="AI76" i="2"/>
  <c r="AJ76" i="2"/>
  <c r="AK76" i="2"/>
  <c r="AL76" i="2"/>
  <c r="AM76" i="2"/>
  <c r="AC77" i="2"/>
  <c r="AD77" i="2"/>
  <c r="AE77" i="2"/>
  <c r="AF77" i="2"/>
  <c r="AG77" i="2"/>
  <c r="AH77" i="2"/>
  <c r="AI77" i="2"/>
  <c r="AJ77" i="2"/>
  <c r="AK77" i="2"/>
  <c r="AL77" i="2"/>
  <c r="AM77" i="2"/>
  <c r="AC78" i="2"/>
  <c r="AD78" i="2"/>
  <c r="AE78" i="2"/>
  <c r="AF78" i="2"/>
  <c r="AG78" i="2"/>
  <c r="AH78" i="2"/>
  <c r="AI78" i="2"/>
  <c r="AJ78" i="2"/>
  <c r="AK78" i="2"/>
  <c r="AL78" i="2"/>
  <c r="AM78" i="2"/>
  <c r="AC79" i="2"/>
  <c r="AD79" i="2"/>
  <c r="AE79" i="2"/>
  <c r="AF79" i="2"/>
  <c r="AG79" i="2"/>
  <c r="AH79" i="2"/>
  <c r="AI79" i="2"/>
  <c r="AJ79" i="2"/>
  <c r="AK79" i="2"/>
  <c r="AL79" i="2"/>
  <c r="AM79" i="2"/>
  <c r="AC80" i="2"/>
  <c r="AD80" i="2"/>
  <c r="AE80" i="2"/>
  <c r="AF80" i="2"/>
  <c r="AG80" i="2"/>
  <c r="AH80" i="2"/>
  <c r="AI80" i="2"/>
  <c r="AJ80" i="2"/>
  <c r="AK80" i="2"/>
  <c r="AL80" i="2"/>
  <c r="AM80" i="2"/>
  <c r="AC81" i="2"/>
  <c r="AD81" i="2"/>
  <c r="AE81" i="2"/>
  <c r="AF81" i="2"/>
  <c r="AG81" i="2"/>
  <c r="AH81" i="2"/>
  <c r="AI81" i="2"/>
  <c r="AJ81" i="2"/>
  <c r="AK81" i="2"/>
  <c r="AL81" i="2"/>
  <c r="AM81" i="2"/>
  <c r="AC82" i="2"/>
  <c r="AD82" i="2"/>
  <c r="AE82" i="2"/>
  <c r="AF82" i="2"/>
  <c r="AG82" i="2"/>
  <c r="AH82" i="2"/>
  <c r="AI82" i="2"/>
  <c r="AJ82" i="2"/>
  <c r="AK82" i="2"/>
  <c r="AL82" i="2"/>
  <c r="AM82" i="2"/>
  <c r="AC83" i="2"/>
  <c r="AD83" i="2"/>
  <c r="AE83" i="2"/>
  <c r="AF83" i="2"/>
  <c r="AG83" i="2"/>
  <c r="AH83" i="2"/>
  <c r="AI83" i="2"/>
  <c r="AJ83" i="2"/>
  <c r="AK83" i="2"/>
  <c r="AL83" i="2"/>
  <c r="AM83" i="2"/>
  <c r="AC84" i="2"/>
  <c r="AD84" i="2"/>
  <c r="AE84" i="2"/>
  <c r="AF84" i="2"/>
  <c r="AG84" i="2"/>
  <c r="AH84" i="2"/>
  <c r="AI84" i="2"/>
  <c r="AJ84" i="2"/>
  <c r="AK84" i="2"/>
  <c r="AL84" i="2"/>
  <c r="AM84" i="2"/>
  <c r="AC85" i="2"/>
  <c r="AD85" i="2"/>
  <c r="AE85" i="2"/>
  <c r="AF85" i="2"/>
  <c r="AG85" i="2"/>
  <c r="AH85" i="2"/>
  <c r="AI85" i="2"/>
  <c r="AJ85" i="2"/>
  <c r="AK85" i="2"/>
  <c r="AL85" i="2"/>
  <c r="AM85" i="2"/>
  <c r="AC86" i="2"/>
  <c r="AD86" i="2"/>
  <c r="AE86" i="2"/>
  <c r="AF86" i="2"/>
  <c r="AG86" i="2"/>
  <c r="AH86" i="2"/>
  <c r="AI86" i="2"/>
  <c r="AJ86" i="2"/>
  <c r="AK86" i="2"/>
  <c r="AL86" i="2"/>
  <c r="AM86" i="2"/>
  <c r="AC87" i="2"/>
  <c r="AD87" i="2"/>
  <c r="AE87" i="2"/>
  <c r="AF87" i="2"/>
  <c r="AG87" i="2"/>
  <c r="AH87" i="2"/>
  <c r="AI87" i="2"/>
  <c r="AJ87" i="2"/>
  <c r="AK87" i="2"/>
  <c r="AL87" i="2"/>
  <c r="AM87" i="2"/>
  <c r="AC88" i="2"/>
  <c r="AD88" i="2"/>
  <c r="AE88" i="2"/>
  <c r="AF88" i="2"/>
  <c r="AG88" i="2"/>
  <c r="AH88" i="2"/>
  <c r="AI88" i="2"/>
  <c r="AJ88" i="2"/>
  <c r="AK88" i="2"/>
  <c r="AL88" i="2"/>
  <c r="AM88" i="2"/>
  <c r="AC89" i="2"/>
  <c r="AD89" i="2"/>
  <c r="AE89" i="2"/>
  <c r="AF89" i="2"/>
  <c r="AG89" i="2"/>
  <c r="AH89" i="2"/>
  <c r="AI89" i="2"/>
  <c r="AJ89" i="2"/>
  <c r="AK89" i="2"/>
  <c r="AL89" i="2"/>
  <c r="AM89" i="2"/>
  <c r="AC90" i="2"/>
  <c r="AD90" i="2"/>
  <c r="AE90" i="2"/>
  <c r="AF90" i="2"/>
  <c r="AG90" i="2"/>
  <c r="AH90" i="2"/>
  <c r="AI90" i="2"/>
  <c r="AJ90" i="2"/>
  <c r="AK90" i="2"/>
  <c r="AL90" i="2"/>
  <c r="AM90" i="2"/>
  <c r="AC91" i="2"/>
  <c r="AD91" i="2"/>
  <c r="AE91" i="2"/>
  <c r="AF91" i="2"/>
  <c r="AG91" i="2"/>
  <c r="AH91" i="2"/>
  <c r="AI91" i="2"/>
  <c r="AJ91" i="2"/>
  <c r="AK91" i="2"/>
  <c r="AL91" i="2"/>
  <c r="AM91" i="2"/>
  <c r="AC92" i="2"/>
  <c r="AD92" i="2"/>
  <c r="AE92" i="2"/>
  <c r="AF92" i="2"/>
  <c r="AG92" i="2"/>
  <c r="AH92" i="2"/>
  <c r="AI92" i="2"/>
  <c r="AJ92" i="2"/>
  <c r="AK92" i="2"/>
  <c r="AL92" i="2"/>
  <c r="AM92" i="2"/>
  <c r="AC93" i="2"/>
  <c r="AD93" i="2"/>
  <c r="AE93" i="2"/>
  <c r="AF93" i="2"/>
  <c r="AG93" i="2"/>
  <c r="AH93" i="2"/>
  <c r="AI93" i="2"/>
  <c r="AJ93" i="2"/>
  <c r="AK93" i="2"/>
  <c r="AL93" i="2"/>
  <c r="AM93" i="2"/>
  <c r="AC94" i="2"/>
  <c r="AD94" i="2"/>
  <c r="AE94" i="2"/>
  <c r="AF94" i="2"/>
  <c r="AG94" i="2"/>
  <c r="AH94" i="2"/>
  <c r="AI94" i="2"/>
  <c r="AJ94" i="2"/>
  <c r="AK94" i="2"/>
  <c r="AL94" i="2"/>
  <c r="AM94" i="2"/>
  <c r="AC95" i="2"/>
  <c r="AD95" i="2"/>
  <c r="AE95" i="2"/>
  <c r="AF95" i="2"/>
  <c r="AG95" i="2"/>
  <c r="AH95" i="2"/>
  <c r="AI95" i="2"/>
  <c r="AJ95" i="2"/>
  <c r="AK95" i="2"/>
  <c r="AL95" i="2"/>
  <c r="AM95" i="2"/>
  <c r="AC96" i="2"/>
  <c r="AD96" i="2"/>
  <c r="AE96" i="2"/>
  <c r="AF96" i="2"/>
  <c r="AG96" i="2"/>
  <c r="AH96" i="2"/>
  <c r="AI96" i="2"/>
  <c r="AJ96" i="2"/>
  <c r="AK96" i="2"/>
  <c r="AL96" i="2"/>
  <c r="AM96" i="2"/>
  <c r="AC97" i="2"/>
  <c r="AD97" i="2"/>
  <c r="AE97" i="2"/>
  <c r="AF97" i="2"/>
  <c r="AG97" i="2"/>
  <c r="AH97" i="2"/>
  <c r="AI97" i="2"/>
  <c r="AJ97" i="2"/>
  <c r="AK97" i="2"/>
  <c r="AL97" i="2"/>
  <c r="AM97" i="2"/>
  <c r="AC98" i="2"/>
  <c r="AD98" i="2"/>
  <c r="AE98" i="2"/>
  <c r="AF98" i="2"/>
  <c r="AG98" i="2"/>
  <c r="AH98" i="2"/>
  <c r="AI98" i="2"/>
  <c r="AJ98" i="2"/>
  <c r="AK98" i="2"/>
  <c r="AL98" i="2"/>
  <c r="AM98" i="2"/>
  <c r="AC99" i="2"/>
  <c r="AD99" i="2"/>
  <c r="AE99" i="2"/>
  <c r="AF99" i="2"/>
  <c r="AG99" i="2"/>
  <c r="AH99" i="2"/>
  <c r="AI99" i="2"/>
  <c r="AJ99" i="2"/>
  <c r="AK99" i="2"/>
  <c r="AL99" i="2"/>
  <c r="AM99" i="2"/>
  <c r="AC100" i="2"/>
  <c r="AD100" i="2"/>
  <c r="AE100" i="2"/>
  <c r="AF100" i="2"/>
  <c r="AG100" i="2"/>
  <c r="AH100" i="2"/>
  <c r="AI100" i="2"/>
  <c r="AJ100" i="2"/>
  <c r="AK100" i="2"/>
  <c r="AL100" i="2"/>
  <c r="AM100" i="2"/>
  <c r="AC101" i="2"/>
  <c r="AD101" i="2"/>
  <c r="AE101" i="2"/>
  <c r="AF101" i="2"/>
  <c r="AG101" i="2"/>
  <c r="AH101" i="2"/>
  <c r="AI101" i="2"/>
  <c r="AJ101" i="2"/>
  <c r="AK101" i="2"/>
  <c r="AL101" i="2"/>
  <c r="AM101" i="2"/>
  <c r="AC102" i="2"/>
  <c r="AD102" i="2"/>
  <c r="AE102" i="2"/>
  <c r="AF102" i="2"/>
  <c r="AG102" i="2"/>
  <c r="AH102" i="2"/>
  <c r="AI102" i="2"/>
  <c r="AJ102" i="2"/>
  <c r="AK102" i="2"/>
  <c r="AL102" i="2"/>
  <c r="AM102" i="2"/>
  <c r="AC103" i="2"/>
  <c r="AD103" i="2"/>
  <c r="AE103" i="2"/>
  <c r="AF103" i="2"/>
  <c r="AG103" i="2"/>
  <c r="AH103" i="2"/>
  <c r="AI103" i="2"/>
  <c r="AJ103" i="2"/>
  <c r="AK103" i="2"/>
  <c r="AL103" i="2"/>
  <c r="AM103" i="2"/>
  <c r="AC104" i="2"/>
  <c r="AD104" i="2"/>
  <c r="AE104" i="2"/>
  <c r="AF104" i="2"/>
  <c r="AG104" i="2"/>
  <c r="AH104" i="2"/>
  <c r="AI104" i="2"/>
  <c r="AJ104" i="2"/>
  <c r="AK104" i="2"/>
  <c r="AL104" i="2"/>
  <c r="AM104" i="2"/>
  <c r="AC105" i="2"/>
  <c r="AD105" i="2"/>
  <c r="AE105" i="2"/>
  <c r="AF105" i="2"/>
  <c r="AG105" i="2"/>
  <c r="AH105" i="2"/>
  <c r="AI105" i="2"/>
  <c r="AJ105" i="2"/>
  <c r="AK105" i="2"/>
  <c r="AL105" i="2"/>
  <c r="AM105" i="2"/>
  <c r="AC106" i="2"/>
  <c r="AD106" i="2"/>
  <c r="AE106" i="2"/>
  <c r="AF106" i="2"/>
  <c r="AG106" i="2"/>
  <c r="AH106" i="2"/>
  <c r="AI106" i="2"/>
  <c r="AJ106" i="2"/>
  <c r="AK106" i="2"/>
  <c r="AL106" i="2"/>
  <c r="AM106" i="2"/>
  <c r="AC107" i="2"/>
  <c r="AD107" i="2"/>
  <c r="AE107" i="2"/>
  <c r="AF107" i="2"/>
  <c r="AG107" i="2"/>
  <c r="AH107" i="2"/>
  <c r="AI107" i="2"/>
  <c r="AJ107" i="2"/>
  <c r="AK107" i="2"/>
  <c r="AL107" i="2"/>
  <c r="AM107" i="2"/>
  <c r="AC108" i="2"/>
  <c r="AD108" i="2"/>
  <c r="AE108" i="2"/>
  <c r="AF108" i="2"/>
  <c r="AG108" i="2"/>
  <c r="AH108" i="2"/>
  <c r="AI108" i="2"/>
  <c r="AJ108" i="2"/>
  <c r="AK108" i="2"/>
  <c r="AL108" i="2"/>
  <c r="AM108" i="2"/>
  <c r="AC109" i="2"/>
  <c r="AD109" i="2"/>
  <c r="AE109" i="2"/>
  <c r="AF109" i="2"/>
  <c r="AG109" i="2"/>
  <c r="AH109" i="2"/>
  <c r="AI109" i="2"/>
  <c r="AJ109" i="2"/>
  <c r="AK109" i="2"/>
  <c r="AL109" i="2"/>
  <c r="AM109" i="2"/>
  <c r="AC110" i="2"/>
  <c r="AD110" i="2"/>
  <c r="AE110" i="2"/>
  <c r="AF110" i="2"/>
  <c r="AG110" i="2"/>
  <c r="AH110" i="2"/>
  <c r="AI110" i="2"/>
  <c r="AJ110" i="2"/>
  <c r="AK110" i="2"/>
  <c r="AL110" i="2"/>
  <c r="AM110" i="2"/>
  <c r="AC111" i="2"/>
  <c r="AD111" i="2"/>
  <c r="AE111" i="2"/>
  <c r="AF111" i="2"/>
  <c r="AG111" i="2"/>
  <c r="AH111" i="2"/>
  <c r="AI111" i="2"/>
  <c r="AJ111" i="2"/>
  <c r="AK111" i="2"/>
  <c r="AL111" i="2"/>
  <c r="AM111" i="2"/>
  <c r="AC112" i="2"/>
  <c r="AD112" i="2"/>
  <c r="AE112" i="2"/>
  <c r="AF112" i="2"/>
  <c r="AG112" i="2"/>
  <c r="AH112" i="2"/>
  <c r="AI112" i="2"/>
  <c r="AJ112" i="2"/>
  <c r="AK112" i="2"/>
  <c r="AL112" i="2"/>
  <c r="AM112" i="2"/>
  <c r="AC113" i="2"/>
  <c r="AD113" i="2"/>
  <c r="AE113" i="2"/>
  <c r="AF113" i="2"/>
  <c r="AG113" i="2"/>
  <c r="AH113" i="2"/>
  <c r="AI113" i="2"/>
  <c r="AJ113" i="2"/>
  <c r="AK113" i="2"/>
  <c r="AL113" i="2"/>
  <c r="AM113" i="2"/>
  <c r="AC114" i="2"/>
  <c r="AD114" i="2"/>
  <c r="AE114" i="2"/>
  <c r="AF114" i="2"/>
  <c r="AG114" i="2"/>
  <c r="AH114" i="2"/>
  <c r="AI114" i="2"/>
  <c r="AJ114" i="2"/>
  <c r="AK114" i="2"/>
  <c r="AL114" i="2"/>
  <c r="AM114" i="2"/>
  <c r="AC115" i="2"/>
  <c r="AD115" i="2"/>
  <c r="AE115" i="2"/>
  <c r="AF115" i="2"/>
  <c r="AG115" i="2"/>
  <c r="AH115" i="2"/>
  <c r="AI115" i="2"/>
  <c r="AJ115" i="2"/>
  <c r="AK115" i="2"/>
  <c r="AL115" i="2"/>
  <c r="AM115" i="2"/>
  <c r="AC116" i="2"/>
  <c r="AD116" i="2"/>
  <c r="AE116" i="2"/>
  <c r="AF116" i="2"/>
  <c r="AG116" i="2"/>
  <c r="AH116" i="2"/>
  <c r="AI116" i="2"/>
  <c r="AJ116" i="2"/>
  <c r="AK116" i="2"/>
  <c r="AL116" i="2"/>
  <c r="AM116" i="2"/>
  <c r="AC117" i="2"/>
  <c r="AD117" i="2"/>
  <c r="AE117" i="2"/>
  <c r="AF117" i="2"/>
  <c r="AG117" i="2"/>
  <c r="AH117" i="2"/>
  <c r="AI117" i="2"/>
  <c r="AJ117" i="2"/>
  <c r="AK117" i="2"/>
  <c r="AL117" i="2"/>
  <c r="AM117" i="2"/>
  <c r="AC118" i="2"/>
  <c r="AD118" i="2"/>
  <c r="AE118" i="2"/>
  <c r="AF118" i="2"/>
  <c r="AG118" i="2"/>
  <c r="AH118" i="2"/>
  <c r="AI118" i="2"/>
  <c r="AJ118" i="2"/>
  <c r="AK118" i="2"/>
  <c r="AL118" i="2"/>
  <c r="AM118" i="2"/>
  <c r="AC119" i="2"/>
  <c r="AD119" i="2"/>
  <c r="AE119" i="2"/>
  <c r="AF119" i="2"/>
  <c r="AG119" i="2"/>
  <c r="AH119" i="2"/>
  <c r="AI119" i="2"/>
  <c r="AJ119" i="2"/>
  <c r="AK119" i="2"/>
  <c r="AL119" i="2"/>
  <c r="AM119" i="2"/>
  <c r="AC120" i="2"/>
  <c r="AD120" i="2"/>
  <c r="AE120" i="2"/>
  <c r="AF120" i="2"/>
  <c r="AG120" i="2"/>
  <c r="AH120" i="2"/>
  <c r="AI120" i="2"/>
  <c r="AJ120" i="2"/>
  <c r="AK120" i="2"/>
  <c r="AL120" i="2"/>
  <c r="AM120" i="2"/>
  <c r="AC121" i="2"/>
  <c r="AD121" i="2"/>
  <c r="AE121" i="2"/>
  <c r="AF121" i="2"/>
  <c r="AG121" i="2"/>
  <c r="AH121" i="2"/>
  <c r="AI121" i="2"/>
  <c r="AJ121" i="2"/>
  <c r="AK121" i="2"/>
  <c r="AL121" i="2"/>
  <c r="AM121" i="2"/>
  <c r="AC122" i="2"/>
  <c r="AD122" i="2"/>
  <c r="AE122" i="2"/>
  <c r="AF122" i="2"/>
  <c r="AG122" i="2"/>
  <c r="AH122" i="2"/>
  <c r="AI122" i="2"/>
  <c r="AJ122" i="2"/>
  <c r="AK122" i="2"/>
  <c r="AL122" i="2"/>
  <c r="AM122" i="2"/>
  <c r="AC123" i="2"/>
  <c r="AD123" i="2"/>
  <c r="AE123" i="2"/>
  <c r="AF123" i="2"/>
  <c r="AG123" i="2"/>
  <c r="AH123" i="2"/>
  <c r="AI123" i="2"/>
  <c r="AJ123" i="2"/>
  <c r="AK123" i="2"/>
  <c r="AL123" i="2"/>
  <c r="AM123" i="2"/>
  <c r="AC124" i="2"/>
  <c r="AD124" i="2"/>
  <c r="AE124" i="2"/>
  <c r="AF124" i="2"/>
  <c r="AG124" i="2"/>
  <c r="AH124" i="2"/>
  <c r="AI124" i="2"/>
  <c r="AJ124" i="2"/>
  <c r="AK124" i="2"/>
  <c r="AL124" i="2"/>
  <c r="AM124" i="2"/>
  <c r="AC125" i="2"/>
  <c r="AD125" i="2"/>
  <c r="AE125" i="2"/>
  <c r="AF125" i="2"/>
  <c r="AG125" i="2"/>
  <c r="AH125" i="2"/>
  <c r="AI125" i="2"/>
  <c r="AJ125" i="2"/>
  <c r="AK125" i="2"/>
  <c r="AL125" i="2"/>
  <c r="AM125" i="2"/>
  <c r="AC126" i="2"/>
  <c r="AD126" i="2"/>
  <c r="AE126" i="2"/>
  <c r="AF126" i="2"/>
  <c r="AG126" i="2"/>
  <c r="AH126" i="2"/>
  <c r="AI126" i="2"/>
  <c r="AJ126" i="2"/>
  <c r="AK126" i="2"/>
  <c r="AL126" i="2"/>
  <c r="AM126" i="2"/>
  <c r="AC127" i="2"/>
  <c r="AD127" i="2"/>
  <c r="AE127" i="2"/>
  <c r="AF127" i="2"/>
  <c r="AG127" i="2"/>
  <c r="AH127" i="2"/>
  <c r="AI127" i="2"/>
  <c r="AJ127" i="2"/>
  <c r="AK127" i="2"/>
  <c r="AL127" i="2"/>
  <c r="AM127" i="2"/>
  <c r="AC128" i="2"/>
  <c r="AD128" i="2"/>
  <c r="AE128" i="2"/>
  <c r="AF128" i="2"/>
  <c r="AG128" i="2"/>
  <c r="AH128" i="2"/>
  <c r="AI128" i="2"/>
  <c r="AJ128" i="2"/>
  <c r="AK128" i="2"/>
  <c r="AL128" i="2"/>
  <c r="AM128" i="2"/>
  <c r="AC129" i="2"/>
  <c r="AD129" i="2"/>
  <c r="AE129" i="2"/>
  <c r="AF129" i="2"/>
  <c r="AG129" i="2"/>
  <c r="AH129" i="2"/>
  <c r="AI129" i="2"/>
  <c r="AJ129" i="2"/>
  <c r="AK129" i="2"/>
  <c r="AL129" i="2"/>
  <c r="AM129" i="2"/>
  <c r="AC130" i="2"/>
  <c r="AD130" i="2"/>
  <c r="AE130" i="2"/>
  <c r="AF130" i="2"/>
  <c r="AG130" i="2"/>
  <c r="AH130" i="2"/>
  <c r="AI130" i="2"/>
  <c r="AJ130" i="2"/>
  <c r="AK130" i="2"/>
  <c r="AL130" i="2"/>
  <c r="AM130" i="2"/>
  <c r="AC131" i="2"/>
  <c r="AD131" i="2"/>
  <c r="AE131" i="2"/>
  <c r="AF131" i="2"/>
  <c r="AG131" i="2"/>
  <c r="AH131" i="2"/>
  <c r="AI131" i="2"/>
  <c r="AJ131" i="2"/>
  <c r="AK131" i="2"/>
  <c r="AL131" i="2"/>
  <c r="AM131" i="2"/>
  <c r="AC132" i="2"/>
  <c r="AD132" i="2"/>
  <c r="AE132" i="2"/>
  <c r="AF132" i="2"/>
  <c r="AG132" i="2"/>
  <c r="AH132" i="2"/>
  <c r="AI132" i="2"/>
  <c r="AJ132" i="2"/>
  <c r="AK132" i="2"/>
  <c r="AL132" i="2"/>
  <c r="AM132" i="2"/>
  <c r="AC133" i="2"/>
  <c r="AD133" i="2"/>
  <c r="AE133" i="2"/>
  <c r="AF133" i="2"/>
  <c r="AG133" i="2"/>
  <c r="AH133" i="2"/>
  <c r="AI133" i="2"/>
  <c r="AJ133" i="2"/>
  <c r="AK133" i="2"/>
  <c r="AL133" i="2"/>
  <c r="AM133" i="2"/>
  <c r="AC134" i="2"/>
  <c r="AD134" i="2"/>
  <c r="AE134" i="2"/>
  <c r="AF134" i="2"/>
  <c r="AG134" i="2"/>
  <c r="AH134" i="2"/>
  <c r="AI134" i="2"/>
  <c r="AJ134" i="2"/>
  <c r="AK134" i="2"/>
  <c r="AL134" i="2"/>
  <c r="AM134" i="2"/>
  <c r="AC135" i="2"/>
  <c r="AD135" i="2"/>
  <c r="AE135" i="2"/>
  <c r="AF135" i="2"/>
  <c r="AG135" i="2"/>
  <c r="AH135" i="2"/>
  <c r="AI135" i="2"/>
  <c r="AJ135" i="2"/>
  <c r="AK135" i="2"/>
  <c r="AL135" i="2"/>
  <c r="AM135" i="2"/>
  <c r="AM3" i="2"/>
  <c r="AL3" i="2"/>
  <c r="AK3" i="2"/>
  <c r="AJ3" i="2"/>
  <c r="AI3" i="2"/>
  <c r="AH3" i="2"/>
  <c r="AG3" i="2"/>
  <c r="AF3" i="2"/>
  <c r="AE3" i="2"/>
  <c r="AD3" i="2"/>
  <c r="AC3" i="2"/>
  <c r="D105" i="19" l="1"/>
  <c r="S4" i="18" l="1"/>
  <c r="T4" i="18"/>
  <c r="U4" i="18"/>
  <c r="V4" i="18"/>
  <c r="W4" i="18"/>
  <c r="X4" i="18"/>
  <c r="Y4" i="18"/>
  <c r="Z4" i="18"/>
  <c r="AA4" i="18"/>
  <c r="AB4" i="18"/>
  <c r="AC4" i="18"/>
  <c r="S5" i="18"/>
  <c r="T5" i="18"/>
  <c r="U5" i="18"/>
  <c r="V5" i="18"/>
  <c r="W5" i="18"/>
  <c r="X5" i="18"/>
  <c r="Y5" i="18"/>
  <c r="Z5" i="18"/>
  <c r="AA5" i="18"/>
  <c r="AB5" i="18"/>
  <c r="AC5" i="18"/>
  <c r="S6" i="18"/>
  <c r="T6" i="18"/>
  <c r="U6" i="18"/>
  <c r="V6" i="18"/>
  <c r="W6" i="18"/>
  <c r="X6" i="18"/>
  <c r="Y6" i="18"/>
  <c r="Z6" i="18"/>
  <c r="AA6" i="18"/>
  <c r="AB6" i="18"/>
  <c r="AC6" i="18"/>
  <c r="S7" i="18"/>
  <c r="T7" i="18"/>
  <c r="U7" i="18"/>
  <c r="V7" i="18"/>
  <c r="W7" i="18"/>
  <c r="X7" i="18"/>
  <c r="Y7" i="18"/>
  <c r="Z7" i="18"/>
  <c r="AA7" i="18"/>
  <c r="AB7" i="18"/>
  <c r="AC7" i="18"/>
  <c r="S8" i="18"/>
  <c r="T8" i="18"/>
  <c r="U8" i="18"/>
  <c r="V8" i="18"/>
  <c r="W8" i="18"/>
  <c r="X8" i="18"/>
  <c r="Y8" i="18"/>
  <c r="Z8" i="18"/>
  <c r="AA8" i="18"/>
  <c r="AB8" i="18"/>
  <c r="AC8" i="18"/>
  <c r="S9" i="18"/>
  <c r="T9" i="18"/>
  <c r="U9" i="18"/>
  <c r="V9" i="18"/>
  <c r="W9" i="18"/>
  <c r="X9" i="18"/>
  <c r="Y9" i="18"/>
  <c r="Z9" i="18"/>
  <c r="AA9" i="18"/>
  <c r="AB9" i="18"/>
  <c r="AC9" i="18"/>
  <c r="S10" i="18"/>
  <c r="T10" i="18"/>
  <c r="U10" i="18"/>
  <c r="V10" i="18"/>
  <c r="W10" i="18"/>
  <c r="X10" i="18"/>
  <c r="Y10" i="18"/>
  <c r="Z10" i="18"/>
  <c r="AA10" i="18"/>
  <c r="AB10" i="18"/>
  <c r="AC10" i="18"/>
  <c r="S11" i="18"/>
  <c r="T11" i="18"/>
  <c r="U11" i="18"/>
  <c r="V11" i="18"/>
  <c r="W11" i="18"/>
  <c r="X11" i="18"/>
  <c r="Y11" i="18"/>
  <c r="Z11" i="18"/>
  <c r="AA11" i="18"/>
  <c r="AB11" i="18"/>
  <c r="AC11" i="18"/>
  <c r="S12" i="18"/>
  <c r="T12" i="18"/>
  <c r="U12" i="18"/>
  <c r="V12" i="18"/>
  <c r="W12" i="18"/>
  <c r="X12" i="18"/>
  <c r="Y12" i="18"/>
  <c r="Z12" i="18"/>
  <c r="AA12" i="18"/>
  <c r="AB12" i="18"/>
  <c r="AC12" i="18"/>
  <c r="S13" i="18"/>
  <c r="T13" i="18"/>
  <c r="U13" i="18"/>
  <c r="V13" i="18"/>
  <c r="W13" i="18"/>
  <c r="X13" i="18"/>
  <c r="Y13" i="18"/>
  <c r="Z13" i="18"/>
  <c r="AA13" i="18"/>
  <c r="AB13" i="18"/>
  <c r="AC13" i="18"/>
  <c r="S14" i="18"/>
  <c r="T14" i="18"/>
  <c r="U14" i="18"/>
  <c r="V14" i="18"/>
  <c r="W14" i="18"/>
  <c r="X14" i="18"/>
  <c r="Y14" i="18"/>
  <c r="Z14" i="18"/>
  <c r="AA14" i="18"/>
  <c r="AB14" i="18"/>
  <c r="AC14" i="18"/>
  <c r="S15" i="18"/>
  <c r="T15" i="18"/>
  <c r="U15" i="18"/>
  <c r="V15" i="18"/>
  <c r="W15" i="18"/>
  <c r="X15" i="18"/>
  <c r="Y15" i="18"/>
  <c r="Z15" i="18"/>
  <c r="AA15" i="18"/>
  <c r="AB15" i="18"/>
  <c r="AC15" i="18"/>
  <c r="S16" i="18"/>
  <c r="T16" i="18"/>
  <c r="U16" i="18"/>
  <c r="V16" i="18"/>
  <c r="W16" i="18"/>
  <c r="X16" i="18"/>
  <c r="Y16" i="18"/>
  <c r="Z16" i="18"/>
  <c r="AA16" i="18"/>
  <c r="AB16" i="18"/>
  <c r="AC16" i="18"/>
  <c r="S17" i="18"/>
  <c r="T17" i="18"/>
  <c r="U17" i="18"/>
  <c r="V17" i="18"/>
  <c r="W17" i="18"/>
  <c r="X17" i="18"/>
  <c r="Y17" i="18"/>
  <c r="Z17" i="18"/>
  <c r="AA17" i="18"/>
  <c r="AB17" i="18"/>
  <c r="AC17" i="18"/>
  <c r="S18" i="18"/>
  <c r="T18" i="18"/>
  <c r="U18" i="18"/>
  <c r="V18" i="18"/>
  <c r="W18" i="18"/>
  <c r="X18" i="18"/>
  <c r="Y18" i="18"/>
  <c r="Z18" i="18"/>
  <c r="AA18" i="18"/>
  <c r="AB18" i="18"/>
  <c r="AC18" i="18"/>
  <c r="S19" i="18"/>
  <c r="T19" i="18"/>
  <c r="U19" i="18"/>
  <c r="V19" i="18"/>
  <c r="W19" i="18"/>
  <c r="X19" i="18"/>
  <c r="Y19" i="18"/>
  <c r="Z19" i="18"/>
  <c r="AA19" i="18"/>
  <c r="AB19" i="18"/>
  <c r="AC19" i="18"/>
  <c r="S20" i="18"/>
  <c r="T20" i="18"/>
  <c r="U20" i="18"/>
  <c r="V20" i="18"/>
  <c r="W20" i="18"/>
  <c r="X20" i="18"/>
  <c r="Y20" i="18"/>
  <c r="Z20" i="18"/>
  <c r="AA20" i="18"/>
  <c r="AB20" i="18"/>
  <c r="AC20" i="18"/>
  <c r="S21" i="18"/>
  <c r="T21" i="18"/>
  <c r="U21" i="18"/>
  <c r="V21" i="18"/>
  <c r="W21" i="18"/>
  <c r="X21" i="18"/>
  <c r="Y21" i="18"/>
  <c r="Z21" i="18"/>
  <c r="AA21" i="18"/>
  <c r="AB21" i="18"/>
  <c r="AC21" i="18"/>
  <c r="S22" i="18"/>
  <c r="T22" i="18"/>
  <c r="U22" i="18"/>
  <c r="V22" i="18"/>
  <c r="W22" i="18"/>
  <c r="X22" i="18"/>
  <c r="Y22" i="18"/>
  <c r="Z22" i="18"/>
  <c r="AA22" i="18"/>
  <c r="AB22" i="18"/>
  <c r="AC22" i="18"/>
  <c r="S23" i="18"/>
  <c r="T23" i="18"/>
  <c r="U23" i="18"/>
  <c r="V23" i="18"/>
  <c r="W23" i="18"/>
  <c r="X23" i="18"/>
  <c r="Y23" i="18"/>
  <c r="Z23" i="18"/>
  <c r="AA23" i="18"/>
  <c r="AB23" i="18"/>
  <c r="AC23" i="18"/>
  <c r="S24" i="18"/>
  <c r="T24" i="18"/>
  <c r="U24" i="18"/>
  <c r="V24" i="18"/>
  <c r="W24" i="18"/>
  <c r="X24" i="18"/>
  <c r="Y24" i="18"/>
  <c r="Z24" i="18"/>
  <c r="AA24" i="18"/>
  <c r="AB24" i="18"/>
  <c r="AC24" i="18"/>
  <c r="S25" i="18"/>
  <c r="T25" i="18"/>
  <c r="U25" i="18"/>
  <c r="V25" i="18"/>
  <c r="W25" i="18"/>
  <c r="X25" i="18"/>
  <c r="Y25" i="18"/>
  <c r="Z25" i="18"/>
  <c r="AA25" i="18"/>
  <c r="AB25" i="18"/>
  <c r="AC25" i="18"/>
  <c r="S26" i="18"/>
  <c r="T26" i="18"/>
  <c r="U26" i="18"/>
  <c r="V26" i="18"/>
  <c r="W26" i="18"/>
  <c r="X26" i="18"/>
  <c r="Y26" i="18"/>
  <c r="Z26" i="18"/>
  <c r="AA26" i="18"/>
  <c r="AB26" i="18"/>
  <c r="AC26" i="18"/>
  <c r="S27" i="18"/>
  <c r="T27" i="18"/>
  <c r="U27" i="18"/>
  <c r="V27" i="18"/>
  <c r="W27" i="18"/>
  <c r="X27" i="18"/>
  <c r="Y27" i="18"/>
  <c r="Z27" i="18"/>
  <c r="AA27" i="18"/>
  <c r="AB27" i="18"/>
  <c r="AC27" i="18"/>
  <c r="S28" i="18"/>
  <c r="T28" i="18"/>
  <c r="U28" i="18"/>
  <c r="V28" i="18"/>
  <c r="W28" i="18"/>
  <c r="X28" i="18"/>
  <c r="Y28" i="18"/>
  <c r="Z28" i="18"/>
  <c r="AA28" i="18"/>
  <c r="AB28" i="18"/>
  <c r="AC28" i="18"/>
  <c r="S29" i="18"/>
  <c r="T29" i="18"/>
  <c r="U29" i="18"/>
  <c r="V29" i="18"/>
  <c r="W29" i="18"/>
  <c r="X29" i="18"/>
  <c r="Y29" i="18"/>
  <c r="Z29" i="18"/>
  <c r="AA29" i="18"/>
  <c r="AB29" i="18"/>
  <c r="AC29" i="18"/>
  <c r="S30" i="18"/>
  <c r="T30" i="18"/>
  <c r="U30" i="18"/>
  <c r="V30" i="18"/>
  <c r="W30" i="18"/>
  <c r="X30" i="18"/>
  <c r="Y30" i="18"/>
  <c r="Z30" i="18"/>
  <c r="AA30" i="18"/>
  <c r="AB30" i="18"/>
  <c r="AC30" i="18"/>
  <c r="S31" i="18"/>
  <c r="T31" i="18"/>
  <c r="U31" i="18"/>
  <c r="V31" i="18"/>
  <c r="W31" i="18"/>
  <c r="X31" i="18"/>
  <c r="Y31" i="18"/>
  <c r="Z31" i="18"/>
  <c r="AA31" i="18"/>
  <c r="AB31" i="18"/>
  <c r="AC31" i="18"/>
  <c r="S32" i="18"/>
  <c r="T32" i="18"/>
  <c r="U32" i="18"/>
  <c r="V32" i="18"/>
  <c r="W32" i="18"/>
  <c r="X32" i="18"/>
  <c r="Y32" i="18"/>
  <c r="Z32" i="18"/>
  <c r="AA32" i="18"/>
  <c r="AB32" i="18"/>
  <c r="AC32" i="18"/>
  <c r="S33" i="18"/>
  <c r="T33" i="18"/>
  <c r="U33" i="18"/>
  <c r="V33" i="18"/>
  <c r="W33" i="18"/>
  <c r="X33" i="18"/>
  <c r="Y33" i="18"/>
  <c r="Z33" i="18"/>
  <c r="AA33" i="18"/>
  <c r="AB33" i="18"/>
  <c r="AC33" i="18"/>
  <c r="S34" i="18"/>
  <c r="T34" i="18"/>
  <c r="U34" i="18"/>
  <c r="V34" i="18"/>
  <c r="W34" i="18"/>
  <c r="X34" i="18"/>
  <c r="Y34" i="18"/>
  <c r="Z34" i="18"/>
  <c r="AA34" i="18"/>
  <c r="AB34" i="18"/>
  <c r="AC34" i="18"/>
  <c r="S35" i="18"/>
  <c r="T35" i="18"/>
  <c r="U35" i="18"/>
  <c r="V35" i="18"/>
  <c r="W35" i="18"/>
  <c r="X35" i="18"/>
  <c r="Y35" i="18"/>
  <c r="Z35" i="18"/>
  <c r="AA35" i="18"/>
  <c r="AB35" i="18"/>
  <c r="AC35" i="18"/>
  <c r="S36" i="18"/>
  <c r="T36" i="18"/>
  <c r="U36" i="18"/>
  <c r="V36" i="18"/>
  <c r="W36" i="18"/>
  <c r="X36" i="18"/>
  <c r="Y36" i="18"/>
  <c r="Z36" i="18"/>
  <c r="AA36" i="18"/>
  <c r="AB36" i="18"/>
  <c r="AC36" i="18"/>
  <c r="S37" i="18"/>
  <c r="T37" i="18"/>
  <c r="U37" i="18"/>
  <c r="V37" i="18"/>
  <c r="W37" i="18"/>
  <c r="X37" i="18"/>
  <c r="Y37" i="18"/>
  <c r="Z37" i="18"/>
  <c r="AA37" i="18"/>
  <c r="AB37" i="18"/>
  <c r="AC37" i="18"/>
  <c r="S38" i="18"/>
  <c r="T38" i="18"/>
  <c r="U38" i="18"/>
  <c r="V38" i="18"/>
  <c r="W38" i="18"/>
  <c r="X38" i="18"/>
  <c r="Y38" i="18"/>
  <c r="Z38" i="18"/>
  <c r="AA38" i="18"/>
  <c r="AB38" i="18"/>
  <c r="AC38" i="18"/>
  <c r="S39" i="18"/>
  <c r="T39" i="18"/>
  <c r="U39" i="18"/>
  <c r="V39" i="18"/>
  <c r="W39" i="18"/>
  <c r="X39" i="18"/>
  <c r="Y39" i="18"/>
  <c r="Z39" i="18"/>
  <c r="AA39" i="18"/>
  <c r="AB39" i="18"/>
  <c r="AC39" i="18"/>
  <c r="S40" i="18"/>
  <c r="T40" i="18"/>
  <c r="U40" i="18"/>
  <c r="V40" i="18"/>
  <c r="W40" i="18"/>
  <c r="X40" i="18"/>
  <c r="Y40" i="18"/>
  <c r="Z40" i="18"/>
  <c r="AA40" i="18"/>
  <c r="AB40" i="18"/>
  <c r="AC40" i="18"/>
  <c r="S41" i="18"/>
  <c r="T41" i="18"/>
  <c r="U41" i="18"/>
  <c r="V41" i="18"/>
  <c r="W41" i="18"/>
  <c r="X41" i="18"/>
  <c r="Y41" i="18"/>
  <c r="Z41" i="18"/>
  <c r="AA41" i="18"/>
  <c r="AB41" i="18"/>
  <c r="AC41" i="18"/>
  <c r="S42" i="18"/>
  <c r="T42" i="18"/>
  <c r="U42" i="18"/>
  <c r="V42" i="18"/>
  <c r="W42" i="18"/>
  <c r="X42" i="18"/>
  <c r="Y42" i="18"/>
  <c r="Z42" i="18"/>
  <c r="AA42" i="18"/>
  <c r="AB42" i="18"/>
  <c r="AC42" i="18"/>
  <c r="S43" i="18"/>
  <c r="T43" i="18"/>
  <c r="U43" i="18"/>
  <c r="V43" i="18"/>
  <c r="W43" i="18"/>
  <c r="X43" i="18"/>
  <c r="Y43" i="18"/>
  <c r="Z43" i="18"/>
  <c r="AA43" i="18"/>
  <c r="AB43" i="18"/>
  <c r="AC43" i="18"/>
  <c r="S44" i="18"/>
  <c r="T44" i="18"/>
  <c r="U44" i="18"/>
  <c r="V44" i="18"/>
  <c r="W44" i="18"/>
  <c r="X44" i="18"/>
  <c r="Y44" i="18"/>
  <c r="Z44" i="18"/>
  <c r="AA44" i="18"/>
  <c r="AB44" i="18"/>
  <c r="AC44" i="18"/>
  <c r="S45" i="18"/>
  <c r="T45" i="18"/>
  <c r="U45" i="18"/>
  <c r="V45" i="18"/>
  <c r="W45" i="18"/>
  <c r="X45" i="18"/>
  <c r="Y45" i="18"/>
  <c r="Z45" i="18"/>
  <c r="AA45" i="18"/>
  <c r="AB45" i="18"/>
  <c r="AC45" i="18"/>
  <c r="S46" i="18"/>
  <c r="T46" i="18"/>
  <c r="U46" i="18"/>
  <c r="V46" i="18"/>
  <c r="W46" i="18"/>
  <c r="X46" i="18"/>
  <c r="Y46" i="18"/>
  <c r="Z46" i="18"/>
  <c r="AA46" i="18"/>
  <c r="AB46" i="18"/>
  <c r="AC46" i="18"/>
  <c r="S47" i="18"/>
  <c r="T47" i="18"/>
  <c r="U47" i="18"/>
  <c r="V47" i="18"/>
  <c r="W47" i="18"/>
  <c r="X47" i="18"/>
  <c r="Y47" i="18"/>
  <c r="Z47" i="18"/>
  <c r="AA47" i="18"/>
  <c r="AB47" i="18"/>
  <c r="AC47" i="18"/>
  <c r="S48" i="18"/>
  <c r="T48" i="18"/>
  <c r="U48" i="18"/>
  <c r="V48" i="18"/>
  <c r="W48" i="18"/>
  <c r="X48" i="18"/>
  <c r="Y48" i="18"/>
  <c r="Z48" i="18"/>
  <c r="AA48" i="18"/>
  <c r="AB48" i="18"/>
  <c r="AC48" i="18"/>
  <c r="S49" i="18"/>
  <c r="T49" i="18"/>
  <c r="U49" i="18"/>
  <c r="V49" i="18"/>
  <c r="W49" i="18"/>
  <c r="X49" i="18"/>
  <c r="Y49" i="18"/>
  <c r="Z49" i="18"/>
  <c r="AA49" i="18"/>
  <c r="AB49" i="18"/>
  <c r="AC49" i="18"/>
  <c r="S50" i="18"/>
  <c r="T50" i="18"/>
  <c r="U50" i="18"/>
  <c r="V50" i="18"/>
  <c r="W50" i="18"/>
  <c r="X50" i="18"/>
  <c r="Y50" i="18"/>
  <c r="Z50" i="18"/>
  <c r="AA50" i="18"/>
  <c r="AB50" i="18"/>
  <c r="AC50" i="18"/>
  <c r="S51" i="18"/>
  <c r="T51" i="18"/>
  <c r="U51" i="18"/>
  <c r="V51" i="18"/>
  <c r="W51" i="18"/>
  <c r="X51" i="18"/>
  <c r="Y51" i="18"/>
  <c r="Z51" i="18"/>
  <c r="AA51" i="18"/>
  <c r="AB51" i="18"/>
  <c r="AC51" i="18"/>
  <c r="S52" i="18"/>
  <c r="T52" i="18"/>
  <c r="U52" i="18"/>
  <c r="V52" i="18"/>
  <c r="W52" i="18"/>
  <c r="X52" i="18"/>
  <c r="Y52" i="18"/>
  <c r="Z52" i="18"/>
  <c r="AA52" i="18"/>
  <c r="AB52" i="18"/>
  <c r="AC52" i="18"/>
  <c r="S53" i="18"/>
  <c r="T53" i="18"/>
  <c r="U53" i="18"/>
  <c r="V53" i="18"/>
  <c r="W53" i="18"/>
  <c r="X53" i="18"/>
  <c r="Y53" i="18"/>
  <c r="Z53" i="18"/>
  <c r="AA53" i="18"/>
  <c r="AB53" i="18"/>
  <c r="AC53" i="18"/>
  <c r="S54" i="18"/>
  <c r="T54" i="18"/>
  <c r="U54" i="18"/>
  <c r="V54" i="18"/>
  <c r="W54" i="18"/>
  <c r="X54" i="18"/>
  <c r="Y54" i="18"/>
  <c r="Z54" i="18"/>
  <c r="AA54" i="18"/>
  <c r="AB54" i="18"/>
  <c r="AC54" i="18"/>
  <c r="S55" i="18"/>
  <c r="T55" i="18"/>
  <c r="U55" i="18"/>
  <c r="V55" i="18"/>
  <c r="W55" i="18"/>
  <c r="X55" i="18"/>
  <c r="Y55" i="18"/>
  <c r="Z55" i="18"/>
  <c r="AA55" i="18"/>
  <c r="AB55" i="18"/>
  <c r="AC55" i="18"/>
  <c r="S56" i="18"/>
  <c r="T56" i="18"/>
  <c r="U56" i="18"/>
  <c r="V56" i="18"/>
  <c r="W56" i="18"/>
  <c r="X56" i="18"/>
  <c r="Y56" i="18"/>
  <c r="Z56" i="18"/>
  <c r="AA56" i="18"/>
  <c r="AB56" i="18"/>
  <c r="AC56" i="18"/>
  <c r="S57" i="18"/>
  <c r="T57" i="18"/>
  <c r="U57" i="18"/>
  <c r="V57" i="18"/>
  <c r="W57" i="18"/>
  <c r="X57" i="18"/>
  <c r="Y57" i="18"/>
  <c r="Z57" i="18"/>
  <c r="AA57" i="18"/>
  <c r="AB57" i="18"/>
  <c r="AC57" i="18"/>
  <c r="S58" i="18"/>
  <c r="T58" i="18"/>
  <c r="U58" i="18"/>
  <c r="V58" i="18"/>
  <c r="W58" i="18"/>
  <c r="X58" i="18"/>
  <c r="Y58" i="18"/>
  <c r="Z58" i="18"/>
  <c r="AA58" i="18"/>
  <c r="AB58" i="18"/>
  <c r="AC58" i="18"/>
  <c r="S59" i="18"/>
  <c r="T59" i="18"/>
  <c r="U59" i="18"/>
  <c r="V59" i="18"/>
  <c r="W59" i="18"/>
  <c r="X59" i="18"/>
  <c r="Y59" i="18"/>
  <c r="Z59" i="18"/>
  <c r="AA59" i="18"/>
  <c r="AB59" i="18"/>
  <c r="AC59" i="18"/>
  <c r="S60" i="18"/>
  <c r="T60" i="18"/>
  <c r="U60" i="18"/>
  <c r="V60" i="18"/>
  <c r="W60" i="18"/>
  <c r="X60" i="18"/>
  <c r="Y60" i="18"/>
  <c r="Z60" i="18"/>
  <c r="AA60" i="18"/>
  <c r="AB60" i="18"/>
  <c r="AC60" i="18"/>
  <c r="S61" i="18"/>
  <c r="T61" i="18"/>
  <c r="U61" i="18"/>
  <c r="V61" i="18"/>
  <c r="W61" i="18"/>
  <c r="X61" i="18"/>
  <c r="Y61" i="18"/>
  <c r="Z61" i="18"/>
  <c r="AA61" i="18"/>
  <c r="AB61" i="18"/>
  <c r="AC61" i="18"/>
  <c r="S62" i="18"/>
  <c r="T62" i="18"/>
  <c r="U62" i="18"/>
  <c r="V62" i="18"/>
  <c r="W62" i="18"/>
  <c r="X62" i="18"/>
  <c r="Y62" i="18"/>
  <c r="Z62" i="18"/>
  <c r="AA62" i="18"/>
  <c r="AB62" i="18"/>
  <c r="AC62" i="18"/>
  <c r="S63" i="18"/>
  <c r="T63" i="18"/>
  <c r="U63" i="18"/>
  <c r="V63" i="18"/>
  <c r="W63" i="18"/>
  <c r="X63" i="18"/>
  <c r="Y63" i="18"/>
  <c r="Z63" i="18"/>
  <c r="AA63" i="18"/>
  <c r="AB63" i="18"/>
  <c r="AC63" i="18"/>
  <c r="S64" i="18"/>
  <c r="T64" i="18"/>
  <c r="U64" i="18"/>
  <c r="V64" i="18"/>
  <c r="W64" i="18"/>
  <c r="X64" i="18"/>
  <c r="Y64" i="18"/>
  <c r="Z64" i="18"/>
  <c r="AA64" i="18"/>
  <c r="AB64" i="18"/>
  <c r="AC64" i="18"/>
  <c r="S65" i="18"/>
  <c r="T65" i="18"/>
  <c r="U65" i="18"/>
  <c r="V65" i="18"/>
  <c r="W65" i="18"/>
  <c r="X65" i="18"/>
  <c r="Y65" i="18"/>
  <c r="Z65" i="18"/>
  <c r="AA65" i="18"/>
  <c r="AB65" i="18"/>
  <c r="AC65" i="18"/>
  <c r="S66" i="18"/>
  <c r="T66" i="18"/>
  <c r="U66" i="18"/>
  <c r="V66" i="18"/>
  <c r="W66" i="18"/>
  <c r="X66" i="18"/>
  <c r="Y66" i="18"/>
  <c r="Z66" i="18"/>
  <c r="AA66" i="18"/>
  <c r="AB66" i="18"/>
  <c r="AC66" i="18"/>
  <c r="S67" i="18"/>
  <c r="T67" i="18"/>
  <c r="U67" i="18"/>
  <c r="V67" i="18"/>
  <c r="W67" i="18"/>
  <c r="X67" i="18"/>
  <c r="Y67" i="18"/>
  <c r="Z67" i="18"/>
  <c r="AA67" i="18"/>
  <c r="AB67" i="18"/>
  <c r="AC67" i="18"/>
  <c r="S68" i="18"/>
  <c r="T68" i="18"/>
  <c r="U68" i="18"/>
  <c r="V68" i="18"/>
  <c r="W68" i="18"/>
  <c r="X68" i="18"/>
  <c r="Y68" i="18"/>
  <c r="Z68" i="18"/>
  <c r="AA68" i="18"/>
  <c r="AB68" i="18"/>
  <c r="AC68" i="18"/>
  <c r="S69" i="18"/>
  <c r="T69" i="18"/>
  <c r="U69" i="18"/>
  <c r="V69" i="18"/>
  <c r="W69" i="18"/>
  <c r="X69" i="18"/>
  <c r="Y69" i="18"/>
  <c r="Z69" i="18"/>
  <c r="AA69" i="18"/>
  <c r="AB69" i="18"/>
  <c r="AC69" i="18"/>
  <c r="S70" i="18"/>
  <c r="T70" i="18"/>
  <c r="U70" i="18"/>
  <c r="V70" i="18"/>
  <c r="W70" i="18"/>
  <c r="X70" i="18"/>
  <c r="Y70" i="18"/>
  <c r="Z70" i="18"/>
  <c r="AA70" i="18"/>
  <c r="AB70" i="18"/>
  <c r="AC70" i="18"/>
  <c r="S71" i="18"/>
  <c r="T71" i="18"/>
  <c r="U71" i="18"/>
  <c r="V71" i="18"/>
  <c r="W71" i="18"/>
  <c r="X71" i="18"/>
  <c r="Y71" i="18"/>
  <c r="Z71" i="18"/>
  <c r="AA71" i="18"/>
  <c r="AB71" i="18"/>
  <c r="AC71" i="18"/>
  <c r="S72" i="18"/>
  <c r="T72" i="18"/>
  <c r="U72" i="18"/>
  <c r="V72" i="18"/>
  <c r="W72" i="18"/>
  <c r="X72" i="18"/>
  <c r="Y72" i="18"/>
  <c r="Z72" i="18"/>
  <c r="AA72" i="18"/>
  <c r="AB72" i="18"/>
  <c r="AC72" i="18"/>
  <c r="S73" i="18"/>
  <c r="T73" i="18"/>
  <c r="U73" i="18"/>
  <c r="V73" i="18"/>
  <c r="W73" i="18"/>
  <c r="X73" i="18"/>
  <c r="Y73" i="18"/>
  <c r="Z73" i="18"/>
  <c r="AA73" i="18"/>
  <c r="AB73" i="18"/>
  <c r="AC73" i="18"/>
  <c r="S74" i="18"/>
  <c r="T74" i="18"/>
  <c r="U74" i="18"/>
  <c r="V74" i="18"/>
  <c r="W74" i="18"/>
  <c r="X74" i="18"/>
  <c r="Y74" i="18"/>
  <c r="Z74" i="18"/>
  <c r="AA74" i="18"/>
  <c r="AB74" i="18"/>
  <c r="AC74" i="18"/>
  <c r="S75" i="18"/>
  <c r="T75" i="18"/>
  <c r="U75" i="18"/>
  <c r="V75" i="18"/>
  <c r="W75" i="18"/>
  <c r="X75" i="18"/>
  <c r="Y75" i="18"/>
  <c r="Z75" i="18"/>
  <c r="AA75" i="18"/>
  <c r="AB75" i="18"/>
  <c r="AC75" i="18"/>
  <c r="S76" i="18"/>
  <c r="T76" i="18"/>
  <c r="U76" i="18"/>
  <c r="V76" i="18"/>
  <c r="W76" i="18"/>
  <c r="X76" i="18"/>
  <c r="Y76" i="18"/>
  <c r="Z76" i="18"/>
  <c r="AA76" i="18"/>
  <c r="AB76" i="18"/>
  <c r="AC76" i="18"/>
  <c r="S77" i="18"/>
  <c r="T77" i="18"/>
  <c r="U77" i="18"/>
  <c r="V77" i="18"/>
  <c r="W77" i="18"/>
  <c r="X77" i="18"/>
  <c r="Y77" i="18"/>
  <c r="Z77" i="18"/>
  <c r="AA77" i="18"/>
  <c r="AB77" i="18"/>
  <c r="AC77" i="18"/>
  <c r="S78" i="18"/>
  <c r="T78" i="18"/>
  <c r="U78" i="18"/>
  <c r="V78" i="18"/>
  <c r="W78" i="18"/>
  <c r="X78" i="18"/>
  <c r="Y78" i="18"/>
  <c r="Z78" i="18"/>
  <c r="AA78" i="18"/>
  <c r="AB78" i="18"/>
  <c r="AC78" i="18"/>
  <c r="S79" i="18"/>
  <c r="T79" i="18"/>
  <c r="U79" i="18"/>
  <c r="V79" i="18"/>
  <c r="W79" i="18"/>
  <c r="X79" i="18"/>
  <c r="Y79" i="18"/>
  <c r="Z79" i="18"/>
  <c r="AA79" i="18"/>
  <c r="AB79" i="18"/>
  <c r="AC79" i="18"/>
  <c r="S80" i="18"/>
  <c r="T80" i="18"/>
  <c r="U80" i="18"/>
  <c r="V80" i="18"/>
  <c r="W80" i="18"/>
  <c r="X80" i="18"/>
  <c r="Y80" i="18"/>
  <c r="Z80" i="18"/>
  <c r="AA80" i="18"/>
  <c r="AB80" i="18"/>
  <c r="AC80" i="18"/>
  <c r="S81" i="18"/>
  <c r="T81" i="18"/>
  <c r="U81" i="18"/>
  <c r="V81" i="18"/>
  <c r="W81" i="18"/>
  <c r="X81" i="18"/>
  <c r="Y81" i="18"/>
  <c r="Z81" i="18"/>
  <c r="AA81" i="18"/>
  <c r="AB81" i="18"/>
  <c r="AC81" i="18"/>
  <c r="S82" i="18"/>
  <c r="T82" i="18"/>
  <c r="U82" i="18"/>
  <c r="V82" i="18"/>
  <c r="W82" i="18"/>
  <c r="X82" i="18"/>
  <c r="Y82" i="18"/>
  <c r="Z82" i="18"/>
  <c r="AA82" i="18"/>
  <c r="AB82" i="18"/>
  <c r="AC82" i="18"/>
  <c r="S83" i="18"/>
  <c r="T83" i="18"/>
  <c r="U83" i="18"/>
  <c r="V83" i="18"/>
  <c r="W83" i="18"/>
  <c r="X83" i="18"/>
  <c r="Y83" i="18"/>
  <c r="Z83" i="18"/>
  <c r="AA83" i="18"/>
  <c r="AB83" i="18"/>
  <c r="AC83" i="18"/>
  <c r="S84" i="18"/>
  <c r="T84" i="18"/>
  <c r="U84" i="18"/>
  <c r="V84" i="18"/>
  <c r="W84" i="18"/>
  <c r="X84" i="18"/>
  <c r="Y84" i="18"/>
  <c r="Z84" i="18"/>
  <c r="AA84" i="18"/>
  <c r="AB84" i="18"/>
  <c r="AC84" i="18"/>
  <c r="S85" i="18"/>
  <c r="T85" i="18"/>
  <c r="U85" i="18"/>
  <c r="V85" i="18"/>
  <c r="W85" i="18"/>
  <c r="X85" i="18"/>
  <c r="Y85" i="18"/>
  <c r="Z85" i="18"/>
  <c r="AA85" i="18"/>
  <c r="AB85" i="18"/>
  <c r="AC85" i="18"/>
  <c r="S86" i="18"/>
  <c r="T86" i="18"/>
  <c r="U86" i="18"/>
  <c r="V86" i="18"/>
  <c r="W86" i="18"/>
  <c r="X86" i="18"/>
  <c r="Y86" i="18"/>
  <c r="Z86" i="18"/>
  <c r="AA86" i="18"/>
  <c r="AB86" i="18"/>
  <c r="AC86" i="18"/>
  <c r="S87" i="18"/>
  <c r="T87" i="18"/>
  <c r="U87" i="18"/>
  <c r="V87" i="18"/>
  <c r="W87" i="18"/>
  <c r="X87" i="18"/>
  <c r="Y87" i="18"/>
  <c r="Z87" i="18"/>
  <c r="AA87" i="18"/>
  <c r="AB87" i="18"/>
  <c r="AC87" i="18"/>
  <c r="S88" i="18"/>
  <c r="T88" i="18"/>
  <c r="U88" i="18"/>
  <c r="V88" i="18"/>
  <c r="W88" i="18"/>
  <c r="X88" i="18"/>
  <c r="Y88" i="18"/>
  <c r="Z88" i="18"/>
  <c r="AA88" i="18"/>
  <c r="AB88" i="18"/>
  <c r="AC88" i="18"/>
  <c r="S89" i="18"/>
  <c r="T89" i="18"/>
  <c r="U89" i="18"/>
  <c r="V89" i="18"/>
  <c r="W89" i="18"/>
  <c r="X89" i="18"/>
  <c r="Y89" i="18"/>
  <c r="Z89" i="18"/>
  <c r="AA89" i="18"/>
  <c r="AB89" i="18"/>
  <c r="AC89" i="18"/>
  <c r="S90" i="18"/>
  <c r="T90" i="18"/>
  <c r="U90" i="18"/>
  <c r="V90" i="18"/>
  <c r="W90" i="18"/>
  <c r="X90" i="18"/>
  <c r="Y90" i="18"/>
  <c r="Z90" i="18"/>
  <c r="AA90" i="18"/>
  <c r="AB90" i="18"/>
  <c r="AC90" i="18"/>
  <c r="S91" i="18"/>
  <c r="T91" i="18"/>
  <c r="U91" i="18"/>
  <c r="V91" i="18"/>
  <c r="W91" i="18"/>
  <c r="X91" i="18"/>
  <c r="Y91" i="18"/>
  <c r="Z91" i="18"/>
  <c r="AA91" i="18"/>
  <c r="AB91" i="18"/>
  <c r="AC91" i="18"/>
  <c r="S92" i="18"/>
  <c r="T92" i="18"/>
  <c r="U92" i="18"/>
  <c r="V92" i="18"/>
  <c r="W92" i="18"/>
  <c r="X92" i="18"/>
  <c r="Y92" i="18"/>
  <c r="Z92" i="18"/>
  <c r="AA92" i="18"/>
  <c r="AB92" i="18"/>
  <c r="AC92" i="18"/>
  <c r="S93" i="18"/>
  <c r="T93" i="18"/>
  <c r="U93" i="18"/>
  <c r="V93" i="18"/>
  <c r="W93" i="18"/>
  <c r="X93" i="18"/>
  <c r="Y93" i="18"/>
  <c r="Z93" i="18"/>
  <c r="AA93" i="18"/>
  <c r="AB93" i="18"/>
  <c r="AC93" i="18"/>
  <c r="S94" i="18"/>
  <c r="T94" i="18"/>
  <c r="U94" i="18"/>
  <c r="V94" i="18"/>
  <c r="W94" i="18"/>
  <c r="X94" i="18"/>
  <c r="Y94" i="18"/>
  <c r="Z94" i="18"/>
  <c r="AA94" i="18"/>
  <c r="AB94" i="18"/>
  <c r="AC94" i="18"/>
  <c r="S95" i="18"/>
  <c r="T95" i="18"/>
  <c r="U95" i="18"/>
  <c r="V95" i="18"/>
  <c r="W95" i="18"/>
  <c r="X95" i="18"/>
  <c r="Y95" i="18"/>
  <c r="Z95" i="18"/>
  <c r="AA95" i="18"/>
  <c r="AB95" i="18"/>
  <c r="AC95" i="18"/>
  <c r="S96" i="18"/>
  <c r="T96" i="18"/>
  <c r="U96" i="18"/>
  <c r="V96" i="18"/>
  <c r="W96" i="18"/>
  <c r="X96" i="18"/>
  <c r="Y96" i="18"/>
  <c r="Z96" i="18"/>
  <c r="AA96" i="18"/>
  <c r="AB96" i="18"/>
  <c r="AC96" i="18"/>
  <c r="S97" i="18"/>
  <c r="T97" i="18"/>
  <c r="U97" i="18"/>
  <c r="V97" i="18"/>
  <c r="W97" i="18"/>
  <c r="X97" i="18"/>
  <c r="Y97" i="18"/>
  <c r="Z97" i="18"/>
  <c r="AA97" i="18"/>
  <c r="AB97" i="18"/>
  <c r="AC97" i="18"/>
  <c r="S98" i="18"/>
  <c r="T98" i="18"/>
  <c r="U98" i="18"/>
  <c r="V98" i="18"/>
  <c r="W98" i="18"/>
  <c r="X98" i="18"/>
  <c r="Y98" i="18"/>
  <c r="Z98" i="18"/>
  <c r="AA98" i="18"/>
  <c r="AB98" i="18"/>
  <c r="AC98" i="18"/>
  <c r="S99" i="18"/>
  <c r="T99" i="18"/>
  <c r="U99" i="18"/>
  <c r="V99" i="18"/>
  <c r="W99" i="18"/>
  <c r="X99" i="18"/>
  <c r="Y99" i="18"/>
  <c r="Z99" i="18"/>
  <c r="AA99" i="18"/>
  <c r="AB99" i="18"/>
  <c r="AC99" i="18"/>
  <c r="S100" i="18"/>
  <c r="T100" i="18"/>
  <c r="U100" i="18"/>
  <c r="V100" i="18"/>
  <c r="W100" i="18"/>
  <c r="X100" i="18"/>
  <c r="Y100" i="18"/>
  <c r="Z100" i="18"/>
  <c r="AA100" i="18"/>
  <c r="AB100" i="18"/>
  <c r="AC100" i="18"/>
  <c r="S101" i="18"/>
  <c r="T101" i="18"/>
  <c r="U101" i="18"/>
  <c r="V101" i="18"/>
  <c r="W101" i="18"/>
  <c r="X101" i="18"/>
  <c r="Y101" i="18"/>
  <c r="Z101" i="18"/>
  <c r="AA101" i="18"/>
  <c r="AB101" i="18"/>
  <c r="AC101" i="18"/>
  <c r="S102" i="18"/>
  <c r="T102" i="18"/>
  <c r="U102" i="18"/>
  <c r="V102" i="18"/>
  <c r="W102" i="18"/>
  <c r="X102" i="18"/>
  <c r="Y102" i="18"/>
  <c r="Z102" i="18"/>
  <c r="AA102" i="18"/>
  <c r="AB102" i="18"/>
  <c r="AC102" i="18"/>
  <c r="S103" i="18"/>
  <c r="T103" i="18"/>
  <c r="U103" i="18"/>
  <c r="V103" i="18"/>
  <c r="W103" i="18"/>
  <c r="X103" i="18"/>
  <c r="Y103" i="18"/>
  <c r="Z103" i="18"/>
  <c r="AA103" i="18"/>
  <c r="AB103" i="18"/>
  <c r="AC103" i="18"/>
  <c r="S104" i="18"/>
  <c r="T104" i="18"/>
  <c r="U104" i="18"/>
  <c r="V104" i="18"/>
  <c r="W104" i="18"/>
  <c r="X104" i="18"/>
  <c r="Y104" i="18"/>
  <c r="Z104" i="18"/>
  <c r="AA104" i="18"/>
  <c r="AB104" i="18"/>
  <c r="AC104" i="18"/>
  <c r="S105" i="18"/>
  <c r="T105" i="18"/>
  <c r="U105" i="18"/>
  <c r="V105" i="18"/>
  <c r="W105" i="18"/>
  <c r="X105" i="18"/>
  <c r="Y105" i="18"/>
  <c r="Z105" i="18"/>
  <c r="AA105" i="18"/>
  <c r="AB105" i="18"/>
  <c r="AC105" i="18"/>
  <c r="S106" i="18"/>
  <c r="T106" i="18"/>
  <c r="U106" i="18"/>
  <c r="V106" i="18"/>
  <c r="W106" i="18"/>
  <c r="X106" i="18"/>
  <c r="Y106" i="18"/>
  <c r="Z106" i="18"/>
  <c r="AA106" i="18"/>
  <c r="AB106" i="18"/>
  <c r="AC106" i="18"/>
  <c r="S107" i="18"/>
  <c r="T107" i="18"/>
  <c r="U107" i="18"/>
  <c r="V107" i="18"/>
  <c r="W107" i="18"/>
  <c r="X107" i="18"/>
  <c r="Y107" i="18"/>
  <c r="Z107" i="18"/>
  <c r="AA107" i="18"/>
  <c r="AB107" i="18"/>
  <c r="AC107" i="18"/>
  <c r="S108" i="18"/>
  <c r="T108" i="18"/>
  <c r="U108" i="18"/>
  <c r="V108" i="18"/>
  <c r="W108" i="18"/>
  <c r="X108" i="18"/>
  <c r="Y108" i="18"/>
  <c r="Z108" i="18"/>
  <c r="AA108" i="18"/>
  <c r="AB108" i="18"/>
  <c r="AC108" i="18"/>
  <c r="S109" i="18"/>
  <c r="T109" i="18"/>
  <c r="U109" i="18"/>
  <c r="V109" i="18"/>
  <c r="W109" i="18"/>
  <c r="X109" i="18"/>
  <c r="Y109" i="18"/>
  <c r="Z109" i="18"/>
  <c r="AA109" i="18"/>
  <c r="AB109" i="18"/>
  <c r="AC109" i="18"/>
  <c r="S110" i="18"/>
  <c r="T110" i="18"/>
  <c r="U110" i="18"/>
  <c r="V110" i="18"/>
  <c r="W110" i="18"/>
  <c r="X110" i="18"/>
  <c r="Y110" i="18"/>
  <c r="Z110" i="18"/>
  <c r="AA110" i="18"/>
  <c r="AB110" i="18"/>
  <c r="AC110" i="18"/>
  <c r="S111" i="18"/>
  <c r="T111" i="18"/>
  <c r="U111" i="18"/>
  <c r="V111" i="18"/>
  <c r="W111" i="18"/>
  <c r="X111" i="18"/>
  <c r="Y111" i="18"/>
  <c r="Z111" i="18"/>
  <c r="AA111" i="18"/>
  <c r="AB111" i="18"/>
  <c r="AC111" i="18"/>
  <c r="S112" i="18"/>
  <c r="T112" i="18"/>
  <c r="U112" i="18"/>
  <c r="V112" i="18"/>
  <c r="W112" i="18"/>
  <c r="X112" i="18"/>
  <c r="Y112" i="18"/>
  <c r="Z112" i="18"/>
  <c r="AA112" i="18"/>
  <c r="AB112" i="18"/>
  <c r="AC112" i="18"/>
  <c r="S113" i="18"/>
  <c r="T113" i="18"/>
  <c r="U113" i="18"/>
  <c r="V113" i="18"/>
  <c r="W113" i="18"/>
  <c r="X113" i="18"/>
  <c r="Y113" i="18"/>
  <c r="Z113" i="18"/>
  <c r="AA113" i="18"/>
  <c r="AB113" i="18"/>
  <c r="AC113" i="18"/>
  <c r="S114" i="18"/>
  <c r="T114" i="18"/>
  <c r="U114" i="18"/>
  <c r="V114" i="18"/>
  <c r="W114" i="18"/>
  <c r="X114" i="18"/>
  <c r="Y114" i="18"/>
  <c r="Z114" i="18"/>
  <c r="AA114" i="18"/>
  <c r="AB114" i="18"/>
  <c r="AC114" i="18"/>
  <c r="S115" i="18"/>
  <c r="T115" i="18"/>
  <c r="U115" i="18"/>
  <c r="V115" i="18"/>
  <c r="W115" i="18"/>
  <c r="X115" i="18"/>
  <c r="Y115" i="18"/>
  <c r="Z115" i="18"/>
  <c r="AA115" i="18"/>
  <c r="AB115" i="18"/>
  <c r="AC115" i="18"/>
  <c r="S116" i="18"/>
  <c r="T116" i="18"/>
  <c r="U116" i="18"/>
  <c r="V116" i="18"/>
  <c r="W116" i="18"/>
  <c r="X116" i="18"/>
  <c r="Y116" i="18"/>
  <c r="Z116" i="18"/>
  <c r="AA116" i="18"/>
  <c r="AB116" i="18"/>
  <c r="AC116" i="18"/>
  <c r="S117" i="18"/>
  <c r="T117" i="18"/>
  <c r="U117" i="18"/>
  <c r="V117" i="18"/>
  <c r="W117" i="18"/>
  <c r="X117" i="18"/>
  <c r="Y117" i="18"/>
  <c r="Z117" i="18"/>
  <c r="AA117" i="18"/>
  <c r="AB117" i="18"/>
  <c r="AC117" i="18"/>
  <c r="S118" i="18"/>
  <c r="T118" i="18"/>
  <c r="U118" i="18"/>
  <c r="V118" i="18"/>
  <c r="W118" i="18"/>
  <c r="X118" i="18"/>
  <c r="Y118" i="18"/>
  <c r="Z118" i="18"/>
  <c r="AA118" i="18"/>
  <c r="AB118" i="18"/>
  <c r="AC118" i="18"/>
  <c r="S119" i="18"/>
  <c r="T119" i="18"/>
  <c r="U119" i="18"/>
  <c r="V119" i="18"/>
  <c r="W119" i="18"/>
  <c r="X119" i="18"/>
  <c r="Y119" i="18"/>
  <c r="Z119" i="18"/>
  <c r="AA119" i="18"/>
  <c r="AB119" i="18"/>
  <c r="AC119" i="18"/>
  <c r="S120" i="18"/>
  <c r="T120" i="18"/>
  <c r="U120" i="18"/>
  <c r="V120" i="18"/>
  <c r="W120" i="18"/>
  <c r="X120" i="18"/>
  <c r="Y120" i="18"/>
  <c r="Z120" i="18"/>
  <c r="AA120" i="18"/>
  <c r="AB120" i="18"/>
  <c r="AC120" i="18"/>
  <c r="S121" i="18"/>
  <c r="T121" i="18"/>
  <c r="U121" i="18"/>
  <c r="V121" i="18"/>
  <c r="W121" i="18"/>
  <c r="X121" i="18"/>
  <c r="Y121" i="18"/>
  <c r="Z121" i="18"/>
  <c r="AA121" i="18"/>
  <c r="AB121" i="18"/>
  <c r="AC121" i="18"/>
  <c r="S122" i="18"/>
  <c r="T122" i="18"/>
  <c r="U122" i="18"/>
  <c r="V122" i="18"/>
  <c r="W122" i="18"/>
  <c r="X122" i="18"/>
  <c r="Y122" i="18"/>
  <c r="Z122" i="18"/>
  <c r="AA122" i="18"/>
  <c r="AB122" i="18"/>
  <c r="AC122" i="18"/>
  <c r="S123" i="18"/>
  <c r="T123" i="18"/>
  <c r="U123" i="18"/>
  <c r="V123" i="18"/>
  <c r="W123" i="18"/>
  <c r="X123" i="18"/>
  <c r="Y123" i="18"/>
  <c r="Z123" i="18"/>
  <c r="AA123" i="18"/>
  <c r="AB123" i="18"/>
  <c r="AC123" i="18"/>
  <c r="S124" i="18"/>
  <c r="T124" i="18"/>
  <c r="U124" i="18"/>
  <c r="V124" i="18"/>
  <c r="W124" i="18"/>
  <c r="X124" i="18"/>
  <c r="Y124" i="18"/>
  <c r="Z124" i="18"/>
  <c r="AA124" i="18"/>
  <c r="AB124" i="18"/>
  <c r="AC124" i="18"/>
  <c r="S125" i="18"/>
  <c r="T125" i="18"/>
  <c r="U125" i="18"/>
  <c r="V125" i="18"/>
  <c r="W125" i="18"/>
  <c r="X125" i="18"/>
  <c r="Y125" i="18"/>
  <c r="Z125" i="18"/>
  <c r="AA125" i="18"/>
  <c r="AB125" i="18"/>
  <c r="AC125" i="18"/>
  <c r="S126" i="18"/>
  <c r="T126" i="18"/>
  <c r="U126" i="18"/>
  <c r="V126" i="18"/>
  <c r="W126" i="18"/>
  <c r="X126" i="18"/>
  <c r="Y126" i="18"/>
  <c r="Z126" i="18"/>
  <c r="AA126" i="18"/>
  <c r="AB126" i="18"/>
  <c r="AC126" i="18"/>
  <c r="S127" i="18"/>
  <c r="T127" i="18"/>
  <c r="U127" i="18"/>
  <c r="V127" i="18"/>
  <c r="W127" i="18"/>
  <c r="X127" i="18"/>
  <c r="Y127" i="18"/>
  <c r="Z127" i="18"/>
  <c r="AA127" i="18"/>
  <c r="AB127" i="18"/>
  <c r="AC127" i="18"/>
  <c r="S128" i="18"/>
  <c r="T128" i="18"/>
  <c r="U128" i="18"/>
  <c r="V128" i="18"/>
  <c r="W128" i="18"/>
  <c r="X128" i="18"/>
  <c r="Y128" i="18"/>
  <c r="Z128" i="18"/>
  <c r="AA128" i="18"/>
  <c r="AB128" i="18"/>
  <c r="AC128" i="18"/>
  <c r="S129" i="18"/>
  <c r="T129" i="18"/>
  <c r="U129" i="18"/>
  <c r="V129" i="18"/>
  <c r="W129" i="18"/>
  <c r="X129" i="18"/>
  <c r="Y129" i="18"/>
  <c r="Z129" i="18"/>
  <c r="AA129" i="18"/>
  <c r="AB129" i="18"/>
  <c r="AC129" i="18"/>
  <c r="S130" i="18"/>
  <c r="T130" i="18"/>
  <c r="U130" i="18"/>
  <c r="V130" i="18"/>
  <c r="W130" i="18"/>
  <c r="X130" i="18"/>
  <c r="Y130" i="18"/>
  <c r="Z130" i="18"/>
  <c r="AA130" i="18"/>
  <c r="AB130" i="18"/>
  <c r="AC130" i="18"/>
  <c r="S131" i="18"/>
  <c r="T131" i="18"/>
  <c r="U131" i="18"/>
  <c r="V131" i="18"/>
  <c r="W131" i="18"/>
  <c r="X131" i="18"/>
  <c r="Y131" i="18"/>
  <c r="Z131" i="18"/>
  <c r="AA131" i="18"/>
  <c r="AB131" i="18"/>
  <c r="AC131" i="18"/>
  <c r="S132" i="18"/>
  <c r="T132" i="18"/>
  <c r="U132" i="18"/>
  <c r="V132" i="18"/>
  <c r="W132" i="18"/>
  <c r="X132" i="18"/>
  <c r="Y132" i="18"/>
  <c r="Z132" i="18"/>
  <c r="AA132" i="18"/>
  <c r="AB132" i="18"/>
  <c r="AC132" i="18"/>
  <c r="S133" i="18"/>
  <c r="T133" i="18"/>
  <c r="U133" i="18"/>
  <c r="V133" i="18"/>
  <c r="W133" i="18"/>
  <c r="X133" i="18"/>
  <c r="Y133" i="18"/>
  <c r="Z133" i="18"/>
  <c r="AA133" i="18"/>
  <c r="AB133" i="18"/>
  <c r="AC133" i="18"/>
  <c r="S134" i="18"/>
  <c r="T134" i="18"/>
  <c r="U134" i="18"/>
  <c r="V134" i="18"/>
  <c r="W134" i="18"/>
  <c r="X134" i="18"/>
  <c r="Y134" i="18"/>
  <c r="Z134" i="18"/>
  <c r="AA134" i="18"/>
  <c r="AB134" i="18"/>
  <c r="AC134" i="18"/>
  <c r="S135" i="18"/>
  <c r="T135" i="18"/>
  <c r="U135" i="18"/>
  <c r="V135" i="18"/>
  <c r="W135" i="18"/>
  <c r="X135" i="18"/>
  <c r="Y135" i="18"/>
  <c r="Z135" i="18"/>
  <c r="AA135" i="18"/>
  <c r="AB135" i="18"/>
  <c r="AC135" i="18"/>
  <c r="AC3" i="18"/>
  <c r="AB3" i="18"/>
  <c r="AA3" i="18"/>
  <c r="Z3" i="18"/>
  <c r="Y3" i="18"/>
  <c r="X3" i="18"/>
  <c r="W3" i="18"/>
  <c r="V3" i="18"/>
  <c r="U3" i="18"/>
  <c r="T3" i="18"/>
  <c r="S3" i="18"/>
  <c r="AD4" i="7"/>
  <c r="AE4" i="7"/>
  <c r="AF4" i="7"/>
  <c r="AG4" i="7"/>
  <c r="AH4" i="7"/>
  <c r="AI4" i="7"/>
  <c r="AJ4" i="7"/>
  <c r="AK4" i="7"/>
  <c r="AL4" i="7"/>
  <c r="AM4" i="7"/>
  <c r="AN4" i="7"/>
  <c r="AD5" i="7"/>
  <c r="AE5" i="7"/>
  <c r="AF5" i="7"/>
  <c r="AG5" i="7"/>
  <c r="AH5" i="7"/>
  <c r="AI5" i="7"/>
  <c r="AJ5" i="7"/>
  <c r="AK5" i="7"/>
  <c r="AL5" i="7"/>
  <c r="AM5" i="7"/>
  <c r="AN5" i="7"/>
  <c r="AD6" i="7"/>
  <c r="AE6" i="7"/>
  <c r="AF6" i="7"/>
  <c r="AG6" i="7"/>
  <c r="AH6" i="7"/>
  <c r="AI6" i="7"/>
  <c r="AJ6" i="7"/>
  <c r="AK6" i="7"/>
  <c r="AL6" i="7"/>
  <c r="AM6" i="7"/>
  <c r="AN6" i="7"/>
  <c r="AD7" i="7"/>
  <c r="AE7" i="7"/>
  <c r="AF7" i="7"/>
  <c r="AG7" i="7"/>
  <c r="AH7" i="7"/>
  <c r="AI7" i="7"/>
  <c r="AJ7" i="7"/>
  <c r="AK7" i="7"/>
  <c r="AL7" i="7"/>
  <c r="AM7" i="7"/>
  <c r="AN7" i="7"/>
  <c r="AD8" i="7"/>
  <c r="AE8" i="7"/>
  <c r="AF8" i="7"/>
  <c r="AG8" i="7"/>
  <c r="AH8" i="7"/>
  <c r="AI8" i="7"/>
  <c r="AJ8" i="7"/>
  <c r="AK8" i="7"/>
  <c r="AL8" i="7"/>
  <c r="AM8" i="7"/>
  <c r="AN8" i="7"/>
  <c r="AD9" i="7"/>
  <c r="AE9" i="7"/>
  <c r="AF9" i="7"/>
  <c r="AG9" i="7"/>
  <c r="AH9" i="7"/>
  <c r="AI9" i="7"/>
  <c r="AJ9" i="7"/>
  <c r="AK9" i="7"/>
  <c r="AL9" i="7"/>
  <c r="AM9" i="7"/>
  <c r="AN9" i="7"/>
  <c r="AD10" i="7"/>
  <c r="AE10" i="7"/>
  <c r="AF10" i="7"/>
  <c r="AG10" i="7"/>
  <c r="AH10" i="7"/>
  <c r="AI10" i="7"/>
  <c r="AJ10" i="7"/>
  <c r="AK10" i="7"/>
  <c r="AL10" i="7"/>
  <c r="AM10" i="7"/>
  <c r="AN10" i="7"/>
  <c r="AD11" i="7"/>
  <c r="AE11" i="7"/>
  <c r="AF11" i="7"/>
  <c r="AG11" i="7"/>
  <c r="AH11" i="7"/>
  <c r="AI11" i="7"/>
  <c r="AJ11" i="7"/>
  <c r="AK11" i="7"/>
  <c r="AL11" i="7"/>
  <c r="AM11" i="7"/>
  <c r="AN11" i="7"/>
  <c r="AD12" i="7"/>
  <c r="AE12" i="7"/>
  <c r="AF12" i="7"/>
  <c r="AG12" i="7"/>
  <c r="AH12" i="7"/>
  <c r="AI12" i="7"/>
  <c r="AJ12" i="7"/>
  <c r="AK12" i="7"/>
  <c r="AL12" i="7"/>
  <c r="AM12" i="7"/>
  <c r="AN12" i="7"/>
  <c r="AD13" i="7"/>
  <c r="AE13" i="7"/>
  <c r="AF13" i="7"/>
  <c r="AG13" i="7"/>
  <c r="AH13" i="7"/>
  <c r="AI13" i="7"/>
  <c r="AJ13" i="7"/>
  <c r="AK13" i="7"/>
  <c r="AL13" i="7"/>
  <c r="AM13" i="7"/>
  <c r="AN13" i="7"/>
  <c r="AD14" i="7"/>
  <c r="AE14" i="7"/>
  <c r="AF14" i="7"/>
  <c r="AG14" i="7"/>
  <c r="AH14" i="7"/>
  <c r="AI14" i="7"/>
  <c r="AJ14" i="7"/>
  <c r="AK14" i="7"/>
  <c r="AL14" i="7"/>
  <c r="AM14" i="7"/>
  <c r="AN14" i="7"/>
  <c r="AD15" i="7"/>
  <c r="AE15" i="7"/>
  <c r="AF15" i="7"/>
  <c r="AG15" i="7"/>
  <c r="AH15" i="7"/>
  <c r="AI15" i="7"/>
  <c r="AJ15" i="7"/>
  <c r="AK15" i="7"/>
  <c r="AL15" i="7"/>
  <c r="AM15" i="7"/>
  <c r="AN15" i="7"/>
  <c r="AD16" i="7"/>
  <c r="AE16" i="7"/>
  <c r="AF16" i="7"/>
  <c r="AG16" i="7"/>
  <c r="AH16" i="7"/>
  <c r="AI16" i="7"/>
  <c r="AJ16" i="7"/>
  <c r="AK16" i="7"/>
  <c r="AL16" i="7"/>
  <c r="AM16" i="7"/>
  <c r="AN16" i="7"/>
  <c r="AD17" i="7"/>
  <c r="AE17" i="7"/>
  <c r="AF17" i="7"/>
  <c r="AG17" i="7"/>
  <c r="AH17" i="7"/>
  <c r="AI17" i="7"/>
  <c r="AJ17" i="7"/>
  <c r="AK17" i="7"/>
  <c r="AL17" i="7"/>
  <c r="AM17" i="7"/>
  <c r="AN17" i="7"/>
  <c r="AD18" i="7"/>
  <c r="AE18" i="7"/>
  <c r="AF18" i="7"/>
  <c r="AG18" i="7"/>
  <c r="AH18" i="7"/>
  <c r="AI18" i="7"/>
  <c r="AJ18" i="7"/>
  <c r="AK18" i="7"/>
  <c r="AL18" i="7"/>
  <c r="AM18" i="7"/>
  <c r="AN18" i="7"/>
  <c r="AD19" i="7"/>
  <c r="AE19" i="7"/>
  <c r="AF19" i="7"/>
  <c r="AG19" i="7"/>
  <c r="AH19" i="7"/>
  <c r="AI19" i="7"/>
  <c r="AJ19" i="7"/>
  <c r="AK19" i="7"/>
  <c r="AL19" i="7"/>
  <c r="AM19" i="7"/>
  <c r="AN19" i="7"/>
  <c r="AD20" i="7"/>
  <c r="AE20" i="7"/>
  <c r="AF20" i="7"/>
  <c r="AG20" i="7"/>
  <c r="AH20" i="7"/>
  <c r="AI20" i="7"/>
  <c r="AJ20" i="7"/>
  <c r="AK20" i="7"/>
  <c r="AL20" i="7"/>
  <c r="AM20" i="7"/>
  <c r="AN20" i="7"/>
  <c r="AD21" i="7"/>
  <c r="AE21" i="7"/>
  <c r="AF21" i="7"/>
  <c r="AG21" i="7"/>
  <c r="AH21" i="7"/>
  <c r="AI21" i="7"/>
  <c r="AJ21" i="7"/>
  <c r="AK21" i="7"/>
  <c r="AL21" i="7"/>
  <c r="AM21" i="7"/>
  <c r="AN21" i="7"/>
  <c r="AD22" i="7"/>
  <c r="AE22" i="7"/>
  <c r="AF22" i="7"/>
  <c r="AG22" i="7"/>
  <c r="AH22" i="7"/>
  <c r="AI22" i="7"/>
  <c r="AJ22" i="7"/>
  <c r="AK22" i="7"/>
  <c r="AL22" i="7"/>
  <c r="AM22" i="7"/>
  <c r="AN22" i="7"/>
  <c r="AD23" i="7"/>
  <c r="AE23" i="7"/>
  <c r="AF23" i="7"/>
  <c r="AG23" i="7"/>
  <c r="AH23" i="7"/>
  <c r="AI23" i="7"/>
  <c r="AJ23" i="7"/>
  <c r="AK23" i="7"/>
  <c r="AL23" i="7"/>
  <c r="AM23" i="7"/>
  <c r="AN23" i="7"/>
  <c r="AD24" i="7"/>
  <c r="AE24" i="7"/>
  <c r="AF24" i="7"/>
  <c r="AG24" i="7"/>
  <c r="AH24" i="7"/>
  <c r="AI24" i="7"/>
  <c r="AJ24" i="7"/>
  <c r="AK24" i="7"/>
  <c r="AL24" i="7"/>
  <c r="AM24" i="7"/>
  <c r="AN24" i="7"/>
  <c r="AD25" i="7"/>
  <c r="AE25" i="7"/>
  <c r="AF25" i="7"/>
  <c r="AG25" i="7"/>
  <c r="AH25" i="7"/>
  <c r="AI25" i="7"/>
  <c r="AJ25" i="7"/>
  <c r="AK25" i="7"/>
  <c r="AL25" i="7"/>
  <c r="AM25" i="7"/>
  <c r="AN25" i="7"/>
  <c r="AD26" i="7"/>
  <c r="AE26" i="7"/>
  <c r="AF26" i="7"/>
  <c r="AG26" i="7"/>
  <c r="AH26" i="7"/>
  <c r="AI26" i="7"/>
  <c r="AJ26" i="7"/>
  <c r="AK26" i="7"/>
  <c r="AL26" i="7"/>
  <c r="AM26" i="7"/>
  <c r="AN26" i="7"/>
  <c r="AD27" i="7"/>
  <c r="AE27" i="7"/>
  <c r="AF27" i="7"/>
  <c r="AG27" i="7"/>
  <c r="AH27" i="7"/>
  <c r="AI27" i="7"/>
  <c r="AJ27" i="7"/>
  <c r="AK27" i="7"/>
  <c r="AL27" i="7"/>
  <c r="AM27" i="7"/>
  <c r="AN27" i="7"/>
  <c r="AD28" i="7"/>
  <c r="AE28" i="7"/>
  <c r="AF28" i="7"/>
  <c r="AG28" i="7"/>
  <c r="AH28" i="7"/>
  <c r="AI28" i="7"/>
  <c r="AJ28" i="7"/>
  <c r="AK28" i="7"/>
  <c r="AL28" i="7"/>
  <c r="AM28" i="7"/>
  <c r="AN28" i="7"/>
  <c r="AD29" i="7"/>
  <c r="AE29" i="7"/>
  <c r="AF29" i="7"/>
  <c r="AG29" i="7"/>
  <c r="AH29" i="7"/>
  <c r="AI29" i="7"/>
  <c r="AJ29" i="7"/>
  <c r="AK29" i="7"/>
  <c r="AL29" i="7"/>
  <c r="AM29" i="7"/>
  <c r="AN29" i="7"/>
  <c r="AD30" i="7"/>
  <c r="AE30" i="7"/>
  <c r="AF30" i="7"/>
  <c r="AG30" i="7"/>
  <c r="AH30" i="7"/>
  <c r="AI30" i="7"/>
  <c r="AJ30" i="7"/>
  <c r="AK30" i="7"/>
  <c r="AL30" i="7"/>
  <c r="AM30" i="7"/>
  <c r="AN30" i="7"/>
  <c r="AD31" i="7"/>
  <c r="AE31" i="7"/>
  <c r="AF31" i="7"/>
  <c r="AG31" i="7"/>
  <c r="AH31" i="7"/>
  <c r="AI31" i="7"/>
  <c r="AJ31" i="7"/>
  <c r="AK31" i="7"/>
  <c r="AL31" i="7"/>
  <c r="AM31" i="7"/>
  <c r="AN31" i="7"/>
  <c r="AD32" i="7"/>
  <c r="AE32" i="7"/>
  <c r="AF32" i="7"/>
  <c r="AG32" i="7"/>
  <c r="AH32" i="7"/>
  <c r="AI32" i="7"/>
  <c r="AJ32" i="7"/>
  <c r="AK32" i="7"/>
  <c r="AL32" i="7"/>
  <c r="AM32" i="7"/>
  <c r="AN32" i="7"/>
  <c r="AD33" i="7"/>
  <c r="AE33" i="7"/>
  <c r="AF33" i="7"/>
  <c r="AG33" i="7"/>
  <c r="AH33" i="7"/>
  <c r="AI33" i="7"/>
  <c r="AJ33" i="7"/>
  <c r="AK33" i="7"/>
  <c r="AL33" i="7"/>
  <c r="AM33" i="7"/>
  <c r="AN33" i="7"/>
  <c r="AD34" i="7"/>
  <c r="AE34" i="7"/>
  <c r="AF34" i="7"/>
  <c r="AG34" i="7"/>
  <c r="AH34" i="7"/>
  <c r="AI34" i="7"/>
  <c r="AJ34" i="7"/>
  <c r="AK34" i="7"/>
  <c r="AL34" i="7"/>
  <c r="AM34" i="7"/>
  <c r="AN34" i="7"/>
  <c r="AD35" i="7"/>
  <c r="AE35" i="7"/>
  <c r="AF35" i="7"/>
  <c r="AG35" i="7"/>
  <c r="AH35" i="7"/>
  <c r="AI35" i="7"/>
  <c r="AJ35" i="7"/>
  <c r="AK35" i="7"/>
  <c r="AL35" i="7"/>
  <c r="AM35" i="7"/>
  <c r="AN35" i="7"/>
  <c r="AD36" i="7"/>
  <c r="AE36" i="7"/>
  <c r="AF36" i="7"/>
  <c r="AG36" i="7"/>
  <c r="AH36" i="7"/>
  <c r="AI36" i="7"/>
  <c r="AJ36" i="7"/>
  <c r="AK36" i="7"/>
  <c r="AL36" i="7"/>
  <c r="AM36" i="7"/>
  <c r="AN36" i="7"/>
  <c r="AD37" i="7"/>
  <c r="AE37" i="7"/>
  <c r="AF37" i="7"/>
  <c r="AG37" i="7"/>
  <c r="AH37" i="7"/>
  <c r="AI37" i="7"/>
  <c r="AJ37" i="7"/>
  <c r="AK37" i="7"/>
  <c r="AL37" i="7"/>
  <c r="AM37" i="7"/>
  <c r="AN37" i="7"/>
  <c r="AD38" i="7"/>
  <c r="AE38" i="7"/>
  <c r="AF38" i="7"/>
  <c r="AG38" i="7"/>
  <c r="AH38" i="7"/>
  <c r="AI38" i="7"/>
  <c r="AJ38" i="7"/>
  <c r="AK38" i="7"/>
  <c r="AL38" i="7"/>
  <c r="AM38" i="7"/>
  <c r="AN38" i="7"/>
  <c r="AD39" i="7"/>
  <c r="AE39" i="7"/>
  <c r="AF39" i="7"/>
  <c r="AG39" i="7"/>
  <c r="AH39" i="7"/>
  <c r="AI39" i="7"/>
  <c r="AJ39" i="7"/>
  <c r="AK39" i="7"/>
  <c r="AL39" i="7"/>
  <c r="AM39" i="7"/>
  <c r="AN39" i="7"/>
  <c r="AD40" i="7"/>
  <c r="AE40" i="7"/>
  <c r="AF40" i="7"/>
  <c r="AG40" i="7"/>
  <c r="AH40" i="7"/>
  <c r="AI40" i="7"/>
  <c r="AJ40" i="7"/>
  <c r="AK40" i="7"/>
  <c r="AL40" i="7"/>
  <c r="AM40" i="7"/>
  <c r="AN40" i="7"/>
  <c r="AD41" i="7"/>
  <c r="AE41" i="7"/>
  <c r="AF41" i="7"/>
  <c r="AG41" i="7"/>
  <c r="AH41" i="7"/>
  <c r="AI41" i="7"/>
  <c r="AJ41" i="7"/>
  <c r="AK41" i="7"/>
  <c r="AL41" i="7"/>
  <c r="AM41" i="7"/>
  <c r="AN41" i="7"/>
  <c r="AD42" i="7"/>
  <c r="AE42" i="7"/>
  <c r="AF42" i="7"/>
  <c r="AG42" i="7"/>
  <c r="AH42" i="7"/>
  <c r="AI42" i="7"/>
  <c r="AJ42" i="7"/>
  <c r="AK42" i="7"/>
  <c r="AL42" i="7"/>
  <c r="AM42" i="7"/>
  <c r="AN42" i="7"/>
  <c r="AD43" i="7"/>
  <c r="AE43" i="7"/>
  <c r="AF43" i="7"/>
  <c r="AG43" i="7"/>
  <c r="AH43" i="7"/>
  <c r="AI43" i="7"/>
  <c r="AJ43" i="7"/>
  <c r="AK43" i="7"/>
  <c r="AL43" i="7"/>
  <c r="AM43" i="7"/>
  <c r="AN43" i="7"/>
  <c r="AD44" i="7"/>
  <c r="AE44" i="7"/>
  <c r="AF44" i="7"/>
  <c r="AG44" i="7"/>
  <c r="AH44" i="7"/>
  <c r="AI44" i="7"/>
  <c r="AJ44" i="7"/>
  <c r="AK44" i="7"/>
  <c r="AL44" i="7"/>
  <c r="AM44" i="7"/>
  <c r="AN44" i="7"/>
  <c r="AD45" i="7"/>
  <c r="AE45" i="7"/>
  <c r="AF45" i="7"/>
  <c r="AG45" i="7"/>
  <c r="AH45" i="7"/>
  <c r="AI45" i="7"/>
  <c r="AJ45" i="7"/>
  <c r="AK45" i="7"/>
  <c r="AL45" i="7"/>
  <c r="AM45" i="7"/>
  <c r="AN45" i="7"/>
  <c r="AD46" i="7"/>
  <c r="AE46" i="7"/>
  <c r="AF46" i="7"/>
  <c r="AG46" i="7"/>
  <c r="AH46" i="7"/>
  <c r="AI46" i="7"/>
  <c r="AJ46" i="7"/>
  <c r="AK46" i="7"/>
  <c r="AL46" i="7"/>
  <c r="AM46" i="7"/>
  <c r="AN46" i="7"/>
  <c r="AD47" i="7"/>
  <c r="AE47" i="7"/>
  <c r="AF47" i="7"/>
  <c r="AG47" i="7"/>
  <c r="AH47" i="7"/>
  <c r="AI47" i="7"/>
  <c r="AJ47" i="7"/>
  <c r="AK47" i="7"/>
  <c r="AL47" i="7"/>
  <c r="AM47" i="7"/>
  <c r="AN47" i="7"/>
  <c r="AD48" i="7"/>
  <c r="AE48" i="7"/>
  <c r="AF48" i="7"/>
  <c r="AG48" i="7"/>
  <c r="AH48" i="7"/>
  <c r="AI48" i="7"/>
  <c r="AJ48" i="7"/>
  <c r="AK48" i="7"/>
  <c r="AL48" i="7"/>
  <c r="AM48" i="7"/>
  <c r="AN48" i="7"/>
  <c r="AD49" i="7"/>
  <c r="AE49" i="7"/>
  <c r="AF49" i="7"/>
  <c r="AG49" i="7"/>
  <c r="AH49" i="7"/>
  <c r="AI49" i="7"/>
  <c r="AJ49" i="7"/>
  <c r="AK49" i="7"/>
  <c r="AL49" i="7"/>
  <c r="AM49" i="7"/>
  <c r="AN49" i="7"/>
  <c r="AD50" i="7"/>
  <c r="AE50" i="7"/>
  <c r="AF50" i="7"/>
  <c r="AG50" i="7"/>
  <c r="AH50" i="7"/>
  <c r="AI50" i="7"/>
  <c r="AJ50" i="7"/>
  <c r="AK50" i="7"/>
  <c r="AL50" i="7"/>
  <c r="AM50" i="7"/>
  <c r="AN50" i="7"/>
  <c r="AD51" i="7"/>
  <c r="AE51" i="7"/>
  <c r="AF51" i="7"/>
  <c r="AG51" i="7"/>
  <c r="AH51" i="7"/>
  <c r="AI51" i="7"/>
  <c r="AJ51" i="7"/>
  <c r="AK51" i="7"/>
  <c r="AL51" i="7"/>
  <c r="AM51" i="7"/>
  <c r="AN51" i="7"/>
  <c r="AD52" i="7"/>
  <c r="AE52" i="7"/>
  <c r="AF52" i="7"/>
  <c r="AG52" i="7"/>
  <c r="AH52" i="7"/>
  <c r="AI52" i="7"/>
  <c r="AJ52" i="7"/>
  <c r="AK52" i="7"/>
  <c r="AL52" i="7"/>
  <c r="AM52" i="7"/>
  <c r="AN52" i="7"/>
  <c r="AD53" i="7"/>
  <c r="AE53" i="7"/>
  <c r="AF53" i="7"/>
  <c r="AG53" i="7"/>
  <c r="AH53" i="7"/>
  <c r="AI53" i="7"/>
  <c r="AJ53" i="7"/>
  <c r="AK53" i="7"/>
  <c r="AL53" i="7"/>
  <c r="AM53" i="7"/>
  <c r="AN53" i="7"/>
  <c r="AD54" i="7"/>
  <c r="AE54" i="7"/>
  <c r="AF54" i="7"/>
  <c r="AG54" i="7"/>
  <c r="AH54" i="7"/>
  <c r="AI54" i="7"/>
  <c r="AJ54" i="7"/>
  <c r="AK54" i="7"/>
  <c r="AL54" i="7"/>
  <c r="AM54" i="7"/>
  <c r="AN54" i="7"/>
  <c r="AD55" i="7"/>
  <c r="AE55" i="7"/>
  <c r="AF55" i="7"/>
  <c r="AG55" i="7"/>
  <c r="AH55" i="7"/>
  <c r="AI55" i="7"/>
  <c r="AJ55" i="7"/>
  <c r="AK55" i="7"/>
  <c r="AL55" i="7"/>
  <c r="AM55" i="7"/>
  <c r="AN55" i="7"/>
  <c r="AD56" i="7"/>
  <c r="AE56" i="7"/>
  <c r="AF56" i="7"/>
  <c r="AG56" i="7"/>
  <c r="AH56" i="7"/>
  <c r="AI56" i="7"/>
  <c r="AJ56" i="7"/>
  <c r="AK56" i="7"/>
  <c r="AL56" i="7"/>
  <c r="AM56" i="7"/>
  <c r="AN56" i="7"/>
  <c r="AD57" i="7"/>
  <c r="AE57" i="7"/>
  <c r="AF57" i="7"/>
  <c r="AG57" i="7"/>
  <c r="AH57" i="7"/>
  <c r="AI57" i="7"/>
  <c r="AJ57" i="7"/>
  <c r="AK57" i="7"/>
  <c r="AL57" i="7"/>
  <c r="AM57" i="7"/>
  <c r="AN57" i="7"/>
  <c r="AD58" i="7"/>
  <c r="AE58" i="7"/>
  <c r="AF58" i="7"/>
  <c r="AG58" i="7"/>
  <c r="AH58" i="7"/>
  <c r="AI58" i="7"/>
  <c r="AJ58" i="7"/>
  <c r="AK58" i="7"/>
  <c r="AL58" i="7"/>
  <c r="AM58" i="7"/>
  <c r="AN58" i="7"/>
  <c r="AD59" i="7"/>
  <c r="AE59" i="7"/>
  <c r="AF59" i="7"/>
  <c r="AG59" i="7"/>
  <c r="AH59" i="7"/>
  <c r="AI59" i="7"/>
  <c r="AJ59" i="7"/>
  <c r="AK59" i="7"/>
  <c r="AL59" i="7"/>
  <c r="AM59" i="7"/>
  <c r="AN59" i="7"/>
  <c r="AD60" i="7"/>
  <c r="AE60" i="7"/>
  <c r="AF60" i="7"/>
  <c r="AG60" i="7"/>
  <c r="AH60" i="7"/>
  <c r="AI60" i="7"/>
  <c r="AJ60" i="7"/>
  <c r="AK60" i="7"/>
  <c r="AL60" i="7"/>
  <c r="AM60" i="7"/>
  <c r="AN60" i="7"/>
  <c r="AD61" i="7"/>
  <c r="AE61" i="7"/>
  <c r="AF61" i="7"/>
  <c r="AG61" i="7"/>
  <c r="AH61" i="7"/>
  <c r="AI61" i="7"/>
  <c r="AJ61" i="7"/>
  <c r="AK61" i="7"/>
  <c r="AL61" i="7"/>
  <c r="AM61" i="7"/>
  <c r="AN61" i="7"/>
  <c r="AD62" i="7"/>
  <c r="AE62" i="7"/>
  <c r="AF62" i="7"/>
  <c r="AG62" i="7"/>
  <c r="AH62" i="7"/>
  <c r="AI62" i="7"/>
  <c r="AJ62" i="7"/>
  <c r="AK62" i="7"/>
  <c r="AL62" i="7"/>
  <c r="AM62" i="7"/>
  <c r="AN62" i="7"/>
  <c r="AD63" i="7"/>
  <c r="AE63" i="7"/>
  <c r="AF63" i="7"/>
  <c r="AG63" i="7"/>
  <c r="AH63" i="7"/>
  <c r="AI63" i="7"/>
  <c r="AJ63" i="7"/>
  <c r="AK63" i="7"/>
  <c r="AL63" i="7"/>
  <c r="AM63" i="7"/>
  <c r="AN63" i="7"/>
  <c r="AD64" i="7"/>
  <c r="AE64" i="7"/>
  <c r="AF64" i="7"/>
  <c r="AG64" i="7"/>
  <c r="AH64" i="7"/>
  <c r="AI64" i="7"/>
  <c r="AJ64" i="7"/>
  <c r="AK64" i="7"/>
  <c r="AL64" i="7"/>
  <c r="AM64" i="7"/>
  <c r="AN64" i="7"/>
  <c r="AD65" i="7"/>
  <c r="AE65" i="7"/>
  <c r="AF65" i="7"/>
  <c r="AG65" i="7"/>
  <c r="AH65" i="7"/>
  <c r="AI65" i="7"/>
  <c r="AJ65" i="7"/>
  <c r="AK65" i="7"/>
  <c r="AL65" i="7"/>
  <c r="AM65" i="7"/>
  <c r="AN65" i="7"/>
  <c r="AD66" i="7"/>
  <c r="AE66" i="7"/>
  <c r="AF66" i="7"/>
  <c r="AG66" i="7"/>
  <c r="AH66" i="7"/>
  <c r="AI66" i="7"/>
  <c r="AJ66" i="7"/>
  <c r="AK66" i="7"/>
  <c r="AL66" i="7"/>
  <c r="AM66" i="7"/>
  <c r="AN66" i="7"/>
  <c r="AD67" i="7"/>
  <c r="AE67" i="7"/>
  <c r="AF67" i="7"/>
  <c r="AG67" i="7"/>
  <c r="AH67" i="7"/>
  <c r="AI67" i="7"/>
  <c r="AJ67" i="7"/>
  <c r="AK67" i="7"/>
  <c r="AL67" i="7"/>
  <c r="AM67" i="7"/>
  <c r="AN67" i="7"/>
  <c r="AD68" i="7"/>
  <c r="AE68" i="7"/>
  <c r="AF68" i="7"/>
  <c r="AG68" i="7"/>
  <c r="AH68" i="7"/>
  <c r="AI68" i="7"/>
  <c r="AJ68" i="7"/>
  <c r="AK68" i="7"/>
  <c r="AL68" i="7"/>
  <c r="AM68" i="7"/>
  <c r="AN68" i="7"/>
  <c r="AD69" i="7"/>
  <c r="AE69" i="7"/>
  <c r="AF69" i="7"/>
  <c r="AG69" i="7"/>
  <c r="AH69" i="7"/>
  <c r="AI69" i="7"/>
  <c r="AJ69" i="7"/>
  <c r="AK69" i="7"/>
  <c r="AL69" i="7"/>
  <c r="AM69" i="7"/>
  <c r="AN69" i="7"/>
  <c r="AD70" i="7"/>
  <c r="AE70" i="7"/>
  <c r="AF70" i="7"/>
  <c r="AG70" i="7"/>
  <c r="AH70" i="7"/>
  <c r="AI70" i="7"/>
  <c r="AJ70" i="7"/>
  <c r="AK70" i="7"/>
  <c r="AL70" i="7"/>
  <c r="AM70" i="7"/>
  <c r="AN70" i="7"/>
  <c r="AD71" i="7"/>
  <c r="AE71" i="7"/>
  <c r="AF71" i="7"/>
  <c r="AG71" i="7"/>
  <c r="AH71" i="7"/>
  <c r="AI71" i="7"/>
  <c r="AJ71" i="7"/>
  <c r="AK71" i="7"/>
  <c r="AL71" i="7"/>
  <c r="AM71" i="7"/>
  <c r="AN71" i="7"/>
  <c r="AD72" i="7"/>
  <c r="AE72" i="7"/>
  <c r="AF72" i="7"/>
  <c r="AG72" i="7"/>
  <c r="AH72" i="7"/>
  <c r="AI72" i="7"/>
  <c r="AJ72" i="7"/>
  <c r="AK72" i="7"/>
  <c r="AL72" i="7"/>
  <c r="AM72" i="7"/>
  <c r="AN72" i="7"/>
  <c r="AD73" i="7"/>
  <c r="AE73" i="7"/>
  <c r="AF73" i="7"/>
  <c r="AG73" i="7"/>
  <c r="AH73" i="7"/>
  <c r="AI73" i="7"/>
  <c r="AJ73" i="7"/>
  <c r="AK73" i="7"/>
  <c r="AL73" i="7"/>
  <c r="AM73" i="7"/>
  <c r="AN73" i="7"/>
  <c r="AD74" i="7"/>
  <c r="AE74" i="7"/>
  <c r="AF74" i="7"/>
  <c r="AG74" i="7"/>
  <c r="AH74" i="7"/>
  <c r="AI74" i="7"/>
  <c r="AJ74" i="7"/>
  <c r="AK74" i="7"/>
  <c r="AL74" i="7"/>
  <c r="AM74" i="7"/>
  <c r="AN74" i="7"/>
  <c r="AD75" i="7"/>
  <c r="AE75" i="7"/>
  <c r="AF75" i="7"/>
  <c r="AG75" i="7"/>
  <c r="AH75" i="7"/>
  <c r="AI75" i="7"/>
  <c r="AJ75" i="7"/>
  <c r="AK75" i="7"/>
  <c r="AL75" i="7"/>
  <c r="AM75" i="7"/>
  <c r="AN75" i="7"/>
  <c r="AD76" i="7"/>
  <c r="AE76" i="7"/>
  <c r="AF76" i="7"/>
  <c r="AG76" i="7"/>
  <c r="AH76" i="7"/>
  <c r="AI76" i="7"/>
  <c r="AJ76" i="7"/>
  <c r="AK76" i="7"/>
  <c r="AL76" i="7"/>
  <c r="AM76" i="7"/>
  <c r="AN76" i="7"/>
  <c r="AD77" i="7"/>
  <c r="AE77" i="7"/>
  <c r="AF77" i="7"/>
  <c r="AG77" i="7"/>
  <c r="AH77" i="7"/>
  <c r="AI77" i="7"/>
  <c r="AJ77" i="7"/>
  <c r="AK77" i="7"/>
  <c r="AL77" i="7"/>
  <c r="AM77" i="7"/>
  <c r="AN77" i="7"/>
  <c r="AD78" i="7"/>
  <c r="AE78" i="7"/>
  <c r="AF78" i="7"/>
  <c r="AG78" i="7"/>
  <c r="AH78" i="7"/>
  <c r="AI78" i="7"/>
  <c r="AJ78" i="7"/>
  <c r="AK78" i="7"/>
  <c r="AL78" i="7"/>
  <c r="AM78" i="7"/>
  <c r="AN78" i="7"/>
  <c r="AD79" i="7"/>
  <c r="AE79" i="7"/>
  <c r="AF79" i="7"/>
  <c r="AG79" i="7"/>
  <c r="AH79" i="7"/>
  <c r="AI79" i="7"/>
  <c r="AJ79" i="7"/>
  <c r="AK79" i="7"/>
  <c r="AL79" i="7"/>
  <c r="AM79" i="7"/>
  <c r="AN79" i="7"/>
  <c r="AD80" i="7"/>
  <c r="AE80" i="7"/>
  <c r="AF80" i="7"/>
  <c r="AG80" i="7"/>
  <c r="AH80" i="7"/>
  <c r="AI80" i="7"/>
  <c r="AJ80" i="7"/>
  <c r="AK80" i="7"/>
  <c r="AL80" i="7"/>
  <c r="AM80" i="7"/>
  <c r="AN80" i="7"/>
  <c r="AD81" i="7"/>
  <c r="AE81" i="7"/>
  <c r="AF81" i="7"/>
  <c r="AG81" i="7"/>
  <c r="AH81" i="7"/>
  <c r="AI81" i="7"/>
  <c r="AJ81" i="7"/>
  <c r="AK81" i="7"/>
  <c r="AL81" i="7"/>
  <c r="AM81" i="7"/>
  <c r="AN81" i="7"/>
  <c r="AD82" i="7"/>
  <c r="AE82" i="7"/>
  <c r="AF82" i="7"/>
  <c r="AG82" i="7"/>
  <c r="AH82" i="7"/>
  <c r="AI82" i="7"/>
  <c r="AJ82" i="7"/>
  <c r="AK82" i="7"/>
  <c r="AL82" i="7"/>
  <c r="AM82" i="7"/>
  <c r="AN82" i="7"/>
  <c r="AD83" i="7"/>
  <c r="AE83" i="7"/>
  <c r="AF83" i="7"/>
  <c r="AG83" i="7"/>
  <c r="AH83" i="7"/>
  <c r="AI83" i="7"/>
  <c r="AJ83" i="7"/>
  <c r="AK83" i="7"/>
  <c r="AL83" i="7"/>
  <c r="AM83" i="7"/>
  <c r="AN83" i="7"/>
  <c r="AD84" i="7"/>
  <c r="AE84" i="7"/>
  <c r="AF84" i="7"/>
  <c r="AG84" i="7"/>
  <c r="AH84" i="7"/>
  <c r="AI84" i="7"/>
  <c r="AJ84" i="7"/>
  <c r="AK84" i="7"/>
  <c r="AL84" i="7"/>
  <c r="AM84" i="7"/>
  <c r="AN84" i="7"/>
  <c r="AD85" i="7"/>
  <c r="AE85" i="7"/>
  <c r="AF85" i="7"/>
  <c r="AG85" i="7"/>
  <c r="AH85" i="7"/>
  <c r="AI85" i="7"/>
  <c r="AJ85" i="7"/>
  <c r="AK85" i="7"/>
  <c r="AL85" i="7"/>
  <c r="AM85" i="7"/>
  <c r="AN85" i="7"/>
  <c r="AD86" i="7"/>
  <c r="AE86" i="7"/>
  <c r="AF86" i="7"/>
  <c r="AG86" i="7"/>
  <c r="AH86" i="7"/>
  <c r="AI86" i="7"/>
  <c r="AJ86" i="7"/>
  <c r="AK86" i="7"/>
  <c r="AL86" i="7"/>
  <c r="AM86" i="7"/>
  <c r="AN86" i="7"/>
  <c r="AD87" i="7"/>
  <c r="AE87" i="7"/>
  <c r="AF87" i="7"/>
  <c r="AG87" i="7"/>
  <c r="AH87" i="7"/>
  <c r="AI87" i="7"/>
  <c r="AJ87" i="7"/>
  <c r="AK87" i="7"/>
  <c r="AL87" i="7"/>
  <c r="AM87" i="7"/>
  <c r="AN87" i="7"/>
  <c r="AD88" i="7"/>
  <c r="AE88" i="7"/>
  <c r="AF88" i="7"/>
  <c r="AG88" i="7"/>
  <c r="AH88" i="7"/>
  <c r="AI88" i="7"/>
  <c r="AJ88" i="7"/>
  <c r="AK88" i="7"/>
  <c r="AL88" i="7"/>
  <c r="AM88" i="7"/>
  <c r="AN88" i="7"/>
  <c r="AD89" i="7"/>
  <c r="AE89" i="7"/>
  <c r="AF89" i="7"/>
  <c r="AG89" i="7"/>
  <c r="AH89" i="7"/>
  <c r="AI89" i="7"/>
  <c r="AJ89" i="7"/>
  <c r="AK89" i="7"/>
  <c r="AL89" i="7"/>
  <c r="AM89" i="7"/>
  <c r="AN89" i="7"/>
  <c r="AD90" i="7"/>
  <c r="AE90" i="7"/>
  <c r="AF90" i="7"/>
  <c r="AG90" i="7"/>
  <c r="AH90" i="7"/>
  <c r="AI90" i="7"/>
  <c r="AJ90" i="7"/>
  <c r="AK90" i="7"/>
  <c r="AL90" i="7"/>
  <c r="AM90" i="7"/>
  <c r="AN90" i="7"/>
  <c r="AD91" i="7"/>
  <c r="AE91" i="7"/>
  <c r="AF91" i="7"/>
  <c r="AG91" i="7"/>
  <c r="AH91" i="7"/>
  <c r="AI91" i="7"/>
  <c r="AJ91" i="7"/>
  <c r="AK91" i="7"/>
  <c r="AL91" i="7"/>
  <c r="AM91" i="7"/>
  <c r="AN91" i="7"/>
  <c r="AD92" i="7"/>
  <c r="AE92" i="7"/>
  <c r="AF92" i="7"/>
  <c r="AG92" i="7"/>
  <c r="AH92" i="7"/>
  <c r="AI92" i="7"/>
  <c r="AJ92" i="7"/>
  <c r="AK92" i="7"/>
  <c r="AL92" i="7"/>
  <c r="AM92" i="7"/>
  <c r="AN92" i="7"/>
  <c r="AD93" i="7"/>
  <c r="AE93" i="7"/>
  <c r="AF93" i="7"/>
  <c r="AG93" i="7"/>
  <c r="AH93" i="7"/>
  <c r="AI93" i="7"/>
  <c r="AJ93" i="7"/>
  <c r="AK93" i="7"/>
  <c r="AL93" i="7"/>
  <c r="AM93" i="7"/>
  <c r="AN93" i="7"/>
  <c r="AD94" i="7"/>
  <c r="AE94" i="7"/>
  <c r="AF94" i="7"/>
  <c r="AG94" i="7"/>
  <c r="AH94" i="7"/>
  <c r="AI94" i="7"/>
  <c r="AJ94" i="7"/>
  <c r="AK94" i="7"/>
  <c r="AL94" i="7"/>
  <c r="AM94" i="7"/>
  <c r="AN94" i="7"/>
  <c r="AD95" i="7"/>
  <c r="AE95" i="7"/>
  <c r="AF95" i="7"/>
  <c r="AG95" i="7"/>
  <c r="AH95" i="7"/>
  <c r="AI95" i="7"/>
  <c r="AJ95" i="7"/>
  <c r="AK95" i="7"/>
  <c r="AL95" i="7"/>
  <c r="AM95" i="7"/>
  <c r="AN95" i="7"/>
  <c r="AD96" i="7"/>
  <c r="AE96" i="7"/>
  <c r="AF96" i="7"/>
  <c r="AG96" i="7"/>
  <c r="AH96" i="7"/>
  <c r="AI96" i="7"/>
  <c r="AJ96" i="7"/>
  <c r="AK96" i="7"/>
  <c r="AL96" i="7"/>
  <c r="AM96" i="7"/>
  <c r="AN96" i="7"/>
  <c r="AD97" i="7"/>
  <c r="AE97" i="7"/>
  <c r="AF97" i="7"/>
  <c r="AG97" i="7"/>
  <c r="AH97" i="7"/>
  <c r="AI97" i="7"/>
  <c r="AJ97" i="7"/>
  <c r="AK97" i="7"/>
  <c r="AL97" i="7"/>
  <c r="AM97" i="7"/>
  <c r="AN97" i="7"/>
  <c r="AD98" i="7"/>
  <c r="AE98" i="7"/>
  <c r="AF98" i="7"/>
  <c r="AG98" i="7"/>
  <c r="AH98" i="7"/>
  <c r="AI98" i="7"/>
  <c r="AJ98" i="7"/>
  <c r="AK98" i="7"/>
  <c r="AL98" i="7"/>
  <c r="AM98" i="7"/>
  <c r="AN98" i="7"/>
  <c r="AD99" i="7"/>
  <c r="AE99" i="7"/>
  <c r="AF99" i="7"/>
  <c r="AG99" i="7"/>
  <c r="AH99" i="7"/>
  <c r="AI99" i="7"/>
  <c r="AJ99" i="7"/>
  <c r="AK99" i="7"/>
  <c r="AL99" i="7"/>
  <c r="AM99" i="7"/>
  <c r="AN99" i="7"/>
  <c r="AD100" i="7"/>
  <c r="AE100" i="7"/>
  <c r="AF100" i="7"/>
  <c r="AG100" i="7"/>
  <c r="AH100" i="7"/>
  <c r="AI100" i="7"/>
  <c r="AJ100" i="7"/>
  <c r="AK100" i="7"/>
  <c r="AL100" i="7"/>
  <c r="AM100" i="7"/>
  <c r="AN100" i="7"/>
  <c r="AD101" i="7"/>
  <c r="AE101" i="7"/>
  <c r="AF101" i="7"/>
  <c r="AG101" i="7"/>
  <c r="AH101" i="7"/>
  <c r="AI101" i="7"/>
  <c r="AJ101" i="7"/>
  <c r="AK101" i="7"/>
  <c r="AL101" i="7"/>
  <c r="AM101" i="7"/>
  <c r="AN101" i="7"/>
  <c r="AD102" i="7"/>
  <c r="AE102" i="7"/>
  <c r="AF102" i="7"/>
  <c r="AG102" i="7"/>
  <c r="AH102" i="7"/>
  <c r="AI102" i="7"/>
  <c r="AJ102" i="7"/>
  <c r="AK102" i="7"/>
  <c r="AL102" i="7"/>
  <c r="AM102" i="7"/>
  <c r="AN102" i="7"/>
  <c r="AD103" i="7"/>
  <c r="AE103" i="7"/>
  <c r="AF103" i="7"/>
  <c r="AG103" i="7"/>
  <c r="AH103" i="7"/>
  <c r="AI103" i="7"/>
  <c r="AJ103" i="7"/>
  <c r="AK103" i="7"/>
  <c r="AL103" i="7"/>
  <c r="AM103" i="7"/>
  <c r="AN103" i="7"/>
  <c r="AD104" i="7"/>
  <c r="AE104" i="7"/>
  <c r="AF104" i="7"/>
  <c r="AG104" i="7"/>
  <c r="AH104" i="7"/>
  <c r="AI104" i="7"/>
  <c r="AJ104" i="7"/>
  <c r="AK104" i="7"/>
  <c r="AL104" i="7"/>
  <c r="AM104" i="7"/>
  <c r="AN104" i="7"/>
  <c r="AD105" i="7"/>
  <c r="AE105" i="7"/>
  <c r="AF105" i="7"/>
  <c r="AG105" i="7"/>
  <c r="AH105" i="7"/>
  <c r="AI105" i="7"/>
  <c r="AJ105" i="7"/>
  <c r="AK105" i="7"/>
  <c r="AL105" i="7"/>
  <c r="AM105" i="7"/>
  <c r="AN105" i="7"/>
  <c r="AD106" i="7"/>
  <c r="AE106" i="7"/>
  <c r="AF106" i="7"/>
  <c r="AG106" i="7"/>
  <c r="AH106" i="7"/>
  <c r="AI106" i="7"/>
  <c r="AJ106" i="7"/>
  <c r="AK106" i="7"/>
  <c r="AL106" i="7"/>
  <c r="AM106" i="7"/>
  <c r="AN106" i="7"/>
  <c r="AD107" i="7"/>
  <c r="AE107" i="7"/>
  <c r="AF107" i="7"/>
  <c r="AG107" i="7"/>
  <c r="AH107" i="7"/>
  <c r="AI107" i="7"/>
  <c r="AJ107" i="7"/>
  <c r="AK107" i="7"/>
  <c r="AL107" i="7"/>
  <c r="AM107" i="7"/>
  <c r="AN107" i="7"/>
  <c r="AD108" i="7"/>
  <c r="AE108" i="7"/>
  <c r="AF108" i="7"/>
  <c r="AG108" i="7"/>
  <c r="AH108" i="7"/>
  <c r="AI108" i="7"/>
  <c r="AJ108" i="7"/>
  <c r="AK108" i="7"/>
  <c r="AL108" i="7"/>
  <c r="AM108" i="7"/>
  <c r="AN108" i="7"/>
  <c r="AD109" i="7"/>
  <c r="AE109" i="7"/>
  <c r="AF109" i="7"/>
  <c r="AG109" i="7"/>
  <c r="AH109" i="7"/>
  <c r="AI109" i="7"/>
  <c r="AJ109" i="7"/>
  <c r="AK109" i="7"/>
  <c r="AL109" i="7"/>
  <c r="AM109" i="7"/>
  <c r="AN109" i="7"/>
  <c r="AD110" i="7"/>
  <c r="AE110" i="7"/>
  <c r="AF110" i="7"/>
  <c r="AG110" i="7"/>
  <c r="AH110" i="7"/>
  <c r="AI110" i="7"/>
  <c r="AJ110" i="7"/>
  <c r="AK110" i="7"/>
  <c r="AL110" i="7"/>
  <c r="AM110" i="7"/>
  <c r="AN110" i="7"/>
  <c r="AD111" i="7"/>
  <c r="AE111" i="7"/>
  <c r="AF111" i="7"/>
  <c r="AG111" i="7"/>
  <c r="AH111" i="7"/>
  <c r="AI111" i="7"/>
  <c r="AJ111" i="7"/>
  <c r="AK111" i="7"/>
  <c r="AL111" i="7"/>
  <c r="AM111" i="7"/>
  <c r="AN111" i="7"/>
  <c r="AD112" i="7"/>
  <c r="AE112" i="7"/>
  <c r="AF112" i="7"/>
  <c r="AG112" i="7"/>
  <c r="AH112" i="7"/>
  <c r="AI112" i="7"/>
  <c r="AJ112" i="7"/>
  <c r="AK112" i="7"/>
  <c r="AL112" i="7"/>
  <c r="AM112" i="7"/>
  <c r="AN112" i="7"/>
  <c r="AD113" i="7"/>
  <c r="AE113" i="7"/>
  <c r="AF113" i="7"/>
  <c r="AG113" i="7"/>
  <c r="AH113" i="7"/>
  <c r="AI113" i="7"/>
  <c r="AJ113" i="7"/>
  <c r="AK113" i="7"/>
  <c r="AL113" i="7"/>
  <c r="AM113" i="7"/>
  <c r="AN113" i="7"/>
  <c r="AD114" i="7"/>
  <c r="AE114" i="7"/>
  <c r="AF114" i="7"/>
  <c r="AG114" i="7"/>
  <c r="AH114" i="7"/>
  <c r="AI114" i="7"/>
  <c r="AJ114" i="7"/>
  <c r="AK114" i="7"/>
  <c r="AL114" i="7"/>
  <c r="AM114" i="7"/>
  <c r="AN114" i="7"/>
  <c r="AD115" i="7"/>
  <c r="AE115" i="7"/>
  <c r="AF115" i="7"/>
  <c r="AG115" i="7"/>
  <c r="AH115" i="7"/>
  <c r="AI115" i="7"/>
  <c r="AJ115" i="7"/>
  <c r="AK115" i="7"/>
  <c r="AL115" i="7"/>
  <c r="AM115" i="7"/>
  <c r="AN115" i="7"/>
  <c r="AD116" i="7"/>
  <c r="AE116" i="7"/>
  <c r="AF116" i="7"/>
  <c r="AG116" i="7"/>
  <c r="AH116" i="7"/>
  <c r="AI116" i="7"/>
  <c r="AJ116" i="7"/>
  <c r="AK116" i="7"/>
  <c r="AL116" i="7"/>
  <c r="AM116" i="7"/>
  <c r="AN116" i="7"/>
  <c r="AD117" i="7"/>
  <c r="AE117" i="7"/>
  <c r="AF117" i="7"/>
  <c r="AG117" i="7"/>
  <c r="AH117" i="7"/>
  <c r="AI117" i="7"/>
  <c r="AJ117" i="7"/>
  <c r="AK117" i="7"/>
  <c r="AL117" i="7"/>
  <c r="AM117" i="7"/>
  <c r="AN117" i="7"/>
  <c r="AD118" i="7"/>
  <c r="AE118" i="7"/>
  <c r="AF118" i="7"/>
  <c r="AG118" i="7"/>
  <c r="AH118" i="7"/>
  <c r="AI118" i="7"/>
  <c r="AJ118" i="7"/>
  <c r="AK118" i="7"/>
  <c r="AL118" i="7"/>
  <c r="AM118" i="7"/>
  <c r="AN118" i="7"/>
  <c r="AD119" i="7"/>
  <c r="AE119" i="7"/>
  <c r="AF119" i="7"/>
  <c r="AG119" i="7"/>
  <c r="AH119" i="7"/>
  <c r="AI119" i="7"/>
  <c r="AJ119" i="7"/>
  <c r="AK119" i="7"/>
  <c r="AL119" i="7"/>
  <c r="AM119" i="7"/>
  <c r="AN119" i="7"/>
  <c r="AD120" i="7"/>
  <c r="AE120" i="7"/>
  <c r="AF120" i="7"/>
  <c r="AG120" i="7"/>
  <c r="AH120" i="7"/>
  <c r="AI120" i="7"/>
  <c r="AJ120" i="7"/>
  <c r="AK120" i="7"/>
  <c r="AL120" i="7"/>
  <c r="AM120" i="7"/>
  <c r="AN120" i="7"/>
  <c r="AD121" i="7"/>
  <c r="AE121" i="7"/>
  <c r="AF121" i="7"/>
  <c r="AG121" i="7"/>
  <c r="AH121" i="7"/>
  <c r="AI121" i="7"/>
  <c r="AJ121" i="7"/>
  <c r="AK121" i="7"/>
  <c r="AL121" i="7"/>
  <c r="AM121" i="7"/>
  <c r="AN121" i="7"/>
  <c r="AD122" i="7"/>
  <c r="AE122" i="7"/>
  <c r="AF122" i="7"/>
  <c r="AG122" i="7"/>
  <c r="AH122" i="7"/>
  <c r="AI122" i="7"/>
  <c r="AJ122" i="7"/>
  <c r="AK122" i="7"/>
  <c r="AL122" i="7"/>
  <c r="AM122" i="7"/>
  <c r="AN122" i="7"/>
  <c r="AD123" i="7"/>
  <c r="AE123" i="7"/>
  <c r="AF123" i="7"/>
  <c r="AG123" i="7"/>
  <c r="AH123" i="7"/>
  <c r="AI123" i="7"/>
  <c r="AJ123" i="7"/>
  <c r="AK123" i="7"/>
  <c r="AL123" i="7"/>
  <c r="AM123" i="7"/>
  <c r="AN123" i="7"/>
  <c r="AD124" i="7"/>
  <c r="AE124" i="7"/>
  <c r="AF124" i="7"/>
  <c r="AG124" i="7"/>
  <c r="AH124" i="7"/>
  <c r="AI124" i="7"/>
  <c r="AJ124" i="7"/>
  <c r="AK124" i="7"/>
  <c r="AL124" i="7"/>
  <c r="AM124" i="7"/>
  <c r="AN124" i="7"/>
  <c r="AD125" i="7"/>
  <c r="AE125" i="7"/>
  <c r="AF125" i="7"/>
  <c r="AG125" i="7"/>
  <c r="AH125" i="7"/>
  <c r="AI125" i="7"/>
  <c r="AJ125" i="7"/>
  <c r="AK125" i="7"/>
  <c r="AL125" i="7"/>
  <c r="AM125" i="7"/>
  <c r="AN125" i="7"/>
  <c r="AD126" i="7"/>
  <c r="AE126" i="7"/>
  <c r="AF126" i="7"/>
  <c r="AG126" i="7"/>
  <c r="AH126" i="7"/>
  <c r="AI126" i="7"/>
  <c r="AJ126" i="7"/>
  <c r="AK126" i="7"/>
  <c r="AL126" i="7"/>
  <c r="AM126" i="7"/>
  <c r="AN126" i="7"/>
  <c r="AD127" i="7"/>
  <c r="AE127" i="7"/>
  <c r="AF127" i="7"/>
  <c r="AG127" i="7"/>
  <c r="AH127" i="7"/>
  <c r="AI127" i="7"/>
  <c r="AJ127" i="7"/>
  <c r="AK127" i="7"/>
  <c r="AL127" i="7"/>
  <c r="AM127" i="7"/>
  <c r="AN127" i="7"/>
  <c r="AD128" i="7"/>
  <c r="AE128" i="7"/>
  <c r="AF128" i="7"/>
  <c r="AG128" i="7"/>
  <c r="AH128" i="7"/>
  <c r="AI128" i="7"/>
  <c r="AJ128" i="7"/>
  <c r="AK128" i="7"/>
  <c r="AL128" i="7"/>
  <c r="AM128" i="7"/>
  <c r="AN128" i="7"/>
  <c r="AD129" i="7"/>
  <c r="AE129" i="7"/>
  <c r="AF129" i="7"/>
  <c r="AG129" i="7"/>
  <c r="AH129" i="7"/>
  <c r="AI129" i="7"/>
  <c r="AJ129" i="7"/>
  <c r="AK129" i="7"/>
  <c r="AL129" i="7"/>
  <c r="AM129" i="7"/>
  <c r="AN129" i="7"/>
  <c r="AD130" i="7"/>
  <c r="AE130" i="7"/>
  <c r="AF130" i="7"/>
  <c r="AG130" i="7"/>
  <c r="AH130" i="7"/>
  <c r="AI130" i="7"/>
  <c r="AJ130" i="7"/>
  <c r="AK130" i="7"/>
  <c r="AL130" i="7"/>
  <c r="AM130" i="7"/>
  <c r="AN130" i="7"/>
  <c r="AD131" i="7"/>
  <c r="AE131" i="7"/>
  <c r="AF131" i="7"/>
  <c r="AG131" i="7"/>
  <c r="AH131" i="7"/>
  <c r="AI131" i="7"/>
  <c r="AJ131" i="7"/>
  <c r="AK131" i="7"/>
  <c r="AL131" i="7"/>
  <c r="AM131" i="7"/>
  <c r="AN131" i="7"/>
  <c r="AD132" i="7"/>
  <c r="AE132" i="7"/>
  <c r="AF132" i="7"/>
  <c r="AG132" i="7"/>
  <c r="AH132" i="7"/>
  <c r="AI132" i="7"/>
  <c r="AJ132" i="7"/>
  <c r="AK132" i="7"/>
  <c r="AL132" i="7"/>
  <c r="AM132" i="7"/>
  <c r="AN132" i="7"/>
  <c r="AD133" i="7"/>
  <c r="AE133" i="7"/>
  <c r="AF133" i="7"/>
  <c r="AG133" i="7"/>
  <c r="AH133" i="7"/>
  <c r="AI133" i="7"/>
  <c r="AJ133" i="7"/>
  <c r="AK133" i="7"/>
  <c r="AL133" i="7"/>
  <c r="AM133" i="7"/>
  <c r="AN133" i="7"/>
  <c r="AD134" i="7"/>
  <c r="AE134" i="7"/>
  <c r="AF134" i="7"/>
  <c r="AG134" i="7"/>
  <c r="AH134" i="7"/>
  <c r="AI134" i="7"/>
  <c r="AJ134" i="7"/>
  <c r="AK134" i="7"/>
  <c r="AL134" i="7"/>
  <c r="AM134" i="7"/>
  <c r="AN134" i="7"/>
  <c r="AD135" i="7"/>
  <c r="AE135" i="7"/>
  <c r="AF135" i="7"/>
  <c r="AG135" i="7"/>
  <c r="AH135" i="7"/>
  <c r="AI135" i="7"/>
  <c r="AJ135" i="7"/>
  <c r="AK135" i="7"/>
  <c r="AL135" i="7"/>
  <c r="AM135" i="7"/>
  <c r="AN135" i="7"/>
  <c r="AD136" i="7"/>
  <c r="AE136" i="7"/>
  <c r="AF136" i="7"/>
  <c r="AG136" i="7"/>
  <c r="AH136" i="7"/>
  <c r="AI136" i="7"/>
  <c r="AJ136" i="7"/>
  <c r="AK136" i="7"/>
  <c r="AL136" i="7"/>
  <c r="AM136" i="7"/>
  <c r="AN136" i="7"/>
  <c r="AD137" i="7"/>
  <c r="AE137" i="7"/>
  <c r="AF137" i="7"/>
  <c r="AG137" i="7"/>
  <c r="AH137" i="7"/>
  <c r="AI137" i="7"/>
  <c r="AJ137" i="7"/>
  <c r="AK137" i="7"/>
  <c r="AL137" i="7"/>
  <c r="AM137" i="7"/>
  <c r="AN137" i="7"/>
  <c r="AD138" i="7"/>
  <c r="AE138" i="7"/>
  <c r="AF138" i="7"/>
  <c r="AG138" i="7"/>
  <c r="AH138" i="7"/>
  <c r="AI138" i="7"/>
  <c r="AJ138" i="7"/>
  <c r="AK138" i="7"/>
  <c r="AL138" i="7"/>
  <c r="AM138" i="7"/>
  <c r="AN138" i="7"/>
  <c r="AD139" i="7"/>
  <c r="AE139" i="7"/>
  <c r="AF139" i="7"/>
  <c r="AG139" i="7"/>
  <c r="AH139" i="7"/>
  <c r="AI139" i="7"/>
  <c r="AJ139" i="7"/>
  <c r="AK139" i="7"/>
  <c r="AL139" i="7"/>
  <c r="AM139" i="7"/>
  <c r="AN139" i="7"/>
  <c r="AD140" i="7"/>
  <c r="AE140" i="7"/>
  <c r="AF140" i="7"/>
  <c r="AG140" i="7"/>
  <c r="AH140" i="7"/>
  <c r="AI140" i="7"/>
  <c r="AJ140" i="7"/>
  <c r="AK140" i="7"/>
  <c r="AL140" i="7"/>
  <c r="AM140" i="7"/>
  <c r="AN140" i="7"/>
  <c r="AD141" i="7"/>
  <c r="AE141" i="7"/>
  <c r="AF141" i="7"/>
  <c r="AG141" i="7"/>
  <c r="AH141" i="7"/>
  <c r="AI141" i="7"/>
  <c r="AJ141" i="7"/>
  <c r="AK141" i="7"/>
  <c r="AL141" i="7"/>
  <c r="AM141" i="7"/>
  <c r="AN141" i="7"/>
  <c r="AD142" i="7"/>
  <c r="AE142" i="7"/>
  <c r="AF142" i="7"/>
  <c r="AG142" i="7"/>
  <c r="AH142" i="7"/>
  <c r="AI142" i="7"/>
  <c r="AJ142" i="7"/>
  <c r="AK142" i="7"/>
  <c r="AL142" i="7"/>
  <c r="AM142" i="7"/>
  <c r="AN142" i="7"/>
  <c r="AD143" i="7"/>
  <c r="AE143" i="7"/>
  <c r="AF143" i="7"/>
  <c r="AG143" i="7"/>
  <c r="AH143" i="7"/>
  <c r="AI143" i="7"/>
  <c r="AJ143" i="7"/>
  <c r="AK143" i="7"/>
  <c r="AL143" i="7"/>
  <c r="AM143" i="7"/>
  <c r="AN143" i="7"/>
  <c r="AD144" i="7"/>
  <c r="AE144" i="7"/>
  <c r="AF144" i="7"/>
  <c r="AG144" i="7"/>
  <c r="AH144" i="7"/>
  <c r="AI144" i="7"/>
  <c r="AJ144" i="7"/>
  <c r="AK144" i="7"/>
  <c r="AL144" i="7"/>
  <c r="AM144" i="7"/>
  <c r="AN144" i="7"/>
  <c r="AD145" i="7"/>
  <c r="AE145" i="7"/>
  <c r="AF145" i="7"/>
  <c r="AG145" i="7"/>
  <c r="AH145" i="7"/>
  <c r="AI145" i="7"/>
  <c r="AJ145" i="7"/>
  <c r="AK145" i="7"/>
  <c r="AL145" i="7"/>
  <c r="AM145" i="7"/>
  <c r="AN145" i="7"/>
  <c r="AD146" i="7"/>
  <c r="AE146" i="7"/>
  <c r="AF146" i="7"/>
  <c r="AG146" i="7"/>
  <c r="AH146" i="7"/>
  <c r="AI146" i="7"/>
  <c r="AJ146" i="7"/>
  <c r="AK146" i="7"/>
  <c r="AL146" i="7"/>
  <c r="AM146" i="7"/>
  <c r="AN146" i="7"/>
  <c r="AD147" i="7"/>
  <c r="AE147" i="7"/>
  <c r="AF147" i="7"/>
  <c r="AG147" i="7"/>
  <c r="AH147" i="7"/>
  <c r="AI147" i="7"/>
  <c r="AJ147" i="7"/>
  <c r="AK147" i="7"/>
  <c r="AL147" i="7"/>
  <c r="AM147" i="7"/>
  <c r="AN147" i="7"/>
  <c r="AD148" i="7"/>
  <c r="AE148" i="7"/>
  <c r="AF148" i="7"/>
  <c r="AG148" i="7"/>
  <c r="AH148" i="7"/>
  <c r="AI148" i="7"/>
  <c r="AJ148" i="7"/>
  <c r="AK148" i="7"/>
  <c r="AL148" i="7"/>
  <c r="AM148" i="7"/>
  <c r="AN148" i="7"/>
  <c r="AD149" i="7"/>
  <c r="AE149" i="7"/>
  <c r="AF149" i="7"/>
  <c r="AG149" i="7"/>
  <c r="AH149" i="7"/>
  <c r="AI149" i="7"/>
  <c r="AJ149" i="7"/>
  <c r="AK149" i="7"/>
  <c r="AL149" i="7"/>
  <c r="AM149" i="7"/>
  <c r="AN149" i="7"/>
  <c r="AD150" i="7"/>
  <c r="AE150" i="7"/>
  <c r="AF150" i="7"/>
  <c r="AG150" i="7"/>
  <c r="AH150" i="7"/>
  <c r="AI150" i="7"/>
  <c r="AJ150" i="7"/>
  <c r="AK150" i="7"/>
  <c r="AL150" i="7"/>
  <c r="AM150" i="7"/>
  <c r="AN150" i="7"/>
  <c r="AD151" i="7"/>
  <c r="AE151" i="7"/>
  <c r="AF151" i="7"/>
  <c r="AG151" i="7"/>
  <c r="AH151" i="7"/>
  <c r="AI151" i="7"/>
  <c r="AJ151" i="7"/>
  <c r="AK151" i="7"/>
  <c r="AL151" i="7"/>
  <c r="AM151" i="7"/>
  <c r="AN151" i="7"/>
  <c r="AD152" i="7"/>
  <c r="AE152" i="7"/>
  <c r="AF152" i="7"/>
  <c r="AG152" i="7"/>
  <c r="AH152" i="7"/>
  <c r="AI152" i="7"/>
  <c r="AJ152" i="7"/>
  <c r="AK152" i="7"/>
  <c r="AL152" i="7"/>
  <c r="AM152" i="7"/>
  <c r="AN152" i="7"/>
  <c r="AD153" i="7"/>
  <c r="AE153" i="7"/>
  <c r="AF153" i="7"/>
  <c r="AG153" i="7"/>
  <c r="AH153" i="7"/>
  <c r="AI153" i="7"/>
  <c r="AJ153" i="7"/>
  <c r="AK153" i="7"/>
  <c r="AL153" i="7"/>
  <c r="AM153" i="7"/>
  <c r="AN153" i="7"/>
  <c r="AD154" i="7"/>
  <c r="AE154" i="7"/>
  <c r="AF154" i="7"/>
  <c r="AG154" i="7"/>
  <c r="AH154" i="7"/>
  <c r="AI154" i="7"/>
  <c r="AJ154" i="7"/>
  <c r="AK154" i="7"/>
  <c r="AL154" i="7"/>
  <c r="AM154" i="7"/>
  <c r="AN154" i="7"/>
  <c r="AD155" i="7"/>
  <c r="AE155" i="7"/>
  <c r="AF155" i="7"/>
  <c r="AG155" i="7"/>
  <c r="AH155" i="7"/>
  <c r="AI155" i="7"/>
  <c r="AJ155" i="7"/>
  <c r="AK155" i="7"/>
  <c r="AL155" i="7"/>
  <c r="AM155" i="7"/>
  <c r="AN155" i="7"/>
  <c r="AD156" i="7"/>
  <c r="AE156" i="7"/>
  <c r="AF156" i="7"/>
  <c r="AG156" i="7"/>
  <c r="AH156" i="7"/>
  <c r="AI156" i="7"/>
  <c r="AJ156" i="7"/>
  <c r="AK156" i="7"/>
  <c r="AL156" i="7"/>
  <c r="AM156" i="7"/>
  <c r="AN156" i="7"/>
  <c r="AD157" i="7"/>
  <c r="AE157" i="7"/>
  <c r="AF157" i="7"/>
  <c r="AG157" i="7"/>
  <c r="AH157" i="7"/>
  <c r="AI157" i="7"/>
  <c r="AJ157" i="7"/>
  <c r="AK157" i="7"/>
  <c r="AL157" i="7"/>
  <c r="AM157" i="7"/>
  <c r="AN157" i="7"/>
  <c r="AD158" i="7"/>
  <c r="AE158" i="7"/>
  <c r="AF158" i="7"/>
  <c r="AG158" i="7"/>
  <c r="AH158" i="7"/>
  <c r="AI158" i="7"/>
  <c r="AJ158" i="7"/>
  <c r="AK158" i="7"/>
  <c r="AL158" i="7"/>
  <c r="AM158" i="7"/>
  <c r="AN158" i="7"/>
  <c r="AD159" i="7"/>
  <c r="AE159" i="7"/>
  <c r="AF159" i="7"/>
  <c r="AG159" i="7"/>
  <c r="AH159" i="7"/>
  <c r="AI159" i="7"/>
  <c r="AJ159" i="7"/>
  <c r="AK159" i="7"/>
  <c r="AL159" i="7"/>
  <c r="AM159" i="7"/>
  <c r="AN159" i="7"/>
  <c r="AD160" i="7"/>
  <c r="AE160" i="7"/>
  <c r="AF160" i="7"/>
  <c r="AG160" i="7"/>
  <c r="AH160" i="7"/>
  <c r="AI160" i="7"/>
  <c r="AJ160" i="7"/>
  <c r="AK160" i="7"/>
  <c r="AL160" i="7"/>
  <c r="AM160" i="7"/>
  <c r="AN160" i="7"/>
  <c r="AD161" i="7"/>
  <c r="AE161" i="7"/>
  <c r="AF161" i="7"/>
  <c r="AG161" i="7"/>
  <c r="AH161" i="7"/>
  <c r="AI161" i="7"/>
  <c r="AJ161" i="7"/>
  <c r="AK161" i="7"/>
  <c r="AL161" i="7"/>
  <c r="AM161" i="7"/>
  <c r="AN161" i="7"/>
  <c r="AD162" i="7"/>
  <c r="AE162" i="7"/>
  <c r="AF162" i="7"/>
  <c r="AG162" i="7"/>
  <c r="AH162" i="7"/>
  <c r="AI162" i="7"/>
  <c r="AJ162" i="7"/>
  <c r="AK162" i="7"/>
  <c r="AL162" i="7"/>
  <c r="AM162" i="7"/>
  <c r="AN162" i="7"/>
  <c r="AD163" i="7"/>
  <c r="AE163" i="7"/>
  <c r="AF163" i="7"/>
  <c r="AG163" i="7"/>
  <c r="AH163" i="7"/>
  <c r="AI163" i="7"/>
  <c r="AJ163" i="7"/>
  <c r="AK163" i="7"/>
  <c r="AL163" i="7"/>
  <c r="AM163" i="7"/>
  <c r="AN163" i="7"/>
  <c r="AD164" i="7"/>
  <c r="AE164" i="7"/>
  <c r="AF164" i="7"/>
  <c r="AG164" i="7"/>
  <c r="AH164" i="7"/>
  <c r="AI164" i="7"/>
  <c r="AJ164" i="7"/>
  <c r="AK164" i="7"/>
  <c r="AL164" i="7"/>
  <c r="AM164" i="7"/>
  <c r="AN164" i="7"/>
  <c r="AD165" i="7"/>
  <c r="AE165" i="7"/>
  <c r="AF165" i="7"/>
  <c r="AG165" i="7"/>
  <c r="AH165" i="7"/>
  <c r="AI165" i="7"/>
  <c r="AJ165" i="7"/>
  <c r="AK165" i="7"/>
  <c r="AL165" i="7"/>
  <c r="AM165" i="7"/>
  <c r="AN165" i="7"/>
  <c r="AD166" i="7"/>
  <c r="AE166" i="7"/>
  <c r="AF166" i="7"/>
  <c r="AG166" i="7"/>
  <c r="AH166" i="7"/>
  <c r="AI166" i="7"/>
  <c r="AJ166" i="7"/>
  <c r="AK166" i="7"/>
  <c r="AL166" i="7"/>
  <c r="AM166" i="7"/>
  <c r="AN166" i="7"/>
  <c r="AD167" i="7"/>
  <c r="AE167" i="7"/>
  <c r="AF167" i="7"/>
  <c r="AG167" i="7"/>
  <c r="AH167" i="7"/>
  <c r="AI167" i="7"/>
  <c r="AJ167" i="7"/>
  <c r="AK167" i="7"/>
  <c r="AL167" i="7"/>
  <c r="AM167" i="7"/>
  <c r="AN167" i="7"/>
  <c r="AD168" i="7"/>
  <c r="AE168" i="7"/>
  <c r="AF168" i="7"/>
  <c r="AG168" i="7"/>
  <c r="AH168" i="7"/>
  <c r="AI168" i="7"/>
  <c r="AJ168" i="7"/>
  <c r="AK168" i="7"/>
  <c r="AL168" i="7"/>
  <c r="AM168" i="7"/>
  <c r="AN168" i="7"/>
  <c r="AD169" i="7"/>
  <c r="AE169" i="7"/>
  <c r="AF169" i="7"/>
  <c r="AG169" i="7"/>
  <c r="AH169" i="7"/>
  <c r="AI169" i="7"/>
  <c r="AJ169" i="7"/>
  <c r="AK169" i="7"/>
  <c r="AL169" i="7"/>
  <c r="AM169" i="7"/>
  <c r="AN169" i="7"/>
  <c r="AD170" i="7"/>
  <c r="AE170" i="7"/>
  <c r="AF170" i="7"/>
  <c r="AG170" i="7"/>
  <c r="AH170" i="7"/>
  <c r="AI170" i="7"/>
  <c r="AJ170" i="7"/>
  <c r="AK170" i="7"/>
  <c r="AL170" i="7"/>
  <c r="AM170" i="7"/>
  <c r="AN170" i="7"/>
  <c r="AD171" i="7"/>
  <c r="AE171" i="7"/>
  <c r="AF171" i="7"/>
  <c r="AG171" i="7"/>
  <c r="AH171" i="7"/>
  <c r="AI171" i="7"/>
  <c r="AJ171" i="7"/>
  <c r="AK171" i="7"/>
  <c r="AL171" i="7"/>
  <c r="AM171" i="7"/>
  <c r="AN171" i="7"/>
  <c r="AD172" i="7"/>
  <c r="AE172" i="7"/>
  <c r="AF172" i="7"/>
  <c r="AG172" i="7"/>
  <c r="AH172" i="7"/>
  <c r="AI172" i="7"/>
  <c r="AJ172" i="7"/>
  <c r="AK172" i="7"/>
  <c r="AL172" i="7"/>
  <c r="AM172" i="7"/>
  <c r="AN172" i="7"/>
  <c r="AD173" i="7"/>
  <c r="AE173" i="7"/>
  <c r="AF173" i="7"/>
  <c r="AG173" i="7"/>
  <c r="AH173" i="7"/>
  <c r="AI173" i="7"/>
  <c r="AJ173" i="7"/>
  <c r="AK173" i="7"/>
  <c r="AL173" i="7"/>
  <c r="AM173" i="7"/>
  <c r="AN173" i="7"/>
  <c r="AD174" i="7"/>
  <c r="AE174" i="7"/>
  <c r="AF174" i="7"/>
  <c r="AG174" i="7"/>
  <c r="AH174" i="7"/>
  <c r="AI174" i="7"/>
  <c r="AJ174" i="7"/>
  <c r="AK174" i="7"/>
  <c r="AL174" i="7"/>
  <c r="AM174" i="7"/>
  <c r="AN174" i="7"/>
  <c r="AD175" i="7"/>
  <c r="AE175" i="7"/>
  <c r="AF175" i="7"/>
  <c r="AG175" i="7"/>
  <c r="AH175" i="7"/>
  <c r="AI175" i="7"/>
  <c r="AJ175" i="7"/>
  <c r="AK175" i="7"/>
  <c r="AL175" i="7"/>
  <c r="AM175" i="7"/>
  <c r="AN175" i="7"/>
  <c r="AD176" i="7"/>
  <c r="AE176" i="7"/>
  <c r="AF176" i="7"/>
  <c r="AG176" i="7"/>
  <c r="AH176" i="7"/>
  <c r="AI176" i="7"/>
  <c r="AJ176" i="7"/>
  <c r="AK176" i="7"/>
  <c r="AL176" i="7"/>
  <c r="AM176" i="7"/>
  <c r="AN176" i="7"/>
  <c r="AD177" i="7"/>
  <c r="AE177" i="7"/>
  <c r="AF177" i="7"/>
  <c r="AG177" i="7"/>
  <c r="AH177" i="7"/>
  <c r="AI177" i="7"/>
  <c r="AJ177" i="7"/>
  <c r="AK177" i="7"/>
  <c r="AL177" i="7"/>
  <c r="AM177" i="7"/>
  <c r="AN177" i="7"/>
  <c r="AD178" i="7"/>
  <c r="AE178" i="7"/>
  <c r="AF178" i="7"/>
  <c r="AG178" i="7"/>
  <c r="AH178" i="7"/>
  <c r="AI178" i="7"/>
  <c r="AJ178" i="7"/>
  <c r="AK178" i="7"/>
  <c r="AL178" i="7"/>
  <c r="AM178" i="7"/>
  <c r="AN178" i="7"/>
  <c r="AD179" i="7"/>
  <c r="AE179" i="7"/>
  <c r="AF179" i="7"/>
  <c r="AG179" i="7"/>
  <c r="AH179" i="7"/>
  <c r="AI179" i="7"/>
  <c r="AJ179" i="7"/>
  <c r="AK179" i="7"/>
  <c r="AL179" i="7"/>
  <c r="AM179" i="7"/>
  <c r="AN179" i="7"/>
  <c r="AD180" i="7"/>
  <c r="AE180" i="7"/>
  <c r="AF180" i="7"/>
  <c r="AG180" i="7"/>
  <c r="AH180" i="7"/>
  <c r="AI180" i="7"/>
  <c r="AJ180" i="7"/>
  <c r="AK180" i="7"/>
  <c r="AL180" i="7"/>
  <c r="AM180" i="7"/>
  <c r="AN180" i="7"/>
  <c r="AD181" i="7"/>
  <c r="AE181" i="7"/>
  <c r="AF181" i="7"/>
  <c r="AG181" i="7"/>
  <c r="AH181" i="7"/>
  <c r="AI181" i="7"/>
  <c r="AJ181" i="7"/>
  <c r="AK181" i="7"/>
  <c r="AL181" i="7"/>
  <c r="AM181" i="7"/>
  <c r="AN181" i="7"/>
  <c r="AD182" i="7"/>
  <c r="AE182" i="7"/>
  <c r="AF182" i="7"/>
  <c r="AG182" i="7"/>
  <c r="AH182" i="7"/>
  <c r="AI182" i="7"/>
  <c r="AJ182" i="7"/>
  <c r="AK182" i="7"/>
  <c r="AL182" i="7"/>
  <c r="AM182" i="7"/>
  <c r="AN182" i="7"/>
  <c r="AD183" i="7"/>
  <c r="AE183" i="7"/>
  <c r="AF183" i="7"/>
  <c r="AG183" i="7"/>
  <c r="AH183" i="7"/>
  <c r="AI183" i="7"/>
  <c r="AJ183" i="7"/>
  <c r="AK183" i="7"/>
  <c r="AL183" i="7"/>
  <c r="AM183" i="7"/>
  <c r="AN183" i="7"/>
  <c r="AD184" i="7"/>
  <c r="AE184" i="7"/>
  <c r="AF184" i="7"/>
  <c r="AG184" i="7"/>
  <c r="AH184" i="7"/>
  <c r="AI184" i="7"/>
  <c r="AJ184" i="7"/>
  <c r="AK184" i="7"/>
  <c r="AL184" i="7"/>
  <c r="AM184" i="7"/>
  <c r="AN184" i="7"/>
  <c r="AD185" i="7"/>
  <c r="AE185" i="7"/>
  <c r="AF185" i="7"/>
  <c r="AG185" i="7"/>
  <c r="AH185" i="7"/>
  <c r="AI185" i="7"/>
  <c r="AJ185" i="7"/>
  <c r="AK185" i="7"/>
  <c r="AL185" i="7"/>
  <c r="AM185" i="7"/>
  <c r="AN185" i="7"/>
  <c r="AD186" i="7"/>
  <c r="AE186" i="7"/>
  <c r="AF186" i="7"/>
  <c r="AG186" i="7"/>
  <c r="AH186" i="7"/>
  <c r="AI186" i="7"/>
  <c r="AJ186" i="7"/>
  <c r="AK186" i="7"/>
  <c r="AL186" i="7"/>
  <c r="AM186" i="7"/>
  <c r="AN186" i="7"/>
  <c r="AD187" i="7"/>
  <c r="AE187" i="7"/>
  <c r="AF187" i="7"/>
  <c r="AG187" i="7"/>
  <c r="AH187" i="7"/>
  <c r="AI187" i="7"/>
  <c r="AJ187" i="7"/>
  <c r="AK187" i="7"/>
  <c r="AL187" i="7"/>
  <c r="AM187" i="7"/>
  <c r="AN187" i="7"/>
  <c r="AD188" i="7"/>
  <c r="AE188" i="7"/>
  <c r="AF188" i="7"/>
  <c r="AG188" i="7"/>
  <c r="AH188" i="7"/>
  <c r="AI188" i="7"/>
  <c r="AJ188" i="7"/>
  <c r="AK188" i="7"/>
  <c r="AL188" i="7"/>
  <c r="AM188" i="7"/>
  <c r="AN188" i="7"/>
  <c r="AD189" i="7"/>
  <c r="AE189" i="7"/>
  <c r="AF189" i="7"/>
  <c r="AG189" i="7"/>
  <c r="AH189" i="7"/>
  <c r="AI189" i="7"/>
  <c r="AJ189" i="7"/>
  <c r="AK189" i="7"/>
  <c r="AL189" i="7"/>
  <c r="AM189" i="7"/>
  <c r="AN189" i="7"/>
  <c r="AD190" i="7"/>
  <c r="AE190" i="7"/>
  <c r="AF190" i="7"/>
  <c r="AG190" i="7"/>
  <c r="AH190" i="7"/>
  <c r="AI190" i="7"/>
  <c r="AJ190" i="7"/>
  <c r="AK190" i="7"/>
  <c r="AL190" i="7"/>
  <c r="AM190" i="7"/>
  <c r="AN190" i="7"/>
  <c r="AD191" i="7"/>
  <c r="AE191" i="7"/>
  <c r="AF191" i="7"/>
  <c r="AG191" i="7"/>
  <c r="AH191" i="7"/>
  <c r="AI191" i="7"/>
  <c r="AJ191" i="7"/>
  <c r="AK191" i="7"/>
  <c r="AL191" i="7"/>
  <c r="AM191" i="7"/>
  <c r="AN191" i="7"/>
  <c r="AD192" i="7"/>
  <c r="AE192" i="7"/>
  <c r="AF192" i="7"/>
  <c r="AG192" i="7"/>
  <c r="AH192" i="7"/>
  <c r="AI192" i="7"/>
  <c r="AJ192" i="7"/>
  <c r="AK192" i="7"/>
  <c r="AL192" i="7"/>
  <c r="AM192" i="7"/>
  <c r="AN192" i="7"/>
  <c r="AD193" i="7"/>
  <c r="AE193" i="7"/>
  <c r="AF193" i="7"/>
  <c r="AG193" i="7"/>
  <c r="AH193" i="7"/>
  <c r="AI193" i="7"/>
  <c r="AJ193" i="7"/>
  <c r="AK193" i="7"/>
  <c r="AL193" i="7"/>
  <c r="AM193" i="7"/>
  <c r="AN193" i="7"/>
  <c r="AD194" i="7"/>
  <c r="AE194" i="7"/>
  <c r="AF194" i="7"/>
  <c r="AG194" i="7"/>
  <c r="AH194" i="7"/>
  <c r="AI194" i="7"/>
  <c r="AJ194" i="7"/>
  <c r="AK194" i="7"/>
  <c r="AL194" i="7"/>
  <c r="AM194" i="7"/>
  <c r="AN194" i="7"/>
  <c r="AD195" i="7"/>
  <c r="AE195" i="7"/>
  <c r="AF195" i="7"/>
  <c r="AG195" i="7"/>
  <c r="AH195" i="7"/>
  <c r="AI195" i="7"/>
  <c r="AJ195" i="7"/>
  <c r="AK195" i="7"/>
  <c r="AL195" i="7"/>
  <c r="AM195" i="7"/>
  <c r="AN195" i="7"/>
  <c r="AD196" i="7"/>
  <c r="AE196" i="7"/>
  <c r="AF196" i="7"/>
  <c r="AG196" i="7"/>
  <c r="AH196" i="7"/>
  <c r="AI196" i="7"/>
  <c r="AJ196" i="7"/>
  <c r="AK196" i="7"/>
  <c r="AL196" i="7"/>
  <c r="AM196" i="7"/>
  <c r="AN196" i="7"/>
  <c r="AD197" i="7"/>
  <c r="AE197" i="7"/>
  <c r="AF197" i="7"/>
  <c r="AG197" i="7"/>
  <c r="AH197" i="7"/>
  <c r="AI197" i="7"/>
  <c r="AJ197" i="7"/>
  <c r="AK197" i="7"/>
  <c r="AL197" i="7"/>
  <c r="AM197" i="7"/>
  <c r="AN197" i="7"/>
  <c r="AD198" i="7"/>
  <c r="AE198" i="7"/>
  <c r="AF198" i="7"/>
  <c r="AG198" i="7"/>
  <c r="AH198" i="7"/>
  <c r="AI198" i="7"/>
  <c r="AJ198" i="7"/>
  <c r="AK198" i="7"/>
  <c r="AL198" i="7"/>
  <c r="AM198" i="7"/>
  <c r="AN198" i="7"/>
  <c r="AD199" i="7"/>
  <c r="AE199" i="7"/>
  <c r="AF199" i="7"/>
  <c r="AG199" i="7"/>
  <c r="AH199" i="7"/>
  <c r="AI199" i="7"/>
  <c r="AJ199" i="7"/>
  <c r="AK199" i="7"/>
  <c r="AL199" i="7"/>
  <c r="AM199" i="7"/>
  <c r="AN199" i="7"/>
  <c r="AD200" i="7"/>
  <c r="AE200" i="7"/>
  <c r="AF200" i="7"/>
  <c r="AG200" i="7"/>
  <c r="AH200" i="7"/>
  <c r="AI200" i="7"/>
  <c r="AJ200" i="7"/>
  <c r="AK200" i="7"/>
  <c r="AL200" i="7"/>
  <c r="AM200" i="7"/>
  <c r="AN200" i="7"/>
  <c r="AD201" i="7"/>
  <c r="AE201" i="7"/>
  <c r="AF201" i="7"/>
  <c r="AG201" i="7"/>
  <c r="AH201" i="7"/>
  <c r="AI201" i="7"/>
  <c r="AJ201" i="7"/>
  <c r="AK201" i="7"/>
  <c r="AL201" i="7"/>
  <c r="AM201" i="7"/>
  <c r="AN201" i="7"/>
  <c r="AD202" i="7"/>
  <c r="AE202" i="7"/>
  <c r="AF202" i="7"/>
  <c r="AG202" i="7"/>
  <c r="AH202" i="7"/>
  <c r="AI202" i="7"/>
  <c r="AJ202" i="7"/>
  <c r="AK202" i="7"/>
  <c r="AL202" i="7"/>
  <c r="AM202" i="7"/>
  <c r="AN202" i="7"/>
  <c r="AD203" i="7"/>
  <c r="AE203" i="7"/>
  <c r="AF203" i="7"/>
  <c r="AG203" i="7"/>
  <c r="AH203" i="7"/>
  <c r="AI203" i="7"/>
  <c r="AJ203" i="7"/>
  <c r="AK203" i="7"/>
  <c r="AL203" i="7"/>
  <c r="AM203" i="7"/>
  <c r="AN203" i="7"/>
  <c r="AD204" i="7"/>
  <c r="AE204" i="7"/>
  <c r="AF204" i="7"/>
  <c r="AG204" i="7"/>
  <c r="AH204" i="7"/>
  <c r="AI204" i="7"/>
  <c r="AJ204" i="7"/>
  <c r="AK204" i="7"/>
  <c r="AL204" i="7"/>
  <c r="AM204" i="7"/>
  <c r="AN204" i="7"/>
  <c r="AD205" i="7"/>
  <c r="AE205" i="7"/>
  <c r="AF205" i="7"/>
  <c r="AG205" i="7"/>
  <c r="AH205" i="7"/>
  <c r="AI205" i="7"/>
  <c r="AJ205" i="7"/>
  <c r="AK205" i="7"/>
  <c r="AL205" i="7"/>
  <c r="AM205" i="7"/>
  <c r="AN205" i="7"/>
  <c r="AD206" i="7"/>
  <c r="AE206" i="7"/>
  <c r="AF206" i="7"/>
  <c r="AG206" i="7"/>
  <c r="AH206" i="7"/>
  <c r="AI206" i="7"/>
  <c r="AJ206" i="7"/>
  <c r="AK206" i="7"/>
  <c r="AL206" i="7"/>
  <c r="AM206" i="7"/>
  <c r="AN206" i="7"/>
  <c r="AD207" i="7"/>
  <c r="AE207" i="7"/>
  <c r="AF207" i="7"/>
  <c r="AG207" i="7"/>
  <c r="AH207" i="7"/>
  <c r="AI207" i="7"/>
  <c r="AJ207" i="7"/>
  <c r="AK207" i="7"/>
  <c r="AL207" i="7"/>
  <c r="AM207" i="7"/>
  <c r="AN207" i="7"/>
  <c r="AD208" i="7"/>
  <c r="AE208" i="7"/>
  <c r="AF208" i="7"/>
  <c r="AG208" i="7"/>
  <c r="AH208" i="7"/>
  <c r="AI208" i="7"/>
  <c r="AJ208" i="7"/>
  <c r="AK208" i="7"/>
  <c r="AL208" i="7"/>
  <c r="AM208" i="7"/>
  <c r="AN208" i="7"/>
  <c r="AD209" i="7"/>
  <c r="AE209" i="7"/>
  <c r="AF209" i="7"/>
  <c r="AG209" i="7"/>
  <c r="AH209" i="7"/>
  <c r="AI209" i="7"/>
  <c r="AJ209" i="7"/>
  <c r="AK209" i="7"/>
  <c r="AL209" i="7"/>
  <c r="AM209" i="7"/>
  <c r="AN209" i="7"/>
  <c r="AD210" i="7"/>
  <c r="AE210" i="7"/>
  <c r="AF210" i="7"/>
  <c r="AG210" i="7"/>
  <c r="AH210" i="7"/>
  <c r="AI210" i="7"/>
  <c r="AJ210" i="7"/>
  <c r="AK210" i="7"/>
  <c r="AL210" i="7"/>
  <c r="AM210" i="7"/>
  <c r="AN210" i="7"/>
  <c r="AD211" i="7"/>
  <c r="AE211" i="7"/>
  <c r="AF211" i="7"/>
  <c r="AG211" i="7"/>
  <c r="AH211" i="7"/>
  <c r="AI211" i="7"/>
  <c r="AJ211" i="7"/>
  <c r="AK211" i="7"/>
  <c r="AL211" i="7"/>
  <c r="AM211" i="7"/>
  <c r="AN211" i="7"/>
  <c r="AD212" i="7"/>
  <c r="AE212" i="7"/>
  <c r="AF212" i="7"/>
  <c r="AG212" i="7"/>
  <c r="AH212" i="7"/>
  <c r="AI212" i="7"/>
  <c r="AJ212" i="7"/>
  <c r="AK212" i="7"/>
  <c r="AL212" i="7"/>
  <c r="AM212" i="7"/>
  <c r="AN212" i="7"/>
  <c r="AD213" i="7"/>
  <c r="AE213" i="7"/>
  <c r="AF213" i="7"/>
  <c r="AG213" i="7"/>
  <c r="AH213" i="7"/>
  <c r="AI213" i="7"/>
  <c r="AJ213" i="7"/>
  <c r="AK213" i="7"/>
  <c r="AL213" i="7"/>
  <c r="AM213" i="7"/>
  <c r="AN213" i="7"/>
  <c r="AD214" i="7"/>
  <c r="AE214" i="7"/>
  <c r="AF214" i="7"/>
  <c r="AG214" i="7"/>
  <c r="AH214" i="7"/>
  <c r="AI214" i="7"/>
  <c r="AJ214" i="7"/>
  <c r="AK214" i="7"/>
  <c r="AL214" i="7"/>
  <c r="AM214" i="7"/>
  <c r="AN214" i="7"/>
  <c r="AD215" i="7"/>
  <c r="AE215" i="7"/>
  <c r="AF215" i="7"/>
  <c r="AG215" i="7"/>
  <c r="AH215" i="7"/>
  <c r="AI215" i="7"/>
  <c r="AJ215" i="7"/>
  <c r="AK215" i="7"/>
  <c r="AL215" i="7"/>
  <c r="AM215" i="7"/>
  <c r="AN215" i="7"/>
  <c r="AD216" i="7"/>
  <c r="AE216" i="7"/>
  <c r="AF216" i="7"/>
  <c r="AG216" i="7"/>
  <c r="AH216" i="7"/>
  <c r="AI216" i="7"/>
  <c r="AJ216" i="7"/>
  <c r="AK216" i="7"/>
  <c r="AL216" i="7"/>
  <c r="AM216" i="7"/>
  <c r="AN216" i="7"/>
  <c r="AD217" i="7"/>
  <c r="AE217" i="7"/>
  <c r="AF217" i="7"/>
  <c r="AG217" i="7"/>
  <c r="AH217" i="7"/>
  <c r="AI217" i="7"/>
  <c r="AJ217" i="7"/>
  <c r="AK217" i="7"/>
  <c r="AL217" i="7"/>
  <c r="AM217" i="7"/>
  <c r="AN217" i="7"/>
  <c r="AD218" i="7"/>
  <c r="AE218" i="7"/>
  <c r="AF218" i="7"/>
  <c r="AG218" i="7"/>
  <c r="AH218" i="7"/>
  <c r="AI218" i="7"/>
  <c r="AJ218" i="7"/>
  <c r="AK218" i="7"/>
  <c r="AL218" i="7"/>
  <c r="AM218" i="7"/>
  <c r="AN218" i="7"/>
  <c r="AD219" i="7"/>
  <c r="AE219" i="7"/>
  <c r="AF219" i="7"/>
  <c r="AG219" i="7"/>
  <c r="AH219" i="7"/>
  <c r="AI219" i="7"/>
  <c r="AJ219" i="7"/>
  <c r="AK219" i="7"/>
  <c r="AL219" i="7"/>
  <c r="AM219" i="7"/>
  <c r="AN219" i="7"/>
  <c r="AD220" i="7"/>
  <c r="AE220" i="7"/>
  <c r="AF220" i="7"/>
  <c r="AG220" i="7"/>
  <c r="AH220" i="7"/>
  <c r="AI220" i="7"/>
  <c r="AJ220" i="7"/>
  <c r="AK220" i="7"/>
  <c r="AL220" i="7"/>
  <c r="AM220" i="7"/>
  <c r="AN220" i="7"/>
  <c r="AD221" i="7"/>
  <c r="AE221" i="7"/>
  <c r="AF221" i="7"/>
  <c r="AG221" i="7"/>
  <c r="AH221" i="7"/>
  <c r="AI221" i="7"/>
  <c r="AJ221" i="7"/>
  <c r="AK221" i="7"/>
  <c r="AL221" i="7"/>
  <c r="AM221" i="7"/>
  <c r="AN221" i="7"/>
  <c r="AD222" i="7"/>
  <c r="AE222" i="7"/>
  <c r="AF222" i="7"/>
  <c r="AG222" i="7"/>
  <c r="AH222" i="7"/>
  <c r="AI222" i="7"/>
  <c r="AJ222" i="7"/>
  <c r="AK222" i="7"/>
  <c r="AL222" i="7"/>
  <c r="AM222" i="7"/>
  <c r="AN222" i="7"/>
  <c r="AD223" i="7"/>
  <c r="AE223" i="7"/>
  <c r="AF223" i="7"/>
  <c r="AG223" i="7"/>
  <c r="AH223" i="7"/>
  <c r="AI223" i="7"/>
  <c r="AJ223" i="7"/>
  <c r="AK223" i="7"/>
  <c r="AL223" i="7"/>
  <c r="AM223" i="7"/>
  <c r="AN223" i="7"/>
  <c r="AD224" i="7"/>
  <c r="AE224" i="7"/>
  <c r="AF224" i="7"/>
  <c r="AG224" i="7"/>
  <c r="AH224" i="7"/>
  <c r="AI224" i="7"/>
  <c r="AJ224" i="7"/>
  <c r="AK224" i="7"/>
  <c r="AL224" i="7"/>
  <c r="AM224" i="7"/>
  <c r="AN224" i="7"/>
  <c r="AD225" i="7"/>
  <c r="AE225" i="7"/>
  <c r="AF225" i="7"/>
  <c r="AG225" i="7"/>
  <c r="AH225" i="7"/>
  <c r="AI225" i="7"/>
  <c r="AJ225" i="7"/>
  <c r="AK225" i="7"/>
  <c r="AL225" i="7"/>
  <c r="AM225" i="7"/>
  <c r="AN225" i="7"/>
  <c r="AD226" i="7"/>
  <c r="AE226" i="7"/>
  <c r="AF226" i="7"/>
  <c r="AG226" i="7"/>
  <c r="AH226" i="7"/>
  <c r="AI226" i="7"/>
  <c r="AJ226" i="7"/>
  <c r="AK226" i="7"/>
  <c r="AL226" i="7"/>
  <c r="AM226" i="7"/>
  <c r="AN226" i="7"/>
  <c r="AD227" i="7"/>
  <c r="AE227" i="7"/>
  <c r="AF227" i="7"/>
  <c r="AG227" i="7"/>
  <c r="AH227" i="7"/>
  <c r="AI227" i="7"/>
  <c r="AJ227" i="7"/>
  <c r="AK227" i="7"/>
  <c r="AL227" i="7"/>
  <c r="AM227" i="7"/>
  <c r="AN227" i="7"/>
  <c r="AD228" i="7"/>
  <c r="AE228" i="7"/>
  <c r="AF228" i="7"/>
  <c r="AG228" i="7"/>
  <c r="AH228" i="7"/>
  <c r="AI228" i="7"/>
  <c r="AJ228" i="7"/>
  <c r="AK228" i="7"/>
  <c r="AL228" i="7"/>
  <c r="AM228" i="7"/>
  <c r="AN228" i="7"/>
  <c r="AD229" i="7"/>
  <c r="AE229" i="7"/>
  <c r="AF229" i="7"/>
  <c r="AG229" i="7"/>
  <c r="AH229" i="7"/>
  <c r="AI229" i="7"/>
  <c r="AJ229" i="7"/>
  <c r="AK229" i="7"/>
  <c r="AL229" i="7"/>
  <c r="AM229" i="7"/>
  <c r="AN229" i="7"/>
  <c r="AD230" i="7"/>
  <c r="AE230" i="7"/>
  <c r="AF230" i="7"/>
  <c r="AG230" i="7"/>
  <c r="AH230" i="7"/>
  <c r="AI230" i="7"/>
  <c r="AJ230" i="7"/>
  <c r="AK230" i="7"/>
  <c r="AL230" i="7"/>
  <c r="AM230" i="7"/>
  <c r="AN230" i="7"/>
  <c r="AD231" i="7"/>
  <c r="AE231" i="7"/>
  <c r="AF231" i="7"/>
  <c r="AG231" i="7"/>
  <c r="AH231" i="7"/>
  <c r="AI231" i="7"/>
  <c r="AJ231" i="7"/>
  <c r="AK231" i="7"/>
  <c r="AL231" i="7"/>
  <c r="AM231" i="7"/>
  <c r="AN231" i="7"/>
  <c r="AD232" i="7"/>
  <c r="AE232" i="7"/>
  <c r="AF232" i="7"/>
  <c r="AG232" i="7"/>
  <c r="AH232" i="7"/>
  <c r="AI232" i="7"/>
  <c r="AJ232" i="7"/>
  <c r="AK232" i="7"/>
  <c r="AL232" i="7"/>
  <c r="AM232" i="7"/>
  <c r="AN232" i="7"/>
  <c r="AD233" i="7"/>
  <c r="AE233" i="7"/>
  <c r="AF233" i="7"/>
  <c r="AG233" i="7"/>
  <c r="AH233" i="7"/>
  <c r="AI233" i="7"/>
  <c r="AJ233" i="7"/>
  <c r="AK233" i="7"/>
  <c r="AL233" i="7"/>
  <c r="AM233" i="7"/>
  <c r="AN233" i="7"/>
  <c r="AD234" i="7"/>
  <c r="AE234" i="7"/>
  <c r="AF234" i="7"/>
  <c r="AG234" i="7"/>
  <c r="AH234" i="7"/>
  <c r="AI234" i="7"/>
  <c r="AJ234" i="7"/>
  <c r="AK234" i="7"/>
  <c r="AL234" i="7"/>
  <c r="AM234" i="7"/>
  <c r="AN234" i="7"/>
  <c r="AD235" i="7"/>
  <c r="AE235" i="7"/>
  <c r="AF235" i="7"/>
  <c r="AG235" i="7"/>
  <c r="AH235" i="7"/>
  <c r="AI235" i="7"/>
  <c r="AJ235" i="7"/>
  <c r="AK235" i="7"/>
  <c r="AL235" i="7"/>
  <c r="AM235" i="7"/>
  <c r="AN235" i="7"/>
  <c r="AD236" i="7"/>
  <c r="AE236" i="7"/>
  <c r="AF236" i="7"/>
  <c r="AG236" i="7"/>
  <c r="AH236" i="7"/>
  <c r="AI236" i="7"/>
  <c r="AJ236" i="7"/>
  <c r="AK236" i="7"/>
  <c r="AL236" i="7"/>
  <c r="AM236" i="7"/>
  <c r="AN236" i="7"/>
  <c r="AD237" i="7"/>
  <c r="AE237" i="7"/>
  <c r="AF237" i="7"/>
  <c r="AG237" i="7"/>
  <c r="AH237" i="7"/>
  <c r="AI237" i="7"/>
  <c r="AJ237" i="7"/>
  <c r="AK237" i="7"/>
  <c r="AL237" i="7"/>
  <c r="AM237" i="7"/>
  <c r="AN237" i="7"/>
  <c r="AD238" i="7"/>
  <c r="AE238" i="7"/>
  <c r="AF238" i="7"/>
  <c r="AG238" i="7"/>
  <c r="AH238" i="7"/>
  <c r="AI238" i="7"/>
  <c r="AJ238" i="7"/>
  <c r="AK238" i="7"/>
  <c r="AL238" i="7"/>
  <c r="AM238" i="7"/>
  <c r="AN238" i="7"/>
  <c r="AD239" i="7"/>
  <c r="AE239" i="7"/>
  <c r="AF239" i="7"/>
  <c r="AG239" i="7"/>
  <c r="AH239" i="7"/>
  <c r="AI239" i="7"/>
  <c r="AJ239" i="7"/>
  <c r="AK239" i="7"/>
  <c r="AL239" i="7"/>
  <c r="AM239" i="7"/>
  <c r="AN239" i="7"/>
  <c r="AD240" i="7"/>
  <c r="AE240" i="7"/>
  <c r="AF240" i="7"/>
  <c r="AG240" i="7"/>
  <c r="AH240" i="7"/>
  <c r="AI240" i="7"/>
  <c r="AJ240" i="7"/>
  <c r="AK240" i="7"/>
  <c r="AL240" i="7"/>
  <c r="AM240" i="7"/>
  <c r="AN240" i="7"/>
  <c r="AD241" i="7"/>
  <c r="AE241" i="7"/>
  <c r="AF241" i="7"/>
  <c r="AG241" i="7"/>
  <c r="AH241" i="7"/>
  <c r="AI241" i="7"/>
  <c r="AJ241" i="7"/>
  <c r="AK241" i="7"/>
  <c r="AL241" i="7"/>
  <c r="AM241" i="7"/>
  <c r="AN241" i="7"/>
  <c r="AD242" i="7"/>
  <c r="AE242" i="7"/>
  <c r="AF242" i="7"/>
  <c r="AG242" i="7"/>
  <c r="AH242" i="7"/>
  <c r="AI242" i="7"/>
  <c r="AJ242" i="7"/>
  <c r="AK242" i="7"/>
  <c r="AL242" i="7"/>
  <c r="AM242" i="7"/>
  <c r="AN242" i="7"/>
  <c r="AD243" i="7"/>
  <c r="AE243" i="7"/>
  <c r="AF243" i="7"/>
  <c r="AG243" i="7"/>
  <c r="AH243" i="7"/>
  <c r="AI243" i="7"/>
  <c r="AJ243" i="7"/>
  <c r="AK243" i="7"/>
  <c r="AL243" i="7"/>
  <c r="AM243" i="7"/>
  <c r="AN243" i="7"/>
  <c r="AD244" i="7"/>
  <c r="AE244" i="7"/>
  <c r="AF244" i="7"/>
  <c r="AG244" i="7"/>
  <c r="AH244" i="7"/>
  <c r="AI244" i="7"/>
  <c r="AJ244" i="7"/>
  <c r="AK244" i="7"/>
  <c r="AL244" i="7"/>
  <c r="AM244" i="7"/>
  <c r="AN244" i="7"/>
  <c r="AD245" i="7"/>
  <c r="AE245" i="7"/>
  <c r="AF245" i="7"/>
  <c r="AG245" i="7"/>
  <c r="AH245" i="7"/>
  <c r="AI245" i="7"/>
  <c r="AJ245" i="7"/>
  <c r="AK245" i="7"/>
  <c r="AL245" i="7"/>
  <c r="AM245" i="7"/>
  <c r="AN245" i="7"/>
  <c r="AD246" i="7"/>
  <c r="AE246" i="7"/>
  <c r="AF246" i="7"/>
  <c r="AG246" i="7"/>
  <c r="AH246" i="7"/>
  <c r="AI246" i="7"/>
  <c r="AJ246" i="7"/>
  <c r="AK246" i="7"/>
  <c r="AL246" i="7"/>
  <c r="AM246" i="7"/>
  <c r="AN246" i="7"/>
  <c r="AD247" i="7"/>
  <c r="AE247" i="7"/>
  <c r="AF247" i="7"/>
  <c r="AG247" i="7"/>
  <c r="AH247" i="7"/>
  <c r="AI247" i="7"/>
  <c r="AJ247" i="7"/>
  <c r="AK247" i="7"/>
  <c r="AL247" i="7"/>
  <c r="AM247" i="7"/>
  <c r="AN247" i="7"/>
  <c r="AD248" i="7"/>
  <c r="AE248" i="7"/>
  <c r="AF248" i="7"/>
  <c r="AG248" i="7"/>
  <c r="AH248" i="7"/>
  <c r="AI248" i="7"/>
  <c r="AJ248" i="7"/>
  <c r="AK248" i="7"/>
  <c r="AL248" i="7"/>
  <c r="AM248" i="7"/>
  <c r="AN248" i="7"/>
  <c r="AD249" i="7"/>
  <c r="AE249" i="7"/>
  <c r="AF249" i="7"/>
  <c r="AG249" i="7"/>
  <c r="AH249" i="7"/>
  <c r="AI249" i="7"/>
  <c r="AJ249" i="7"/>
  <c r="AK249" i="7"/>
  <c r="AL249" i="7"/>
  <c r="AM249" i="7"/>
  <c r="AN249" i="7"/>
  <c r="AD250" i="7"/>
  <c r="AE250" i="7"/>
  <c r="AF250" i="7"/>
  <c r="AG250" i="7"/>
  <c r="AH250" i="7"/>
  <c r="AI250" i="7"/>
  <c r="AJ250" i="7"/>
  <c r="AK250" i="7"/>
  <c r="AL250" i="7"/>
  <c r="AM250" i="7"/>
  <c r="AN250" i="7"/>
  <c r="AD251" i="7"/>
  <c r="AE251" i="7"/>
  <c r="AF251" i="7"/>
  <c r="AG251" i="7"/>
  <c r="AH251" i="7"/>
  <c r="AI251" i="7"/>
  <c r="AJ251" i="7"/>
  <c r="AK251" i="7"/>
  <c r="AL251" i="7"/>
  <c r="AM251" i="7"/>
  <c r="AN251" i="7"/>
  <c r="AD252" i="7"/>
  <c r="AE252" i="7"/>
  <c r="AF252" i="7"/>
  <c r="AG252" i="7"/>
  <c r="AH252" i="7"/>
  <c r="AI252" i="7"/>
  <c r="AJ252" i="7"/>
  <c r="AK252" i="7"/>
  <c r="AL252" i="7"/>
  <c r="AM252" i="7"/>
  <c r="AN252" i="7"/>
  <c r="AD253" i="7"/>
  <c r="AE253" i="7"/>
  <c r="AF253" i="7"/>
  <c r="AG253" i="7"/>
  <c r="AH253" i="7"/>
  <c r="AI253" i="7"/>
  <c r="AJ253" i="7"/>
  <c r="AK253" i="7"/>
  <c r="AL253" i="7"/>
  <c r="AM253" i="7"/>
  <c r="AN253" i="7"/>
  <c r="AD254" i="7"/>
  <c r="AE254" i="7"/>
  <c r="AF254" i="7"/>
  <c r="AG254" i="7"/>
  <c r="AH254" i="7"/>
  <c r="AI254" i="7"/>
  <c r="AJ254" i="7"/>
  <c r="AK254" i="7"/>
  <c r="AL254" i="7"/>
  <c r="AM254" i="7"/>
  <c r="AN254" i="7"/>
  <c r="AD255" i="7"/>
  <c r="AE255" i="7"/>
  <c r="AF255" i="7"/>
  <c r="AG255" i="7"/>
  <c r="AH255" i="7"/>
  <c r="AI255" i="7"/>
  <c r="AJ255" i="7"/>
  <c r="AK255" i="7"/>
  <c r="AL255" i="7"/>
  <c r="AM255" i="7"/>
  <c r="AN255" i="7"/>
  <c r="AD256" i="7"/>
  <c r="AE256" i="7"/>
  <c r="AF256" i="7"/>
  <c r="AG256" i="7"/>
  <c r="AH256" i="7"/>
  <c r="AI256" i="7"/>
  <c r="AJ256" i="7"/>
  <c r="AK256" i="7"/>
  <c r="AL256" i="7"/>
  <c r="AM256" i="7"/>
  <c r="AN256" i="7"/>
  <c r="AD257" i="7"/>
  <c r="AE257" i="7"/>
  <c r="AF257" i="7"/>
  <c r="AG257" i="7"/>
  <c r="AH257" i="7"/>
  <c r="AI257" i="7"/>
  <c r="AJ257" i="7"/>
  <c r="AK257" i="7"/>
  <c r="AL257" i="7"/>
  <c r="AM257" i="7"/>
  <c r="AN257" i="7"/>
  <c r="AD258" i="7"/>
  <c r="AE258" i="7"/>
  <c r="AF258" i="7"/>
  <c r="AG258" i="7"/>
  <c r="AH258" i="7"/>
  <c r="AI258" i="7"/>
  <c r="AJ258" i="7"/>
  <c r="AK258" i="7"/>
  <c r="AL258" i="7"/>
  <c r="AM258" i="7"/>
  <c r="AN258" i="7"/>
  <c r="AD259" i="7"/>
  <c r="AE259" i="7"/>
  <c r="AF259" i="7"/>
  <c r="AG259" i="7"/>
  <c r="AH259" i="7"/>
  <c r="AI259" i="7"/>
  <c r="AJ259" i="7"/>
  <c r="AK259" i="7"/>
  <c r="AL259" i="7"/>
  <c r="AM259" i="7"/>
  <c r="AN259" i="7"/>
  <c r="AD260" i="7"/>
  <c r="AE260" i="7"/>
  <c r="AF260" i="7"/>
  <c r="AG260" i="7"/>
  <c r="AH260" i="7"/>
  <c r="AI260" i="7"/>
  <c r="AJ260" i="7"/>
  <c r="AK260" i="7"/>
  <c r="AL260" i="7"/>
  <c r="AM260" i="7"/>
  <c r="AN260" i="7"/>
  <c r="AD261" i="7"/>
  <c r="AE261" i="7"/>
  <c r="AF261" i="7"/>
  <c r="AG261" i="7"/>
  <c r="AH261" i="7"/>
  <c r="AI261" i="7"/>
  <c r="AJ261" i="7"/>
  <c r="AK261" i="7"/>
  <c r="AL261" i="7"/>
  <c r="AM261" i="7"/>
  <c r="AN261" i="7"/>
  <c r="AD262" i="7"/>
  <c r="AE262" i="7"/>
  <c r="AF262" i="7"/>
  <c r="AG262" i="7"/>
  <c r="AH262" i="7"/>
  <c r="AI262" i="7"/>
  <c r="AJ262" i="7"/>
  <c r="AK262" i="7"/>
  <c r="AL262" i="7"/>
  <c r="AM262" i="7"/>
  <c r="AN262" i="7"/>
  <c r="AD263" i="7"/>
  <c r="AE263" i="7"/>
  <c r="AF263" i="7"/>
  <c r="AG263" i="7"/>
  <c r="AH263" i="7"/>
  <c r="AI263" i="7"/>
  <c r="AJ263" i="7"/>
  <c r="AK263" i="7"/>
  <c r="AL263" i="7"/>
  <c r="AM263" i="7"/>
  <c r="AN263" i="7"/>
  <c r="AD264" i="7"/>
  <c r="AE264" i="7"/>
  <c r="AF264" i="7"/>
  <c r="AG264" i="7"/>
  <c r="AH264" i="7"/>
  <c r="AI264" i="7"/>
  <c r="AJ264" i="7"/>
  <c r="AK264" i="7"/>
  <c r="AL264" i="7"/>
  <c r="AM264" i="7"/>
  <c r="AN264" i="7"/>
  <c r="AD265" i="7"/>
  <c r="AE265" i="7"/>
  <c r="AF265" i="7"/>
  <c r="AG265" i="7"/>
  <c r="AH265" i="7"/>
  <c r="AI265" i="7"/>
  <c r="AJ265" i="7"/>
  <c r="AK265" i="7"/>
  <c r="AL265" i="7"/>
  <c r="AM265" i="7"/>
  <c r="AN265" i="7"/>
  <c r="AD266" i="7"/>
  <c r="AE266" i="7"/>
  <c r="AF266" i="7"/>
  <c r="AG266" i="7"/>
  <c r="AH266" i="7"/>
  <c r="AI266" i="7"/>
  <c r="AJ266" i="7"/>
  <c r="AK266" i="7"/>
  <c r="AL266" i="7"/>
  <c r="AM266" i="7"/>
  <c r="AN266" i="7"/>
  <c r="AD267" i="7"/>
  <c r="AE267" i="7"/>
  <c r="AF267" i="7"/>
  <c r="AG267" i="7"/>
  <c r="AH267" i="7"/>
  <c r="AI267" i="7"/>
  <c r="AJ267" i="7"/>
  <c r="AK267" i="7"/>
  <c r="AL267" i="7"/>
  <c r="AM267" i="7"/>
  <c r="AN267" i="7"/>
  <c r="AD268" i="7"/>
  <c r="AE268" i="7"/>
  <c r="AF268" i="7"/>
  <c r="AG268" i="7"/>
  <c r="AH268" i="7"/>
  <c r="AI268" i="7"/>
  <c r="AJ268" i="7"/>
  <c r="AK268" i="7"/>
  <c r="AL268" i="7"/>
  <c r="AM268" i="7"/>
  <c r="AN268" i="7"/>
  <c r="AD269" i="7"/>
  <c r="AE269" i="7"/>
  <c r="AF269" i="7"/>
  <c r="AG269" i="7"/>
  <c r="AH269" i="7"/>
  <c r="AI269" i="7"/>
  <c r="AJ269" i="7"/>
  <c r="AK269" i="7"/>
  <c r="AL269" i="7"/>
  <c r="AM269" i="7"/>
  <c r="AN269" i="7"/>
  <c r="AD270" i="7"/>
  <c r="AE270" i="7"/>
  <c r="AF270" i="7"/>
  <c r="AG270" i="7"/>
  <c r="AH270" i="7"/>
  <c r="AI270" i="7"/>
  <c r="AJ270" i="7"/>
  <c r="AK270" i="7"/>
  <c r="AL270" i="7"/>
  <c r="AM270" i="7"/>
  <c r="AN270" i="7"/>
  <c r="AD271" i="7"/>
  <c r="AE271" i="7"/>
  <c r="AF271" i="7"/>
  <c r="AG271" i="7"/>
  <c r="AH271" i="7"/>
  <c r="AI271" i="7"/>
  <c r="AJ271" i="7"/>
  <c r="AK271" i="7"/>
  <c r="AL271" i="7"/>
  <c r="AM271" i="7"/>
  <c r="AN271" i="7"/>
  <c r="AD272" i="7"/>
  <c r="AE272" i="7"/>
  <c r="AF272" i="7"/>
  <c r="AG272" i="7"/>
  <c r="AH272" i="7"/>
  <c r="AI272" i="7"/>
  <c r="AJ272" i="7"/>
  <c r="AK272" i="7"/>
  <c r="AL272" i="7"/>
  <c r="AM272" i="7"/>
  <c r="AN272" i="7"/>
  <c r="AD273" i="7"/>
  <c r="AE273" i="7"/>
  <c r="AF273" i="7"/>
  <c r="AG273" i="7"/>
  <c r="AH273" i="7"/>
  <c r="AI273" i="7"/>
  <c r="AJ273" i="7"/>
  <c r="AK273" i="7"/>
  <c r="AL273" i="7"/>
  <c r="AM273" i="7"/>
  <c r="AN273" i="7"/>
  <c r="AD274" i="7"/>
  <c r="AE274" i="7"/>
  <c r="AF274" i="7"/>
  <c r="AG274" i="7"/>
  <c r="AH274" i="7"/>
  <c r="AI274" i="7"/>
  <c r="AJ274" i="7"/>
  <c r="AK274" i="7"/>
  <c r="AL274" i="7"/>
  <c r="AM274" i="7"/>
  <c r="AN274" i="7"/>
  <c r="AD275" i="7"/>
  <c r="AE275" i="7"/>
  <c r="AF275" i="7"/>
  <c r="AG275" i="7"/>
  <c r="AH275" i="7"/>
  <c r="AI275" i="7"/>
  <c r="AJ275" i="7"/>
  <c r="AK275" i="7"/>
  <c r="AL275" i="7"/>
  <c r="AM275" i="7"/>
  <c r="AN275" i="7"/>
  <c r="AN3" i="7"/>
  <c r="AM3" i="7"/>
  <c r="AL3" i="7"/>
  <c r="AK3" i="7"/>
  <c r="AJ3" i="7"/>
  <c r="AI3" i="7"/>
  <c r="AH3" i="7"/>
  <c r="AG3" i="7"/>
  <c r="AF3" i="7"/>
  <c r="AE3" i="7"/>
  <c r="AD3" i="7"/>
  <c r="Y4" i="19"/>
  <c r="Z4" i="19"/>
  <c r="AA4" i="19"/>
  <c r="AB4" i="19"/>
  <c r="AC4" i="19"/>
  <c r="AD4" i="19"/>
  <c r="AE4" i="19"/>
  <c r="AF4" i="19"/>
  <c r="AG4" i="19"/>
  <c r="AH4" i="19"/>
  <c r="AI4" i="19"/>
  <c r="Y5" i="19"/>
  <c r="Z5" i="19"/>
  <c r="AA5" i="19"/>
  <c r="AB5" i="19"/>
  <c r="AC5" i="19"/>
  <c r="AD5" i="19"/>
  <c r="AE5" i="19"/>
  <c r="AF5" i="19"/>
  <c r="AG5" i="19"/>
  <c r="AH5" i="19"/>
  <c r="AI5" i="19"/>
  <c r="Y6" i="19"/>
  <c r="Z6" i="19"/>
  <c r="AA6" i="19"/>
  <c r="AB6" i="19"/>
  <c r="AC6" i="19"/>
  <c r="AD6" i="19"/>
  <c r="AE6" i="19"/>
  <c r="AF6" i="19"/>
  <c r="AG6" i="19"/>
  <c r="AH6" i="19"/>
  <c r="AI6" i="19"/>
  <c r="Y7" i="19"/>
  <c r="Z7" i="19"/>
  <c r="AA7" i="19"/>
  <c r="AB7" i="19"/>
  <c r="AC7" i="19"/>
  <c r="AD7" i="19"/>
  <c r="AE7" i="19"/>
  <c r="AF7" i="19"/>
  <c r="AG7" i="19"/>
  <c r="AH7" i="19"/>
  <c r="AI7" i="19"/>
  <c r="Y8" i="19"/>
  <c r="Z8" i="19"/>
  <c r="AA8" i="19"/>
  <c r="AB8" i="19"/>
  <c r="AC8" i="19"/>
  <c r="AD8" i="19"/>
  <c r="AE8" i="19"/>
  <c r="AF8" i="19"/>
  <c r="AG8" i="19"/>
  <c r="AH8" i="19"/>
  <c r="AI8" i="19"/>
  <c r="Y9" i="19"/>
  <c r="Z9" i="19"/>
  <c r="AA9" i="19"/>
  <c r="AB9" i="19"/>
  <c r="AC9" i="19"/>
  <c r="AD9" i="19"/>
  <c r="AE9" i="19"/>
  <c r="AF9" i="19"/>
  <c r="AG9" i="19"/>
  <c r="AH9" i="19"/>
  <c r="AI9" i="19"/>
  <c r="Y10" i="19"/>
  <c r="Z10" i="19"/>
  <c r="AA10" i="19"/>
  <c r="AB10" i="19"/>
  <c r="AC10" i="19"/>
  <c r="AD10" i="19"/>
  <c r="AE10" i="19"/>
  <c r="AF10" i="19"/>
  <c r="AG10" i="19"/>
  <c r="AH10" i="19"/>
  <c r="AI10" i="19"/>
  <c r="Y11" i="19"/>
  <c r="Z11" i="19"/>
  <c r="AA11" i="19"/>
  <c r="AB11" i="19"/>
  <c r="AC11" i="19"/>
  <c r="AD11" i="19"/>
  <c r="AE11" i="19"/>
  <c r="AF11" i="19"/>
  <c r="AG11" i="19"/>
  <c r="AH11" i="19"/>
  <c r="AI11" i="19"/>
  <c r="Y12" i="19"/>
  <c r="Z12" i="19"/>
  <c r="AA12" i="19"/>
  <c r="AB12" i="19"/>
  <c r="AC12" i="19"/>
  <c r="AD12" i="19"/>
  <c r="AE12" i="19"/>
  <c r="AF12" i="19"/>
  <c r="AG12" i="19"/>
  <c r="AH12" i="19"/>
  <c r="AI12" i="19"/>
  <c r="Y13" i="19"/>
  <c r="Z13" i="19"/>
  <c r="AA13" i="19"/>
  <c r="AB13" i="19"/>
  <c r="AC13" i="19"/>
  <c r="AD13" i="19"/>
  <c r="AE13" i="19"/>
  <c r="AF13" i="19"/>
  <c r="AG13" i="19"/>
  <c r="AH13" i="19"/>
  <c r="AI13" i="19"/>
  <c r="Y14" i="19"/>
  <c r="Z14" i="19"/>
  <c r="AA14" i="19"/>
  <c r="AB14" i="19"/>
  <c r="AC14" i="19"/>
  <c r="AD14" i="19"/>
  <c r="AE14" i="19"/>
  <c r="AF14" i="19"/>
  <c r="AG14" i="19"/>
  <c r="AH14" i="19"/>
  <c r="AI14" i="19"/>
  <c r="Y15" i="19"/>
  <c r="Z15" i="19"/>
  <c r="AA15" i="19"/>
  <c r="AB15" i="19"/>
  <c r="AC15" i="19"/>
  <c r="AD15" i="19"/>
  <c r="AE15" i="19"/>
  <c r="AF15" i="19"/>
  <c r="AG15" i="19"/>
  <c r="AH15" i="19"/>
  <c r="AI15" i="19"/>
  <c r="Y16" i="19"/>
  <c r="Z16" i="19"/>
  <c r="AA16" i="19"/>
  <c r="AB16" i="19"/>
  <c r="AC16" i="19"/>
  <c r="AD16" i="19"/>
  <c r="AE16" i="19"/>
  <c r="AF16" i="19"/>
  <c r="AG16" i="19"/>
  <c r="AH16" i="19"/>
  <c r="AI16" i="19"/>
  <c r="Y17" i="19"/>
  <c r="Z17" i="19"/>
  <c r="AA17" i="19"/>
  <c r="AB17" i="19"/>
  <c r="AC17" i="19"/>
  <c r="AD17" i="19"/>
  <c r="AE17" i="19"/>
  <c r="AF17" i="19"/>
  <c r="AG17" i="19"/>
  <c r="AH17" i="19"/>
  <c r="AI17" i="19"/>
  <c r="Y18" i="19"/>
  <c r="Z18" i="19"/>
  <c r="AA18" i="19"/>
  <c r="AB18" i="19"/>
  <c r="AC18" i="19"/>
  <c r="AD18" i="19"/>
  <c r="AE18" i="19"/>
  <c r="AF18" i="19"/>
  <c r="AG18" i="19"/>
  <c r="AH18" i="19"/>
  <c r="AI18" i="19"/>
  <c r="Y19" i="19"/>
  <c r="Z19" i="19"/>
  <c r="AA19" i="19"/>
  <c r="AB19" i="19"/>
  <c r="AC19" i="19"/>
  <c r="AD19" i="19"/>
  <c r="AE19" i="19"/>
  <c r="AF19" i="19"/>
  <c r="AG19" i="19"/>
  <c r="AH19" i="19"/>
  <c r="AI19" i="19"/>
  <c r="Y20" i="19"/>
  <c r="Z20" i="19"/>
  <c r="AA20" i="19"/>
  <c r="AB20" i="19"/>
  <c r="AC20" i="19"/>
  <c r="AD20" i="19"/>
  <c r="AE20" i="19"/>
  <c r="AF20" i="19"/>
  <c r="AG20" i="19"/>
  <c r="AH20" i="19"/>
  <c r="AI20" i="19"/>
  <c r="Y21" i="19"/>
  <c r="Z21" i="19"/>
  <c r="AA21" i="19"/>
  <c r="AB21" i="19"/>
  <c r="AC21" i="19"/>
  <c r="AD21" i="19"/>
  <c r="AE21" i="19"/>
  <c r="AF21" i="19"/>
  <c r="AG21" i="19"/>
  <c r="AH21" i="19"/>
  <c r="AI21" i="19"/>
  <c r="Y22" i="19"/>
  <c r="Z22" i="19"/>
  <c r="AA22" i="19"/>
  <c r="AB22" i="19"/>
  <c r="AC22" i="19"/>
  <c r="AD22" i="19"/>
  <c r="AE22" i="19"/>
  <c r="AF22" i="19"/>
  <c r="AG22" i="19"/>
  <c r="AH22" i="19"/>
  <c r="AI22" i="19"/>
  <c r="Y23" i="19"/>
  <c r="Z23" i="19"/>
  <c r="AA23" i="19"/>
  <c r="AB23" i="19"/>
  <c r="AC23" i="19"/>
  <c r="AD23" i="19"/>
  <c r="AE23" i="19"/>
  <c r="AF23" i="19"/>
  <c r="AG23" i="19"/>
  <c r="AH23" i="19"/>
  <c r="AI23" i="19"/>
  <c r="Y24" i="19"/>
  <c r="Z24" i="19"/>
  <c r="AA24" i="19"/>
  <c r="AB24" i="19"/>
  <c r="AC24" i="19"/>
  <c r="AD24" i="19"/>
  <c r="AE24" i="19"/>
  <c r="AF24" i="19"/>
  <c r="AG24" i="19"/>
  <c r="AH24" i="19"/>
  <c r="AI24" i="19"/>
  <c r="Y25" i="19"/>
  <c r="Z25" i="19"/>
  <c r="AA25" i="19"/>
  <c r="AB25" i="19"/>
  <c r="AC25" i="19"/>
  <c r="AD25" i="19"/>
  <c r="AE25" i="19"/>
  <c r="AF25" i="19"/>
  <c r="AG25" i="19"/>
  <c r="AH25" i="19"/>
  <c r="AI25" i="19"/>
  <c r="Y26" i="19"/>
  <c r="Z26" i="19"/>
  <c r="AA26" i="19"/>
  <c r="AB26" i="19"/>
  <c r="AC26" i="19"/>
  <c r="AD26" i="19"/>
  <c r="AE26" i="19"/>
  <c r="AF26" i="19"/>
  <c r="AG26" i="19"/>
  <c r="AH26" i="19"/>
  <c r="AI26" i="19"/>
  <c r="Y27" i="19"/>
  <c r="Z27" i="19"/>
  <c r="AA27" i="19"/>
  <c r="AB27" i="19"/>
  <c r="AC27" i="19"/>
  <c r="AD27" i="19"/>
  <c r="AE27" i="19"/>
  <c r="AF27" i="19"/>
  <c r="AG27" i="19"/>
  <c r="AH27" i="19"/>
  <c r="AI27" i="19"/>
  <c r="Y28" i="19"/>
  <c r="Z28" i="19"/>
  <c r="AA28" i="19"/>
  <c r="AB28" i="19"/>
  <c r="AC28" i="19"/>
  <c r="AD28" i="19"/>
  <c r="AE28" i="19"/>
  <c r="AF28" i="19"/>
  <c r="AG28" i="19"/>
  <c r="AH28" i="19"/>
  <c r="AI28" i="19"/>
  <c r="Y29" i="19"/>
  <c r="Z29" i="19"/>
  <c r="AA29" i="19"/>
  <c r="AB29" i="19"/>
  <c r="AC29" i="19"/>
  <c r="AD29" i="19"/>
  <c r="AE29" i="19"/>
  <c r="AF29" i="19"/>
  <c r="AG29" i="19"/>
  <c r="AH29" i="19"/>
  <c r="AI29" i="19"/>
  <c r="Y30" i="19"/>
  <c r="Z30" i="19"/>
  <c r="AA30" i="19"/>
  <c r="AB30" i="19"/>
  <c r="AC30" i="19"/>
  <c r="AD30" i="19"/>
  <c r="AE30" i="19"/>
  <c r="AF30" i="19"/>
  <c r="AG30" i="19"/>
  <c r="AH30" i="19"/>
  <c r="AI30" i="19"/>
  <c r="Y31" i="19"/>
  <c r="Z31" i="19"/>
  <c r="AA31" i="19"/>
  <c r="AB31" i="19"/>
  <c r="AC31" i="19"/>
  <c r="AD31" i="19"/>
  <c r="AE31" i="19"/>
  <c r="AF31" i="19"/>
  <c r="AG31" i="19"/>
  <c r="AH31" i="19"/>
  <c r="AI31" i="19"/>
  <c r="Y32" i="19"/>
  <c r="Z32" i="19"/>
  <c r="AA32" i="19"/>
  <c r="AB32" i="19"/>
  <c r="AC32" i="19"/>
  <c r="AD32" i="19"/>
  <c r="AE32" i="19"/>
  <c r="AF32" i="19"/>
  <c r="AG32" i="19"/>
  <c r="AH32" i="19"/>
  <c r="AI32" i="19"/>
  <c r="Y33" i="19"/>
  <c r="Z33" i="19"/>
  <c r="AA33" i="19"/>
  <c r="AB33" i="19"/>
  <c r="AC33" i="19"/>
  <c r="AD33" i="19"/>
  <c r="AE33" i="19"/>
  <c r="AF33" i="19"/>
  <c r="AG33" i="19"/>
  <c r="AH33" i="19"/>
  <c r="AI33" i="19"/>
  <c r="Y34" i="19"/>
  <c r="Z34" i="19"/>
  <c r="AA34" i="19"/>
  <c r="AB34" i="19"/>
  <c r="AC34" i="19"/>
  <c r="AD34" i="19"/>
  <c r="AE34" i="19"/>
  <c r="AF34" i="19"/>
  <c r="AG34" i="19"/>
  <c r="AH34" i="19"/>
  <c r="AI34" i="19"/>
  <c r="Y35" i="19"/>
  <c r="Z35" i="19"/>
  <c r="AA35" i="19"/>
  <c r="AB35" i="19"/>
  <c r="AC35" i="19"/>
  <c r="AD35" i="19"/>
  <c r="AE35" i="19"/>
  <c r="AF35" i="19"/>
  <c r="AG35" i="19"/>
  <c r="AH35" i="19"/>
  <c r="AI35" i="19"/>
  <c r="Y36" i="19"/>
  <c r="Z36" i="19"/>
  <c r="AA36" i="19"/>
  <c r="AB36" i="19"/>
  <c r="AC36" i="19"/>
  <c r="AD36" i="19"/>
  <c r="AE36" i="19"/>
  <c r="AF36" i="19"/>
  <c r="AG36" i="19"/>
  <c r="AH36" i="19"/>
  <c r="AI36" i="19"/>
  <c r="Y37" i="19"/>
  <c r="Z37" i="19"/>
  <c r="AA37" i="19"/>
  <c r="AB37" i="19"/>
  <c r="AC37" i="19"/>
  <c r="AD37" i="19"/>
  <c r="AE37" i="19"/>
  <c r="AF37" i="19"/>
  <c r="AG37" i="19"/>
  <c r="AH37" i="19"/>
  <c r="AI37" i="19"/>
  <c r="Y38" i="19"/>
  <c r="Z38" i="19"/>
  <c r="AA38" i="19"/>
  <c r="AB38" i="19"/>
  <c r="AC38" i="19"/>
  <c r="AD38" i="19"/>
  <c r="AE38" i="19"/>
  <c r="AF38" i="19"/>
  <c r="AG38" i="19"/>
  <c r="AH38" i="19"/>
  <c r="AI38" i="19"/>
  <c r="Y39" i="19"/>
  <c r="Z39" i="19"/>
  <c r="AA39" i="19"/>
  <c r="AB39" i="19"/>
  <c r="AC39" i="19"/>
  <c r="AD39" i="19"/>
  <c r="AE39" i="19"/>
  <c r="AF39" i="19"/>
  <c r="AG39" i="19"/>
  <c r="AH39" i="19"/>
  <c r="AI39" i="19"/>
  <c r="Y40" i="19"/>
  <c r="Z40" i="19"/>
  <c r="AA40" i="19"/>
  <c r="AB40" i="19"/>
  <c r="AC40" i="19"/>
  <c r="AD40" i="19"/>
  <c r="AE40" i="19"/>
  <c r="AF40" i="19"/>
  <c r="AG40" i="19"/>
  <c r="AH40" i="19"/>
  <c r="AI40" i="19"/>
  <c r="Y41" i="19"/>
  <c r="Z41" i="19"/>
  <c r="AA41" i="19"/>
  <c r="AB41" i="19"/>
  <c r="AC41" i="19"/>
  <c r="AD41" i="19"/>
  <c r="AE41" i="19"/>
  <c r="AF41" i="19"/>
  <c r="AG41" i="19"/>
  <c r="AH41" i="19"/>
  <c r="AI41" i="19"/>
  <c r="Y42" i="19"/>
  <c r="Z42" i="19"/>
  <c r="AA42" i="19"/>
  <c r="AB42" i="19"/>
  <c r="AC42" i="19"/>
  <c r="AD42" i="19"/>
  <c r="AE42" i="19"/>
  <c r="AF42" i="19"/>
  <c r="AG42" i="19"/>
  <c r="AH42" i="19"/>
  <c r="AI42" i="19"/>
  <c r="Y43" i="19"/>
  <c r="Z43" i="19"/>
  <c r="AA43" i="19"/>
  <c r="AB43" i="19"/>
  <c r="AC43" i="19"/>
  <c r="AD43" i="19"/>
  <c r="AE43" i="19"/>
  <c r="AF43" i="19"/>
  <c r="AG43" i="19"/>
  <c r="AH43" i="19"/>
  <c r="AI43" i="19"/>
  <c r="Y44" i="19"/>
  <c r="Z44" i="19"/>
  <c r="AA44" i="19"/>
  <c r="AB44" i="19"/>
  <c r="AC44" i="19"/>
  <c r="AD44" i="19"/>
  <c r="AE44" i="19"/>
  <c r="AF44" i="19"/>
  <c r="AG44" i="19"/>
  <c r="AH44" i="19"/>
  <c r="AI44" i="19"/>
  <c r="Y45" i="19"/>
  <c r="Z45" i="19"/>
  <c r="AA45" i="19"/>
  <c r="AB45" i="19"/>
  <c r="AC45" i="19"/>
  <c r="AD45" i="19"/>
  <c r="AE45" i="19"/>
  <c r="AF45" i="19"/>
  <c r="AG45" i="19"/>
  <c r="AH45" i="19"/>
  <c r="AI45" i="19"/>
  <c r="Y46" i="19"/>
  <c r="Z46" i="19"/>
  <c r="AA46" i="19"/>
  <c r="AB46" i="19"/>
  <c r="AC46" i="19"/>
  <c r="AD46" i="19"/>
  <c r="AE46" i="19"/>
  <c r="AF46" i="19"/>
  <c r="AG46" i="19"/>
  <c r="AH46" i="19"/>
  <c r="AI46" i="19"/>
  <c r="Y47" i="19"/>
  <c r="Z47" i="19"/>
  <c r="AA47" i="19"/>
  <c r="AB47" i="19"/>
  <c r="AC47" i="19"/>
  <c r="AD47" i="19"/>
  <c r="AE47" i="19"/>
  <c r="AF47" i="19"/>
  <c r="AG47" i="19"/>
  <c r="AH47" i="19"/>
  <c r="AI47" i="19"/>
  <c r="Y48" i="19"/>
  <c r="Z48" i="19"/>
  <c r="AA48" i="19"/>
  <c r="AB48" i="19"/>
  <c r="AC48" i="19"/>
  <c r="AD48" i="19"/>
  <c r="AE48" i="19"/>
  <c r="AF48" i="19"/>
  <c r="AG48" i="19"/>
  <c r="AH48" i="19"/>
  <c r="AI48" i="19"/>
  <c r="Y49" i="19"/>
  <c r="Z49" i="19"/>
  <c r="AA49" i="19"/>
  <c r="AB49" i="19"/>
  <c r="AC49" i="19"/>
  <c r="AD49" i="19"/>
  <c r="AE49" i="19"/>
  <c r="AF49" i="19"/>
  <c r="AG49" i="19"/>
  <c r="AH49" i="19"/>
  <c r="AI49" i="19"/>
  <c r="Y50" i="19"/>
  <c r="Z50" i="19"/>
  <c r="AA50" i="19"/>
  <c r="AB50" i="19"/>
  <c r="AC50" i="19"/>
  <c r="AD50" i="19"/>
  <c r="AE50" i="19"/>
  <c r="AF50" i="19"/>
  <c r="AG50" i="19"/>
  <c r="AH50" i="19"/>
  <c r="AI50" i="19"/>
  <c r="Y51" i="19"/>
  <c r="Z51" i="19"/>
  <c r="AA51" i="19"/>
  <c r="AB51" i="19"/>
  <c r="AC51" i="19"/>
  <c r="AD51" i="19"/>
  <c r="AE51" i="19"/>
  <c r="AF51" i="19"/>
  <c r="AG51" i="19"/>
  <c r="AH51" i="19"/>
  <c r="AI51" i="19"/>
  <c r="Y52" i="19"/>
  <c r="Z52" i="19"/>
  <c r="AA52" i="19"/>
  <c r="AB52" i="19"/>
  <c r="AC52" i="19"/>
  <c r="AD52" i="19"/>
  <c r="AE52" i="19"/>
  <c r="AF52" i="19"/>
  <c r="AG52" i="19"/>
  <c r="AH52" i="19"/>
  <c r="AI52" i="19"/>
  <c r="Y53" i="19"/>
  <c r="Z53" i="19"/>
  <c r="AA53" i="19"/>
  <c r="AB53" i="19"/>
  <c r="AC53" i="19"/>
  <c r="AD53" i="19"/>
  <c r="AE53" i="19"/>
  <c r="AF53" i="19"/>
  <c r="AG53" i="19"/>
  <c r="AH53" i="19"/>
  <c r="AI53" i="19"/>
  <c r="Y54" i="19"/>
  <c r="Z54" i="19"/>
  <c r="AA54" i="19"/>
  <c r="AB54" i="19"/>
  <c r="AC54" i="19"/>
  <c r="AD54" i="19"/>
  <c r="AE54" i="19"/>
  <c r="AF54" i="19"/>
  <c r="AG54" i="19"/>
  <c r="AH54" i="19"/>
  <c r="AI54" i="19"/>
  <c r="Y55" i="19"/>
  <c r="Z55" i="19"/>
  <c r="AA55" i="19"/>
  <c r="AB55" i="19"/>
  <c r="AC55" i="19"/>
  <c r="AD55" i="19"/>
  <c r="AE55" i="19"/>
  <c r="AF55" i="19"/>
  <c r="AG55" i="19"/>
  <c r="AH55" i="19"/>
  <c r="AI55" i="19"/>
  <c r="Y56" i="19"/>
  <c r="Z56" i="19"/>
  <c r="AA56" i="19"/>
  <c r="AB56" i="19"/>
  <c r="AC56" i="19"/>
  <c r="AD56" i="19"/>
  <c r="AE56" i="19"/>
  <c r="AF56" i="19"/>
  <c r="AG56" i="19"/>
  <c r="AH56" i="19"/>
  <c r="AI56" i="19"/>
  <c r="Y57" i="19"/>
  <c r="Z57" i="19"/>
  <c r="AA57" i="19"/>
  <c r="AB57" i="19"/>
  <c r="AC57" i="19"/>
  <c r="AD57" i="19"/>
  <c r="AE57" i="19"/>
  <c r="AF57" i="19"/>
  <c r="AG57" i="19"/>
  <c r="AH57" i="19"/>
  <c r="AI57" i="19"/>
  <c r="Y58" i="19"/>
  <c r="Z58" i="19"/>
  <c r="AA58" i="19"/>
  <c r="AB58" i="19"/>
  <c r="AC58" i="19"/>
  <c r="AD58" i="19"/>
  <c r="AE58" i="19"/>
  <c r="AF58" i="19"/>
  <c r="AG58" i="19"/>
  <c r="AH58" i="19"/>
  <c r="AI58" i="19"/>
  <c r="Y59" i="19"/>
  <c r="Z59" i="19"/>
  <c r="AA59" i="19"/>
  <c r="AB59" i="19"/>
  <c r="AC59" i="19"/>
  <c r="AD59" i="19"/>
  <c r="AE59" i="19"/>
  <c r="AF59" i="19"/>
  <c r="AG59" i="19"/>
  <c r="AH59" i="19"/>
  <c r="AI59" i="19"/>
  <c r="Y60" i="19"/>
  <c r="Z60" i="19"/>
  <c r="AA60" i="19"/>
  <c r="AB60" i="19"/>
  <c r="AC60" i="19"/>
  <c r="AD60" i="19"/>
  <c r="AE60" i="19"/>
  <c r="AF60" i="19"/>
  <c r="AG60" i="19"/>
  <c r="AH60" i="19"/>
  <c r="AI60" i="19"/>
  <c r="Y61" i="19"/>
  <c r="Z61" i="19"/>
  <c r="AA61" i="19"/>
  <c r="AB61" i="19"/>
  <c r="AC61" i="19"/>
  <c r="AD61" i="19"/>
  <c r="AE61" i="19"/>
  <c r="AF61" i="19"/>
  <c r="AG61" i="19"/>
  <c r="AH61" i="19"/>
  <c r="AI61" i="19"/>
  <c r="Y62" i="19"/>
  <c r="Z62" i="19"/>
  <c r="AA62" i="19"/>
  <c r="AB62" i="19"/>
  <c r="AC62" i="19"/>
  <c r="AD62" i="19"/>
  <c r="AE62" i="19"/>
  <c r="AF62" i="19"/>
  <c r="AG62" i="19"/>
  <c r="AH62" i="19"/>
  <c r="AI62" i="19"/>
  <c r="Y63" i="19"/>
  <c r="Z63" i="19"/>
  <c r="AA63" i="19"/>
  <c r="AB63" i="19"/>
  <c r="AC63" i="19"/>
  <c r="AD63" i="19"/>
  <c r="AE63" i="19"/>
  <c r="AF63" i="19"/>
  <c r="AG63" i="19"/>
  <c r="AH63" i="19"/>
  <c r="AI63" i="19"/>
  <c r="Y64" i="19"/>
  <c r="Z64" i="19"/>
  <c r="AA64" i="19"/>
  <c r="AB64" i="19"/>
  <c r="AC64" i="19"/>
  <c r="AD64" i="19"/>
  <c r="AE64" i="19"/>
  <c r="AF64" i="19"/>
  <c r="AG64" i="19"/>
  <c r="AH64" i="19"/>
  <c r="AI64" i="19"/>
  <c r="Y65" i="19"/>
  <c r="Z65" i="19"/>
  <c r="AA65" i="19"/>
  <c r="AB65" i="19"/>
  <c r="AC65" i="19"/>
  <c r="AD65" i="19"/>
  <c r="AE65" i="19"/>
  <c r="AF65" i="19"/>
  <c r="AG65" i="19"/>
  <c r="AH65" i="19"/>
  <c r="AI65" i="19"/>
  <c r="Y66" i="19"/>
  <c r="Z66" i="19"/>
  <c r="AA66" i="19"/>
  <c r="AB66" i="19"/>
  <c r="AC66" i="19"/>
  <c r="AD66" i="19"/>
  <c r="AE66" i="19"/>
  <c r="AF66" i="19"/>
  <c r="AG66" i="19"/>
  <c r="AH66" i="19"/>
  <c r="AI66" i="19"/>
  <c r="Y67" i="19"/>
  <c r="Z67" i="19"/>
  <c r="AA67" i="19"/>
  <c r="AB67" i="19"/>
  <c r="AC67" i="19"/>
  <c r="AD67" i="19"/>
  <c r="AE67" i="19"/>
  <c r="AF67" i="19"/>
  <c r="AG67" i="19"/>
  <c r="AH67" i="19"/>
  <c r="AI67" i="19"/>
  <c r="Y68" i="19"/>
  <c r="Z68" i="19"/>
  <c r="AA68" i="19"/>
  <c r="AB68" i="19"/>
  <c r="AC68" i="19"/>
  <c r="AD68" i="19"/>
  <c r="AE68" i="19"/>
  <c r="AF68" i="19"/>
  <c r="AG68" i="19"/>
  <c r="AH68" i="19"/>
  <c r="AI68" i="19"/>
  <c r="Y69" i="19"/>
  <c r="Z69" i="19"/>
  <c r="AA69" i="19"/>
  <c r="AB69" i="19"/>
  <c r="AC69" i="19"/>
  <c r="AD69" i="19"/>
  <c r="AE69" i="19"/>
  <c r="AF69" i="19"/>
  <c r="AG69" i="19"/>
  <c r="AH69" i="19"/>
  <c r="AI69" i="19"/>
  <c r="Y70" i="19"/>
  <c r="Z70" i="19"/>
  <c r="AA70" i="19"/>
  <c r="AB70" i="19"/>
  <c r="AC70" i="19"/>
  <c r="AD70" i="19"/>
  <c r="AE70" i="19"/>
  <c r="AF70" i="19"/>
  <c r="AG70" i="19"/>
  <c r="AH70" i="19"/>
  <c r="AI70" i="19"/>
  <c r="Y71" i="19"/>
  <c r="Z71" i="19"/>
  <c r="AA71" i="19"/>
  <c r="AB71" i="19"/>
  <c r="AC71" i="19"/>
  <c r="AD71" i="19"/>
  <c r="AE71" i="19"/>
  <c r="AF71" i="19"/>
  <c r="AG71" i="19"/>
  <c r="AH71" i="19"/>
  <c r="AI71" i="19"/>
  <c r="Y72" i="19"/>
  <c r="Z72" i="19"/>
  <c r="AA72" i="19"/>
  <c r="AB72" i="19"/>
  <c r="AC72" i="19"/>
  <c r="AD72" i="19"/>
  <c r="AE72" i="19"/>
  <c r="AF72" i="19"/>
  <c r="AG72" i="19"/>
  <c r="AH72" i="19"/>
  <c r="AI72" i="19"/>
  <c r="Y73" i="19"/>
  <c r="Z73" i="19"/>
  <c r="AA73" i="19"/>
  <c r="AB73" i="19"/>
  <c r="AC73" i="19"/>
  <c r="AD73" i="19"/>
  <c r="AE73" i="19"/>
  <c r="AF73" i="19"/>
  <c r="AG73" i="19"/>
  <c r="AH73" i="19"/>
  <c r="AI73" i="19"/>
  <c r="Y74" i="19"/>
  <c r="Z74" i="19"/>
  <c r="AA74" i="19"/>
  <c r="AB74" i="19"/>
  <c r="AC74" i="19"/>
  <c r="AD74" i="19"/>
  <c r="AE74" i="19"/>
  <c r="AF74" i="19"/>
  <c r="AG74" i="19"/>
  <c r="AH74" i="19"/>
  <c r="AI74" i="19"/>
  <c r="Y75" i="19"/>
  <c r="Z75" i="19"/>
  <c r="AA75" i="19"/>
  <c r="AB75" i="19"/>
  <c r="AC75" i="19"/>
  <c r="AD75" i="19"/>
  <c r="AE75" i="19"/>
  <c r="AF75" i="19"/>
  <c r="AG75" i="19"/>
  <c r="AH75" i="19"/>
  <c r="AI75" i="19"/>
  <c r="Y76" i="19"/>
  <c r="Z76" i="19"/>
  <c r="AA76" i="19"/>
  <c r="AB76" i="19"/>
  <c r="AC76" i="19"/>
  <c r="AD76" i="19"/>
  <c r="AE76" i="19"/>
  <c r="AF76" i="19"/>
  <c r="AG76" i="19"/>
  <c r="AH76" i="19"/>
  <c r="AI76" i="19"/>
  <c r="Y77" i="19"/>
  <c r="Z77" i="19"/>
  <c r="AA77" i="19"/>
  <c r="AB77" i="19"/>
  <c r="AC77" i="19"/>
  <c r="AD77" i="19"/>
  <c r="AE77" i="19"/>
  <c r="AF77" i="19"/>
  <c r="AG77" i="19"/>
  <c r="AH77" i="19"/>
  <c r="AI77" i="19"/>
  <c r="Y78" i="19"/>
  <c r="Z78" i="19"/>
  <c r="AA78" i="19"/>
  <c r="AB78" i="19"/>
  <c r="AC78" i="19"/>
  <c r="AD78" i="19"/>
  <c r="AE78" i="19"/>
  <c r="AF78" i="19"/>
  <c r="AG78" i="19"/>
  <c r="AH78" i="19"/>
  <c r="AI78" i="19"/>
  <c r="Y79" i="19"/>
  <c r="Z79" i="19"/>
  <c r="AA79" i="19"/>
  <c r="AB79" i="19"/>
  <c r="AC79" i="19"/>
  <c r="AD79" i="19"/>
  <c r="AE79" i="19"/>
  <c r="AF79" i="19"/>
  <c r="AG79" i="19"/>
  <c r="AH79" i="19"/>
  <c r="AI79" i="19"/>
  <c r="Y80" i="19"/>
  <c r="Z80" i="19"/>
  <c r="AA80" i="19"/>
  <c r="AB80" i="19"/>
  <c r="AC80" i="19"/>
  <c r="AD80" i="19"/>
  <c r="AE80" i="19"/>
  <c r="AF80" i="19"/>
  <c r="AG80" i="19"/>
  <c r="AH80" i="19"/>
  <c r="AI80" i="19"/>
  <c r="Y81" i="19"/>
  <c r="Z81" i="19"/>
  <c r="AA81" i="19"/>
  <c r="AB81" i="19"/>
  <c r="AC81" i="19"/>
  <c r="AD81" i="19"/>
  <c r="AE81" i="19"/>
  <c r="AF81" i="19"/>
  <c r="AG81" i="19"/>
  <c r="AH81" i="19"/>
  <c r="AI81" i="19"/>
  <c r="Y82" i="19"/>
  <c r="Z82" i="19"/>
  <c r="AA82" i="19"/>
  <c r="AB82" i="19"/>
  <c r="AC82" i="19"/>
  <c r="AD82" i="19"/>
  <c r="AE82" i="19"/>
  <c r="AF82" i="19"/>
  <c r="AG82" i="19"/>
  <c r="AH82" i="19"/>
  <c r="AI82" i="19"/>
  <c r="Y83" i="19"/>
  <c r="Z83" i="19"/>
  <c r="AA83" i="19"/>
  <c r="AB83" i="19"/>
  <c r="AC83" i="19"/>
  <c r="AD83" i="19"/>
  <c r="AE83" i="19"/>
  <c r="AF83" i="19"/>
  <c r="AG83" i="19"/>
  <c r="AH83" i="19"/>
  <c r="AI83" i="19"/>
  <c r="Y84" i="19"/>
  <c r="Z84" i="19"/>
  <c r="AA84" i="19"/>
  <c r="AB84" i="19"/>
  <c r="AC84" i="19"/>
  <c r="AD84" i="19"/>
  <c r="AE84" i="19"/>
  <c r="AF84" i="19"/>
  <c r="AG84" i="19"/>
  <c r="AH84" i="19"/>
  <c r="AI84" i="19"/>
  <c r="Y85" i="19"/>
  <c r="Z85" i="19"/>
  <c r="AA85" i="19"/>
  <c r="AB85" i="19"/>
  <c r="AC85" i="19"/>
  <c r="AD85" i="19"/>
  <c r="AE85" i="19"/>
  <c r="AF85" i="19"/>
  <c r="AG85" i="19"/>
  <c r="AH85" i="19"/>
  <c r="AI85" i="19"/>
  <c r="Y86" i="19"/>
  <c r="Z86" i="19"/>
  <c r="AA86" i="19"/>
  <c r="AB86" i="19"/>
  <c r="AC86" i="19"/>
  <c r="AD86" i="19"/>
  <c r="AE86" i="19"/>
  <c r="AF86" i="19"/>
  <c r="AG86" i="19"/>
  <c r="AH86" i="19"/>
  <c r="AI86" i="19"/>
  <c r="Y87" i="19"/>
  <c r="Z87" i="19"/>
  <c r="AA87" i="19"/>
  <c r="AB87" i="19"/>
  <c r="AC87" i="19"/>
  <c r="AD87" i="19"/>
  <c r="AE87" i="19"/>
  <c r="AF87" i="19"/>
  <c r="AG87" i="19"/>
  <c r="AH87" i="19"/>
  <c r="AI87" i="19"/>
  <c r="Y88" i="19"/>
  <c r="Z88" i="19"/>
  <c r="AA88" i="19"/>
  <c r="AB88" i="19"/>
  <c r="AC88" i="19"/>
  <c r="AD88" i="19"/>
  <c r="AE88" i="19"/>
  <c r="AF88" i="19"/>
  <c r="AG88" i="19"/>
  <c r="AH88" i="19"/>
  <c r="AI88" i="19"/>
  <c r="Y89" i="19"/>
  <c r="Z89" i="19"/>
  <c r="AA89" i="19"/>
  <c r="AB89" i="19"/>
  <c r="AC89" i="19"/>
  <c r="AD89" i="19"/>
  <c r="AE89" i="19"/>
  <c r="AF89" i="19"/>
  <c r="AG89" i="19"/>
  <c r="AH89" i="19"/>
  <c r="AI89" i="19"/>
  <c r="Y90" i="19"/>
  <c r="Z90" i="19"/>
  <c r="AA90" i="19"/>
  <c r="AB90" i="19"/>
  <c r="AC90" i="19"/>
  <c r="AD90" i="19"/>
  <c r="AE90" i="19"/>
  <c r="AF90" i="19"/>
  <c r="AG90" i="19"/>
  <c r="AH90" i="19"/>
  <c r="AI90" i="19"/>
  <c r="Y91" i="19"/>
  <c r="Z91" i="19"/>
  <c r="AA91" i="19"/>
  <c r="AB91" i="19"/>
  <c r="AC91" i="19"/>
  <c r="AD91" i="19"/>
  <c r="AE91" i="19"/>
  <c r="AF91" i="19"/>
  <c r="AG91" i="19"/>
  <c r="AH91" i="19"/>
  <c r="AI91" i="19"/>
  <c r="Y92" i="19"/>
  <c r="Z92" i="19"/>
  <c r="AA92" i="19"/>
  <c r="AB92" i="19"/>
  <c r="AC92" i="19"/>
  <c r="AD92" i="19"/>
  <c r="AE92" i="19"/>
  <c r="AF92" i="19"/>
  <c r="AG92" i="19"/>
  <c r="AH92" i="19"/>
  <c r="AI92" i="19"/>
  <c r="Y93" i="19"/>
  <c r="Z93" i="19"/>
  <c r="AA93" i="19"/>
  <c r="AB93" i="19"/>
  <c r="AC93" i="19"/>
  <c r="AD93" i="19"/>
  <c r="AE93" i="19"/>
  <c r="AF93" i="19"/>
  <c r="AG93" i="19"/>
  <c r="AH93" i="19"/>
  <c r="AI93" i="19"/>
  <c r="Y94" i="19"/>
  <c r="Z94" i="19"/>
  <c r="AA94" i="19"/>
  <c r="AB94" i="19"/>
  <c r="AC94" i="19"/>
  <c r="AD94" i="19"/>
  <c r="AE94" i="19"/>
  <c r="AF94" i="19"/>
  <c r="AG94" i="19"/>
  <c r="AH94" i="19"/>
  <c r="AI94" i="19"/>
  <c r="Y95" i="19"/>
  <c r="Z95" i="19"/>
  <c r="AA95" i="19"/>
  <c r="AB95" i="19"/>
  <c r="AC95" i="19"/>
  <c r="AD95" i="19"/>
  <c r="AE95" i="19"/>
  <c r="AF95" i="19"/>
  <c r="AG95" i="19"/>
  <c r="AH95" i="19"/>
  <c r="AI95" i="19"/>
  <c r="Y96" i="19"/>
  <c r="Z96" i="19"/>
  <c r="AA96" i="19"/>
  <c r="AB96" i="19"/>
  <c r="AC96" i="19"/>
  <c r="AD96" i="19"/>
  <c r="AE96" i="19"/>
  <c r="AF96" i="19"/>
  <c r="AG96" i="19"/>
  <c r="AH96" i="19"/>
  <c r="AI96" i="19"/>
  <c r="Y97" i="19"/>
  <c r="Z97" i="19"/>
  <c r="AA97" i="19"/>
  <c r="AB97" i="19"/>
  <c r="AC97" i="19"/>
  <c r="AD97" i="19"/>
  <c r="AE97" i="19"/>
  <c r="AF97" i="19"/>
  <c r="AG97" i="19"/>
  <c r="AH97" i="19"/>
  <c r="AI97" i="19"/>
  <c r="Y98" i="19"/>
  <c r="Z98" i="19"/>
  <c r="AA98" i="19"/>
  <c r="AB98" i="19"/>
  <c r="AC98" i="19"/>
  <c r="AD98" i="19"/>
  <c r="AE98" i="19"/>
  <c r="AF98" i="19"/>
  <c r="AG98" i="19"/>
  <c r="AH98" i="19"/>
  <c r="AI98" i="19"/>
  <c r="Y99" i="19"/>
  <c r="Z99" i="19"/>
  <c r="AA99" i="19"/>
  <c r="AB99" i="19"/>
  <c r="AC99" i="19"/>
  <c r="AD99" i="19"/>
  <c r="AE99" i="19"/>
  <c r="AF99" i="19"/>
  <c r="AG99" i="19"/>
  <c r="AH99" i="19"/>
  <c r="AI99" i="19"/>
  <c r="Y100" i="19"/>
  <c r="Z100" i="19"/>
  <c r="AA100" i="19"/>
  <c r="AB100" i="19"/>
  <c r="AC100" i="19"/>
  <c r="AD100" i="19"/>
  <c r="AE100" i="19"/>
  <c r="AF100" i="19"/>
  <c r="AG100" i="19"/>
  <c r="AH100" i="19"/>
  <c r="AI100" i="19"/>
  <c r="Y101" i="19"/>
  <c r="Z101" i="19"/>
  <c r="AA101" i="19"/>
  <c r="AB101" i="19"/>
  <c r="AC101" i="19"/>
  <c r="AD101" i="19"/>
  <c r="AE101" i="19"/>
  <c r="AF101" i="19"/>
  <c r="AG101" i="19"/>
  <c r="AH101" i="19"/>
  <c r="AI101" i="19"/>
  <c r="Y102" i="19"/>
  <c r="Z102" i="19"/>
  <c r="AA102" i="19"/>
  <c r="AB102" i="19"/>
  <c r="AC102" i="19"/>
  <c r="AD102" i="19"/>
  <c r="AE102" i="19"/>
  <c r="AF102" i="19"/>
  <c r="AG102" i="19"/>
  <c r="AH102" i="19"/>
  <c r="AI102" i="19"/>
  <c r="Y103" i="19"/>
  <c r="Z103" i="19"/>
  <c r="AA103" i="19"/>
  <c r="AB103" i="19"/>
  <c r="AC103" i="19"/>
  <c r="AD103" i="19"/>
  <c r="AE103" i="19"/>
  <c r="AF103" i="19"/>
  <c r="AG103" i="19"/>
  <c r="AH103" i="19"/>
  <c r="AI103" i="19"/>
  <c r="Y104" i="19"/>
  <c r="Z104" i="19"/>
  <c r="AA104" i="19"/>
  <c r="AB104" i="19"/>
  <c r="AC104" i="19"/>
  <c r="AD104" i="19"/>
  <c r="AE104" i="19"/>
  <c r="AF104" i="19"/>
  <c r="AG104" i="19"/>
  <c r="AH104" i="19"/>
  <c r="AI104" i="19"/>
  <c r="Y105" i="19"/>
  <c r="Z105" i="19"/>
  <c r="AA105" i="19"/>
  <c r="AB105" i="19"/>
  <c r="AC105" i="19"/>
  <c r="AD105" i="19"/>
  <c r="AE105" i="19"/>
  <c r="AF105" i="19"/>
  <c r="AG105" i="19"/>
  <c r="AH105" i="19"/>
  <c r="AI105" i="19"/>
  <c r="Y106" i="19"/>
  <c r="Z106" i="19"/>
  <c r="AA106" i="19"/>
  <c r="AB106" i="19"/>
  <c r="AC106" i="19"/>
  <c r="AD106" i="19"/>
  <c r="AE106" i="19"/>
  <c r="AF106" i="19"/>
  <c r="AG106" i="19"/>
  <c r="AH106" i="19"/>
  <c r="AI106" i="19"/>
  <c r="Y107" i="19"/>
  <c r="Z107" i="19"/>
  <c r="AA107" i="19"/>
  <c r="AB107" i="19"/>
  <c r="AC107" i="19"/>
  <c r="AD107" i="19"/>
  <c r="AE107" i="19"/>
  <c r="AF107" i="19"/>
  <c r="AG107" i="19"/>
  <c r="AH107" i="19"/>
  <c r="AI107" i="19"/>
  <c r="Y108" i="19"/>
  <c r="Z108" i="19"/>
  <c r="AA108" i="19"/>
  <c r="AB108" i="19"/>
  <c r="AC108" i="19"/>
  <c r="AD108" i="19"/>
  <c r="AE108" i="19"/>
  <c r="AF108" i="19"/>
  <c r="AG108" i="19"/>
  <c r="AH108" i="19"/>
  <c r="AI108" i="19"/>
  <c r="Y109" i="19"/>
  <c r="Z109" i="19"/>
  <c r="AA109" i="19"/>
  <c r="AB109" i="19"/>
  <c r="AC109" i="19"/>
  <c r="AD109" i="19"/>
  <c r="AE109" i="19"/>
  <c r="AF109" i="19"/>
  <c r="AG109" i="19"/>
  <c r="AH109" i="19"/>
  <c r="AI109" i="19"/>
  <c r="Y110" i="19"/>
  <c r="Z110" i="19"/>
  <c r="AA110" i="19"/>
  <c r="AB110" i="19"/>
  <c r="AC110" i="19"/>
  <c r="AD110" i="19"/>
  <c r="AE110" i="19"/>
  <c r="AF110" i="19"/>
  <c r="AG110" i="19"/>
  <c r="AH110" i="19"/>
  <c r="AI110" i="19"/>
  <c r="Y111" i="19"/>
  <c r="Z111" i="19"/>
  <c r="AA111" i="19"/>
  <c r="AB111" i="19"/>
  <c r="AC111" i="19"/>
  <c r="AD111" i="19"/>
  <c r="AE111" i="19"/>
  <c r="AF111" i="19"/>
  <c r="AG111" i="19"/>
  <c r="AH111" i="19"/>
  <c r="AI111" i="19"/>
  <c r="Y112" i="19"/>
  <c r="Z112" i="19"/>
  <c r="AA112" i="19"/>
  <c r="AB112" i="19"/>
  <c r="AC112" i="19"/>
  <c r="AD112" i="19"/>
  <c r="AE112" i="19"/>
  <c r="AF112" i="19"/>
  <c r="AG112" i="19"/>
  <c r="AH112" i="19"/>
  <c r="AI112" i="19"/>
  <c r="Y113" i="19"/>
  <c r="Z113" i="19"/>
  <c r="AA113" i="19"/>
  <c r="AB113" i="19"/>
  <c r="AC113" i="19"/>
  <c r="AD113" i="19"/>
  <c r="AE113" i="19"/>
  <c r="AF113" i="19"/>
  <c r="AG113" i="19"/>
  <c r="AH113" i="19"/>
  <c r="AI113" i="19"/>
  <c r="Y114" i="19"/>
  <c r="Z114" i="19"/>
  <c r="AA114" i="19"/>
  <c r="AB114" i="19"/>
  <c r="AC114" i="19"/>
  <c r="AD114" i="19"/>
  <c r="AE114" i="19"/>
  <c r="AF114" i="19"/>
  <c r="AG114" i="19"/>
  <c r="AH114" i="19"/>
  <c r="AI114" i="19"/>
  <c r="AI3" i="19"/>
  <c r="AH3" i="19"/>
  <c r="AG3" i="19"/>
  <c r="AF3" i="19"/>
  <c r="AE3" i="19"/>
  <c r="AD3" i="19"/>
  <c r="AC3" i="19"/>
  <c r="AB3" i="19"/>
  <c r="AA3" i="19"/>
  <c r="Z3" i="19"/>
  <c r="Y3" i="19"/>
  <c r="P4" i="15"/>
  <c r="Q4" i="15"/>
  <c r="R4" i="15"/>
  <c r="S4" i="15"/>
  <c r="T4" i="15"/>
  <c r="U4" i="15"/>
  <c r="V4" i="15"/>
  <c r="W4" i="15"/>
  <c r="X4" i="15"/>
  <c r="Y4" i="15"/>
  <c r="Z4" i="15"/>
  <c r="P5" i="15"/>
  <c r="Q5" i="15"/>
  <c r="R5" i="15"/>
  <c r="S5" i="15"/>
  <c r="T5" i="15"/>
  <c r="U5" i="15"/>
  <c r="V5" i="15"/>
  <c r="W5" i="15"/>
  <c r="X5" i="15"/>
  <c r="Y5" i="15"/>
  <c r="Z5" i="15"/>
  <c r="P6" i="15"/>
  <c r="Q6" i="15"/>
  <c r="R6" i="15"/>
  <c r="S6" i="15"/>
  <c r="T6" i="15"/>
  <c r="U6" i="15"/>
  <c r="V6" i="15"/>
  <c r="W6" i="15"/>
  <c r="X6" i="15"/>
  <c r="Y6" i="15"/>
  <c r="Z6" i="15"/>
  <c r="P7" i="15"/>
  <c r="Q7" i="15"/>
  <c r="R7" i="15"/>
  <c r="S7" i="15"/>
  <c r="T7" i="15"/>
  <c r="U7" i="15"/>
  <c r="V7" i="15"/>
  <c r="W7" i="15"/>
  <c r="X7" i="15"/>
  <c r="Y7" i="15"/>
  <c r="Z7" i="15"/>
  <c r="P8" i="15"/>
  <c r="Q8" i="15"/>
  <c r="R8" i="15"/>
  <c r="S8" i="15"/>
  <c r="T8" i="15"/>
  <c r="U8" i="15"/>
  <c r="V8" i="15"/>
  <c r="W8" i="15"/>
  <c r="X8" i="15"/>
  <c r="Y8" i="15"/>
  <c r="Z8" i="15"/>
  <c r="P9" i="15"/>
  <c r="Q9" i="15"/>
  <c r="R9" i="15"/>
  <c r="S9" i="15"/>
  <c r="T9" i="15"/>
  <c r="U9" i="15"/>
  <c r="V9" i="15"/>
  <c r="W9" i="15"/>
  <c r="X9" i="15"/>
  <c r="Y9" i="15"/>
  <c r="Z9" i="15"/>
  <c r="P10" i="15"/>
  <c r="Q10" i="15"/>
  <c r="R10" i="15"/>
  <c r="S10" i="15"/>
  <c r="T10" i="15"/>
  <c r="U10" i="15"/>
  <c r="V10" i="15"/>
  <c r="W10" i="15"/>
  <c r="X10" i="15"/>
  <c r="Y10" i="15"/>
  <c r="Z10" i="15"/>
  <c r="P11" i="15"/>
  <c r="Q11" i="15"/>
  <c r="R11" i="15"/>
  <c r="S11" i="15"/>
  <c r="T11" i="15"/>
  <c r="U11" i="15"/>
  <c r="V11" i="15"/>
  <c r="W11" i="15"/>
  <c r="X11" i="15"/>
  <c r="Y11" i="15"/>
  <c r="Z11" i="15"/>
  <c r="P12" i="15"/>
  <c r="Q12" i="15"/>
  <c r="R12" i="15"/>
  <c r="S12" i="15"/>
  <c r="T12" i="15"/>
  <c r="U12" i="15"/>
  <c r="V12" i="15"/>
  <c r="W12" i="15"/>
  <c r="X12" i="15"/>
  <c r="Y12" i="15"/>
  <c r="Z12" i="15"/>
  <c r="P13" i="15"/>
  <c r="Q13" i="15"/>
  <c r="R13" i="15"/>
  <c r="S13" i="15"/>
  <c r="T13" i="15"/>
  <c r="U13" i="15"/>
  <c r="V13" i="15"/>
  <c r="W13" i="15"/>
  <c r="X13" i="15"/>
  <c r="Y13" i="15"/>
  <c r="Z13" i="15"/>
  <c r="P14" i="15"/>
  <c r="Q14" i="15"/>
  <c r="R14" i="15"/>
  <c r="S14" i="15"/>
  <c r="T14" i="15"/>
  <c r="U14" i="15"/>
  <c r="V14" i="15"/>
  <c r="W14" i="15"/>
  <c r="X14" i="15"/>
  <c r="Y14" i="15"/>
  <c r="Z14" i="15"/>
  <c r="P15" i="15"/>
  <c r="Q15" i="15"/>
  <c r="R15" i="15"/>
  <c r="S15" i="15"/>
  <c r="T15" i="15"/>
  <c r="U15" i="15"/>
  <c r="V15" i="15"/>
  <c r="W15" i="15"/>
  <c r="X15" i="15"/>
  <c r="Y15" i="15"/>
  <c r="Z15" i="15"/>
  <c r="P16" i="15"/>
  <c r="Q16" i="15"/>
  <c r="R16" i="15"/>
  <c r="S16" i="15"/>
  <c r="T16" i="15"/>
  <c r="U16" i="15"/>
  <c r="V16" i="15"/>
  <c r="W16" i="15"/>
  <c r="X16" i="15"/>
  <c r="Y16" i="15"/>
  <c r="Z16" i="15"/>
  <c r="P17" i="15"/>
  <c r="Q17" i="15"/>
  <c r="R17" i="15"/>
  <c r="S17" i="15"/>
  <c r="T17" i="15"/>
  <c r="U17" i="15"/>
  <c r="V17" i="15"/>
  <c r="W17" i="15"/>
  <c r="X17" i="15"/>
  <c r="Y17" i="15"/>
  <c r="Z17" i="15"/>
  <c r="P18" i="15"/>
  <c r="Q18" i="15"/>
  <c r="R18" i="15"/>
  <c r="S18" i="15"/>
  <c r="T18" i="15"/>
  <c r="U18" i="15"/>
  <c r="V18" i="15"/>
  <c r="W18" i="15"/>
  <c r="X18" i="15"/>
  <c r="Y18" i="15"/>
  <c r="Z18" i="15"/>
  <c r="P19" i="15"/>
  <c r="Q19" i="15"/>
  <c r="R19" i="15"/>
  <c r="S19" i="15"/>
  <c r="T19" i="15"/>
  <c r="U19" i="15"/>
  <c r="V19" i="15"/>
  <c r="W19" i="15"/>
  <c r="X19" i="15"/>
  <c r="Y19" i="15"/>
  <c r="Z19" i="15"/>
  <c r="P20" i="15"/>
  <c r="Q20" i="15"/>
  <c r="R20" i="15"/>
  <c r="S20" i="15"/>
  <c r="T20" i="15"/>
  <c r="U20" i="15"/>
  <c r="V20" i="15"/>
  <c r="W20" i="15"/>
  <c r="X20" i="15"/>
  <c r="Y20" i="15"/>
  <c r="Z20" i="15"/>
  <c r="P21" i="15"/>
  <c r="Q21" i="15"/>
  <c r="R21" i="15"/>
  <c r="S21" i="15"/>
  <c r="T21" i="15"/>
  <c r="U21" i="15"/>
  <c r="V21" i="15"/>
  <c r="W21" i="15"/>
  <c r="X21" i="15"/>
  <c r="Y21" i="15"/>
  <c r="Z21" i="15"/>
  <c r="P22" i="15"/>
  <c r="Q22" i="15"/>
  <c r="R22" i="15"/>
  <c r="S22" i="15"/>
  <c r="T22" i="15"/>
  <c r="U22" i="15"/>
  <c r="V22" i="15"/>
  <c r="W22" i="15"/>
  <c r="X22" i="15"/>
  <c r="Y22" i="15"/>
  <c r="Z22" i="15"/>
  <c r="P23" i="15"/>
  <c r="Q23" i="15"/>
  <c r="R23" i="15"/>
  <c r="S23" i="15"/>
  <c r="T23" i="15"/>
  <c r="U23" i="15"/>
  <c r="V23" i="15"/>
  <c r="W23" i="15"/>
  <c r="X23" i="15"/>
  <c r="Y23" i="15"/>
  <c r="Z23" i="15"/>
  <c r="P24" i="15"/>
  <c r="Q24" i="15"/>
  <c r="R24" i="15"/>
  <c r="S24" i="15"/>
  <c r="T24" i="15"/>
  <c r="U24" i="15"/>
  <c r="V24" i="15"/>
  <c r="W24" i="15"/>
  <c r="X24" i="15"/>
  <c r="Y24" i="15"/>
  <c r="Z24" i="15"/>
  <c r="P25" i="15"/>
  <c r="Q25" i="15"/>
  <c r="R25" i="15"/>
  <c r="S25" i="15"/>
  <c r="T25" i="15"/>
  <c r="U25" i="15"/>
  <c r="V25" i="15"/>
  <c r="W25" i="15"/>
  <c r="X25" i="15"/>
  <c r="Y25" i="15"/>
  <c r="Z25" i="15"/>
  <c r="P26" i="15"/>
  <c r="Q26" i="15"/>
  <c r="R26" i="15"/>
  <c r="S26" i="15"/>
  <c r="T26" i="15"/>
  <c r="U26" i="15"/>
  <c r="V26" i="15"/>
  <c r="W26" i="15"/>
  <c r="X26" i="15"/>
  <c r="Y26" i="15"/>
  <c r="Z26" i="15"/>
  <c r="P27" i="15"/>
  <c r="Q27" i="15"/>
  <c r="R27" i="15"/>
  <c r="S27" i="15"/>
  <c r="T27" i="15"/>
  <c r="U27" i="15"/>
  <c r="V27" i="15"/>
  <c r="W27" i="15"/>
  <c r="X27" i="15"/>
  <c r="Y27" i="15"/>
  <c r="Z27" i="15"/>
  <c r="P28" i="15"/>
  <c r="Q28" i="15"/>
  <c r="R28" i="15"/>
  <c r="S28" i="15"/>
  <c r="T28" i="15"/>
  <c r="U28" i="15"/>
  <c r="V28" i="15"/>
  <c r="W28" i="15"/>
  <c r="X28" i="15"/>
  <c r="Y28" i="15"/>
  <c r="Z28" i="15"/>
  <c r="P29" i="15"/>
  <c r="Q29" i="15"/>
  <c r="R29" i="15"/>
  <c r="S29" i="15"/>
  <c r="T29" i="15"/>
  <c r="U29" i="15"/>
  <c r="V29" i="15"/>
  <c r="W29" i="15"/>
  <c r="X29" i="15"/>
  <c r="Y29" i="15"/>
  <c r="Z29" i="15"/>
  <c r="P30" i="15"/>
  <c r="Q30" i="15"/>
  <c r="R30" i="15"/>
  <c r="S30" i="15"/>
  <c r="T30" i="15"/>
  <c r="U30" i="15"/>
  <c r="V30" i="15"/>
  <c r="W30" i="15"/>
  <c r="X30" i="15"/>
  <c r="Y30" i="15"/>
  <c r="Z30" i="15"/>
  <c r="P31" i="15"/>
  <c r="Q31" i="15"/>
  <c r="R31" i="15"/>
  <c r="S31" i="15"/>
  <c r="T31" i="15"/>
  <c r="U31" i="15"/>
  <c r="V31" i="15"/>
  <c r="W31" i="15"/>
  <c r="X31" i="15"/>
  <c r="Y31" i="15"/>
  <c r="Z31" i="15"/>
  <c r="P32" i="15"/>
  <c r="Q32" i="15"/>
  <c r="R32" i="15"/>
  <c r="S32" i="15"/>
  <c r="T32" i="15"/>
  <c r="U32" i="15"/>
  <c r="V32" i="15"/>
  <c r="W32" i="15"/>
  <c r="X32" i="15"/>
  <c r="Y32" i="15"/>
  <c r="Z32" i="15"/>
  <c r="P33" i="15"/>
  <c r="Q33" i="15"/>
  <c r="R33" i="15"/>
  <c r="S33" i="15"/>
  <c r="T33" i="15"/>
  <c r="U33" i="15"/>
  <c r="V33" i="15"/>
  <c r="W33" i="15"/>
  <c r="X33" i="15"/>
  <c r="Y33" i="15"/>
  <c r="Z33" i="15"/>
  <c r="P34" i="15"/>
  <c r="Q34" i="15"/>
  <c r="R34" i="15"/>
  <c r="S34" i="15"/>
  <c r="T34" i="15"/>
  <c r="U34" i="15"/>
  <c r="V34" i="15"/>
  <c r="W34" i="15"/>
  <c r="X34" i="15"/>
  <c r="Y34" i="15"/>
  <c r="Z34" i="15"/>
  <c r="P35" i="15"/>
  <c r="Q35" i="15"/>
  <c r="R35" i="15"/>
  <c r="S35" i="15"/>
  <c r="T35" i="15"/>
  <c r="U35" i="15"/>
  <c r="V35" i="15"/>
  <c r="W35" i="15"/>
  <c r="X35" i="15"/>
  <c r="Y35" i="15"/>
  <c r="Z35" i="15"/>
  <c r="P36" i="15"/>
  <c r="Q36" i="15"/>
  <c r="R36" i="15"/>
  <c r="S36" i="15"/>
  <c r="T36" i="15"/>
  <c r="U36" i="15"/>
  <c r="V36" i="15"/>
  <c r="W36" i="15"/>
  <c r="X36" i="15"/>
  <c r="Y36" i="15"/>
  <c r="Z36" i="15"/>
  <c r="P37" i="15"/>
  <c r="Q37" i="15"/>
  <c r="R37" i="15"/>
  <c r="S37" i="15"/>
  <c r="T37" i="15"/>
  <c r="U37" i="15"/>
  <c r="V37" i="15"/>
  <c r="W37" i="15"/>
  <c r="X37" i="15"/>
  <c r="Y37" i="15"/>
  <c r="Z37" i="15"/>
  <c r="P38" i="15"/>
  <c r="Q38" i="15"/>
  <c r="R38" i="15"/>
  <c r="S38" i="15"/>
  <c r="T38" i="15"/>
  <c r="U38" i="15"/>
  <c r="V38" i="15"/>
  <c r="W38" i="15"/>
  <c r="X38" i="15"/>
  <c r="Y38" i="15"/>
  <c r="Z38" i="15"/>
  <c r="P39" i="15"/>
  <c r="Q39" i="15"/>
  <c r="R39" i="15"/>
  <c r="S39" i="15"/>
  <c r="T39" i="15"/>
  <c r="U39" i="15"/>
  <c r="V39" i="15"/>
  <c r="W39" i="15"/>
  <c r="X39" i="15"/>
  <c r="Y39" i="15"/>
  <c r="Z39" i="15"/>
  <c r="P40" i="15"/>
  <c r="Q40" i="15"/>
  <c r="R40" i="15"/>
  <c r="S40" i="15"/>
  <c r="T40" i="15"/>
  <c r="U40" i="15"/>
  <c r="V40" i="15"/>
  <c r="W40" i="15"/>
  <c r="X40" i="15"/>
  <c r="Y40" i="15"/>
  <c r="Z40" i="15"/>
  <c r="P41" i="15"/>
  <c r="Q41" i="15"/>
  <c r="R41" i="15"/>
  <c r="S41" i="15"/>
  <c r="T41" i="15"/>
  <c r="U41" i="15"/>
  <c r="V41" i="15"/>
  <c r="W41" i="15"/>
  <c r="X41" i="15"/>
  <c r="Y41" i="15"/>
  <c r="Z41" i="15"/>
  <c r="P42" i="15"/>
  <c r="Q42" i="15"/>
  <c r="R42" i="15"/>
  <c r="S42" i="15"/>
  <c r="T42" i="15"/>
  <c r="U42" i="15"/>
  <c r="V42" i="15"/>
  <c r="W42" i="15"/>
  <c r="X42" i="15"/>
  <c r="Y42" i="15"/>
  <c r="Z42" i="15"/>
  <c r="P43" i="15"/>
  <c r="Q43" i="15"/>
  <c r="R43" i="15"/>
  <c r="S43" i="15"/>
  <c r="T43" i="15"/>
  <c r="U43" i="15"/>
  <c r="V43" i="15"/>
  <c r="W43" i="15"/>
  <c r="X43" i="15"/>
  <c r="Y43" i="15"/>
  <c r="Z43" i="15"/>
  <c r="P44" i="15"/>
  <c r="Q44" i="15"/>
  <c r="R44" i="15"/>
  <c r="S44" i="15"/>
  <c r="T44" i="15"/>
  <c r="U44" i="15"/>
  <c r="V44" i="15"/>
  <c r="W44" i="15"/>
  <c r="X44" i="15"/>
  <c r="Y44" i="15"/>
  <c r="Z44" i="15"/>
  <c r="P45" i="15"/>
  <c r="Q45" i="15"/>
  <c r="R45" i="15"/>
  <c r="S45" i="15"/>
  <c r="T45" i="15"/>
  <c r="U45" i="15"/>
  <c r="V45" i="15"/>
  <c r="W45" i="15"/>
  <c r="X45" i="15"/>
  <c r="Y45" i="15"/>
  <c r="Z45" i="15"/>
  <c r="P46" i="15"/>
  <c r="Q46" i="15"/>
  <c r="R46" i="15"/>
  <c r="S46" i="15"/>
  <c r="T46" i="15"/>
  <c r="U46" i="15"/>
  <c r="V46" i="15"/>
  <c r="W46" i="15"/>
  <c r="X46" i="15"/>
  <c r="Y46" i="15"/>
  <c r="Z46" i="15"/>
  <c r="P47" i="15"/>
  <c r="Q47" i="15"/>
  <c r="R47" i="15"/>
  <c r="S47" i="15"/>
  <c r="T47" i="15"/>
  <c r="U47" i="15"/>
  <c r="V47" i="15"/>
  <c r="W47" i="15"/>
  <c r="X47" i="15"/>
  <c r="Y47" i="15"/>
  <c r="Z47" i="15"/>
  <c r="P48" i="15"/>
  <c r="Q48" i="15"/>
  <c r="R48" i="15"/>
  <c r="S48" i="15"/>
  <c r="T48" i="15"/>
  <c r="U48" i="15"/>
  <c r="V48" i="15"/>
  <c r="W48" i="15"/>
  <c r="X48" i="15"/>
  <c r="Y48" i="15"/>
  <c r="Z48" i="15"/>
  <c r="P49" i="15"/>
  <c r="Q49" i="15"/>
  <c r="R49" i="15"/>
  <c r="S49" i="15"/>
  <c r="T49" i="15"/>
  <c r="U49" i="15"/>
  <c r="V49" i="15"/>
  <c r="W49" i="15"/>
  <c r="X49" i="15"/>
  <c r="Y49" i="15"/>
  <c r="Z49" i="15"/>
  <c r="P50" i="15"/>
  <c r="Q50" i="15"/>
  <c r="R50" i="15"/>
  <c r="S50" i="15"/>
  <c r="T50" i="15"/>
  <c r="U50" i="15"/>
  <c r="V50" i="15"/>
  <c r="W50" i="15"/>
  <c r="X50" i="15"/>
  <c r="Y50" i="15"/>
  <c r="Z50" i="15"/>
  <c r="P51" i="15"/>
  <c r="Q51" i="15"/>
  <c r="R51" i="15"/>
  <c r="S51" i="15"/>
  <c r="T51" i="15"/>
  <c r="U51" i="15"/>
  <c r="V51" i="15"/>
  <c r="W51" i="15"/>
  <c r="X51" i="15"/>
  <c r="Y51" i="15"/>
  <c r="Z51" i="15"/>
  <c r="P52" i="15"/>
  <c r="Q52" i="15"/>
  <c r="R52" i="15"/>
  <c r="S52" i="15"/>
  <c r="T52" i="15"/>
  <c r="U52" i="15"/>
  <c r="V52" i="15"/>
  <c r="W52" i="15"/>
  <c r="X52" i="15"/>
  <c r="Y52" i="15"/>
  <c r="Z52" i="15"/>
  <c r="P53" i="15"/>
  <c r="Q53" i="15"/>
  <c r="R53" i="15"/>
  <c r="S53" i="15"/>
  <c r="T53" i="15"/>
  <c r="U53" i="15"/>
  <c r="V53" i="15"/>
  <c r="W53" i="15"/>
  <c r="X53" i="15"/>
  <c r="Y53" i="15"/>
  <c r="Z53" i="15"/>
  <c r="P54" i="15"/>
  <c r="Q54" i="15"/>
  <c r="R54" i="15"/>
  <c r="S54" i="15"/>
  <c r="T54" i="15"/>
  <c r="U54" i="15"/>
  <c r="V54" i="15"/>
  <c r="W54" i="15"/>
  <c r="X54" i="15"/>
  <c r="Y54" i="15"/>
  <c r="Z54" i="15"/>
  <c r="P55" i="15"/>
  <c r="Q55" i="15"/>
  <c r="R55" i="15"/>
  <c r="S55" i="15"/>
  <c r="T55" i="15"/>
  <c r="U55" i="15"/>
  <c r="V55" i="15"/>
  <c r="W55" i="15"/>
  <c r="X55" i="15"/>
  <c r="Y55" i="15"/>
  <c r="Z55" i="15"/>
  <c r="P56" i="15"/>
  <c r="Q56" i="15"/>
  <c r="R56" i="15"/>
  <c r="S56" i="15"/>
  <c r="T56" i="15"/>
  <c r="U56" i="15"/>
  <c r="V56" i="15"/>
  <c r="W56" i="15"/>
  <c r="X56" i="15"/>
  <c r="Y56" i="15"/>
  <c r="Z56" i="15"/>
  <c r="P57" i="15"/>
  <c r="Q57" i="15"/>
  <c r="R57" i="15"/>
  <c r="S57" i="15"/>
  <c r="T57" i="15"/>
  <c r="U57" i="15"/>
  <c r="V57" i="15"/>
  <c r="W57" i="15"/>
  <c r="X57" i="15"/>
  <c r="Y57" i="15"/>
  <c r="Z57" i="15"/>
  <c r="P58" i="15"/>
  <c r="Q58" i="15"/>
  <c r="R58" i="15"/>
  <c r="S58" i="15"/>
  <c r="T58" i="15"/>
  <c r="U58" i="15"/>
  <c r="V58" i="15"/>
  <c r="W58" i="15"/>
  <c r="X58" i="15"/>
  <c r="Y58" i="15"/>
  <c r="Z58" i="15"/>
  <c r="P59" i="15"/>
  <c r="Q59" i="15"/>
  <c r="R59" i="15"/>
  <c r="S59" i="15"/>
  <c r="T59" i="15"/>
  <c r="U59" i="15"/>
  <c r="V59" i="15"/>
  <c r="W59" i="15"/>
  <c r="X59" i="15"/>
  <c r="Y59" i="15"/>
  <c r="Z59" i="15"/>
  <c r="P60" i="15"/>
  <c r="Q60" i="15"/>
  <c r="R60" i="15"/>
  <c r="S60" i="15"/>
  <c r="T60" i="15"/>
  <c r="U60" i="15"/>
  <c r="V60" i="15"/>
  <c r="W60" i="15"/>
  <c r="X60" i="15"/>
  <c r="Y60" i="15"/>
  <c r="Z60" i="15"/>
  <c r="P61" i="15"/>
  <c r="Q61" i="15"/>
  <c r="R61" i="15"/>
  <c r="S61" i="15"/>
  <c r="T61" i="15"/>
  <c r="U61" i="15"/>
  <c r="V61" i="15"/>
  <c r="W61" i="15"/>
  <c r="X61" i="15"/>
  <c r="Y61" i="15"/>
  <c r="Z61" i="15"/>
  <c r="P62" i="15"/>
  <c r="Q62" i="15"/>
  <c r="R62" i="15"/>
  <c r="S62" i="15"/>
  <c r="T62" i="15"/>
  <c r="U62" i="15"/>
  <c r="V62" i="15"/>
  <c r="W62" i="15"/>
  <c r="X62" i="15"/>
  <c r="Y62" i="15"/>
  <c r="Z62" i="15"/>
  <c r="P63" i="15"/>
  <c r="Q63" i="15"/>
  <c r="R63" i="15"/>
  <c r="S63" i="15"/>
  <c r="T63" i="15"/>
  <c r="U63" i="15"/>
  <c r="V63" i="15"/>
  <c r="W63" i="15"/>
  <c r="X63" i="15"/>
  <c r="Y63" i="15"/>
  <c r="Z63" i="15"/>
  <c r="P64" i="15"/>
  <c r="Q64" i="15"/>
  <c r="R64" i="15"/>
  <c r="S64" i="15"/>
  <c r="T64" i="15"/>
  <c r="U64" i="15"/>
  <c r="V64" i="15"/>
  <c r="W64" i="15"/>
  <c r="X64" i="15"/>
  <c r="Y64" i="15"/>
  <c r="Z64" i="15"/>
  <c r="P65" i="15"/>
  <c r="Q65" i="15"/>
  <c r="R65" i="15"/>
  <c r="S65" i="15"/>
  <c r="T65" i="15"/>
  <c r="U65" i="15"/>
  <c r="V65" i="15"/>
  <c r="W65" i="15"/>
  <c r="X65" i="15"/>
  <c r="Y65" i="15"/>
  <c r="Z65" i="15"/>
  <c r="P66" i="15"/>
  <c r="Q66" i="15"/>
  <c r="R66" i="15"/>
  <c r="S66" i="15"/>
  <c r="T66" i="15"/>
  <c r="U66" i="15"/>
  <c r="V66" i="15"/>
  <c r="W66" i="15"/>
  <c r="X66" i="15"/>
  <c r="Y66" i="15"/>
  <c r="Z66" i="15"/>
  <c r="P67" i="15"/>
  <c r="Q67" i="15"/>
  <c r="R67" i="15"/>
  <c r="S67" i="15"/>
  <c r="T67" i="15"/>
  <c r="U67" i="15"/>
  <c r="V67" i="15"/>
  <c r="W67" i="15"/>
  <c r="X67" i="15"/>
  <c r="Y67" i="15"/>
  <c r="Z67" i="15"/>
  <c r="P68" i="15"/>
  <c r="Q68" i="15"/>
  <c r="R68" i="15"/>
  <c r="S68" i="15"/>
  <c r="T68" i="15"/>
  <c r="U68" i="15"/>
  <c r="V68" i="15"/>
  <c r="W68" i="15"/>
  <c r="X68" i="15"/>
  <c r="Y68" i="15"/>
  <c r="Z68" i="15"/>
  <c r="P69" i="15"/>
  <c r="Q69" i="15"/>
  <c r="R69" i="15"/>
  <c r="S69" i="15"/>
  <c r="T69" i="15"/>
  <c r="U69" i="15"/>
  <c r="V69" i="15"/>
  <c r="W69" i="15"/>
  <c r="X69" i="15"/>
  <c r="Y69" i="15"/>
  <c r="Z69" i="15"/>
  <c r="P70" i="15"/>
  <c r="Q70" i="15"/>
  <c r="R70" i="15"/>
  <c r="S70" i="15"/>
  <c r="T70" i="15"/>
  <c r="U70" i="15"/>
  <c r="V70" i="15"/>
  <c r="W70" i="15"/>
  <c r="X70" i="15"/>
  <c r="Y70" i="15"/>
  <c r="Z70" i="15"/>
  <c r="P71" i="15"/>
  <c r="Q71" i="15"/>
  <c r="R71" i="15"/>
  <c r="S71" i="15"/>
  <c r="T71" i="15"/>
  <c r="U71" i="15"/>
  <c r="V71" i="15"/>
  <c r="W71" i="15"/>
  <c r="X71" i="15"/>
  <c r="Y71" i="15"/>
  <c r="Z71" i="15"/>
  <c r="P72" i="15"/>
  <c r="Q72" i="15"/>
  <c r="R72" i="15"/>
  <c r="S72" i="15"/>
  <c r="T72" i="15"/>
  <c r="U72" i="15"/>
  <c r="V72" i="15"/>
  <c r="W72" i="15"/>
  <c r="X72" i="15"/>
  <c r="Y72" i="15"/>
  <c r="Z72" i="15"/>
  <c r="P73" i="15"/>
  <c r="Q73" i="15"/>
  <c r="R73" i="15"/>
  <c r="S73" i="15"/>
  <c r="T73" i="15"/>
  <c r="U73" i="15"/>
  <c r="V73" i="15"/>
  <c r="W73" i="15"/>
  <c r="X73" i="15"/>
  <c r="Y73" i="15"/>
  <c r="Z73" i="15"/>
  <c r="P74" i="15"/>
  <c r="Q74" i="15"/>
  <c r="R74" i="15"/>
  <c r="S74" i="15"/>
  <c r="T74" i="15"/>
  <c r="U74" i="15"/>
  <c r="V74" i="15"/>
  <c r="W74" i="15"/>
  <c r="X74" i="15"/>
  <c r="Y74" i="15"/>
  <c r="Z74" i="15"/>
  <c r="P75" i="15"/>
  <c r="Q75" i="15"/>
  <c r="R75" i="15"/>
  <c r="S75" i="15"/>
  <c r="T75" i="15"/>
  <c r="U75" i="15"/>
  <c r="V75" i="15"/>
  <c r="W75" i="15"/>
  <c r="X75" i="15"/>
  <c r="Y75" i="15"/>
  <c r="Z75" i="15"/>
  <c r="P76" i="15"/>
  <c r="Q76" i="15"/>
  <c r="R76" i="15"/>
  <c r="S76" i="15"/>
  <c r="T76" i="15"/>
  <c r="U76" i="15"/>
  <c r="V76" i="15"/>
  <c r="W76" i="15"/>
  <c r="X76" i="15"/>
  <c r="Y76" i="15"/>
  <c r="Z76" i="15"/>
  <c r="P77" i="15"/>
  <c r="Q77" i="15"/>
  <c r="R77" i="15"/>
  <c r="S77" i="15"/>
  <c r="T77" i="15"/>
  <c r="U77" i="15"/>
  <c r="V77" i="15"/>
  <c r="W77" i="15"/>
  <c r="X77" i="15"/>
  <c r="Y77" i="15"/>
  <c r="Z77" i="15"/>
  <c r="P78" i="15"/>
  <c r="Q78" i="15"/>
  <c r="R78" i="15"/>
  <c r="S78" i="15"/>
  <c r="T78" i="15"/>
  <c r="U78" i="15"/>
  <c r="V78" i="15"/>
  <c r="W78" i="15"/>
  <c r="X78" i="15"/>
  <c r="Y78" i="15"/>
  <c r="Z78" i="15"/>
  <c r="P79" i="15"/>
  <c r="Q79" i="15"/>
  <c r="R79" i="15"/>
  <c r="S79" i="15"/>
  <c r="T79" i="15"/>
  <c r="U79" i="15"/>
  <c r="V79" i="15"/>
  <c r="W79" i="15"/>
  <c r="X79" i="15"/>
  <c r="Y79" i="15"/>
  <c r="Z79" i="15"/>
  <c r="P80" i="15"/>
  <c r="Q80" i="15"/>
  <c r="R80" i="15"/>
  <c r="S80" i="15"/>
  <c r="T80" i="15"/>
  <c r="U80" i="15"/>
  <c r="V80" i="15"/>
  <c r="W80" i="15"/>
  <c r="X80" i="15"/>
  <c r="Y80" i="15"/>
  <c r="Z80" i="15"/>
  <c r="P81" i="15"/>
  <c r="Q81" i="15"/>
  <c r="R81" i="15"/>
  <c r="S81" i="15"/>
  <c r="T81" i="15"/>
  <c r="U81" i="15"/>
  <c r="V81" i="15"/>
  <c r="W81" i="15"/>
  <c r="X81" i="15"/>
  <c r="Y81" i="15"/>
  <c r="Z81" i="15"/>
  <c r="P82" i="15"/>
  <c r="Q82" i="15"/>
  <c r="R82" i="15"/>
  <c r="S82" i="15"/>
  <c r="T82" i="15"/>
  <c r="U82" i="15"/>
  <c r="V82" i="15"/>
  <c r="W82" i="15"/>
  <c r="X82" i="15"/>
  <c r="Y82" i="15"/>
  <c r="Z82" i="15"/>
  <c r="P83" i="15"/>
  <c r="Q83" i="15"/>
  <c r="R83" i="15"/>
  <c r="S83" i="15"/>
  <c r="T83" i="15"/>
  <c r="U83" i="15"/>
  <c r="V83" i="15"/>
  <c r="W83" i="15"/>
  <c r="X83" i="15"/>
  <c r="Y83" i="15"/>
  <c r="Z83" i="15"/>
  <c r="P84" i="15"/>
  <c r="Q84" i="15"/>
  <c r="R84" i="15"/>
  <c r="S84" i="15"/>
  <c r="T84" i="15"/>
  <c r="U84" i="15"/>
  <c r="V84" i="15"/>
  <c r="W84" i="15"/>
  <c r="X84" i="15"/>
  <c r="Y84" i="15"/>
  <c r="Z84" i="15"/>
  <c r="P85" i="15"/>
  <c r="Q85" i="15"/>
  <c r="R85" i="15"/>
  <c r="S85" i="15"/>
  <c r="T85" i="15"/>
  <c r="U85" i="15"/>
  <c r="V85" i="15"/>
  <c r="W85" i="15"/>
  <c r="X85" i="15"/>
  <c r="Y85" i="15"/>
  <c r="Z85" i="15"/>
  <c r="P86" i="15"/>
  <c r="Q86" i="15"/>
  <c r="R86" i="15"/>
  <c r="S86" i="15"/>
  <c r="T86" i="15"/>
  <c r="U86" i="15"/>
  <c r="V86" i="15"/>
  <c r="W86" i="15"/>
  <c r="X86" i="15"/>
  <c r="Y86" i="15"/>
  <c r="Z86" i="15"/>
  <c r="P87" i="15"/>
  <c r="Q87" i="15"/>
  <c r="R87" i="15"/>
  <c r="S87" i="15"/>
  <c r="T87" i="15"/>
  <c r="U87" i="15"/>
  <c r="V87" i="15"/>
  <c r="W87" i="15"/>
  <c r="X87" i="15"/>
  <c r="Y87" i="15"/>
  <c r="Z87" i="15"/>
  <c r="P88" i="15"/>
  <c r="Q88" i="15"/>
  <c r="R88" i="15"/>
  <c r="S88" i="15"/>
  <c r="T88" i="15"/>
  <c r="U88" i="15"/>
  <c r="V88" i="15"/>
  <c r="W88" i="15"/>
  <c r="X88" i="15"/>
  <c r="Y88" i="15"/>
  <c r="Z88" i="15"/>
  <c r="P89" i="15"/>
  <c r="Q89" i="15"/>
  <c r="R89" i="15"/>
  <c r="S89" i="15"/>
  <c r="T89" i="15"/>
  <c r="U89" i="15"/>
  <c r="V89" i="15"/>
  <c r="W89" i="15"/>
  <c r="X89" i="15"/>
  <c r="Y89" i="15"/>
  <c r="Z89" i="15"/>
  <c r="P90" i="15"/>
  <c r="Q90" i="15"/>
  <c r="R90" i="15"/>
  <c r="S90" i="15"/>
  <c r="T90" i="15"/>
  <c r="U90" i="15"/>
  <c r="V90" i="15"/>
  <c r="W90" i="15"/>
  <c r="X90" i="15"/>
  <c r="Y90" i="15"/>
  <c r="Z90" i="15"/>
  <c r="P91" i="15"/>
  <c r="Q91" i="15"/>
  <c r="R91" i="15"/>
  <c r="S91" i="15"/>
  <c r="T91" i="15"/>
  <c r="U91" i="15"/>
  <c r="V91" i="15"/>
  <c r="W91" i="15"/>
  <c r="X91" i="15"/>
  <c r="Y91" i="15"/>
  <c r="Z91" i="15"/>
  <c r="P92" i="15"/>
  <c r="Q92" i="15"/>
  <c r="R92" i="15"/>
  <c r="S92" i="15"/>
  <c r="T92" i="15"/>
  <c r="U92" i="15"/>
  <c r="V92" i="15"/>
  <c r="W92" i="15"/>
  <c r="X92" i="15"/>
  <c r="Y92" i="15"/>
  <c r="Z92" i="15"/>
  <c r="P93" i="15"/>
  <c r="Q93" i="15"/>
  <c r="R93" i="15"/>
  <c r="S93" i="15"/>
  <c r="T93" i="15"/>
  <c r="U93" i="15"/>
  <c r="V93" i="15"/>
  <c r="W93" i="15"/>
  <c r="X93" i="15"/>
  <c r="Y93" i="15"/>
  <c r="Z93" i="15"/>
  <c r="P94" i="15"/>
  <c r="Q94" i="15"/>
  <c r="R94" i="15"/>
  <c r="S94" i="15"/>
  <c r="T94" i="15"/>
  <c r="U94" i="15"/>
  <c r="V94" i="15"/>
  <c r="W94" i="15"/>
  <c r="X94" i="15"/>
  <c r="Y94" i="15"/>
  <c r="Z94" i="15"/>
  <c r="P95" i="15"/>
  <c r="Q95" i="15"/>
  <c r="R95" i="15"/>
  <c r="S95" i="15"/>
  <c r="T95" i="15"/>
  <c r="U95" i="15"/>
  <c r="V95" i="15"/>
  <c r="W95" i="15"/>
  <c r="X95" i="15"/>
  <c r="Y95" i="15"/>
  <c r="Z95" i="15"/>
  <c r="P96" i="15"/>
  <c r="Q96" i="15"/>
  <c r="R96" i="15"/>
  <c r="S96" i="15"/>
  <c r="T96" i="15"/>
  <c r="U96" i="15"/>
  <c r="V96" i="15"/>
  <c r="W96" i="15"/>
  <c r="X96" i="15"/>
  <c r="Y96" i="15"/>
  <c r="Z96" i="15"/>
  <c r="P97" i="15"/>
  <c r="Q97" i="15"/>
  <c r="R97" i="15"/>
  <c r="S97" i="15"/>
  <c r="T97" i="15"/>
  <c r="U97" i="15"/>
  <c r="V97" i="15"/>
  <c r="W97" i="15"/>
  <c r="X97" i="15"/>
  <c r="Y97" i="15"/>
  <c r="Z97" i="15"/>
  <c r="P98" i="15"/>
  <c r="Q98" i="15"/>
  <c r="R98" i="15"/>
  <c r="S98" i="15"/>
  <c r="T98" i="15"/>
  <c r="U98" i="15"/>
  <c r="V98" i="15"/>
  <c r="W98" i="15"/>
  <c r="X98" i="15"/>
  <c r="Y98" i="15"/>
  <c r="Z98" i="15"/>
  <c r="P99" i="15"/>
  <c r="Q99" i="15"/>
  <c r="R99" i="15"/>
  <c r="S99" i="15"/>
  <c r="T99" i="15"/>
  <c r="U99" i="15"/>
  <c r="V99" i="15"/>
  <c r="W99" i="15"/>
  <c r="X99" i="15"/>
  <c r="Y99" i="15"/>
  <c r="Z99" i="15"/>
  <c r="P100" i="15"/>
  <c r="Q100" i="15"/>
  <c r="R100" i="15"/>
  <c r="S100" i="15"/>
  <c r="T100" i="15"/>
  <c r="U100" i="15"/>
  <c r="V100" i="15"/>
  <c r="W100" i="15"/>
  <c r="X100" i="15"/>
  <c r="Y100" i="15"/>
  <c r="Z100" i="15"/>
  <c r="P101" i="15"/>
  <c r="Q101" i="15"/>
  <c r="R101" i="15"/>
  <c r="S101" i="15"/>
  <c r="T101" i="15"/>
  <c r="U101" i="15"/>
  <c r="V101" i="15"/>
  <c r="W101" i="15"/>
  <c r="X101" i="15"/>
  <c r="Y101" i="15"/>
  <c r="Z101" i="15"/>
  <c r="P102" i="15"/>
  <c r="Q102" i="15"/>
  <c r="R102" i="15"/>
  <c r="S102" i="15"/>
  <c r="T102" i="15"/>
  <c r="U102" i="15"/>
  <c r="V102" i="15"/>
  <c r="W102" i="15"/>
  <c r="X102" i="15"/>
  <c r="Y102" i="15"/>
  <c r="Z102" i="15"/>
  <c r="P103" i="15"/>
  <c r="Q103" i="15"/>
  <c r="R103" i="15"/>
  <c r="S103" i="15"/>
  <c r="T103" i="15"/>
  <c r="U103" i="15"/>
  <c r="V103" i="15"/>
  <c r="W103" i="15"/>
  <c r="X103" i="15"/>
  <c r="Y103" i="15"/>
  <c r="Z103" i="15"/>
  <c r="P104" i="15"/>
  <c r="Q104" i="15"/>
  <c r="R104" i="15"/>
  <c r="S104" i="15"/>
  <c r="T104" i="15"/>
  <c r="U104" i="15"/>
  <c r="V104" i="15"/>
  <c r="W104" i="15"/>
  <c r="X104" i="15"/>
  <c r="Y104" i="15"/>
  <c r="Z104" i="15"/>
  <c r="P105" i="15"/>
  <c r="Q105" i="15"/>
  <c r="R105" i="15"/>
  <c r="S105" i="15"/>
  <c r="T105" i="15"/>
  <c r="U105" i="15"/>
  <c r="V105" i="15"/>
  <c r="W105" i="15"/>
  <c r="X105" i="15"/>
  <c r="Y105" i="15"/>
  <c r="Z105" i="15"/>
  <c r="P106" i="15"/>
  <c r="Q106" i="15"/>
  <c r="R106" i="15"/>
  <c r="S106" i="15"/>
  <c r="T106" i="15"/>
  <c r="U106" i="15"/>
  <c r="V106" i="15"/>
  <c r="W106" i="15"/>
  <c r="X106" i="15"/>
  <c r="Y106" i="15"/>
  <c r="Z106" i="15"/>
  <c r="P107" i="15"/>
  <c r="Q107" i="15"/>
  <c r="R107" i="15"/>
  <c r="S107" i="15"/>
  <c r="T107" i="15"/>
  <c r="U107" i="15"/>
  <c r="V107" i="15"/>
  <c r="W107" i="15"/>
  <c r="X107" i="15"/>
  <c r="Y107" i="15"/>
  <c r="Z107" i="15"/>
  <c r="P108" i="15"/>
  <c r="Q108" i="15"/>
  <c r="R108" i="15"/>
  <c r="S108" i="15"/>
  <c r="T108" i="15"/>
  <c r="U108" i="15"/>
  <c r="V108" i="15"/>
  <c r="W108" i="15"/>
  <c r="X108" i="15"/>
  <c r="Y108" i="15"/>
  <c r="Z108" i="15"/>
  <c r="P109" i="15"/>
  <c r="Q109" i="15"/>
  <c r="R109" i="15"/>
  <c r="S109" i="15"/>
  <c r="T109" i="15"/>
  <c r="U109" i="15"/>
  <c r="V109" i="15"/>
  <c r="W109" i="15"/>
  <c r="X109" i="15"/>
  <c r="Y109" i="15"/>
  <c r="Z109" i="15"/>
  <c r="P110" i="15"/>
  <c r="Q110" i="15"/>
  <c r="R110" i="15"/>
  <c r="S110" i="15"/>
  <c r="T110" i="15"/>
  <c r="U110" i="15"/>
  <c r="V110" i="15"/>
  <c r="W110" i="15"/>
  <c r="X110" i="15"/>
  <c r="Y110" i="15"/>
  <c r="Z110" i="15"/>
  <c r="P111" i="15"/>
  <c r="Q111" i="15"/>
  <c r="R111" i="15"/>
  <c r="S111" i="15"/>
  <c r="T111" i="15"/>
  <c r="U111" i="15"/>
  <c r="V111" i="15"/>
  <c r="W111" i="15"/>
  <c r="X111" i="15"/>
  <c r="Y111" i="15"/>
  <c r="Z111" i="15"/>
  <c r="P112" i="15"/>
  <c r="Q112" i="15"/>
  <c r="R112" i="15"/>
  <c r="S112" i="15"/>
  <c r="T112" i="15"/>
  <c r="U112" i="15"/>
  <c r="V112" i="15"/>
  <c r="W112" i="15"/>
  <c r="X112" i="15"/>
  <c r="Y112" i="15"/>
  <c r="Z112" i="15"/>
  <c r="P113" i="15"/>
  <c r="Q113" i="15"/>
  <c r="R113" i="15"/>
  <c r="S113" i="15"/>
  <c r="T113" i="15"/>
  <c r="U113" i="15"/>
  <c r="V113" i="15"/>
  <c r="W113" i="15"/>
  <c r="X113" i="15"/>
  <c r="Y113" i="15"/>
  <c r="Z113" i="15"/>
  <c r="P114" i="15"/>
  <c r="Q114" i="15"/>
  <c r="R114" i="15"/>
  <c r="S114" i="15"/>
  <c r="T114" i="15"/>
  <c r="U114" i="15"/>
  <c r="V114" i="15"/>
  <c r="W114" i="15"/>
  <c r="X114" i="15"/>
  <c r="Y114" i="15"/>
  <c r="Z114" i="15"/>
  <c r="Z3" i="15"/>
  <c r="Y3" i="15"/>
  <c r="X3" i="15"/>
  <c r="W3" i="15"/>
  <c r="V3" i="15"/>
  <c r="U3" i="15"/>
  <c r="T3" i="15"/>
  <c r="S3" i="15"/>
  <c r="R3" i="15"/>
  <c r="Q3" i="15"/>
  <c r="P3" i="15"/>
  <c r="AH64" i="16"/>
  <c r="AI64" i="16"/>
  <c r="AJ64" i="16"/>
  <c r="AK64" i="16"/>
  <c r="AL64" i="16"/>
  <c r="AM64" i="16"/>
  <c r="AN64" i="16"/>
  <c r="AO64" i="16"/>
  <c r="AP64" i="16"/>
  <c r="AQ64" i="16"/>
  <c r="AR64" i="16"/>
  <c r="AH116" i="16"/>
  <c r="AI116" i="16"/>
  <c r="AJ116" i="16"/>
  <c r="AK116" i="16"/>
  <c r="AL116" i="16"/>
  <c r="AM116" i="16"/>
  <c r="AN116" i="16"/>
  <c r="AO116" i="16"/>
  <c r="AP116" i="16"/>
  <c r="AQ116" i="16"/>
  <c r="AR116" i="16"/>
  <c r="AH117" i="16"/>
  <c r="AI117" i="16"/>
  <c r="AJ117" i="16"/>
  <c r="AK117" i="16"/>
  <c r="AL117" i="16"/>
  <c r="AM117" i="16"/>
  <c r="AN117" i="16"/>
  <c r="AO117" i="16"/>
  <c r="AP117" i="16"/>
  <c r="AQ117" i="16"/>
  <c r="AR117" i="16"/>
  <c r="AH118" i="16"/>
  <c r="AI118" i="16"/>
  <c r="AJ118" i="16"/>
  <c r="AK118" i="16"/>
  <c r="AL118" i="16"/>
  <c r="AM118" i="16"/>
  <c r="AN118" i="16"/>
  <c r="AO118" i="16"/>
  <c r="AP118" i="16"/>
  <c r="AQ118" i="16"/>
  <c r="AR118" i="16"/>
  <c r="AH119" i="16"/>
  <c r="AI119" i="16"/>
  <c r="AJ119" i="16"/>
  <c r="AK119" i="16"/>
  <c r="AL119" i="16"/>
  <c r="AM119" i="16"/>
  <c r="AN119" i="16"/>
  <c r="AO119" i="16"/>
  <c r="AP119" i="16"/>
  <c r="AQ119" i="16"/>
  <c r="AR119" i="16"/>
  <c r="AH120" i="16"/>
  <c r="AI120" i="16"/>
  <c r="AJ120" i="16"/>
  <c r="AK120" i="16"/>
  <c r="AL120" i="16"/>
  <c r="AM120" i="16"/>
  <c r="AN120" i="16"/>
  <c r="AO120" i="16"/>
  <c r="AP120" i="16"/>
  <c r="AQ120" i="16"/>
  <c r="AR120" i="16"/>
  <c r="AH121" i="16"/>
  <c r="AI121" i="16"/>
  <c r="AJ121" i="16"/>
  <c r="AK121" i="16"/>
  <c r="AL121" i="16"/>
  <c r="AM121" i="16"/>
  <c r="AN121" i="16"/>
  <c r="AO121" i="16"/>
  <c r="AP121" i="16"/>
  <c r="AQ121" i="16"/>
  <c r="AR121" i="16"/>
  <c r="AH122" i="16"/>
  <c r="AI122" i="16"/>
  <c r="AJ122" i="16"/>
  <c r="AK122" i="16"/>
  <c r="AL122" i="16"/>
  <c r="AM122" i="16"/>
  <c r="AN122" i="16"/>
  <c r="AO122" i="16"/>
  <c r="AP122" i="16"/>
  <c r="AQ122" i="16"/>
  <c r="AR122" i="16"/>
  <c r="AH123" i="16"/>
  <c r="AI123" i="16"/>
  <c r="AJ123" i="16"/>
  <c r="AK123" i="16"/>
  <c r="AL123" i="16"/>
  <c r="AM123" i="16"/>
  <c r="AN123" i="16"/>
  <c r="AO123" i="16"/>
  <c r="AP123" i="16"/>
  <c r="AQ123" i="16"/>
  <c r="AR123" i="16"/>
  <c r="AH124" i="16"/>
  <c r="AI124" i="16"/>
  <c r="AJ124" i="16"/>
  <c r="AK124" i="16"/>
  <c r="AL124" i="16"/>
  <c r="AM124" i="16"/>
  <c r="AN124" i="16"/>
  <c r="AO124" i="16"/>
  <c r="AP124" i="16"/>
  <c r="AQ124" i="16"/>
  <c r="AR124" i="16"/>
  <c r="AH125" i="16"/>
  <c r="AI125" i="16"/>
  <c r="AJ125" i="16"/>
  <c r="AK125" i="16"/>
  <c r="AL125" i="16"/>
  <c r="AM125" i="16"/>
  <c r="AN125" i="16"/>
  <c r="AO125" i="16"/>
  <c r="AP125" i="16"/>
  <c r="AQ125" i="16"/>
  <c r="AR125" i="16"/>
  <c r="AH126" i="16"/>
  <c r="AI126" i="16"/>
  <c r="AJ126" i="16"/>
  <c r="AK126" i="16"/>
  <c r="AL126" i="16"/>
  <c r="AM126" i="16"/>
  <c r="AN126" i="16"/>
  <c r="AO126" i="16"/>
  <c r="AP126" i="16"/>
  <c r="AQ126" i="16"/>
  <c r="AR126" i="16"/>
  <c r="AH127" i="16"/>
  <c r="AI127" i="16"/>
  <c r="AJ127" i="16"/>
  <c r="AK127" i="16"/>
  <c r="AL127" i="16"/>
  <c r="AM127" i="16"/>
  <c r="AN127" i="16"/>
  <c r="AO127" i="16"/>
  <c r="AP127" i="16"/>
  <c r="AQ127" i="16"/>
  <c r="AR127" i="16"/>
  <c r="AH128" i="16"/>
  <c r="AI128" i="16"/>
  <c r="AJ128" i="16"/>
  <c r="AK128" i="16"/>
  <c r="AL128" i="16"/>
  <c r="AM128" i="16"/>
  <c r="AN128" i="16"/>
  <c r="AO128" i="16"/>
  <c r="AP128" i="16"/>
  <c r="AQ128" i="16"/>
  <c r="AR128" i="16"/>
  <c r="AH129" i="16"/>
  <c r="AI129" i="16"/>
  <c r="AJ129" i="16"/>
  <c r="AK129" i="16"/>
  <c r="AL129" i="16"/>
  <c r="AM129" i="16"/>
  <c r="AN129" i="16"/>
  <c r="AO129" i="16"/>
  <c r="AP129" i="16"/>
  <c r="AQ129" i="16"/>
  <c r="AR129" i="16"/>
  <c r="AH130" i="16"/>
  <c r="AI130" i="16"/>
  <c r="AJ130" i="16"/>
  <c r="AK130" i="16"/>
  <c r="AL130" i="16"/>
  <c r="AM130" i="16"/>
  <c r="AN130" i="16"/>
  <c r="AO130" i="16"/>
  <c r="AP130" i="16"/>
  <c r="AQ130" i="16"/>
  <c r="AR130" i="16"/>
  <c r="AH131" i="16"/>
  <c r="AI131" i="16"/>
  <c r="AJ131" i="16"/>
  <c r="AK131" i="16"/>
  <c r="AL131" i="16"/>
  <c r="AM131" i="16"/>
  <c r="AN131" i="16"/>
  <c r="AO131" i="16"/>
  <c r="AP131" i="16"/>
  <c r="AQ131" i="16"/>
  <c r="AR131" i="16"/>
  <c r="AH132" i="16"/>
  <c r="AI132" i="16"/>
  <c r="AJ132" i="16"/>
  <c r="AK132" i="16"/>
  <c r="AL132" i="16"/>
  <c r="AM132" i="16"/>
  <c r="AN132" i="16"/>
  <c r="AO132" i="16"/>
  <c r="AP132" i="16"/>
  <c r="AQ132" i="16"/>
  <c r="AR132" i="16"/>
  <c r="AH133" i="16"/>
  <c r="AI133" i="16"/>
  <c r="AJ133" i="16"/>
  <c r="AK133" i="16"/>
  <c r="AL133" i="16"/>
  <c r="AM133" i="16"/>
  <c r="AN133" i="16"/>
  <c r="AO133" i="16"/>
  <c r="AP133" i="16"/>
  <c r="AQ133" i="16"/>
  <c r="AR133" i="16"/>
  <c r="AH134" i="16"/>
  <c r="AI134" i="16"/>
  <c r="AJ134" i="16"/>
  <c r="AK134" i="16"/>
  <c r="AL134" i="16"/>
  <c r="AM134" i="16"/>
  <c r="AN134" i="16"/>
  <c r="AO134" i="16"/>
  <c r="AP134" i="16"/>
  <c r="AQ134" i="16"/>
  <c r="AR134" i="16"/>
  <c r="AH135" i="16"/>
  <c r="AI135" i="16"/>
  <c r="AJ135" i="16"/>
  <c r="AK135" i="16"/>
  <c r="AL135" i="16"/>
  <c r="AM135" i="16"/>
  <c r="AN135" i="16"/>
  <c r="AO135" i="16"/>
  <c r="AP135" i="16"/>
  <c r="AQ135" i="16"/>
  <c r="AR135" i="16"/>
  <c r="AH136" i="16"/>
  <c r="AI136" i="16"/>
  <c r="AJ136" i="16"/>
  <c r="AK136" i="16"/>
  <c r="AL136" i="16"/>
  <c r="AM136" i="16"/>
  <c r="AN136" i="16"/>
  <c r="AO136" i="16"/>
  <c r="AP136" i="16"/>
  <c r="AQ136" i="16"/>
  <c r="AR136" i="16"/>
  <c r="P5" i="17" l="1"/>
  <c r="T5" i="17"/>
  <c r="X5" i="17"/>
  <c r="AB5" i="17"/>
  <c r="AF5" i="17"/>
  <c r="AJ5" i="17"/>
  <c r="AN5" i="17"/>
  <c r="AR5" i="17"/>
  <c r="AV5" i="17"/>
  <c r="P12" i="17"/>
  <c r="T12" i="17"/>
  <c r="X12" i="17"/>
  <c r="AB12" i="17"/>
  <c r="AF12" i="17"/>
  <c r="AJ12" i="17"/>
  <c r="AN12" i="17"/>
  <c r="AR12" i="17"/>
  <c r="AV12" i="17"/>
  <c r="P24" i="17"/>
  <c r="T24" i="17"/>
  <c r="X24" i="17"/>
  <c r="AB24" i="17"/>
  <c r="AF24" i="17"/>
  <c r="AJ24" i="17"/>
  <c r="AN24" i="17"/>
  <c r="AR24" i="17"/>
  <c r="AV24" i="17"/>
  <c r="P32" i="17"/>
  <c r="T32" i="17"/>
  <c r="X32" i="17"/>
  <c r="AB32" i="17"/>
  <c r="AF32" i="17"/>
  <c r="AJ32" i="17"/>
  <c r="AN32" i="17"/>
  <c r="AR32" i="17"/>
  <c r="AV32" i="17"/>
  <c r="P33" i="17"/>
  <c r="T33" i="17"/>
  <c r="X33" i="17"/>
  <c r="AB33" i="17"/>
  <c r="AF33" i="17"/>
  <c r="AJ33" i="17"/>
  <c r="AN33" i="17"/>
  <c r="AR33" i="17"/>
  <c r="AV33" i="17"/>
  <c r="P38" i="17"/>
  <c r="T38" i="17"/>
  <c r="X38" i="17"/>
  <c r="AB38" i="17"/>
  <c r="AF38" i="17"/>
  <c r="AJ38" i="17"/>
  <c r="AN38" i="17"/>
  <c r="AR38" i="17"/>
  <c r="AV38" i="17"/>
  <c r="P39" i="17"/>
  <c r="T39" i="17"/>
  <c r="X39" i="17"/>
  <c r="AB39" i="17"/>
  <c r="AF39" i="17"/>
  <c r="AJ39" i="17"/>
  <c r="AN39" i="17"/>
  <c r="AR39" i="17"/>
  <c r="AV39" i="17"/>
  <c r="P40" i="17"/>
  <c r="T40" i="17"/>
  <c r="X40" i="17"/>
  <c r="AB40" i="17"/>
  <c r="AF40" i="17"/>
  <c r="AJ40" i="17"/>
  <c r="AN40" i="17"/>
  <c r="AR40" i="17"/>
  <c r="AV40" i="17"/>
  <c r="P41" i="17"/>
  <c r="T41" i="17"/>
  <c r="X41" i="17"/>
  <c r="AB41" i="17"/>
  <c r="AF41" i="17"/>
  <c r="AJ41" i="17"/>
  <c r="AN41" i="17"/>
  <c r="AR41" i="17"/>
  <c r="AV41" i="17"/>
  <c r="P42" i="17"/>
  <c r="T42" i="17"/>
  <c r="X42" i="17"/>
  <c r="AB42" i="17"/>
  <c r="AF42" i="17"/>
  <c r="AJ42" i="17"/>
  <c r="AN42" i="17"/>
  <c r="AR42" i="17"/>
  <c r="AV42" i="17"/>
  <c r="D3" i="15"/>
  <c r="DG136" i="6" l="1"/>
  <c r="DH136" i="6"/>
  <c r="DG137" i="6"/>
  <c r="DH137" i="6"/>
  <c r="DG138" i="6"/>
  <c r="DH138" i="6"/>
  <c r="DG139" i="6"/>
  <c r="DH139" i="6"/>
  <c r="DG140" i="6"/>
  <c r="DH140" i="6"/>
  <c r="DG141" i="6"/>
  <c r="DH141" i="6"/>
  <c r="DG142" i="6"/>
  <c r="DH142" i="6"/>
  <c r="DG143" i="6"/>
  <c r="DH143" i="6"/>
  <c r="DG144" i="6"/>
  <c r="DH144" i="6"/>
  <c r="DG145" i="6"/>
  <c r="DH145" i="6"/>
  <c r="DG146" i="6"/>
  <c r="DH146" i="6"/>
  <c r="DG147" i="6"/>
  <c r="DH147" i="6"/>
  <c r="DG148" i="6"/>
  <c r="DH148" i="6"/>
  <c r="DG149" i="6"/>
  <c r="DH149" i="6"/>
  <c r="DG150" i="6"/>
  <c r="DH150" i="6"/>
  <c r="DG151" i="6"/>
  <c r="DH151" i="6"/>
  <c r="DG152" i="6"/>
  <c r="DH152" i="6"/>
  <c r="DG153" i="6"/>
  <c r="DH153" i="6"/>
  <c r="DG154" i="6"/>
  <c r="DH154" i="6"/>
  <c r="DG155" i="6"/>
  <c r="DH155" i="6"/>
  <c r="DG156" i="6"/>
  <c r="DH156" i="6"/>
  <c r="DG157" i="6"/>
  <c r="DH157" i="6"/>
  <c r="DG158" i="6"/>
  <c r="DH158" i="6"/>
  <c r="DG159" i="6"/>
  <c r="DH159" i="6"/>
  <c r="DG160" i="6"/>
  <c r="DH160" i="6"/>
  <c r="DG161" i="6"/>
  <c r="DH161" i="6"/>
  <c r="DG162" i="6"/>
  <c r="DH162" i="6"/>
  <c r="DG163" i="6"/>
  <c r="DH163" i="6"/>
  <c r="DG164" i="6"/>
  <c r="DH164" i="6"/>
  <c r="DG165" i="6"/>
  <c r="DH165" i="6"/>
  <c r="DG166" i="6"/>
  <c r="DH166" i="6"/>
  <c r="DG167" i="6"/>
  <c r="DH167" i="6"/>
  <c r="DG168" i="6"/>
  <c r="DH168" i="6"/>
  <c r="DG169" i="6"/>
  <c r="DH169" i="6"/>
  <c r="DG170" i="6"/>
  <c r="DH170" i="6"/>
  <c r="DG171" i="6"/>
  <c r="DH171" i="6"/>
  <c r="DG172" i="6"/>
  <c r="DH172" i="6"/>
  <c r="DG173" i="6"/>
  <c r="DH173" i="6"/>
  <c r="DG174" i="6"/>
  <c r="DH174" i="6"/>
  <c r="DG175" i="6"/>
  <c r="DH175" i="6"/>
  <c r="DG176" i="6"/>
  <c r="DH176" i="6"/>
  <c r="DG177" i="6"/>
  <c r="DH177" i="6"/>
  <c r="DG178" i="6"/>
  <c r="DH178" i="6"/>
  <c r="DG179" i="6"/>
  <c r="DH179" i="6"/>
  <c r="DG180" i="6"/>
  <c r="DH180" i="6"/>
  <c r="DG181" i="6"/>
  <c r="DH181" i="6"/>
  <c r="DG182" i="6"/>
  <c r="DH182" i="6"/>
  <c r="DG183" i="6"/>
  <c r="DH183" i="6"/>
  <c r="DG184" i="6"/>
  <c r="DH184" i="6"/>
  <c r="DG185" i="6"/>
  <c r="DH185" i="6"/>
  <c r="DG186" i="6"/>
  <c r="DH186" i="6"/>
  <c r="DG187" i="6"/>
  <c r="DH187" i="6"/>
  <c r="DG188" i="6"/>
  <c r="DH188" i="6"/>
  <c r="DG189" i="6"/>
  <c r="DH189" i="6"/>
  <c r="DG190" i="6"/>
  <c r="DH190" i="6"/>
  <c r="DG191" i="6"/>
  <c r="DH191" i="6"/>
  <c r="DG192" i="6"/>
  <c r="DH192" i="6"/>
  <c r="DG193" i="6"/>
  <c r="DH193" i="6"/>
  <c r="DG194" i="6"/>
  <c r="DH194" i="6"/>
  <c r="DG195" i="6"/>
  <c r="DH195" i="6"/>
  <c r="DG196" i="6"/>
  <c r="DH196" i="6"/>
  <c r="DG197" i="6"/>
  <c r="DH197" i="6"/>
  <c r="DG198" i="6"/>
  <c r="DH198" i="6"/>
  <c r="DG199" i="6"/>
  <c r="DH199" i="6"/>
  <c r="DG200" i="6"/>
  <c r="DH200" i="6"/>
  <c r="DG201" i="6"/>
  <c r="DH201" i="6"/>
  <c r="DG202" i="6"/>
  <c r="DH202" i="6"/>
  <c r="DG203" i="6"/>
  <c r="DH203" i="6"/>
  <c r="DG204" i="6"/>
  <c r="DH204" i="6"/>
  <c r="DG205" i="6"/>
  <c r="DH205" i="6"/>
  <c r="DG206" i="6"/>
  <c r="DH206" i="6"/>
  <c r="DG207" i="6"/>
  <c r="DH207" i="6"/>
  <c r="DG208" i="6"/>
  <c r="DH208" i="6"/>
  <c r="DG209" i="6"/>
  <c r="DH209" i="6"/>
  <c r="DG210" i="6"/>
  <c r="DH210" i="6"/>
  <c r="DG211" i="6"/>
  <c r="DH211" i="6"/>
  <c r="DG212" i="6"/>
  <c r="DH212" i="6"/>
  <c r="DG213" i="6"/>
  <c r="DH213" i="6"/>
  <c r="DG214" i="6"/>
  <c r="DH214" i="6"/>
  <c r="DG215" i="6"/>
  <c r="DH215" i="6"/>
  <c r="DG216" i="6"/>
  <c r="DH216" i="6"/>
  <c r="DG217" i="6"/>
  <c r="DH217" i="6"/>
  <c r="DG218" i="6"/>
  <c r="DH218" i="6"/>
  <c r="DG219" i="6"/>
  <c r="DH219" i="6"/>
  <c r="DG220" i="6"/>
  <c r="DH220" i="6"/>
  <c r="DG221" i="6"/>
  <c r="DH221" i="6"/>
  <c r="DG222" i="6"/>
  <c r="DH222" i="6"/>
  <c r="DG223" i="6"/>
  <c r="DH223" i="6"/>
  <c r="DG224" i="6"/>
  <c r="DH224" i="6"/>
  <c r="DG225" i="6"/>
  <c r="DH225" i="6"/>
  <c r="DG226" i="6"/>
  <c r="DH226" i="6"/>
  <c r="DG227" i="6"/>
  <c r="DH227" i="6"/>
  <c r="DG228" i="6"/>
  <c r="DH228" i="6"/>
  <c r="DG229" i="6"/>
  <c r="DH229" i="6"/>
  <c r="DG230" i="6"/>
  <c r="DH230" i="6"/>
  <c r="DG231" i="6"/>
  <c r="DH231" i="6"/>
  <c r="DG232" i="6"/>
  <c r="DH232" i="6"/>
  <c r="DG233" i="6"/>
  <c r="DH233" i="6"/>
  <c r="DG234" i="6"/>
  <c r="DH234" i="6"/>
  <c r="DG235" i="6"/>
  <c r="DH235" i="6"/>
  <c r="DG236" i="6"/>
  <c r="DH236" i="6"/>
  <c r="DG237" i="6"/>
  <c r="DH237" i="6"/>
  <c r="DG238" i="6"/>
  <c r="DH238" i="6"/>
  <c r="DG239" i="6"/>
  <c r="DH239" i="6"/>
  <c r="DG240" i="6"/>
  <c r="DH240" i="6"/>
  <c r="DG241" i="6"/>
  <c r="DH241" i="6"/>
  <c r="DG242" i="6"/>
  <c r="DH242" i="6"/>
  <c r="DG243" i="6"/>
  <c r="DH243" i="6"/>
  <c r="DG244" i="6"/>
  <c r="DH244" i="6"/>
  <c r="DG245" i="6"/>
  <c r="DH245" i="6"/>
  <c r="DG246" i="6"/>
  <c r="DH246" i="6"/>
  <c r="DG247" i="6"/>
  <c r="DH247" i="6"/>
  <c r="DG248" i="6"/>
  <c r="DH248" i="6"/>
  <c r="DG249" i="6"/>
  <c r="DH249" i="6"/>
  <c r="DG250" i="6"/>
  <c r="DH250" i="6"/>
  <c r="DG251" i="6"/>
  <c r="DH251" i="6"/>
  <c r="DG252" i="6"/>
  <c r="DH252" i="6"/>
  <c r="DG253" i="6"/>
  <c r="DH253" i="6"/>
  <c r="DG254" i="6"/>
  <c r="DH254" i="6"/>
  <c r="DG255" i="6"/>
  <c r="DH255" i="6"/>
  <c r="DG256" i="6"/>
  <c r="DH256" i="6"/>
  <c r="DG257" i="6"/>
  <c r="DH257" i="6"/>
  <c r="DG258" i="6"/>
  <c r="DH258" i="6"/>
  <c r="DG259" i="6"/>
  <c r="DH259" i="6"/>
  <c r="DG260" i="6"/>
  <c r="DH260" i="6"/>
  <c r="DG261" i="6"/>
  <c r="DH261" i="6"/>
  <c r="DG262" i="6"/>
  <c r="DH262" i="6"/>
  <c r="DG263" i="6"/>
  <c r="DH263" i="6"/>
  <c r="DG264" i="6"/>
  <c r="DH264" i="6"/>
  <c r="DG265" i="6"/>
  <c r="DH265" i="6"/>
  <c r="DG266" i="6"/>
  <c r="DH266" i="6"/>
  <c r="DG267" i="6"/>
  <c r="DH267" i="6"/>
  <c r="DG268" i="6"/>
  <c r="DH268" i="6"/>
  <c r="DG269" i="6"/>
  <c r="DH269" i="6"/>
  <c r="DG270" i="6"/>
  <c r="DH270" i="6"/>
  <c r="DG271" i="6"/>
  <c r="DH271" i="6"/>
  <c r="DG272" i="6"/>
  <c r="DH272" i="6"/>
  <c r="DG273" i="6"/>
  <c r="DH273" i="6"/>
  <c r="DG274" i="6"/>
  <c r="DH274" i="6"/>
  <c r="DH135" i="6"/>
  <c r="DG135" i="6"/>
  <c r="EP136" i="6"/>
  <c r="ER136" i="6"/>
  <c r="ES136" i="6"/>
  <c r="EQ136" i="6"/>
  <c r="EP137" i="6"/>
  <c r="ER137" i="6"/>
  <c r="ES137" i="6"/>
  <c r="EQ137" i="6"/>
  <c r="EP2" i="6"/>
  <c r="ER2" i="6"/>
  <c r="ES2" i="6"/>
  <c r="EQ2" i="6"/>
  <c r="EP138" i="6"/>
  <c r="ER138" i="6"/>
  <c r="ES138" i="6"/>
  <c r="EQ138" i="6"/>
  <c r="EP3" i="6"/>
  <c r="ER3" i="6"/>
  <c r="ES3" i="6"/>
  <c r="EQ3" i="6"/>
  <c r="EP4" i="6"/>
  <c r="ER4" i="6"/>
  <c r="ES4" i="6"/>
  <c r="EQ4" i="6"/>
  <c r="EP5" i="6"/>
  <c r="ER5" i="6"/>
  <c r="ES5" i="6"/>
  <c r="EQ5" i="6"/>
  <c r="EP139" i="6"/>
  <c r="ER139" i="6"/>
  <c r="ES139" i="6"/>
  <c r="EQ139" i="6"/>
  <c r="EP140" i="6"/>
  <c r="ER140" i="6"/>
  <c r="ES140" i="6"/>
  <c r="EQ140" i="6"/>
  <c r="EP6" i="6"/>
  <c r="ER6" i="6"/>
  <c r="ES6" i="6"/>
  <c r="EQ6" i="6"/>
  <c r="EP7" i="6"/>
  <c r="ER7" i="6"/>
  <c r="ES7" i="6"/>
  <c r="EQ7" i="6"/>
  <c r="EP141" i="6"/>
  <c r="ER141" i="6"/>
  <c r="ES141" i="6"/>
  <c r="EQ141" i="6"/>
  <c r="EP8" i="6"/>
  <c r="ER8" i="6"/>
  <c r="ES8" i="6"/>
  <c r="EQ8" i="6"/>
  <c r="EP9" i="6"/>
  <c r="ER9" i="6"/>
  <c r="ES9" i="6"/>
  <c r="EQ9" i="6"/>
  <c r="EP10" i="6"/>
  <c r="ER10" i="6"/>
  <c r="ES10" i="6"/>
  <c r="EQ10" i="6"/>
  <c r="EP142" i="6"/>
  <c r="ER142" i="6"/>
  <c r="ES142" i="6"/>
  <c r="EQ142" i="6"/>
  <c r="EP11" i="6"/>
  <c r="ER11" i="6"/>
  <c r="ES11" i="6"/>
  <c r="EQ11" i="6"/>
  <c r="EP12" i="6"/>
  <c r="ER12" i="6"/>
  <c r="ES12" i="6"/>
  <c r="EQ12" i="6"/>
  <c r="EP13" i="6"/>
  <c r="ER13" i="6"/>
  <c r="ES13" i="6"/>
  <c r="EQ13" i="6"/>
  <c r="EP14" i="6"/>
  <c r="ER14" i="6"/>
  <c r="ES14" i="6"/>
  <c r="EQ14" i="6"/>
  <c r="EP143" i="6"/>
  <c r="ER143" i="6"/>
  <c r="ES143" i="6"/>
  <c r="EQ143" i="6"/>
  <c r="EP15" i="6"/>
  <c r="ER15" i="6"/>
  <c r="ES15" i="6"/>
  <c r="EQ15" i="6"/>
  <c r="EP16" i="6"/>
  <c r="ER16" i="6"/>
  <c r="ES16" i="6"/>
  <c r="EQ16" i="6"/>
  <c r="EP144" i="6"/>
  <c r="ER144" i="6"/>
  <c r="ES144" i="6"/>
  <c r="EQ144" i="6"/>
  <c r="EP17" i="6"/>
  <c r="ER17" i="6"/>
  <c r="ES17" i="6"/>
  <c r="EQ17" i="6"/>
  <c r="EP145" i="6"/>
  <c r="ER145" i="6"/>
  <c r="ES145" i="6"/>
  <c r="EQ145" i="6"/>
  <c r="EP18" i="6"/>
  <c r="ER18" i="6"/>
  <c r="ES18" i="6"/>
  <c r="EQ18" i="6"/>
  <c r="EP146" i="6"/>
  <c r="ER146" i="6"/>
  <c r="ES146" i="6"/>
  <c r="EQ146" i="6"/>
  <c r="EP147" i="6"/>
  <c r="ER147" i="6"/>
  <c r="ES147" i="6"/>
  <c r="EQ147" i="6"/>
  <c r="EP19" i="6"/>
  <c r="ER19" i="6"/>
  <c r="ES19" i="6"/>
  <c r="EQ19" i="6"/>
  <c r="EP148" i="6"/>
  <c r="ER148" i="6"/>
  <c r="ES148" i="6"/>
  <c r="EQ148" i="6"/>
  <c r="EP20" i="6"/>
  <c r="ER20" i="6"/>
  <c r="ES20" i="6"/>
  <c r="EQ20" i="6"/>
  <c r="EP149" i="6"/>
  <c r="ER149" i="6"/>
  <c r="ES149" i="6"/>
  <c r="EQ149" i="6"/>
  <c r="EP21" i="6"/>
  <c r="ER21" i="6"/>
  <c r="ES21" i="6"/>
  <c r="EQ21" i="6"/>
  <c r="EP22" i="6"/>
  <c r="ER22" i="6"/>
  <c r="ES22" i="6"/>
  <c r="EQ22" i="6"/>
  <c r="EP23" i="6"/>
  <c r="ER23" i="6"/>
  <c r="ES23" i="6"/>
  <c r="EQ23" i="6"/>
  <c r="EP150" i="6"/>
  <c r="ER150" i="6"/>
  <c r="ES150" i="6"/>
  <c r="EQ150" i="6"/>
  <c r="EP151" i="6"/>
  <c r="ER151" i="6"/>
  <c r="ES151" i="6"/>
  <c r="EQ151" i="6"/>
  <c r="EP152" i="6"/>
  <c r="ER152" i="6"/>
  <c r="ES152" i="6"/>
  <c r="EQ152" i="6"/>
  <c r="EP24" i="6"/>
  <c r="ER24" i="6"/>
  <c r="ES24" i="6"/>
  <c r="EQ24" i="6"/>
  <c r="EP153" i="6"/>
  <c r="ER153" i="6"/>
  <c r="ES153" i="6"/>
  <c r="EQ153" i="6"/>
  <c r="EP25" i="6"/>
  <c r="ER25" i="6"/>
  <c r="ES25" i="6"/>
  <c r="EQ25" i="6"/>
  <c r="EP154" i="6"/>
  <c r="ER154" i="6"/>
  <c r="ES154" i="6"/>
  <c r="EQ154" i="6"/>
  <c r="EP26" i="6"/>
  <c r="ER26" i="6"/>
  <c r="ES26" i="6"/>
  <c r="EQ26" i="6"/>
  <c r="EP155" i="6"/>
  <c r="ER155" i="6"/>
  <c r="ES155" i="6"/>
  <c r="EQ155" i="6"/>
  <c r="EP156" i="6"/>
  <c r="ER156" i="6"/>
  <c r="ES156" i="6"/>
  <c r="EQ156" i="6"/>
  <c r="EP157" i="6"/>
  <c r="ER157" i="6"/>
  <c r="ES157" i="6"/>
  <c r="EQ157" i="6"/>
  <c r="EP158" i="6"/>
  <c r="ER158" i="6"/>
  <c r="ES158" i="6"/>
  <c r="EQ158" i="6"/>
  <c r="EP27" i="6"/>
  <c r="ER27" i="6"/>
  <c r="ES27" i="6"/>
  <c r="EQ27" i="6"/>
  <c r="EP28" i="6"/>
  <c r="ER28" i="6"/>
  <c r="ES28" i="6"/>
  <c r="EQ28" i="6"/>
  <c r="EP159" i="6"/>
  <c r="ER159" i="6"/>
  <c r="ES159" i="6"/>
  <c r="EQ159" i="6"/>
  <c r="EP160" i="6"/>
  <c r="ER160" i="6"/>
  <c r="ES160" i="6"/>
  <c r="EQ160" i="6"/>
  <c r="EP29" i="6"/>
  <c r="ER29" i="6"/>
  <c r="ES29" i="6"/>
  <c r="EQ29" i="6"/>
  <c r="EP161" i="6"/>
  <c r="ER161" i="6"/>
  <c r="ES161" i="6"/>
  <c r="EQ161" i="6"/>
  <c r="EP162" i="6"/>
  <c r="ER162" i="6"/>
  <c r="ES162" i="6"/>
  <c r="EQ162" i="6"/>
  <c r="EP163" i="6"/>
  <c r="ER163" i="6"/>
  <c r="ES163" i="6"/>
  <c r="EQ163" i="6"/>
  <c r="EP30" i="6"/>
  <c r="ER30" i="6"/>
  <c r="ES30" i="6"/>
  <c r="EQ30" i="6"/>
  <c r="EP31" i="6"/>
  <c r="ER31" i="6"/>
  <c r="ES31" i="6"/>
  <c r="EQ31" i="6"/>
  <c r="EP164" i="6"/>
  <c r="ER164" i="6"/>
  <c r="ES164" i="6"/>
  <c r="EQ164" i="6"/>
  <c r="EP32" i="6"/>
  <c r="ER32" i="6"/>
  <c r="ES32" i="6"/>
  <c r="EQ32" i="6"/>
  <c r="EP165" i="6"/>
  <c r="ER165" i="6"/>
  <c r="ES165" i="6"/>
  <c r="EQ165" i="6"/>
  <c r="EP33" i="6"/>
  <c r="ER33" i="6"/>
  <c r="ES33" i="6"/>
  <c r="EQ33" i="6"/>
  <c r="EP34" i="6"/>
  <c r="ER34" i="6"/>
  <c r="ES34" i="6"/>
  <c r="EQ34" i="6"/>
  <c r="EP35" i="6"/>
  <c r="ER35" i="6"/>
  <c r="ES35" i="6"/>
  <c r="EQ35" i="6"/>
  <c r="EP166" i="6"/>
  <c r="ER166" i="6"/>
  <c r="ES166" i="6"/>
  <c r="EQ166" i="6"/>
  <c r="EP36" i="6"/>
  <c r="ER36" i="6"/>
  <c r="ES36" i="6"/>
  <c r="EQ36" i="6"/>
  <c r="EP167" i="6"/>
  <c r="ER167" i="6"/>
  <c r="ES167" i="6"/>
  <c r="EQ167" i="6"/>
  <c r="EP37" i="6"/>
  <c r="ER37" i="6"/>
  <c r="ES37" i="6"/>
  <c r="EQ37" i="6"/>
  <c r="EP38" i="6"/>
  <c r="ER38" i="6"/>
  <c r="ES38" i="6"/>
  <c r="EQ38" i="6"/>
  <c r="EP168" i="6"/>
  <c r="ER168" i="6"/>
  <c r="ES168" i="6"/>
  <c r="EQ168" i="6"/>
  <c r="EP39" i="6"/>
  <c r="ER39" i="6"/>
  <c r="ES39" i="6"/>
  <c r="EQ39" i="6"/>
  <c r="EP40" i="6"/>
  <c r="ER40" i="6"/>
  <c r="ES40" i="6"/>
  <c r="EQ40" i="6"/>
  <c r="EP41" i="6"/>
  <c r="ER41" i="6"/>
  <c r="ES41" i="6"/>
  <c r="EQ41" i="6"/>
  <c r="EP169" i="6"/>
  <c r="ER169" i="6"/>
  <c r="ES169" i="6"/>
  <c r="EQ169" i="6"/>
  <c r="EP170" i="6"/>
  <c r="ER170" i="6"/>
  <c r="ES170" i="6"/>
  <c r="EQ170" i="6"/>
  <c r="EP171" i="6"/>
  <c r="ER171" i="6"/>
  <c r="ES171" i="6"/>
  <c r="EQ171" i="6"/>
  <c r="EP42" i="6"/>
  <c r="ER42" i="6"/>
  <c r="ES42" i="6"/>
  <c r="EQ42" i="6"/>
  <c r="EP172" i="6"/>
  <c r="ER172" i="6"/>
  <c r="ES172" i="6"/>
  <c r="EQ172" i="6"/>
  <c r="EP173" i="6"/>
  <c r="ER173" i="6"/>
  <c r="ES173" i="6"/>
  <c r="EQ173" i="6"/>
  <c r="EP174" i="6"/>
  <c r="ER174" i="6"/>
  <c r="ES174" i="6"/>
  <c r="EQ174" i="6"/>
  <c r="EP175" i="6"/>
  <c r="ER175" i="6"/>
  <c r="ES175" i="6"/>
  <c r="EQ175" i="6"/>
  <c r="EP176" i="6"/>
  <c r="ER176" i="6"/>
  <c r="ES176" i="6"/>
  <c r="EQ176" i="6"/>
  <c r="EP43" i="6"/>
  <c r="ER43" i="6"/>
  <c r="ES43" i="6"/>
  <c r="EQ43" i="6"/>
  <c r="EP44" i="6"/>
  <c r="ER44" i="6"/>
  <c r="ES44" i="6"/>
  <c r="EQ44" i="6"/>
  <c r="EP177" i="6"/>
  <c r="ER177" i="6"/>
  <c r="ES177" i="6"/>
  <c r="EQ177" i="6"/>
  <c r="EP178" i="6"/>
  <c r="ER178" i="6"/>
  <c r="ES178" i="6"/>
  <c r="EQ178" i="6"/>
  <c r="EP179" i="6"/>
  <c r="ER179" i="6"/>
  <c r="ES179" i="6"/>
  <c r="EQ179" i="6"/>
  <c r="EP180" i="6"/>
  <c r="ER180" i="6"/>
  <c r="ES180" i="6"/>
  <c r="EQ180" i="6"/>
  <c r="EP45" i="6"/>
  <c r="ER45" i="6"/>
  <c r="ES45" i="6"/>
  <c r="EQ45" i="6"/>
  <c r="EP181" i="6"/>
  <c r="ER181" i="6"/>
  <c r="ES181" i="6"/>
  <c r="EQ181" i="6"/>
  <c r="EP46" i="6"/>
  <c r="ER46" i="6"/>
  <c r="ES46" i="6"/>
  <c r="EQ46" i="6"/>
  <c r="EP47" i="6"/>
  <c r="ER47" i="6"/>
  <c r="ES47" i="6"/>
  <c r="EQ47" i="6"/>
  <c r="EP48" i="6"/>
  <c r="ER48" i="6"/>
  <c r="ES48" i="6"/>
  <c r="EQ48" i="6"/>
  <c r="EP49" i="6"/>
  <c r="ER49" i="6"/>
  <c r="ES49" i="6"/>
  <c r="EQ49" i="6"/>
  <c r="EP182" i="6"/>
  <c r="ER182" i="6"/>
  <c r="ES182" i="6"/>
  <c r="EQ182" i="6"/>
  <c r="EP50" i="6"/>
  <c r="ER50" i="6"/>
  <c r="ES50" i="6"/>
  <c r="EQ50" i="6"/>
  <c r="EP183" i="6"/>
  <c r="ER183" i="6"/>
  <c r="ES183" i="6"/>
  <c r="EQ183" i="6"/>
  <c r="EP184" i="6"/>
  <c r="ER184" i="6"/>
  <c r="ES184" i="6"/>
  <c r="EQ184" i="6"/>
  <c r="EP51" i="6"/>
  <c r="ER51" i="6"/>
  <c r="ES51" i="6"/>
  <c r="EQ51" i="6"/>
  <c r="EP52" i="6"/>
  <c r="ER52" i="6"/>
  <c r="ES52" i="6"/>
  <c r="EQ52" i="6"/>
  <c r="EP185" i="6"/>
  <c r="ER185" i="6"/>
  <c r="ES185" i="6"/>
  <c r="EQ185" i="6"/>
  <c r="EP186" i="6"/>
  <c r="ER186" i="6"/>
  <c r="ES186" i="6"/>
  <c r="EQ186" i="6"/>
  <c r="EP187" i="6"/>
  <c r="ER187" i="6"/>
  <c r="ES187" i="6"/>
  <c r="EQ187" i="6"/>
  <c r="EP188" i="6"/>
  <c r="ER188" i="6"/>
  <c r="ES188" i="6"/>
  <c r="EQ188" i="6"/>
  <c r="EP189" i="6"/>
  <c r="ER189" i="6"/>
  <c r="ES189" i="6"/>
  <c r="EQ189" i="6"/>
  <c r="EP190" i="6"/>
  <c r="ER190" i="6"/>
  <c r="ES190" i="6"/>
  <c r="EQ190" i="6"/>
  <c r="EP53" i="6"/>
  <c r="ER53" i="6"/>
  <c r="ES53" i="6"/>
  <c r="EQ53" i="6"/>
  <c r="EP54" i="6"/>
  <c r="ER54" i="6"/>
  <c r="ES54" i="6"/>
  <c r="EQ54" i="6"/>
  <c r="EP55" i="6"/>
  <c r="ER55" i="6"/>
  <c r="ES55" i="6"/>
  <c r="EQ55" i="6"/>
  <c r="EP56" i="6"/>
  <c r="ER56" i="6"/>
  <c r="ES56" i="6"/>
  <c r="EQ56" i="6"/>
  <c r="EP57" i="6"/>
  <c r="ER57" i="6"/>
  <c r="ES57" i="6"/>
  <c r="EQ57" i="6"/>
  <c r="EP191" i="6"/>
  <c r="ER191" i="6"/>
  <c r="ES191" i="6"/>
  <c r="EQ191" i="6"/>
  <c r="EP192" i="6"/>
  <c r="ER192" i="6"/>
  <c r="ES192" i="6"/>
  <c r="EQ192" i="6"/>
  <c r="EP193" i="6"/>
  <c r="ER193" i="6"/>
  <c r="ES193" i="6"/>
  <c r="EQ193" i="6"/>
  <c r="EP58" i="6"/>
  <c r="ER58" i="6"/>
  <c r="ES58" i="6"/>
  <c r="EQ58" i="6"/>
  <c r="EP59" i="6"/>
  <c r="ER59" i="6"/>
  <c r="ES59" i="6"/>
  <c r="EQ59" i="6"/>
  <c r="EP60" i="6"/>
  <c r="ER60" i="6"/>
  <c r="ES60" i="6"/>
  <c r="EQ60" i="6"/>
  <c r="EP61" i="6"/>
  <c r="ER61" i="6"/>
  <c r="ES61" i="6"/>
  <c r="EQ61" i="6"/>
  <c r="EP194" i="6"/>
  <c r="ER194" i="6"/>
  <c r="ES194" i="6"/>
  <c r="EQ194" i="6"/>
  <c r="EP62" i="6"/>
  <c r="ER62" i="6"/>
  <c r="ES62" i="6"/>
  <c r="EQ62" i="6"/>
  <c r="EP63" i="6"/>
  <c r="ER63" i="6"/>
  <c r="ES63" i="6"/>
  <c r="EQ63" i="6"/>
  <c r="EP64" i="6"/>
  <c r="ER64" i="6"/>
  <c r="ES64" i="6"/>
  <c r="EQ64" i="6"/>
  <c r="EP65" i="6"/>
  <c r="ER65" i="6"/>
  <c r="ES65" i="6"/>
  <c r="EQ65" i="6"/>
  <c r="EP66" i="6"/>
  <c r="ER66" i="6"/>
  <c r="ES66" i="6"/>
  <c r="EQ66" i="6"/>
  <c r="EP195" i="6"/>
  <c r="ER195" i="6"/>
  <c r="ES195" i="6"/>
  <c r="EQ195" i="6"/>
  <c r="EP196" i="6"/>
  <c r="ER196" i="6"/>
  <c r="ES196" i="6"/>
  <c r="EQ196" i="6"/>
  <c r="EP67" i="6"/>
  <c r="ER67" i="6"/>
  <c r="ES67" i="6"/>
  <c r="EQ67" i="6"/>
  <c r="EP197" i="6"/>
  <c r="ER197" i="6"/>
  <c r="ES197" i="6"/>
  <c r="EQ197" i="6"/>
  <c r="EP198" i="6"/>
  <c r="ER198" i="6"/>
  <c r="ES198" i="6"/>
  <c r="EQ198" i="6"/>
  <c r="EP199" i="6"/>
  <c r="ER199" i="6"/>
  <c r="ES199" i="6"/>
  <c r="EQ199" i="6"/>
  <c r="EP68" i="6"/>
  <c r="ER68" i="6"/>
  <c r="ES68" i="6"/>
  <c r="EQ68" i="6"/>
  <c r="EP69" i="6"/>
  <c r="ER69" i="6"/>
  <c r="ES69" i="6"/>
  <c r="EQ69" i="6"/>
  <c r="EP200" i="6"/>
  <c r="ER200" i="6"/>
  <c r="ES200" i="6"/>
  <c r="EQ200" i="6"/>
  <c r="EP70" i="6"/>
  <c r="ER70" i="6"/>
  <c r="ES70" i="6"/>
  <c r="EQ70" i="6"/>
  <c r="EP201" i="6"/>
  <c r="ER201" i="6"/>
  <c r="ES201" i="6"/>
  <c r="EQ201" i="6"/>
  <c r="EP71" i="6"/>
  <c r="ER71" i="6"/>
  <c r="ES71" i="6"/>
  <c r="EQ71" i="6"/>
  <c r="EP72" i="6"/>
  <c r="ER72" i="6"/>
  <c r="ES72" i="6"/>
  <c r="EQ72" i="6"/>
  <c r="EP73" i="6"/>
  <c r="ER73" i="6"/>
  <c r="ES73" i="6"/>
  <c r="EQ73" i="6"/>
  <c r="EP74" i="6"/>
  <c r="ER74" i="6"/>
  <c r="ES74" i="6"/>
  <c r="EQ74" i="6"/>
  <c r="EP75" i="6"/>
  <c r="ER75" i="6"/>
  <c r="ES75" i="6"/>
  <c r="EQ75" i="6"/>
  <c r="EP202" i="6"/>
  <c r="ER202" i="6"/>
  <c r="ES202" i="6"/>
  <c r="EQ202" i="6"/>
  <c r="EP203" i="6"/>
  <c r="ER203" i="6"/>
  <c r="ES203" i="6"/>
  <c r="EQ203" i="6"/>
  <c r="EP76" i="6"/>
  <c r="ER76" i="6"/>
  <c r="ES76" i="6"/>
  <c r="EQ76" i="6"/>
  <c r="EP77" i="6"/>
  <c r="ER77" i="6"/>
  <c r="ES77" i="6"/>
  <c r="EQ77" i="6"/>
  <c r="EP204" i="6"/>
  <c r="ER204" i="6"/>
  <c r="ES204" i="6"/>
  <c r="EQ204" i="6"/>
  <c r="EP78" i="6"/>
  <c r="ER78" i="6"/>
  <c r="ES78" i="6"/>
  <c r="EQ78" i="6"/>
  <c r="EP79" i="6"/>
  <c r="ER79" i="6"/>
  <c r="ES79" i="6"/>
  <c r="EQ79" i="6"/>
  <c r="EP205" i="6"/>
  <c r="ER205" i="6"/>
  <c r="ES205" i="6"/>
  <c r="EQ205" i="6"/>
  <c r="EP206" i="6"/>
  <c r="ER206" i="6"/>
  <c r="ES206" i="6"/>
  <c r="EQ206" i="6"/>
  <c r="EP80" i="6"/>
  <c r="ER80" i="6"/>
  <c r="ES80" i="6"/>
  <c r="EQ80" i="6"/>
  <c r="EP207" i="6"/>
  <c r="ER207" i="6"/>
  <c r="ES207" i="6"/>
  <c r="EQ207" i="6"/>
  <c r="EP208" i="6"/>
  <c r="ER208" i="6"/>
  <c r="ES208" i="6"/>
  <c r="EQ208" i="6"/>
  <c r="EP81" i="6"/>
  <c r="ER81" i="6"/>
  <c r="ES81" i="6"/>
  <c r="EQ81" i="6"/>
  <c r="EP209" i="6"/>
  <c r="ER209" i="6"/>
  <c r="ES209" i="6"/>
  <c r="EQ209" i="6"/>
  <c r="EP210" i="6"/>
  <c r="ER210" i="6"/>
  <c r="ES210" i="6"/>
  <c r="EQ210" i="6"/>
  <c r="EP82" i="6"/>
  <c r="ER82" i="6"/>
  <c r="ES82" i="6"/>
  <c r="EQ82" i="6"/>
  <c r="EP211" i="6"/>
  <c r="ER211" i="6"/>
  <c r="ES211" i="6"/>
  <c r="EQ211" i="6"/>
  <c r="EP83" i="6"/>
  <c r="ER83" i="6"/>
  <c r="ES83" i="6"/>
  <c r="EQ83" i="6"/>
  <c r="EP84" i="6"/>
  <c r="ER84" i="6"/>
  <c r="ES84" i="6"/>
  <c r="EQ84" i="6"/>
  <c r="EP85" i="6"/>
  <c r="ER85" i="6"/>
  <c r="ES85" i="6"/>
  <c r="EQ85" i="6"/>
  <c r="EP212" i="6"/>
  <c r="ER212" i="6"/>
  <c r="ES212" i="6"/>
  <c r="EQ212" i="6"/>
  <c r="EP213" i="6"/>
  <c r="ER213" i="6"/>
  <c r="ES213" i="6"/>
  <c r="EQ213" i="6"/>
  <c r="EP214" i="6"/>
  <c r="ER214" i="6"/>
  <c r="ES214" i="6"/>
  <c r="EQ214" i="6"/>
  <c r="EP86" i="6"/>
  <c r="ER86" i="6"/>
  <c r="ES86" i="6"/>
  <c r="EQ86" i="6"/>
  <c r="EP215" i="6"/>
  <c r="ER215" i="6"/>
  <c r="ES215" i="6"/>
  <c r="EQ215" i="6"/>
  <c r="EP87" i="6"/>
  <c r="ER87" i="6"/>
  <c r="ES87" i="6"/>
  <c r="EQ87" i="6"/>
  <c r="EP216" i="6"/>
  <c r="ER216" i="6"/>
  <c r="ES216" i="6"/>
  <c r="EQ216" i="6"/>
  <c r="EP217" i="6"/>
  <c r="ER217" i="6"/>
  <c r="ES217" i="6"/>
  <c r="EQ217" i="6"/>
  <c r="EP88" i="6"/>
  <c r="ER88" i="6"/>
  <c r="ES88" i="6"/>
  <c r="EQ88" i="6"/>
  <c r="EP218" i="6"/>
  <c r="ER218" i="6"/>
  <c r="ES218" i="6"/>
  <c r="EQ218" i="6"/>
  <c r="EP219" i="6"/>
  <c r="ER219" i="6"/>
  <c r="ES219" i="6"/>
  <c r="EQ219" i="6"/>
  <c r="EP89" i="6"/>
  <c r="ER89" i="6"/>
  <c r="ES89" i="6"/>
  <c r="EQ89" i="6"/>
  <c r="EP220" i="6"/>
  <c r="ER220" i="6"/>
  <c r="ES220" i="6"/>
  <c r="EQ220" i="6"/>
  <c r="EP221" i="6"/>
  <c r="ER221" i="6"/>
  <c r="ES221" i="6"/>
  <c r="EQ221" i="6"/>
  <c r="EP222" i="6"/>
  <c r="ER222" i="6"/>
  <c r="ES222" i="6"/>
  <c r="EQ222" i="6"/>
  <c r="EP223" i="6"/>
  <c r="ER223" i="6"/>
  <c r="ES223" i="6"/>
  <c r="EQ223" i="6"/>
  <c r="EP224" i="6"/>
  <c r="ER224" i="6"/>
  <c r="ES224" i="6"/>
  <c r="EQ224" i="6"/>
  <c r="EP225" i="6"/>
  <c r="ER225" i="6"/>
  <c r="ES225" i="6"/>
  <c r="EQ225" i="6"/>
  <c r="EP90" i="6"/>
  <c r="ER90" i="6"/>
  <c r="ES90" i="6"/>
  <c r="EQ90" i="6"/>
  <c r="EP226" i="6"/>
  <c r="ER226" i="6"/>
  <c r="ES226" i="6"/>
  <c r="EQ226" i="6"/>
  <c r="EP91" i="6"/>
  <c r="ER91" i="6"/>
  <c r="ES91" i="6"/>
  <c r="EQ91" i="6"/>
  <c r="EP227" i="6"/>
  <c r="ER227" i="6"/>
  <c r="ES227" i="6"/>
  <c r="EQ227" i="6"/>
  <c r="EP228" i="6"/>
  <c r="ER228" i="6"/>
  <c r="ES228" i="6"/>
  <c r="EQ228" i="6"/>
  <c r="EP92" i="6"/>
  <c r="ER92" i="6"/>
  <c r="ES92" i="6"/>
  <c r="EQ92" i="6"/>
  <c r="EP229" i="6"/>
  <c r="ER229" i="6"/>
  <c r="ES229" i="6"/>
  <c r="EQ229" i="6"/>
  <c r="EP93" i="6"/>
  <c r="ER93" i="6"/>
  <c r="ES93" i="6"/>
  <c r="EQ93" i="6"/>
  <c r="EP94" i="6"/>
  <c r="ER94" i="6"/>
  <c r="ES94" i="6"/>
  <c r="EQ94" i="6"/>
  <c r="EP95" i="6"/>
  <c r="ER95" i="6"/>
  <c r="ES95" i="6"/>
  <c r="EQ95" i="6"/>
  <c r="EP230" i="6"/>
  <c r="ER230" i="6"/>
  <c r="ES230" i="6"/>
  <c r="EQ230" i="6"/>
  <c r="EP96" i="6"/>
  <c r="ER96" i="6"/>
  <c r="ES96" i="6"/>
  <c r="EQ96" i="6"/>
  <c r="EP97" i="6"/>
  <c r="ER97" i="6"/>
  <c r="ES97" i="6"/>
  <c r="EQ97" i="6"/>
  <c r="EP98" i="6"/>
  <c r="ER98" i="6"/>
  <c r="ES98" i="6"/>
  <c r="EQ98" i="6"/>
  <c r="EP99" i="6"/>
  <c r="ER99" i="6"/>
  <c r="ES99" i="6"/>
  <c r="EQ99" i="6"/>
  <c r="EP231" i="6"/>
  <c r="ER231" i="6"/>
  <c r="ES231" i="6"/>
  <c r="EQ231" i="6"/>
  <c r="EP100" i="6"/>
  <c r="ER100" i="6"/>
  <c r="ES100" i="6"/>
  <c r="EQ100" i="6"/>
  <c r="EP101" i="6"/>
  <c r="ER101" i="6"/>
  <c r="ES101" i="6"/>
  <c r="EQ101" i="6"/>
  <c r="EP102" i="6"/>
  <c r="ER102" i="6"/>
  <c r="ES102" i="6"/>
  <c r="EQ102" i="6"/>
  <c r="EP232" i="6"/>
  <c r="ER232" i="6"/>
  <c r="ES232" i="6"/>
  <c r="EQ232" i="6"/>
  <c r="EP103" i="6"/>
  <c r="ER103" i="6"/>
  <c r="ES103" i="6"/>
  <c r="EQ103" i="6"/>
  <c r="EP104" i="6"/>
  <c r="ER104" i="6"/>
  <c r="ES104" i="6"/>
  <c r="EQ104" i="6"/>
  <c r="EP233" i="6"/>
  <c r="ER233" i="6"/>
  <c r="ES233" i="6"/>
  <c r="EQ233" i="6"/>
  <c r="EP234" i="6"/>
  <c r="ER234" i="6"/>
  <c r="ES234" i="6"/>
  <c r="EQ234" i="6"/>
  <c r="EP105" i="6"/>
  <c r="ER105" i="6"/>
  <c r="ES105" i="6"/>
  <c r="EQ105" i="6"/>
  <c r="EP235" i="6"/>
  <c r="ER235" i="6"/>
  <c r="ES235" i="6"/>
  <c r="EQ235" i="6"/>
  <c r="EP236" i="6"/>
  <c r="ER236" i="6"/>
  <c r="ES236" i="6"/>
  <c r="EQ236" i="6"/>
  <c r="EP237" i="6"/>
  <c r="ER237" i="6"/>
  <c r="ES237" i="6"/>
  <c r="EQ237" i="6"/>
  <c r="EP106" i="6"/>
  <c r="ER106" i="6"/>
  <c r="ES106" i="6"/>
  <c r="EQ106" i="6"/>
  <c r="EP238" i="6"/>
  <c r="ER238" i="6"/>
  <c r="ES238" i="6"/>
  <c r="EQ238" i="6"/>
  <c r="EP107" i="6"/>
  <c r="ER107" i="6"/>
  <c r="ES107" i="6"/>
  <c r="EQ107" i="6"/>
  <c r="EP239" i="6"/>
  <c r="ER239" i="6"/>
  <c r="ES239" i="6"/>
  <c r="EQ239" i="6"/>
  <c r="EP108" i="6"/>
  <c r="ER108" i="6"/>
  <c r="ES108" i="6"/>
  <c r="EQ108" i="6"/>
  <c r="EP109" i="6"/>
  <c r="ER109" i="6"/>
  <c r="ES109" i="6"/>
  <c r="EQ109" i="6"/>
  <c r="EP240" i="6"/>
  <c r="ER240" i="6"/>
  <c r="ES240" i="6"/>
  <c r="EQ240" i="6"/>
  <c r="EP241" i="6"/>
  <c r="ER241" i="6"/>
  <c r="ES241" i="6"/>
  <c r="EQ241" i="6"/>
  <c r="EP110" i="6"/>
  <c r="ER110" i="6"/>
  <c r="ES110" i="6"/>
  <c r="EQ110" i="6"/>
  <c r="EP242" i="6"/>
  <c r="ER242" i="6"/>
  <c r="ES242" i="6"/>
  <c r="EQ242" i="6"/>
  <c r="EP111" i="6"/>
  <c r="ER111" i="6"/>
  <c r="ES111" i="6"/>
  <c r="EQ111" i="6"/>
  <c r="EP243" i="6"/>
  <c r="ER243" i="6"/>
  <c r="ES243" i="6"/>
  <c r="EQ243" i="6"/>
  <c r="EP244" i="6"/>
  <c r="ER244" i="6"/>
  <c r="ES244" i="6"/>
  <c r="EQ244" i="6"/>
  <c r="EP245" i="6"/>
  <c r="ER245" i="6"/>
  <c r="ES245" i="6"/>
  <c r="EQ245" i="6"/>
  <c r="EP112" i="6"/>
  <c r="ER112" i="6"/>
  <c r="ES112" i="6"/>
  <c r="EQ112" i="6"/>
  <c r="EP113" i="6"/>
  <c r="ER113" i="6"/>
  <c r="ES113" i="6"/>
  <c r="EQ113" i="6"/>
  <c r="EP114" i="6"/>
  <c r="ER114" i="6"/>
  <c r="ES114" i="6"/>
  <c r="EQ114" i="6"/>
  <c r="EP115" i="6"/>
  <c r="ER115" i="6"/>
  <c r="ES115" i="6"/>
  <c r="EQ115" i="6"/>
  <c r="EP246" i="6"/>
  <c r="ER246" i="6"/>
  <c r="ES246" i="6"/>
  <c r="EQ246" i="6"/>
  <c r="EP247" i="6"/>
  <c r="ER247" i="6"/>
  <c r="ES247" i="6"/>
  <c r="EQ247" i="6"/>
  <c r="EP116" i="6"/>
  <c r="ER116" i="6"/>
  <c r="ES116" i="6"/>
  <c r="EQ116" i="6"/>
  <c r="EP248" i="6"/>
  <c r="ER248" i="6"/>
  <c r="ES248" i="6"/>
  <c r="EQ248" i="6"/>
  <c r="EP249" i="6"/>
  <c r="ER249" i="6"/>
  <c r="ES249" i="6"/>
  <c r="EQ249" i="6"/>
  <c r="EP250" i="6"/>
  <c r="ER250" i="6"/>
  <c r="ES250" i="6"/>
  <c r="EQ250" i="6"/>
  <c r="EP117" i="6"/>
  <c r="ER117" i="6"/>
  <c r="ES117" i="6"/>
  <c r="EQ117" i="6"/>
  <c r="EP118" i="6"/>
  <c r="ER118" i="6"/>
  <c r="ES118" i="6"/>
  <c r="EQ118" i="6"/>
  <c r="EP251" i="6"/>
  <c r="ER251" i="6"/>
  <c r="ES251" i="6"/>
  <c r="EQ251" i="6"/>
  <c r="EP119" i="6"/>
  <c r="ER119" i="6"/>
  <c r="ES119" i="6"/>
  <c r="EQ119" i="6"/>
  <c r="EP252" i="6"/>
  <c r="ER252" i="6"/>
  <c r="ES252" i="6"/>
  <c r="EQ252" i="6"/>
  <c r="EP120" i="6"/>
  <c r="ER120" i="6"/>
  <c r="ES120" i="6"/>
  <c r="EQ120" i="6"/>
  <c r="EP121" i="6"/>
  <c r="ER121" i="6"/>
  <c r="ES121" i="6"/>
  <c r="EQ121" i="6"/>
  <c r="EP253" i="6"/>
  <c r="ER253" i="6"/>
  <c r="ES253" i="6"/>
  <c r="EQ253" i="6"/>
  <c r="EP254" i="6"/>
  <c r="ER254" i="6"/>
  <c r="ES254" i="6"/>
  <c r="EQ254" i="6"/>
  <c r="EP255" i="6"/>
  <c r="ER255" i="6"/>
  <c r="ES255" i="6"/>
  <c r="EQ255" i="6"/>
  <c r="EP256" i="6"/>
  <c r="ER256" i="6"/>
  <c r="ES256" i="6"/>
  <c r="EQ256" i="6"/>
  <c r="EP257" i="6"/>
  <c r="ER257" i="6"/>
  <c r="ES257" i="6"/>
  <c r="EQ257" i="6"/>
  <c r="EP122" i="6"/>
  <c r="ER122" i="6"/>
  <c r="ES122" i="6"/>
  <c r="EQ122" i="6"/>
  <c r="EP123" i="6"/>
  <c r="ER123" i="6"/>
  <c r="ES123" i="6"/>
  <c r="EQ123" i="6"/>
  <c r="EP124" i="6"/>
  <c r="ER124" i="6"/>
  <c r="ES124" i="6"/>
  <c r="EQ124" i="6"/>
  <c r="EP258" i="6"/>
  <c r="ER258" i="6"/>
  <c r="ES258" i="6"/>
  <c r="EQ258" i="6"/>
  <c r="EP259" i="6"/>
  <c r="ER259" i="6"/>
  <c r="ES259" i="6"/>
  <c r="EQ259" i="6"/>
  <c r="EP125" i="6"/>
  <c r="ER125" i="6"/>
  <c r="ES125" i="6"/>
  <c r="EQ125" i="6"/>
  <c r="EP260" i="6"/>
  <c r="ER260" i="6"/>
  <c r="ES260" i="6"/>
  <c r="EQ260" i="6"/>
  <c r="EP261" i="6"/>
  <c r="ER261" i="6"/>
  <c r="ES261" i="6"/>
  <c r="EQ261" i="6"/>
  <c r="EP126" i="6"/>
  <c r="ER126" i="6"/>
  <c r="ES126" i="6"/>
  <c r="EQ126" i="6"/>
  <c r="EP127" i="6"/>
  <c r="ER127" i="6"/>
  <c r="ES127" i="6"/>
  <c r="EQ127" i="6"/>
  <c r="EP128" i="6"/>
  <c r="ER128" i="6"/>
  <c r="ES128" i="6"/>
  <c r="EQ128" i="6"/>
  <c r="EP129" i="6"/>
  <c r="ER129" i="6"/>
  <c r="ES129" i="6"/>
  <c r="EQ129" i="6"/>
  <c r="EP130" i="6"/>
  <c r="ER130" i="6"/>
  <c r="ES130" i="6"/>
  <c r="EQ130" i="6"/>
  <c r="EP262" i="6"/>
  <c r="ER262" i="6"/>
  <c r="ES262" i="6"/>
  <c r="EQ262" i="6"/>
  <c r="EP131" i="6"/>
  <c r="ER131" i="6"/>
  <c r="ES131" i="6"/>
  <c r="EQ131" i="6"/>
  <c r="EP263" i="6"/>
  <c r="ER263" i="6"/>
  <c r="ES263" i="6"/>
  <c r="EQ263" i="6"/>
  <c r="EP264" i="6"/>
  <c r="ER264" i="6"/>
  <c r="ES264" i="6"/>
  <c r="EQ264" i="6"/>
  <c r="EP132" i="6"/>
  <c r="ER132" i="6"/>
  <c r="ES132" i="6"/>
  <c r="EQ132" i="6"/>
  <c r="EP265" i="6"/>
  <c r="ER265" i="6"/>
  <c r="ES265" i="6"/>
  <c r="EQ265" i="6"/>
  <c r="EP133" i="6"/>
  <c r="ER133" i="6"/>
  <c r="ES133" i="6"/>
  <c r="EQ133" i="6"/>
  <c r="EP134" i="6"/>
  <c r="ER134" i="6"/>
  <c r="ES134" i="6"/>
  <c r="EQ134" i="6"/>
  <c r="EP266" i="6"/>
  <c r="ER266" i="6"/>
  <c r="ES266" i="6"/>
  <c r="EQ266" i="6"/>
  <c r="EP267" i="6"/>
  <c r="ER267" i="6"/>
  <c r="ES267" i="6"/>
  <c r="EQ267" i="6"/>
  <c r="EP268" i="6"/>
  <c r="ER268" i="6"/>
  <c r="ES268" i="6"/>
  <c r="EQ268" i="6"/>
  <c r="EP269" i="6"/>
  <c r="ER269" i="6"/>
  <c r="ES269" i="6"/>
  <c r="EQ269" i="6"/>
  <c r="EP270" i="6"/>
  <c r="ER270" i="6"/>
  <c r="ES270" i="6"/>
  <c r="EQ270" i="6"/>
  <c r="EP271" i="6"/>
  <c r="ER271" i="6"/>
  <c r="ES271" i="6"/>
  <c r="EQ271" i="6"/>
  <c r="EP272" i="6"/>
  <c r="ER272" i="6"/>
  <c r="ES272" i="6"/>
  <c r="EQ272" i="6"/>
  <c r="EP273" i="6"/>
  <c r="ER273" i="6"/>
  <c r="ES273" i="6"/>
  <c r="EQ273" i="6"/>
  <c r="EP274" i="6"/>
  <c r="ER274" i="6"/>
  <c r="ES274" i="6"/>
  <c r="EQ274" i="6"/>
  <c r="EQ135" i="6"/>
  <c r="ES135" i="6"/>
  <c r="ER135" i="6"/>
  <c r="EP135" i="6"/>
  <c r="ET136" i="6"/>
  <c r="EU136" i="6"/>
  <c r="EV136" i="6"/>
  <c r="EW136" i="6"/>
  <c r="EX136" i="6"/>
  <c r="EY136" i="6"/>
  <c r="EZ136" i="6"/>
  <c r="FA136" i="6"/>
  <c r="FB136" i="6"/>
  <c r="FC136" i="6"/>
  <c r="FD136" i="6"/>
  <c r="FE136" i="6"/>
  <c r="ET137" i="6"/>
  <c r="EU137" i="6"/>
  <c r="EV137" i="6"/>
  <c r="EW137" i="6"/>
  <c r="EX137" i="6"/>
  <c r="EY137" i="6"/>
  <c r="EZ137" i="6"/>
  <c r="FA137" i="6"/>
  <c r="FB137" i="6"/>
  <c r="FC137" i="6"/>
  <c r="FD137" i="6"/>
  <c r="FE137" i="6"/>
  <c r="ET2" i="6"/>
  <c r="EU2" i="6"/>
  <c r="EV2" i="6"/>
  <c r="EW2" i="6"/>
  <c r="EX2" i="6"/>
  <c r="EY2" i="6"/>
  <c r="EZ2" i="6"/>
  <c r="FA2" i="6"/>
  <c r="FB2" i="6"/>
  <c r="FC2" i="6"/>
  <c r="FD2" i="6"/>
  <c r="FE2" i="6"/>
  <c r="ET138" i="6"/>
  <c r="EU138" i="6"/>
  <c r="EV138" i="6"/>
  <c r="EW138" i="6"/>
  <c r="EX138" i="6"/>
  <c r="EY138" i="6"/>
  <c r="EZ138" i="6"/>
  <c r="FA138" i="6"/>
  <c r="FB138" i="6"/>
  <c r="FC138" i="6"/>
  <c r="FD138" i="6"/>
  <c r="FE138" i="6"/>
  <c r="ET3" i="6"/>
  <c r="EU3" i="6"/>
  <c r="EV3" i="6"/>
  <c r="EW3" i="6"/>
  <c r="EX3" i="6"/>
  <c r="EY3" i="6"/>
  <c r="EZ3" i="6"/>
  <c r="FA3" i="6"/>
  <c r="FB3" i="6"/>
  <c r="FC3" i="6"/>
  <c r="FD3" i="6"/>
  <c r="FE3" i="6"/>
  <c r="ET4" i="6"/>
  <c r="EU4" i="6"/>
  <c r="EV4" i="6"/>
  <c r="EW4" i="6"/>
  <c r="EX4" i="6"/>
  <c r="EY4" i="6"/>
  <c r="EZ4" i="6"/>
  <c r="FA4" i="6"/>
  <c r="FB4" i="6"/>
  <c r="FC4" i="6"/>
  <c r="FD4" i="6"/>
  <c r="FE4" i="6"/>
  <c r="ET5" i="6"/>
  <c r="EU5" i="6"/>
  <c r="EV5" i="6"/>
  <c r="EW5" i="6"/>
  <c r="EX5" i="6"/>
  <c r="EY5" i="6"/>
  <c r="EZ5" i="6"/>
  <c r="FA5" i="6"/>
  <c r="FB5" i="6"/>
  <c r="FC5" i="6"/>
  <c r="FD5" i="6"/>
  <c r="FE5" i="6"/>
  <c r="ET139" i="6"/>
  <c r="EU139" i="6"/>
  <c r="EV139" i="6"/>
  <c r="EW139" i="6"/>
  <c r="EX139" i="6"/>
  <c r="EY139" i="6"/>
  <c r="EZ139" i="6"/>
  <c r="FA139" i="6"/>
  <c r="FB139" i="6"/>
  <c r="FC139" i="6"/>
  <c r="FD139" i="6"/>
  <c r="FE139" i="6"/>
  <c r="ET140" i="6"/>
  <c r="EU140" i="6"/>
  <c r="EV140" i="6"/>
  <c r="EW140" i="6"/>
  <c r="EX140" i="6"/>
  <c r="EY140" i="6"/>
  <c r="EZ140" i="6"/>
  <c r="FA140" i="6"/>
  <c r="FB140" i="6"/>
  <c r="FC140" i="6"/>
  <c r="FD140" i="6"/>
  <c r="FE140" i="6"/>
  <c r="ET6" i="6"/>
  <c r="EU6" i="6"/>
  <c r="EV6" i="6"/>
  <c r="EW6" i="6"/>
  <c r="EX6" i="6"/>
  <c r="EY6" i="6"/>
  <c r="EZ6" i="6"/>
  <c r="FA6" i="6"/>
  <c r="FB6" i="6"/>
  <c r="FC6" i="6"/>
  <c r="FD6" i="6"/>
  <c r="FE6" i="6"/>
  <c r="ET7" i="6"/>
  <c r="EU7" i="6"/>
  <c r="EV7" i="6"/>
  <c r="EW7" i="6"/>
  <c r="EX7" i="6"/>
  <c r="EY7" i="6"/>
  <c r="EZ7" i="6"/>
  <c r="FA7" i="6"/>
  <c r="FB7" i="6"/>
  <c r="FC7" i="6"/>
  <c r="FD7" i="6"/>
  <c r="FE7" i="6"/>
  <c r="ET141" i="6"/>
  <c r="EU141" i="6"/>
  <c r="EV141" i="6"/>
  <c r="EW141" i="6"/>
  <c r="EX141" i="6"/>
  <c r="EY141" i="6"/>
  <c r="EZ141" i="6"/>
  <c r="FA141" i="6"/>
  <c r="FB141" i="6"/>
  <c r="FC141" i="6"/>
  <c r="FD141" i="6"/>
  <c r="FE141" i="6"/>
  <c r="ET8" i="6"/>
  <c r="EU8" i="6"/>
  <c r="EV8" i="6"/>
  <c r="EW8" i="6"/>
  <c r="EX8" i="6"/>
  <c r="EY8" i="6"/>
  <c r="EZ8" i="6"/>
  <c r="FA8" i="6"/>
  <c r="FB8" i="6"/>
  <c r="FC8" i="6"/>
  <c r="FD8" i="6"/>
  <c r="FE8" i="6"/>
  <c r="ET9" i="6"/>
  <c r="EU9" i="6"/>
  <c r="EV9" i="6"/>
  <c r="EW9" i="6"/>
  <c r="EX9" i="6"/>
  <c r="EY9" i="6"/>
  <c r="EZ9" i="6"/>
  <c r="FA9" i="6"/>
  <c r="FB9" i="6"/>
  <c r="FC9" i="6"/>
  <c r="FD9" i="6"/>
  <c r="FE9" i="6"/>
  <c r="ET10" i="6"/>
  <c r="EU10" i="6"/>
  <c r="EV10" i="6"/>
  <c r="EW10" i="6"/>
  <c r="EX10" i="6"/>
  <c r="EY10" i="6"/>
  <c r="EZ10" i="6"/>
  <c r="FA10" i="6"/>
  <c r="FB10" i="6"/>
  <c r="FC10" i="6"/>
  <c r="FD10" i="6"/>
  <c r="FE10" i="6"/>
  <c r="ET142" i="6"/>
  <c r="EU142" i="6"/>
  <c r="EV142" i="6"/>
  <c r="EW142" i="6"/>
  <c r="EX142" i="6"/>
  <c r="EY142" i="6"/>
  <c r="EZ142" i="6"/>
  <c r="FA142" i="6"/>
  <c r="FB142" i="6"/>
  <c r="FC142" i="6"/>
  <c r="FD142" i="6"/>
  <c r="FE142" i="6"/>
  <c r="ET11" i="6"/>
  <c r="EU11" i="6"/>
  <c r="EV11" i="6"/>
  <c r="EW11" i="6"/>
  <c r="EX11" i="6"/>
  <c r="EY11" i="6"/>
  <c r="EZ11" i="6"/>
  <c r="FA11" i="6"/>
  <c r="FB11" i="6"/>
  <c r="FC11" i="6"/>
  <c r="FD11" i="6"/>
  <c r="FE11" i="6"/>
  <c r="ET12" i="6"/>
  <c r="EU12" i="6"/>
  <c r="EV12" i="6"/>
  <c r="EW12" i="6"/>
  <c r="EX12" i="6"/>
  <c r="EY12" i="6"/>
  <c r="EZ12" i="6"/>
  <c r="FA12" i="6"/>
  <c r="FB12" i="6"/>
  <c r="FC12" i="6"/>
  <c r="FD12" i="6"/>
  <c r="FE12" i="6"/>
  <c r="ET13" i="6"/>
  <c r="EU13" i="6"/>
  <c r="EV13" i="6"/>
  <c r="EW13" i="6"/>
  <c r="EX13" i="6"/>
  <c r="EY13" i="6"/>
  <c r="EZ13" i="6"/>
  <c r="FA13" i="6"/>
  <c r="FB13" i="6"/>
  <c r="FC13" i="6"/>
  <c r="FD13" i="6"/>
  <c r="FE13" i="6"/>
  <c r="ET14" i="6"/>
  <c r="EU14" i="6"/>
  <c r="EV14" i="6"/>
  <c r="EW14" i="6"/>
  <c r="EX14" i="6"/>
  <c r="EY14" i="6"/>
  <c r="EZ14" i="6"/>
  <c r="FA14" i="6"/>
  <c r="FB14" i="6"/>
  <c r="FC14" i="6"/>
  <c r="FD14" i="6"/>
  <c r="FE14" i="6"/>
  <c r="ET143" i="6"/>
  <c r="EU143" i="6"/>
  <c r="EV143" i="6"/>
  <c r="EW143" i="6"/>
  <c r="EX143" i="6"/>
  <c r="EY143" i="6"/>
  <c r="EZ143" i="6"/>
  <c r="FA143" i="6"/>
  <c r="FB143" i="6"/>
  <c r="FC143" i="6"/>
  <c r="FD143" i="6"/>
  <c r="FE143" i="6"/>
  <c r="ET15" i="6"/>
  <c r="EU15" i="6"/>
  <c r="EV15" i="6"/>
  <c r="EW15" i="6"/>
  <c r="EX15" i="6"/>
  <c r="EY15" i="6"/>
  <c r="EZ15" i="6"/>
  <c r="FA15" i="6"/>
  <c r="FB15" i="6"/>
  <c r="FC15" i="6"/>
  <c r="FD15" i="6"/>
  <c r="FE15" i="6"/>
  <c r="ET16" i="6"/>
  <c r="EU16" i="6"/>
  <c r="EV16" i="6"/>
  <c r="EW16" i="6"/>
  <c r="EX16" i="6"/>
  <c r="EY16" i="6"/>
  <c r="EZ16" i="6"/>
  <c r="FA16" i="6"/>
  <c r="FB16" i="6"/>
  <c r="FC16" i="6"/>
  <c r="FD16" i="6"/>
  <c r="FE16" i="6"/>
  <c r="ET144" i="6"/>
  <c r="EU144" i="6"/>
  <c r="EV144" i="6"/>
  <c r="EW144" i="6"/>
  <c r="EX144" i="6"/>
  <c r="EY144" i="6"/>
  <c r="EZ144" i="6"/>
  <c r="FA144" i="6"/>
  <c r="FB144" i="6"/>
  <c r="FC144" i="6"/>
  <c r="FD144" i="6"/>
  <c r="FE144" i="6"/>
  <c r="ET17" i="6"/>
  <c r="EU17" i="6"/>
  <c r="EV17" i="6"/>
  <c r="EW17" i="6"/>
  <c r="EX17" i="6"/>
  <c r="EY17" i="6"/>
  <c r="EZ17" i="6"/>
  <c r="FA17" i="6"/>
  <c r="FB17" i="6"/>
  <c r="FC17" i="6"/>
  <c r="FD17" i="6"/>
  <c r="FE17" i="6"/>
  <c r="ET145" i="6"/>
  <c r="EU145" i="6"/>
  <c r="EV145" i="6"/>
  <c r="EW145" i="6"/>
  <c r="EX145" i="6"/>
  <c r="EY145" i="6"/>
  <c r="EZ145" i="6"/>
  <c r="FA145" i="6"/>
  <c r="FB145" i="6"/>
  <c r="FC145" i="6"/>
  <c r="FD145" i="6"/>
  <c r="FE145" i="6"/>
  <c r="ET18" i="6"/>
  <c r="EU18" i="6"/>
  <c r="EV18" i="6"/>
  <c r="EW18" i="6"/>
  <c r="EX18" i="6"/>
  <c r="EY18" i="6"/>
  <c r="EZ18" i="6"/>
  <c r="FA18" i="6"/>
  <c r="FB18" i="6"/>
  <c r="FC18" i="6"/>
  <c r="FD18" i="6"/>
  <c r="FE18" i="6"/>
  <c r="ET146" i="6"/>
  <c r="EU146" i="6"/>
  <c r="EV146" i="6"/>
  <c r="EW146" i="6"/>
  <c r="EX146" i="6"/>
  <c r="EY146" i="6"/>
  <c r="EZ146" i="6"/>
  <c r="FA146" i="6"/>
  <c r="FB146" i="6"/>
  <c r="FC146" i="6"/>
  <c r="FD146" i="6"/>
  <c r="FE146" i="6"/>
  <c r="ET147" i="6"/>
  <c r="EU147" i="6"/>
  <c r="EV147" i="6"/>
  <c r="EW147" i="6"/>
  <c r="EX147" i="6"/>
  <c r="EY147" i="6"/>
  <c r="EZ147" i="6"/>
  <c r="FA147" i="6"/>
  <c r="FB147" i="6"/>
  <c r="FC147" i="6"/>
  <c r="FD147" i="6"/>
  <c r="FE147" i="6"/>
  <c r="ET19" i="6"/>
  <c r="EU19" i="6"/>
  <c r="EV19" i="6"/>
  <c r="EW19" i="6"/>
  <c r="EX19" i="6"/>
  <c r="EY19" i="6"/>
  <c r="EZ19" i="6"/>
  <c r="FA19" i="6"/>
  <c r="FB19" i="6"/>
  <c r="FC19" i="6"/>
  <c r="FD19" i="6"/>
  <c r="FE19" i="6"/>
  <c r="ET148" i="6"/>
  <c r="EU148" i="6"/>
  <c r="EV148" i="6"/>
  <c r="EW148" i="6"/>
  <c r="EX148" i="6"/>
  <c r="EY148" i="6"/>
  <c r="EZ148" i="6"/>
  <c r="FA148" i="6"/>
  <c r="FB148" i="6"/>
  <c r="FC148" i="6"/>
  <c r="FD148" i="6"/>
  <c r="FE148" i="6"/>
  <c r="ET20" i="6"/>
  <c r="EU20" i="6"/>
  <c r="EV20" i="6"/>
  <c r="EW20" i="6"/>
  <c r="EX20" i="6"/>
  <c r="EY20" i="6"/>
  <c r="EZ20" i="6"/>
  <c r="FA20" i="6"/>
  <c r="FB20" i="6"/>
  <c r="FC20" i="6"/>
  <c r="FD20" i="6"/>
  <c r="FE20" i="6"/>
  <c r="ET149" i="6"/>
  <c r="EU149" i="6"/>
  <c r="EV149" i="6"/>
  <c r="EW149" i="6"/>
  <c r="EX149" i="6"/>
  <c r="EY149" i="6"/>
  <c r="EZ149" i="6"/>
  <c r="FA149" i="6"/>
  <c r="FB149" i="6"/>
  <c r="FC149" i="6"/>
  <c r="FD149" i="6"/>
  <c r="FE149" i="6"/>
  <c r="ET21" i="6"/>
  <c r="EU21" i="6"/>
  <c r="EV21" i="6"/>
  <c r="EW21" i="6"/>
  <c r="EX21" i="6"/>
  <c r="EY21" i="6"/>
  <c r="EZ21" i="6"/>
  <c r="FA21" i="6"/>
  <c r="FB21" i="6"/>
  <c r="FC21" i="6"/>
  <c r="FD21" i="6"/>
  <c r="FE21" i="6"/>
  <c r="ET22" i="6"/>
  <c r="EU22" i="6"/>
  <c r="EV22" i="6"/>
  <c r="EW22" i="6"/>
  <c r="EX22" i="6"/>
  <c r="EY22" i="6"/>
  <c r="EZ22" i="6"/>
  <c r="FA22" i="6"/>
  <c r="FB22" i="6"/>
  <c r="FC22" i="6"/>
  <c r="FD22" i="6"/>
  <c r="FE22" i="6"/>
  <c r="ET23" i="6"/>
  <c r="EU23" i="6"/>
  <c r="EV23" i="6"/>
  <c r="EW23" i="6"/>
  <c r="EX23" i="6"/>
  <c r="EY23" i="6"/>
  <c r="EZ23" i="6"/>
  <c r="FA23" i="6"/>
  <c r="FB23" i="6"/>
  <c r="FC23" i="6"/>
  <c r="FD23" i="6"/>
  <c r="FE23" i="6"/>
  <c r="ET150" i="6"/>
  <c r="EU150" i="6"/>
  <c r="EV150" i="6"/>
  <c r="EW150" i="6"/>
  <c r="EX150" i="6"/>
  <c r="EY150" i="6"/>
  <c r="EZ150" i="6"/>
  <c r="FA150" i="6"/>
  <c r="FB150" i="6"/>
  <c r="FC150" i="6"/>
  <c r="FD150" i="6"/>
  <c r="FE150" i="6"/>
  <c r="ET151" i="6"/>
  <c r="EU151" i="6"/>
  <c r="EV151" i="6"/>
  <c r="EW151" i="6"/>
  <c r="EX151" i="6"/>
  <c r="EY151" i="6"/>
  <c r="EZ151" i="6"/>
  <c r="FA151" i="6"/>
  <c r="FB151" i="6"/>
  <c r="FC151" i="6"/>
  <c r="FD151" i="6"/>
  <c r="FE151" i="6"/>
  <c r="ET152" i="6"/>
  <c r="EU152" i="6"/>
  <c r="EV152" i="6"/>
  <c r="EW152" i="6"/>
  <c r="EX152" i="6"/>
  <c r="EY152" i="6"/>
  <c r="EZ152" i="6"/>
  <c r="FA152" i="6"/>
  <c r="FB152" i="6"/>
  <c r="FC152" i="6"/>
  <c r="FD152" i="6"/>
  <c r="FE152" i="6"/>
  <c r="ET24" i="6"/>
  <c r="EU24" i="6"/>
  <c r="EV24" i="6"/>
  <c r="EW24" i="6"/>
  <c r="EX24" i="6"/>
  <c r="EY24" i="6"/>
  <c r="EZ24" i="6"/>
  <c r="FA24" i="6"/>
  <c r="FB24" i="6"/>
  <c r="FC24" i="6"/>
  <c r="FD24" i="6"/>
  <c r="FE24" i="6"/>
  <c r="ET153" i="6"/>
  <c r="EU153" i="6"/>
  <c r="EV153" i="6"/>
  <c r="EW153" i="6"/>
  <c r="EX153" i="6"/>
  <c r="EY153" i="6"/>
  <c r="EZ153" i="6"/>
  <c r="FA153" i="6"/>
  <c r="FB153" i="6"/>
  <c r="FC153" i="6"/>
  <c r="FD153" i="6"/>
  <c r="FE153" i="6"/>
  <c r="ET25" i="6"/>
  <c r="EU25" i="6"/>
  <c r="EV25" i="6"/>
  <c r="EW25" i="6"/>
  <c r="EX25" i="6"/>
  <c r="EY25" i="6"/>
  <c r="EZ25" i="6"/>
  <c r="FA25" i="6"/>
  <c r="FB25" i="6"/>
  <c r="FC25" i="6"/>
  <c r="FD25" i="6"/>
  <c r="FE25" i="6"/>
  <c r="ET154" i="6"/>
  <c r="EU154" i="6"/>
  <c r="EV154" i="6"/>
  <c r="EW154" i="6"/>
  <c r="EX154" i="6"/>
  <c r="EY154" i="6"/>
  <c r="EZ154" i="6"/>
  <c r="FA154" i="6"/>
  <c r="FB154" i="6"/>
  <c r="FC154" i="6"/>
  <c r="FD154" i="6"/>
  <c r="FE154" i="6"/>
  <c r="ET26" i="6"/>
  <c r="EU26" i="6"/>
  <c r="EV26" i="6"/>
  <c r="EW26" i="6"/>
  <c r="EX26" i="6"/>
  <c r="EY26" i="6"/>
  <c r="EZ26" i="6"/>
  <c r="FA26" i="6"/>
  <c r="FB26" i="6"/>
  <c r="FC26" i="6"/>
  <c r="FD26" i="6"/>
  <c r="FE26" i="6"/>
  <c r="ET155" i="6"/>
  <c r="EU155" i="6"/>
  <c r="EV155" i="6"/>
  <c r="EW155" i="6"/>
  <c r="EX155" i="6"/>
  <c r="EY155" i="6"/>
  <c r="EZ155" i="6"/>
  <c r="FA155" i="6"/>
  <c r="FB155" i="6"/>
  <c r="FC155" i="6"/>
  <c r="FD155" i="6"/>
  <c r="FE155" i="6"/>
  <c r="ET156" i="6"/>
  <c r="EU156" i="6"/>
  <c r="EV156" i="6"/>
  <c r="EW156" i="6"/>
  <c r="EX156" i="6"/>
  <c r="EY156" i="6"/>
  <c r="EZ156" i="6"/>
  <c r="FA156" i="6"/>
  <c r="FB156" i="6"/>
  <c r="FC156" i="6"/>
  <c r="FD156" i="6"/>
  <c r="FE156" i="6"/>
  <c r="ET157" i="6"/>
  <c r="EU157" i="6"/>
  <c r="EV157" i="6"/>
  <c r="EW157" i="6"/>
  <c r="EX157" i="6"/>
  <c r="EY157" i="6"/>
  <c r="EZ157" i="6"/>
  <c r="FA157" i="6"/>
  <c r="FB157" i="6"/>
  <c r="FC157" i="6"/>
  <c r="FD157" i="6"/>
  <c r="FE157" i="6"/>
  <c r="ET158" i="6"/>
  <c r="EU158" i="6"/>
  <c r="EV158" i="6"/>
  <c r="EW158" i="6"/>
  <c r="EX158" i="6"/>
  <c r="EY158" i="6"/>
  <c r="EZ158" i="6"/>
  <c r="FA158" i="6"/>
  <c r="FB158" i="6"/>
  <c r="FC158" i="6"/>
  <c r="FD158" i="6"/>
  <c r="FE158" i="6"/>
  <c r="ET27" i="6"/>
  <c r="EU27" i="6"/>
  <c r="EV27" i="6"/>
  <c r="EW27" i="6"/>
  <c r="EX27" i="6"/>
  <c r="EY27" i="6"/>
  <c r="EZ27" i="6"/>
  <c r="FA27" i="6"/>
  <c r="FB27" i="6"/>
  <c r="FC27" i="6"/>
  <c r="FD27" i="6"/>
  <c r="FE27" i="6"/>
  <c r="ET28" i="6"/>
  <c r="EU28" i="6"/>
  <c r="EV28" i="6"/>
  <c r="EW28" i="6"/>
  <c r="EX28" i="6"/>
  <c r="EY28" i="6"/>
  <c r="EZ28" i="6"/>
  <c r="FA28" i="6"/>
  <c r="FB28" i="6"/>
  <c r="FC28" i="6"/>
  <c r="FD28" i="6"/>
  <c r="FE28" i="6"/>
  <c r="ET159" i="6"/>
  <c r="EU159" i="6"/>
  <c r="EV159" i="6"/>
  <c r="EW159" i="6"/>
  <c r="EX159" i="6"/>
  <c r="EY159" i="6"/>
  <c r="EZ159" i="6"/>
  <c r="FA159" i="6"/>
  <c r="FB159" i="6"/>
  <c r="FC159" i="6"/>
  <c r="FD159" i="6"/>
  <c r="FE159" i="6"/>
  <c r="ET160" i="6"/>
  <c r="EU160" i="6"/>
  <c r="EV160" i="6"/>
  <c r="EW160" i="6"/>
  <c r="EX160" i="6"/>
  <c r="EY160" i="6"/>
  <c r="EZ160" i="6"/>
  <c r="FA160" i="6"/>
  <c r="FB160" i="6"/>
  <c r="FC160" i="6"/>
  <c r="FD160" i="6"/>
  <c r="FE160" i="6"/>
  <c r="ET29" i="6"/>
  <c r="EU29" i="6"/>
  <c r="EV29" i="6"/>
  <c r="EW29" i="6"/>
  <c r="EX29" i="6"/>
  <c r="EY29" i="6"/>
  <c r="EZ29" i="6"/>
  <c r="FA29" i="6"/>
  <c r="FB29" i="6"/>
  <c r="FC29" i="6"/>
  <c r="FD29" i="6"/>
  <c r="FE29" i="6"/>
  <c r="ET161" i="6"/>
  <c r="EU161" i="6"/>
  <c r="EV161" i="6"/>
  <c r="EW161" i="6"/>
  <c r="EX161" i="6"/>
  <c r="EY161" i="6"/>
  <c r="EZ161" i="6"/>
  <c r="FA161" i="6"/>
  <c r="FB161" i="6"/>
  <c r="FC161" i="6"/>
  <c r="FD161" i="6"/>
  <c r="FE161" i="6"/>
  <c r="ET162" i="6"/>
  <c r="EU162" i="6"/>
  <c r="EV162" i="6"/>
  <c r="EW162" i="6"/>
  <c r="EX162" i="6"/>
  <c r="EY162" i="6"/>
  <c r="EZ162" i="6"/>
  <c r="FA162" i="6"/>
  <c r="FB162" i="6"/>
  <c r="FC162" i="6"/>
  <c r="FD162" i="6"/>
  <c r="FE162" i="6"/>
  <c r="ET163" i="6"/>
  <c r="EU163" i="6"/>
  <c r="EV163" i="6"/>
  <c r="EW163" i="6"/>
  <c r="EX163" i="6"/>
  <c r="EY163" i="6"/>
  <c r="EZ163" i="6"/>
  <c r="FA163" i="6"/>
  <c r="FB163" i="6"/>
  <c r="FC163" i="6"/>
  <c r="FD163" i="6"/>
  <c r="FE163" i="6"/>
  <c r="ET30" i="6"/>
  <c r="EU30" i="6"/>
  <c r="EV30" i="6"/>
  <c r="EW30" i="6"/>
  <c r="EX30" i="6"/>
  <c r="EY30" i="6"/>
  <c r="EZ30" i="6"/>
  <c r="FA30" i="6"/>
  <c r="FB30" i="6"/>
  <c r="FC30" i="6"/>
  <c r="FD30" i="6"/>
  <c r="FE30" i="6"/>
  <c r="ET31" i="6"/>
  <c r="EU31" i="6"/>
  <c r="EV31" i="6"/>
  <c r="EW31" i="6"/>
  <c r="EX31" i="6"/>
  <c r="EY31" i="6"/>
  <c r="EZ31" i="6"/>
  <c r="FA31" i="6"/>
  <c r="FB31" i="6"/>
  <c r="FC31" i="6"/>
  <c r="FD31" i="6"/>
  <c r="FE31" i="6"/>
  <c r="ET164" i="6"/>
  <c r="EU164" i="6"/>
  <c r="EV164" i="6"/>
  <c r="EW164" i="6"/>
  <c r="EX164" i="6"/>
  <c r="EY164" i="6"/>
  <c r="EZ164" i="6"/>
  <c r="FA164" i="6"/>
  <c r="FB164" i="6"/>
  <c r="FC164" i="6"/>
  <c r="FD164" i="6"/>
  <c r="FE164" i="6"/>
  <c r="ET32" i="6"/>
  <c r="EU32" i="6"/>
  <c r="EV32" i="6"/>
  <c r="EW32" i="6"/>
  <c r="EX32" i="6"/>
  <c r="EY32" i="6"/>
  <c r="EZ32" i="6"/>
  <c r="FA32" i="6"/>
  <c r="FB32" i="6"/>
  <c r="FC32" i="6"/>
  <c r="FD32" i="6"/>
  <c r="FE32" i="6"/>
  <c r="ET165" i="6"/>
  <c r="EU165" i="6"/>
  <c r="EV165" i="6"/>
  <c r="EW165" i="6"/>
  <c r="EX165" i="6"/>
  <c r="EY165" i="6"/>
  <c r="EZ165" i="6"/>
  <c r="FA165" i="6"/>
  <c r="FB165" i="6"/>
  <c r="FC165" i="6"/>
  <c r="FD165" i="6"/>
  <c r="FE165" i="6"/>
  <c r="ET33" i="6"/>
  <c r="EU33" i="6"/>
  <c r="EV33" i="6"/>
  <c r="EW33" i="6"/>
  <c r="EX33" i="6"/>
  <c r="EY33" i="6"/>
  <c r="EZ33" i="6"/>
  <c r="FA33" i="6"/>
  <c r="FB33" i="6"/>
  <c r="FC33" i="6"/>
  <c r="FD33" i="6"/>
  <c r="FE33" i="6"/>
  <c r="ET34" i="6"/>
  <c r="EU34" i="6"/>
  <c r="EV34" i="6"/>
  <c r="EW34" i="6"/>
  <c r="EX34" i="6"/>
  <c r="EY34" i="6"/>
  <c r="EZ34" i="6"/>
  <c r="FA34" i="6"/>
  <c r="FB34" i="6"/>
  <c r="FC34" i="6"/>
  <c r="FD34" i="6"/>
  <c r="FE34" i="6"/>
  <c r="ET35" i="6"/>
  <c r="EU35" i="6"/>
  <c r="EV35" i="6"/>
  <c r="EW35" i="6"/>
  <c r="EX35" i="6"/>
  <c r="EY35" i="6"/>
  <c r="EZ35" i="6"/>
  <c r="FA35" i="6"/>
  <c r="FB35" i="6"/>
  <c r="FC35" i="6"/>
  <c r="FD35" i="6"/>
  <c r="FE35" i="6"/>
  <c r="ET166" i="6"/>
  <c r="EU166" i="6"/>
  <c r="EV166" i="6"/>
  <c r="EW166" i="6"/>
  <c r="EX166" i="6"/>
  <c r="EY166" i="6"/>
  <c r="EZ166" i="6"/>
  <c r="FA166" i="6"/>
  <c r="FB166" i="6"/>
  <c r="FC166" i="6"/>
  <c r="FD166" i="6"/>
  <c r="FE166" i="6"/>
  <c r="ET36" i="6"/>
  <c r="EU36" i="6"/>
  <c r="EV36" i="6"/>
  <c r="EW36" i="6"/>
  <c r="EX36" i="6"/>
  <c r="EY36" i="6"/>
  <c r="EZ36" i="6"/>
  <c r="FA36" i="6"/>
  <c r="FB36" i="6"/>
  <c r="FC36" i="6"/>
  <c r="FD36" i="6"/>
  <c r="FE36" i="6"/>
  <c r="ET167" i="6"/>
  <c r="EU167" i="6"/>
  <c r="EV167" i="6"/>
  <c r="EW167" i="6"/>
  <c r="EX167" i="6"/>
  <c r="EY167" i="6"/>
  <c r="EZ167" i="6"/>
  <c r="FA167" i="6"/>
  <c r="FB167" i="6"/>
  <c r="FC167" i="6"/>
  <c r="FD167" i="6"/>
  <c r="FE167" i="6"/>
  <c r="ET37" i="6"/>
  <c r="EU37" i="6"/>
  <c r="EV37" i="6"/>
  <c r="EW37" i="6"/>
  <c r="EX37" i="6"/>
  <c r="EY37" i="6"/>
  <c r="EZ37" i="6"/>
  <c r="FA37" i="6"/>
  <c r="FB37" i="6"/>
  <c r="FC37" i="6"/>
  <c r="FD37" i="6"/>
  <c r="FE37" i="6"/>
  <c r="ET38" i="6"/>
  <c r="EU38" i="6"/>
  <c r="EV38" i="6"/>
  <c r="EW38" i="6"/>
  <c r="EX38" i="6"/>
  <c r="EY38" i="6"/>
  <c r="EZ38" i="6"/>
  <c r="FA38" i="6"/>
  <c r="FB38" i="6"/>
  <c r="FC38" i="6"/>
  <c r="FD38" i="6"/>
  <c r="FE38" i="6"/>
  <c r="ET168" i="6"/>
  <c r="EU168" i="6"/>
  <c r="EV168" i="6"/>
  <c r="EW168" i="6"/>
  <c r="EX168" i="6"/>
  <c r="EY168" i="6"/>
  <c r="EZ168" i="6"/>
  <c r="FA168" i="6"/>
  <c r="FB168" i="6"/>
  <c r="FC168" i="6"/>
  <c r="FD168" i="6"/>
  <c r="FE168" i="6"/>
  <c r="ET39" i="6"/>
  <c r="EU39" i="6"/>
  <c r="EV39" i="6"/>
  <c r="EW39" i="6"/>
  <c r="EX39" i="6"/>
  <c r="EY39" i="6"/>
  <c r="EZ39" i="6"/>
  <c r="FA39" i="6"/>
  <c r="FB39" i="6"/>
  <c r="FC39" i="6"/>
  <c r="FD39" i="6"/>
  <c r="FE39" i="6"/>
  <c r="ET40" i="6"/>
  <c r="EU40" i="6"/>
  <c r="EV40" i="6"/>
  <c r="EW40" i="6"/>
  <c r="EX40" i="6"/>
  <c r="EY40" i="6"/>
  <c r="EZ40" i="6"/>
  <c r="FA40" i="6"/>
  <c r="FB40" i="6"/>
  <c r="FC40" i="6"/>
  <c r="FD40" i="6"/>
  <c r="FE40" i="6"/>
  <c r="ET41" i="6"/>
  <c r="EU41" i="6"/>
  <c r="EV41" i="6"/>
  <c r="EW41" i="6"/>
  <c r="EX41" i="6"/>
  <c r="EY41" i="6"/>
  <c r="EZ41" i="6"/>
  <c r="FA41" i="6"/>
  <c r="FB41" i="6"/>
  <c r="FC41" i="6"/>
  <c r="FD41" i="6"/>
  <c r="FE41" i="6"/>
  <c r="ET169" i="6"/>
  <c r="EU169" i="6"/>
  <c r="EV169" i="6"/>
  <c r="EW169" i="6"/>
  <c r="EX169" i="6"/>
  <c r="EY169" i="6"/>
  <c r="EZ169" i="6"/>
  <c r="FA169" i="6"/>
  <c r="FB169" i="6"/>
  <c r="FC169" i="6"/>
  <c r="FD169" i="6"/>
  <c r="FE169" i="6"/>
  <c r="ET170" i="6"/>
  <c r="EU170" i="6"/>
  <c r="EV170" i="6"/>
  <c r="EW170" i="6"/>
  <c r="EX170" i="6"/>
  <c r="EY170" i="6"/>
  <c r="EZ170" i="6"/>
  <c r="FA170" i="6"/>
  <c r="FB170" i="6"/>
  <c r="FC170" i="6"/>
  <c r="FD170" i="6"/>
  <c r="FE170" i="6"/>
  <c r="ET171" i="6"/>
  <c r="EU171" i="6"/>
  <c r="EV171" i="6"/>
  <c r="EW171" i="6"/>
  <c r="EX171" i="6"/>
  <c r="EY171" i="6"/>
  <c r="EZ171" i="6"/>
  <c r="FA171" i="6"/>
  <c r="FB171" i="6"/>
  <c r="FC171" i="6"/>
  <c r="FD171" i="6"/>
  <c r="FE171" i="6"/>
  <c r="ET42" i="6"/>
  <c r="EU42" i="6"/>
  <c r="EV42" i="6"/>
  <c r="EW42" i="6"/>
  <c r="EX42" i="6"/>
  <c r="EY42" i="6"/>
  <c r="EZ42" i="6"/>
  <c r="FA42" i="6"/>
  <c r="FB42" i="6"/>
  <c r="FC42" i="6"/>
  <c r="FD42" i="6"/>
  <c r="FE42" i="6"/>
  <c r="ET172" i="6"/>
  <c r="EU172" i="6"/>
  <c r="EV172" i="6"/>
  <c r="EW172" i="6"/>
  <c r="EX172" i="6"/>
  <c r="EY172" i="6"/>
  <c r="EZ172" i="6"/>
  <c r="FA172" i="6"/>
  <c r="FB172" i="6"/>
  <c r="FC172" i="6"/>
  <c r="FD172" i="6"/>
  <c r="FE172" i="6"/>
  <c r="ET173" i="6"/>
  <c r="EU173" i="6"/>
  <c r="EV173" i="6"/>
  <c r="EW173" i="6"/>
  <c r="EX173" i="6"/>
  <c r="EY173" i="6"/>
  <c r="EZ173" i="6"/>
  <c r="FA173" i="6"/>
  <c r="FB173" i="6"/>
  <c r="FC173" i="6"/>
  <c r="FD173" i="6"/>
  <c r="FE173" i="6"/>
  <c r="ET174" i="6"/>
  <c r="EU174" i="6"/>
  <c r="EV174" i="6"/>
  <c r="EW174" i="6"/>
  <c r="EX174" i="6"/>
  <c r="EY174" i="6"/>
  <c r="EZ174" i="6"/>
  <c r="FA174" i="6"/>
  <c r="FB174" i="6"/>
  <c r="FC174" i="6"/>
  <c r="FD174" i="6"/>
  <c r="FE174" i="6"/>
  <c r="ET175" i="6"/>
  <c r="EU175" i="6"/>
  <c r="EV175" i="6"/>
  <c r="EW175" i="6"/>
  <c r="EX175" i="6"/>
  <c r="EY175" i="6"/>
  <c r="EZ175" i="6"/>
  <c r="FA175" i="6"/>
  <c r="FB175" i="6"/>
  <c r="FC175" i="6"/>
  <c r="FD175" i="6"/>
  <c r="FE175" i="6"/>
  <c r="ET176" i="6"/>
  <c r="EU176" i="6"/>
  <c r="EV176" i="6"/>
  <c r="EW176" i="6"/>
  <c r="EX176" i="6"/>
  <c r="EY176" i="6"/>
  <c r="EZ176" i="6"/>
  <c r="FA176" i="6"/>
  <c r="FB176" i="6"/>
  <c r="FC176" i="6"/>
  <c r="FD176" i="6"/>
  <c r="FE176" i="6"/>
  <c r="ET43" i="6"/>
  <c r="EU43" i="6"/>
  <c r="EV43" i="6"/>
  <c r="EW43" i="6"/>
  <c r="EX43" i="6"/>
  <c r="EY43" i="6"/>
  <c r="EZ43" i="6"/>
  <c r="FA43" i="6"/>
  <c r="FB43" i="6"/>
  <c r="FC43" i="6"/>
  <c r="FD43" i="6"/>
  <c r="FE43" i="6"/>
  <c r="ET44" i="6"/>
  <c r="EU44" i="6"/>
  <c r="EV44" i="6"/>
  <c r="EW44" i="6"/>
  <c r="EX44" i="6"/>
  <c r="EY44" i="6"/>
  <c r="EZ44" i="6"/>
  <c r="FA44" i="6"/>
  <c r="FB44" i="6"/>
  <c r="FC44" i="6"/>
  <c r="FD44" i="6"/>
  <c r="FE44" i="6"/>
  <c r="ET177" i="6"/>
  <c r="EU177" i="6"/>
  <c r="EV177" i="6"/>
  <c r="EW177" i="6"/>
  <c r="EX177" i="6"/>
  <c r="EY177" i="6"/>
  <c r="EZ177" i="6"/>
  <c r="FA177" i="6"/>
  <c r="FB177" i="6"/>
  <c r="FC177" i="6"/>
  <c r="FD177" i="6"/>
  <c r="FE177" i="6"/>
  <c r="ET178" i="6"/>
  <c r="EU178" i="6"/>
  <c r="EV178" i="6"/>
  <c r="EW178" i="6"/>
  <c r="EX178" i="6"/>
  <c r="EY178" i="6"/>
  <c r="EZ178" i="6"/>
  <c r="FA178" i="6"/>
  <c r="FB178" i="6"/>
  <c r="FC178" i="6"/>
  <c r="FD178" i="6"/>
  <c r="FE178" i="6"/>
  <c r="ET179" i="6"/>
  <c r="EU179" i="6"/>
  <c r="EV179" i="6"/>
  <c r="EW179" i="6"/>
  <c r="EX179" i="6"/>
  <c r="EY179" i="6"/>
  <c r="EZ179" i="6"/>
  <c r="FA179" i="6"/>
  <c r="FB179" i="6"/>
  <c r="FC179" i="6"/>
  <c r="FD179" i="6"/>
  <c r="FE179" i="6"/>
  <c r="ET180" i="6"/>
  <c r="EU180" i="6"/>
  <c r="EV180" i="6"/>
  <c r="EW180" i="6"/>
  <c r="EX180" i="6"/>
  <c r="EY180" i="6"/>
  <c r="EZ180" i="6"/>
  <c r="FA180" i="6"/>
  <c r="FB180" i="6"/>
  <c r="FC180" i="6"/>
  <c r="FD180" i="6"/>
  <c r="FE180" i="6"/>
  <c r="ET45" i="6"/>
  <c r="EU45" i="6"/>
  <c r="EV45" i="6"/>
  <c r="EW45" i="6"/>
  <c r="EX45" i="6"/>
  <c r="EY45" i="6"/>
  <c r="EZ45" i="6"/>
  <c r="FA45" i="6"/>
  <c r="FB45" i="6"/>
  <c r="FC45" i="6"/>
  <c r="FD45" i="6"/>
  <c r="FE45" i="6"/>
  <c r="ET181" i="6"/>
  <c r="EU181" i="6"/>
  <c r="EV181" i="6"/>
  <c r="EW181" i="6"/>
  <c r="EX181" i="6"/>
  <c r="EY181" i="6"/>
  <c r="EZ181" i="6"/>
  <c r="FA181" i="6"/>
  <c r="FB181" i="6"/>
  <c r="FC181" i="6"/>
  <c r="FD181" i="6"/>
  <c r="FE181" i="6"/>
  <c r="ET46" i="6"/>
  <c r="EU46" i="6"/>
  <c r="EV46" i="6"/>
  <c r="EW46" i="6"/>
  <c r="EX46" i="6"/>
  <c r="EY46" i="6"/>
  <c r="EZ46" i="6"/>
  <c r="FA46" i="6"/>
  <c r="FB46" i="6"/>
  <c r="FC46" i="6"/>
  <c r="FD46" i="6"/>
  <c r="FE46" i="6"/>
  <c r="ET47" i="6"/>
  <c r="EU47" i="6"/>
  <c r="EV47" i="6"/>
  <c r="EW47" i="6"/>
  <c r="EX47" i="6"/>
  <c r="EY47" i="6"/>
  <c r="EZ47" i="6"/>
  <c r="FA47" i="6"/>
  <c r="FB47" i="6"/>
  <c r="FC47" i="6"/>
  <c r="FD47" i="6"/>
  <c r="FE47" i="6"/>
  <c r="ET48" i="6"/>
  <c r="EU48" i="6"/>
  <c r="EV48" i="6"/>
  <c r="EW48" i="6"/>
  <c r="EX48" i="6"/>
  <c r="EY48" i="6"/>
  <c r="EZ48" i="6"/>
  <c r="FA48" i="6"/>
  <c r="FB48" i="6"/>
  <c r="FC48" i="6"/>
  <c r="FD48" i="6"/>
  <c r="FE48" i="6"/>
  <c r="ET49" i="6"/>
  <c r="EU49" i="6"/>
  <c r="EV49" i="6"/>
  <c r="EW49" i="6"/>
  <c r="EX49" i="6"/>
  <c r="EY49" i="6"/>
  <c r="EZ49" i="6"/>
  <c r="FA49" i="6"/>
  <c r="FB49" i="6"/>
  <c r="FC49" i="6"/>
  <c r="FD49" i="6"/>
  <c r="FE49" i="6"/>
  <c r="ET182" i="6"/>
  <c r="EU182" i="6"/>
  <c r="EV182" i="6"/>
  <c r="EW182" i="6"/>
  <c r="EX182" i="6"/>
  <c r="EY182" i="6"/>
  <c r="EZ182" i="6"/>
  <c r="FA182" i="6"/>
  <c r="FB182" i="6"/>
  <c r="FC182" i="6"/>
  <c r="FD182" i="6"/>
  <c r="FE182" i="6"/>
  <c r="ET50" i="6"/>
  <c r="EU50" i="6"/>
  <c r="EV50" i="6"/>
  <c r="EW50" i="6"/>
  <c r="EX50" i="6"/>
  <c r="EY50" i="6"/>
  <c r="EZ50" i="6"/>
  <c r="FA50" i="6"/>
  <c r="FB50" i="6"/>
  <c r="FC50" i="6"/>
  <c r="FD50" i="6"/>
  <c r="FE50" i="6"/>
  <c r="ET183" i="6"/>
  <c r="EU183" i="6"/>
  <c r="EV183" i="6"/>
  <c r="EW183" i="6"/>
  <c r="EX183" i="6"/>
  <c r="EY183" i="6"/>
  <c r="EZ183" i="6"/>
  <c r="FA183" i="6"/>
  <c r="FB183" i="6"/>
  <c r="FC183" i="6"/>
  <c r="FD183" i="6"/>
  <c r="FE183" i="6"/>
  <c r="ET184" i="6"/>
  <c r="EU184" i="6"/>
  <c r="EV184" i="6"/>
  <c r="EW184" i="6"/>
  <c r="EX184" i="6"/>
  <c r="EY184" i="6"/>
  <c r="EZ184" i="6"/>
  <c r="FA184" i="6"/>
  <c r="FB184" i="6"/>
  <c r="FC184" i="6"/>
  <c r="FD184" i="6"/>
  <c r="FE184" i="6"/>
  <c r="ET51" i="6"/>
  <c r="EU51" i="6"/>
  <c r="EV51" i="6"/>
  <c r="EW51" i="6"/>
  <c r="EX51" i="6"/>
  <c r="EY51" i="6"/>
  <c r="EZ51" i="6"/>
  <c r="FA51" i="6"/>
  <c r="FB51" i="6"/>
  <c r="FC51" i="6"/>
  <c r="FD51" i="6"/>
  <c r="FE51" i="6"/>
  <c r="ET52" i="6"/>
  <c r="EU52" i="6"/>
  <c r="EV52" i="6"/>
  <c r="EW52" i="6"/>
  <c r="EX52" i="6"/>
  <c r="EY52" i="6"/>
  <c r="EZ52" i="6"/>
  <c r="FA52" i="6"/>
  <c r="FB52" i="6"/>
  <c r="FC52" i="6"/>
  <c r="FD52" i="6"/>
  <c r="FE52" i="6"/>
  <c r="ET185" i="6"/>
  <c r="EU185" i="6"/>
  <c r="EV185" i="6"/>
  <c r="EW185" i="6"/>
  <c r="EX185" i="6"/>
  <c r="EY185" i="6"/>
  <c r="EZ185" i="6"/>
  <c r="FA185" i="6"/>
  <c r="FB185" i="6"/>
  <c r="FC185" i="6"/>
  <c r="FD185" i="6"/>
  <c r="FE185" i="6"/>
  <c r="ET186" i="6"/>
  <c r="EU186" i="6"/>
  <c r="EV186" i="6"/>
  <c r="EW186" i="6"/>
  <c r="EX186" i="6"/>
  <c r="EY186" i="6"/>
  <c r="EZ186" i="6"/>
  <c r="FA186" i="6"/>
  <c r="FB186" i="6"/>
  <c r="FC186" i="6"/>
  <c r="FD186" i="6"/>
  <c r="FE186" i="6"/>
  <c r="ET187" i="6"/>
  <c r="EU187" i="6"/>
  <c r="EV187" i="6"/>
  <c r="EW187" i="6"/>
  <c r="EX187" i="6"/>
  <c r="EY187" i="6"/>
  <c r="EZ187" i="6"/>
  <c r="FA187" i="6"/>
  <c r="FB187" i="6"/>
  <c r="FC187" i="6"/>
  <c r="FD187" i="6"/>
  <c r="FE187" i="6"/>
  <c r="ET188" i="6"/>
  <c r="EU188" i="6"/>
  <c r="EV188" i="6"/>
  <c r="EW188" i="6"/>
  <c r="EX188" i="6"/>
  <c r="EY188" i="6"/>
  <c r="EZ188" i="6"/>
  <c r="FA188" i="6"/>
  <c r="FB188" i="6"/>
  <c r="FC188" i="6"/>
  <c r="FD188" i="6"/>
  <c r="FE188" i="6"/>
  <c r="ET189" i="6"/>
  <c r="EU189" i="6"/>
  <c r="EV189" i="6"/>
  <c r="EW189" i="6"/>
  <c r="EX189" i="6"/>
  <c r="EY189" i="6"/>
  <c r="EZ189" i="6"/>
  <c r="FA189" i="6"/>
  <c r="FB189" i="6"/>
  <c r="FC189" i="6"/>
  <c r="FD189" i="6"/>
  <c r="FE189" i="6"/>
  <c r="ET190" i="6"/>
  <c r="EU190" i="6"/>
  <c r="EV190" i="6"/>
  <c r="EW190" i="6"/>
  <c r="EX190" i="6"/>
  <c r="EY190" i="6"/>
  <c r="EZ190" i="6"/>
  <c r="FA190" i="6"/>
  <c r="FB190" i="6"/>
  <c r="FC190" i="6"/>
  <c r="FD190" i="6"/>
  <c r="FE190" i="6"/>
  <c r="ET53" i="6"/>
  <c r="EU53" i="6"/>
  <c r="EV53" i="6"/>
  <c r="EW53" i="6"/>
  <c r="EX53" i="6"/>
  <c r="EY53" i="6"/>
  <c r="EZ53" i="6"/>
  <c r="FA53" i="6"/>
  <c r="FB53" i="6"/>
  <c r="FC53" i="6"/>
  <c r="FD53" i="6"/>
  <c r="FE53" i="6"/>
  <c r="ET54" i="6"/>
  <c r="EU54" i="6"/>
  <c r="EV54" i="6"/>
  <c r="EW54" i="6"/>
  <c r="EX54" i="6"/>
  <c r="EY54" i="6"/>
  <c r="EZ54" i="6"/>
  <c r="FA54" i="6"/>
  <c r="FB54" i="6"/>
  <c r="FC54" i="6"/>
  <c r="FD54" i="6"/>
  <c r="FE54" i="6"/>
  <c r="ET55" i="6"/>
  <c r="EU55" i="6"/>
  <c r="EV55" i="6"/>
  <c r="EW55" i="6"/>
  <c r="EX55" i="6"/>
  <c r="EY55" i="6"/>
  <c r="EZ55" i="6"/>
  <c r="FA55" i="6"/>
  <c r="FB55" i="6"/>
  <c r="FC55" i="6"/>
  <c r="FD55" i="6"/>
  <c r="FE55" i="6"/>
  <c r="ET56" i="6"/>
  <c r="EU56" i="6"/>
  <c r="EV56" i="6"/>
  <c r="EW56" i="6"/>
  <c r="EX56" i="6"/>
  <c r="EY56" i="6"/>
  <c r="EZ56" i="6"/>
  <c r="FA56" i="6"/>
  <c r="FB56" i="6"/>
  <c r="FC56" i="6"/>
  <c r="FD56" i="6"/>
  <c r="FE56" i="6"/>
  <c r="ET57" i="6"/>
  <c r="EU57" i="6"/>
  <c r="EV57" i="6"/>
  <c r="EW57" i="6"/>
  <c r="EX57" i="6"/>
  <c r="EY57" i="6"/>
  <c r="EZ57" i="6"/>
  <c r="FA57" i="6"/>
  <c r="FB57" i="6"/>
  <c r="FC57" i="6"/>
  <c r="FD57" i="6"/>
  <c r="FE57" i="6"/>
  <c r="ET191" i="6"/>
  <c r="EU191" i="6"/>
  <c r="EV191" i="6"/>
  <c r="EW191" i="6"/>
  <c r="EX191" i="6"/>
  <c r="EY191" i="6"/>
  <c r="EZ191" i="6"/>
  <c r="FA191" i="6"/>
  <c r="FB191" i="6"/>
  <c r="FC191" i="6"/>
  <c r="FD191" i="6"/>
  <c r="FE191" i="6"/>
  <c r="ET192" i="6"/>
  <c r="EU192" i="6"/>
  <c r="EV192" i="6"/>
  <c r="EW192" i="6"/>
  <c r="EX192" i="6"/>
  <c r="EY192" i="6"/>
  <c r="EZ192" i="6"/>
  <c r="FA192" i="6"/>
  <c r="FB192" i="6"/>
  <c r="FC192" i="6"/>
  <c r="FD192" i="6"/>
  <c r="FE192" i="6"/>
  <c r="ET193" i="6"/>
  <c r="EU193" i="6"/>
  <c r="EV193" i="6"/>
  <c r="EW193" i="6"/>
  <c r="EX193" i="6"/>
  <c r="EY193" i="6"/>
  <c r="EZ193" i="6"/>
  <c r="FA193" i="6"/>
  <c r="FB193" i="6"/>
  <c r="FC193" i="6"/>
  <c r="FD193" i="6"/>
  <c r="FE193" i="6"/>
  <c r="ET58" i="6"/>
  <c r="EU58" i="6"/>
  <c r="EV58" i="6"/>
  <c r="EW58" i="6"/>
  <c r="EX58" i="6"/>
  <c r="EY58" i="6"/>
  <c r="EZ58" i="6"/>
  <c r="FA58" i="6"/>
  <c r="FB58" i="6"/>
  <c r="FC58" i="6"/>
  <c r="FD58" i="6"/>
  <c r="FE58" i="6"/>
  <c r="ET59" i="6"/>
  <c r="EU59" i="6"/>
  <c r="EV59" i="6"/>
  <c r="EW59" i="6"/>
  <c r="EX59" i="6"/>
  <c r="EY59" i="6"/>
  <c r="EZ59" i="6"/>
  <c r="FA59" i="6"/>
  <c r="FB59" i="6"/>
  <c r="FC59" i="6"/>
  <c r="FD59" i="6"/>
  <c r="FE59" i="6"/>
  <c r="ET60" i="6"/>
  <c r="EU60" i="6"/>
  <c r="EV60" i="6"/>
  <c r="EW60" i="6"/>
  <c r="EX60" i="6"/>
  <c r="EY60" i="6"/>
  <c r="EZ60" i="6"/>
  <c r="FA60" i="6"/>
  <c r="FB60" i="6"/>
  <c r="FC60" i="6"/>
  <c r="FD60" i="6"/>
  <c r="FE60" i="6"/>
  <c r="ET61" i="6"/>
  <c r="EU61" i="6"/>
  <c r="EV61" i="6"/>
  <c r="EW61" i="6"/>
  <c r="EX61" i="6"/>
  <c r="EY61" i="6"/>
  <c r="EZ61" i="6"/>
  <c r="FA61" i="6"/>
  <c r="FB61" i="6"/>
  <c r="FC61" i="6"/>
  <c r="FD61" i="6"/>
  <c r="FE61" i="6"/>
  <c r="ET194" i="6"/>
  <c r="EU194" i="6"/>
  <c r="EV194" i="6"/>
  <c r="EW194" i="6"/>
  <c r="EX194" i="6"/>
  <c r="EY194" i="6"/>
  <c r="EZ194" i="6"/>
  <c r="FA194" i="6"/>
  <c r="FB194" i="6"/>
  <c r="FC194" i="6"/>
  <c r="FD194" i="6"/>
  <c r="FE194" i="6"/>
  <c r="ET62" i="6"/>
  <c r="EU62" i="6"/>
  <c r="EV62" i="6"/>
  <c r="EW62" i="6"/>
  <c r="EX62" i="6"/>
  <c r="EY62" i="6"/>
  <c r="EZ62" i="6"/>
  <c r="FA62" i="6"/>
  <c r="FB62" i="6"/>
  <c r="FC62" i="6"/>
  <c r="FD62" i="6"/>
  <c r="FE62" i="6"/>
  <c r="ET63" i="6"/>
  <c r="EU63" i="6"/>
  <c r="EV63" i="6"/>
  <c r="EW63" i="6"/>
  <c r="EX63" i="6"/>
  <c r="EY63" i="6"/>
  <c r="EZ63" i="6"/>
  <c r="FA63" i="6"/>
  <c r="FB63" i="6"/>
  <c r="FC63" i="6"/>
  <c r="FD63" i="6"/>
  <c r="FE63" i="6"/>
  <c r="ET64" i="6"/>
  <c r="EU64" i="6"/>
  <c r="EV64" i="6"/>
  <c r="EW64" i="6"/>
  <c r="EX64" i="6"/>
  <c r="EY64" i="6"/>
  <c r="EZ64" i="6"/>
  <c r="FA64" i="6"/>
  <c r="FB64" i="6"/>
  <c r="FC64" i="6"/>
  <c r="FD64" i="6"/>
  <c r="FE64" i="6"/>
  <c r="ET65" i="6"/>
  <c r="EU65" i="6"/>
  <c r="EV65" i="6"/>
  <c r="EW65" i="6"/>
  <c r="EX65" i="6"/>
  <c r="EY65" i="6"/>
  <c r="EZ65" i="6"/>
  <c r="FA65" i="6"/>
  <c r="FB65" i="6"/>
  <c r="FC65" i="6"/>
  <c r="FD65" i="6"/>
  <c r="FE65" i="6"/>
  <c r="ET66" i="6"/>
  <c r="EU66" i="6"/>
  <c r="EV66" i="6"/>
  <c r="EW66" i="6"/>
  <c r="EX66" i="6"/>
  <c r="EY66" i="6"/>
  <c r="EZ66" i="6"/>
  <c r="FA66" i="6"/>
  <c r="FB66" i="6"/>
  <c r="FC66" i="6"/>
  <c r="FD66" i="6"/>
  <c r="FE66" i="6"/>
  <c r="ET195" i="6"/>
  <c r="EU195" i="6"/>
  <c r="EV195" i="6"/>
  <c r="EW195" i="6"/>
  <c r="EX195" i="6"/>
  <c r="EY195" i="6"/>
  <c r="EZ195" i="6"/>
  <c r="FA195" i="6"/>
  <c r="FB195" i="6"/>
  <c r="FC195" i="6"/>
  <c r="FD195" i="6"/>
  <c r="FE195" i="6"/>
  <c r="ET196" i="6"/>
  <c r="EU196" i="6"/>
  <c r="EV196" i="6"/>
  <c r="EW196" i="6"/>
  <c r="EX196" i="6"/>
  <c r="EY196" i="6"/>
  <c r="EZ196" i="6"/>
  <c r="FA196" i="6"/>
  <c r="FB196" i="6"/>
  <c r="FC196" i="6"/>
  <c r="FD196" i="6"/>
  <c r="FE196" i="6"/>
  <c r="ET67" i="6"/>
  <c r="EU67" i="6"/>
  <c r="EV67" i="6"/>
  <c r="EW67" i="6"/>
  <c r="EX67" i="6"/>
  <c r="EY67" i="6"/>
  <c r="EZ67" i="6"/>
  <c r="FA67" i="6"/>
  <c r="FB67" i="6"/>
  <c r="FC67" i="6"/>
  <c r="FD67" i="6"/>
  <c r="FE67" i="6"/>
  <c r="ET197" i="6"/>
  <c r="EU197" i="6"/>
  <c r="EV197" i="6"/>
  <c r="EW197" i="6"/>
  <c r="EX197" i="6"/>
  <c r="EY197" i="6"/>
  <c r="EZ197" i="6"/>
  <c r="FA197" i="6"/>
  <c r="FB197" i="6"/>
  <c r="FC197" i="6"/>
  <c r="FD197" i="6"/>
  <c r="FE197" i="6"/>
  <c r="ET198" i="6"/>
  <c r="EU198" i="6"/>
  <c r="EV198" i="6"/>
  <c r="EW198" i="6"/>
  <c r="EX198" i="6"/>
  <c r="EY198" i="6"/>
  <c r="EZ198" i="6"/>
  <c r="FA198" i="6"/>
  <c r="FB198" i="6"/>
  <c r="FC198" i="6"/>
  <c r="FD198" i="6"/>
  <c r="FE198" i="6"/>
  <c r="ET199" i="6"/>
  <c r="EU199" i="6"/>
  <c r="EV199" i="6"/>
  <c r="EW199" i="6"/>
  <c r="EX199" i="6"/>
  <c r="EY199" i="6"/>
  <c r="EZ199" i="6"/>
  <c r="FA199" i="6"/>
  <c r="FB199" i="6"/>
  <c r="FC199" i="6"/>
  <c r="FD199" i="6"/>
  <c r="FE199" i="6"/>
  <c r="ET68" i="6"/>
  <c r="EU68" i="6"/>
  <c r="EV68" i="6"/>
  <c r="EW68" i="6"/>
  <c r="EX68" i="6"/>
  <c r="EY68" i="6"/>
  <c r="EZ68" i="6"/>
  <c r="FA68" i="6"/>
  <c r="FB68" i="6"/>
  <c r="FC68" i="6"/>
  <c r="FD68" i="6"/>
  <c r="FE68" i="6"/>
  <c r="ET69" i="6"/>
  <c r="EU69" i="6"/>
  <c r="EV69" i="6"/>
  <c r="EW69" i="6"/>
  <c r="EX69" i="6"/>
  <c r="EY69" i="6"/>
  <c r="EZ69" i="6"/>
  <c r="FA69" i="6"/>
  <c r="FB69" i="6"/>
  <c r="FC69" i="6"/>
  <c r="FD69" i="6"/>
  <c r="FE69" i="6"/>
  <c r="ET200" i="6"/>
  <c r="EU200" i="6"/>
  <c r="EV200" i="6"/>
  <c r="EW200" i="6"/>
  <c r="EX200" i="6"/>
  <c r="EY200" i="6"/>
  <c r="EZ200" i="6"/>
  <c r="FA200" i="6"/>
  <c r="FB200" i="6"/>
  <c r="FC200" i="6"/>
  <c r="FD200" i="6"/>
  <c r="FE200" i="6"/>
  <c r="ET70" i="6"/>
  <c r="EU70" i="6"/>
  <c r="EV70" i="6"/>
  <c r="EW70" i="6"/>
  <c r="EX70" i="6"/>
  <c r="EY70" i="6"/>
  <c r="EZ70" i="6"/>
  <c r="FA70" i="6"/>
  <c r="FB70" i="6"/>
  <c r="FC70" i="6"/>
  <c r="FD70" i="6"/>
  <c r="FE70" i="6"/>
  <c r="ET201" i="6"/>
  <c r="EU201" i="6"/>
  <c r="EV201" i="6"/>
  <c r="EW201" i="6"/>
  <c r="EX201" i="6"/>
  <c r="EY201" i="6"/>
  <c r="EZ201" i="6"/>
  <c r="FA201" i="6"/>
  <c r="FB201" i="6"/>
  <c r="FC201" i="6"/>
  <c r="FD201" i="6"/>
  <c r="FE201" i="6"/>
  <c r="ET71" i="6"/>
  <c r="EU71" i="6"/>
  <c r="EV71" i="6"/>
  <c r="EW71" i="6"/>
  <c r="EX71" i="6"/>
  <c r="EY71" i="6"/>
  <c r="EZ71" i="6"/>
  <c r="FA71" i="6"/>
  <c r="FB71" i="6"/>
  <c r="FC71" i="6"/>
  <c r="FD71" i="6"/>
  <c r="FE71" i="6"/>
  <c r="ET72" i="6"/>
  <c r="EU72" i="6"/>
  <c r="EV72" i="6"/>
  <c r="EW72" i="6"/>
  <c r="EX72" i="6"/>
  <c r="EY72" i="6"/>
  <c r="EZ72" i="6"/>
  <c r="FA72" i="6"/>
  <c r="FB72" i="6"/>
  <c r="FC72" i="6"/>
  <c r="FD72" i="6"/>
  <c r="FE72" i="6"/>
  <c r="ET73" i="6"/>
  <c r="EU73" i="6"/>
  <c r="EV73" i="6"/>
  <c r="EW73" i="6"/>
  <c r="EX73" i="6"/>
  <c r="EY73" i="6"/>
  <c r="EZ73" i="6"/>
  <c r="FA73" i="6"/>
  <c r="FB73" i="6"/>
  <c r="FC73" i="6"/>
  <c r="FD73" i="6"/>
  <c r="FE73" i="6"/>
  <c r="ET74" i="6"/>
  <c r="EU74" i="6"/>
  <c r="EV74" i="6"/>
  <c r="EW74" i="6"/>
  <c r="EX74" i="6"/>
  <c r="EY74" i="6"/>
  <c r="EZ74" i="6"/>
  <c r="FA74" i="6"/>
  <c r="FB74" i="6"/>
  <c r="FC74" i="6"/>
  <c r="FD74" i="6"/>
  <c r="FE74" i="6"/>
  <c r="ET75" i="6"/>
  <c r="EU75" i="6"/>
  <c r="EV75" i="6"/>
  <c r="EW75" i="6"/>
  <c r="EX75" i="6"/>
  <c r="EY75" i="6"/>
  <c r="EZ75" i="6"/>
  <c r="FA75" i="6"/>
  <c r="FB75" i="6"/>
  <c r="FC75" i="6"/>
  <c r="FD75" i="6"/>
  <c r="FE75" i="6"/>
  <c r="ET202" i="6"/>
  <c r="EU202" i="6"/>
  <c r="EV202" i="6"/>
  <c r="EW202" i="6"/>
  <c r="EX202" i="6"/>
  <c r="EY202" i="6"/>
  <c r="EZ202" i="6"/>
  <c r="FA202" i="6"/>
  <c r="FB202" i="6"/>
  <c r="FC202" i="6"/>
  <c r="FD202" i="6"/>
  <c r="FE202" i="6"/>
  <c r="ET203" i="6"/>
  <c r="EU203" i="6"/>
  <c r="EV203" i="6"/>
  <c r="EW203" i="6"/>
  <c r="EX203" i="6"/>
  <c r="EY203" i="6"/>
  <c r="EZ203" i="6"/>
  <c r="FA203" i="6"/>
  <c r="FB203" i="6"/>
  <c r="FC203" i="6"/>
  <c r="FD203" i="6"/>
  <c r="FE203" i="6"/>
  <c r="ET76" i="6"/>
  <c r="EU76" i="6"/>
  <c r="EV76" i="6"/>
  <c r="EW76" i="6"/>
  <c r="EX76" i="6"/>
  <c r="EY76" i="6"/>
  <c r="EZ76" i="6"/>
  <c r="FA76" i="6"/>
  <c r="FB76" i="6"/>
  <c r="FC76" i="6"/>
  <c r="FD76" i="6"/>
  <c r="FE76" i="6"/>
  <c r="ET77" i="6"/>
  <c r="EU77" i="6"/>
  <c r="EV77" i="6"/>
  <c r="EW77" i="6"/>
  <c r="EX77" i="6"/>
  <c r="EY77" i="6"/>
  <c r="EZ77" i="6"/>
  <c r="FA77" i="6"/>
  <c r="FB77" i="6"/>
  <c r="FC77" i="6"/>
  <c r="FD77" i="6"/>
  <c r="FE77" i="6"/>
  <c r="ET204" i="6"/>
  <c r="EU204" i="6"/>
  <c r="EV204" i="6"/>
  <c r="EW204" i="6"/>
  <c r="EX204" i="6"/>
  <c r="EY204" i="6"/>
  <c r="EZ204" i="6"/>
  <c r="FA204" i="6"/>
  <c r="FB204" i="6"/>
  <c r="FC204" i="6"/>
  <c r="FD204" i="6"/>
  <c r="FE204" i="6"/>
  <c r="ET78" i="6"/>
  <c r="EU78" i="6"/>
  <c r="EV78" i="6"/>
  <c r="EW78" i="6"/>
  <c r="EX78" i="6"/>
  <c r="EY78" i="6"/>
  <c r="EZ78" i="6"/>
  <c r="FA78" i="6"/>
  <c r="FB78" i="6"/>
  <c r="FC78" i="6"/>
  <c r="FD78" i="6"/>
  <c r="FE78" i="6"/>
  <c r="ET79" i="6"/>
  <c r="EU79" i="6"/>
  <c r="EV79" i="6"/>
  <c r="EW79" i="6"/>
  <c r="EX79" i="6"/>
  <c r="EY79" i="6"/>
  <c r="EZ79" i="6"/>
  <c r="FA79" i="6"/>
  <c r="FB79" i="6"/>
  <c r="FC79" i="6"/>
  <c r="FD79" i="6"/>
  <c r="FE79" i="6"/>
  <c r="ET205" i="6"/>
  <c r="EU205" i="6"/>
  <c r="EV205" i="6"/>
  <c r="EW205" i="6"/>
  <c r="EX205" i="6"/>
  <c r="EY205" i="6"/>
  <c r="EZ205" i="6"/>
  <c r="FA205" i="6"/>
  <c r="FB205" i="6"/>
  <c r="FC205" i="6"/>
  <c r="FD205" i="6"/>
  <c r="FE205" i="6"/>
  <c r="ET206" i="6"/>
  <c r="EU206" i="6"/>
  <c r="EV206" i="6"/>
  <c r="EW206" i="6"/>
  <c r="EX206" i="6"/>
  <c r="EY206" i="6"/>
  <c r="EZ206" i="6"/>
  <c r="FA206" i="6"/>
  <c r="FB206" i="6"/>
  <c r="FC206" i="6"/>
  <c r="FD206" i="6"/>
  <c r="FE206" i="6"/>
  <c r="ET80" i="6"/>
  <c r="EU80" i="6"/>
  <c r="EV80" i="6"/>
  <c r="EW80" i="6"/>
  <c r="EX80" i="6"/>
  <c r="EY80" i="6"/>
  <c r="EZ80" i="6"/>
  <c r="FA80" i="6"/>
  <c r="FB80" i="6"/>
  <c r="FC80" i="6"/>
  <c r="FD80" i="6"/>
  <c r="FE80" i="6"/>
  <c r="ET207" i="6"/>
  <c r="EU207" i="6"/>
  <c r="EV207" i="6"/>
  <c r="EW207" i="6"/>
  <c r="EX207" i="6"/>
  <c r="EY207" i="6"/>
  <c r="EZ207" i="6"/>
  <c r="FA207" i="6"/>
  <c r="FB207" i="6"/>
  <c r="FC207" i="6"/>
  <c r="FD207" i="6"/>
  <c r="FE207" i="6"/>
  <c r="ET208" i="6"/>
  <c r="EU208" i="6"/>
  <c r="EV208" i="6"/>
  <c r="EW208" i="6"/>
  <c r="EX208" i="6"/>
  <c r="EY208" i="6"/>
  <c r="EZ208" i="6"/>
  <c r="FA208" i="6"/>
  <c r="FB208" i="6"/>
  <c r="FC208" i="6"/>
  <c r="FD208" i="6"/>
  <c r="FE208" i="6"/>
  <c r="ET81" i="6"/>
  <c r="EU81" i="6"/>
  <c r="EV81" i="6"/>
  <c r="EW81" i="6"/>
  <c r="EX81" i="6"/>
  <c r="EY81" i="6"/>
  <c r="EZ81" i="6"/>
  <c r="FA81" i="6"/>
  <c r="FB81" i="6"/>
  <c r="FC81" i="6"/>
  <c r="FD81" i="6"/>
  <c r="FE81" i="6"/>
  <c r="ET209" i="6"/>
  <c r="EU209" i="6"/>
  <c r="EV209" i="6"/>
  <c r="EW209" i="6"/>
  <c r="EX209" i="6"/>
  <c r="EY209" i="6"/>
  <c r="EZ209" i="6"/>
  <c r="FA209" i="6"/>
  <c r="FB209" i="6"/>
  <c r="FC209" i="6"/>
  <c r="FD209" i="6"/>
  <c r="FE209" i="6"/>
  <c r="ET210" i="6"/>
  <c r="EU210" i="6"/>
  <c r="EV210" i="6"/>
  <c r="EW210" i="6"/>
  <c r="EX210" i="6"/>
  <c r="EY210" i="6"/>
  <c r="EZ210" i="6"/>
  <c r="FA210" i="6"/>
  <c r="FB210" i="6"/>
  <c r="FC210" i="6"/>
  <c r="FD210" i="6"/>
  <c r="FE210" i="6"/>
  <c r="ET82" i="6"/>
  <c r="EU82" i="6"/>
  <c r="EV82" i="6"/>
  <c r="EW82" i="6"/>
  <c r="EX82" i="6"/>
  <c r="EY82" i="6"/>
  <c r="EZ82" i="6"/>
  <c r="FA82" i="6"/>
  <c r="FB82" i="6"/>
  <c r="FC82" i="6"/>
  <c r="FD82" i="6"/>
  <c r="FE82" i="6"/>
  <c r="ET211" i="6"/>
  <c r="EU211" i="6"/>
  <c r="EV211" i="6"/>
  <c r="EW211" i="6"/>
  <c r="EX211" i="6"/>
  <c r="EY211" i="6"/>
  <c r="EZ211" i="6"/>
  <c r="FA211" i="6"/>
  <c r="FB211" i="6"/>
  <c r="FC211" i="6"/>
  <c r="FD211" i="6"/>
  <c r="FE211" i="6"/>
  <c r="ET83" i="6"/>
  <c r="EU83" i="6"/>
  <c r="EV83" i="6"/>
  <c r="EW83" i="6"/>
  <c r="EX83" i="6"/>
  <c r="EY83" i="6"/>
  <c r="EZ83" i="6"/>
  <c r="FA83" i="6"/>
  <c r="FB83" i="6"/>
  <c r="FC83" i="6"/>
  <c r="FD83" i="6"/>
  <c r="FE83" i="6"/>
  <c r="ET84" i="6"/>
  <c r="EU84" i="6"/>
  <c r="EV84" i="6"/>
  <c r="EW84" i="6"/>
  <c r="EX84" i="6"/>
  <c r="EY84" i="6"/>
  <c r="EZ84" i="6"/>
  <c r="FA84" i="6"/>
  <c r="FB84" i="6"/>
  <c r="FC84" i="6"/>
  <c r="FD84" i="6"/>
  <c r="FE84" i="6"/>
  <c r="ET85" i="6"/>
  <c r="EU85" i="6"/>
  <c r="EV85" i="6"/>
  <c r="EW85" i="6"/>
  <c r="EX85" i="6"/>
  <c r="EY85" i="6"/>
  <c r="EZ85" i="6"/>
  <c r="FA85" i="6"/>
  <c r="FB85" i="6"/>
  <c r="FC85" i="6"/>
  <c r="FD85" i="6"/>
  <c r="FE85" i="6"/>
  <c r="ET212" i="6"/>
  <c r="EU212" i="6"/>
  <c r="EV212" i="6"/>
  <c r="EW212" i="6"/>
  <c r="EX212" i="6"/>
  <c r="EY212" i="6"/>
  <c r="EZ212" i="6"/>
  <c r="FA212" i="6"/>
  <c r="FB212" i="6"/>
  <c r="FC212" i="6"/>
  <c r="FD212" i="6"/>
  <c r="FE212" i="6"/>
  <c r="ET213" i="6"/>
  <c r="EU213" i="6"/>
  <c r="EV213" i="6"/>
  <c r="EW213" i="6"/>
  <c r="EX213" i="6"/>
  <c r="EY213" i="6"/>
  <c r="EZ213" i="6"/>
  <c r="FA213" i="6"/>
  <c r="FB213" i="6"/>
  <c r="FC213" i="6"/>
  <c r="FD213" i="6"/>
  <c r="FE213" i="6"/>
  <c r="ET214" i="6"/>
  <c r="EU214" i="6"/>
  <c r="EV214" i="6"/>
  <c r="EW214" i="6"/>
  <c r="EX214" i="6"/>
  <c r="EY214" i="6"/>
  <c r="EZ214" i="6"/>
  <c r="FA214" i="6"/>
  <c r="FB214" i="6"/>
  <c r="FC214" i="6"/>
  <c r="FD214" i="6"/>
  <c r="FE214" i="6"/>
  <c r="ET86" i="6"/>
  <c r="EU86" i="6"/>
  <c r="EV86" i="6"/>
  <c r="EW86" i="6"/>
  <c r="EX86" i="6"/>
  <c r="EY86" i="6"/>
  <c r="EZ86" i="6"/>
  <c r="FA86" i="6"/>
  <c r="FB86" i="6"/>
  <c r="FC86" i="6"/>
  <c r="FD86" i="6"/>
  <c r="FE86" i="6"/>
  <c r="ET215" i="6"/>
  <c r="EU215" i="6"/>
  <c r="EV215" i="6"/>
  <c r="EW215" i="6"/>
  <c r="EX215" i="6"/>
  <c r="EY215" i="6"/>
  <c r="EZ215" i="6"/>
  <c r="FA215" i="6"/>
  <c r="FB215" i="6"/>
  <c r="FC215" i="6"/>
  <c r="FD215" i="6"/>
  <c r="FE215" i="6"/>
  <c r="ET87" i="6"/>
  <c r="EU87" i="6"/>
  <c r="EV87" i="6"/>
  <c r="EW87" i="6"/>
  <c r="EX87" i="6"/>
  <c r="EY87" i="6"/>
  <c r="EZ87" i="6"/>
  <c r="FA87" i="6"/>
  <c r="FB87" i="6"/>
  <c r="FC87" i="6"/>
  <c r="FD87" i="6"/>
  <c r="FE87" i="6"/>
  <c r="ET216" i="6"/>
  <c r="EU216" i="6"/>
  <c r="EV216" i="6"/>
  <c r="EW216" i="6"/>
  <c r="EX216" i="6"/>
  <c r="EY216" i="6"/>
  <c r="EZ216" i="6"/>
  <c r="FA216" i="6"/>
  <c r="FB216" i="6"/>
  <c r="FC216" i="6"/>
  <c r="FD216" i="6"/>
  <c r="FE216" i="6"/>
  <c r="ET217" i="6"/>
  <c r="EU217" i="6"/>
  <c r="EV217" i="6"/>
  <c r="EW217" i="6"/>
  <c r="EX217" i="6"/>
  <c r="EY217" i="6"/>
  <c r="EZ217" i="6"/>
  <c r="FA217" i="6"/>
  <c r="FB217" i="6"/>
  <c r="FC217" i="6"/>
  <c r="FD217" i="6"/>
  <c r="FE217" i="6"/>
  <c r="ET88" i="6"/>
  <c r="EU88" i="6"/>
  <c r="EV88" i="6"/>
  <c r="EW88" i="6"/>
  <c r="EX88" i="6"/>
  <c r="EY88" i="6"/>
  <c r="EZ88" i="6"/>
  <c r="FA88" i="6"/>
  <c r="FB88" i="6"/>
  <c r="FC88" i="6"/>
  <c r="FD88" i="6"/>
  <c r="FE88" i="6"/>
  <c r="ET218" i="6"/>
  <c r="EU218" i="6"/>
  <c r="EV218" i="6"/>
  <c r="EW218" i="6"/>
  <c r="EX218" i="6"/>
  <c r="EY218" i="6"/>
  <c r="EZ218" i="6"/>
  <c r="FA218" i="6"/>
  <c r="FB218" i="6"/>
  <c r="FC218" i="6"/>
  <c r="FD218" i="6"/>
  <c r="FE218" i="6"/>
  <c r="ET219" i="6"/>
  <c r="EU219" i="6"/>
  <c r="EV219" i="6"/>
  <c r="EW219" i="6"/>
  <c r="EX219" i="6"/>
  <c r="EY219" i="6"/>
  <c r="EZ219" i="6"/>
  <c r="FA219" i="6"/>
  <c r="FB219" i="6"/>
  <c r="FC219" i="6"/>
  <c r="FD219" i="6"/>
  <c r="FE219" i="6"/>
  <c r="ET89" i="6"/>
  <c r="EU89" i="6"/>
  <c r="EV89" i="6"/>
  <c r="EW89" i="6"/>
  <c r="EX89" i="6"/>
  <c r="EY89" i="6"/>
  <c r="EZ89" i="6"/>
  <c r="FA89" i="6"/>
  <c r="FB89" i="6"/>
  <c r="FC89" i="6"/>
  <c r="FD89" i="6"/>
  <c r="FE89" i="6"/>
  <c r="ET220" i="6"/>
  <c r="EU220" i="6"/>
  <c r="EV220" i="6"/>
  <c r="EW220" i="6"/>
  <c r="EX220" i="6"/>
  <c r="EY220" i="6"/>
  <c r="EZ220" i="6"/>
  <c r="FA220" i="6"/>
  <c r="FB220" i="6"/>
  <c r="FC220" i="6"/>
  <c r="FD220" i="6"/>
  <c r="FE220" i="6"/>
  <c r="ET221" i="6"/>
  <c r="EU221" i="6"/>
  <c r="EV221" i="6"/>
  <c r="EW221" i="6"/>
  <c r="EX221" i="6"/>
  <c r="EY221" i="6"/>
  <c r="EZ221" i="6"/>
  <c r="FA221" i="6"/>
  <c r="FB221" i="6"/>
  <c r="FC221" i="6"/>
  <c r="FD221" i="6"/>
  <c r="FE221" i="6"/>
  <c r="ET222" i="6"/>
  <c r="EU222" i="6"/>
  <c r="EV222" i="6"/>
  <c r="EW222" i="6"/>
  <c r="EX222" i="6"/>
  <c r="EY222" i="6"/>
  <c r="EZ222" i="6"/>
  <c r="FA222" i="6"/>
  <c r="FB222" i="6"/>
  <c r="FC222" i="6"/>
  <c r="FD222" i="6"/>
  <c r="FE222" i="6"/>
  <c r="ET223" i="6"/>
  <c r="EU223" i="6"/>
  <c r="EV223" i="6"/>
  <c r="EW223" i="6"/>
  <c r="EX223" i="6"/>
  <c r="EY223" i="6"/>
  <c r="EZ223" i="6"/>
  <c r="FA223" i="6"/>
  <c r="FB223" i="6"/>
  <c r="FC223" i="6"/>
  <c r="FD223" i="6"/>
  <c r="FE223" i="6"/>
  <c r="ET224" i="6"/>
  <c r="EU224" i="6"/>
  <c r="EV224" i="6"/>
  <c r="EW224" i="6"/>
  <c r="EX224" i="6"/>
  <c r="EY224" i="6"/>
  <c r="EZ224" i="6"/>
  <c r="FA224" i="6"/>
  <c r="FB224" i="6"/>
  <c r="FC224" i="6"/>
  <c r="FD224" i="6"/>
  <c r="FE224" i="6"/>
  <c r="ET225" i="6"/>
  <c r="EU225" i="6"/>
  <c r="EV225" i="6"/>
  <c r="EW225" i="6"/>
  <c r="EX225" i="6"/>
  <c r="EY225" i="6"/>
  <c r="EZ225" i="6"/>
  <c r="FA225" i="6"/>
  <c r="FB225" i="6"/>
  <c r="FC225" i="6"/>
  <c r="FD225" i="6"/>
  <c r="FE225" i="6"/>
  <c r="ET90" i="6"/>
  <c r="EU90" i="6"/>
  <c r="EV90" i="6"/>
  <c r="EW90" i="6"/>
  <c r="EX90" i="6"/>
  <c r="EY90" i="6"/>
  <c r="EZ90" i="6"/>
  <c r="FA90" i="6"/>
  <c r="FB90" i="6"/>
  <c r="FC90" i="6"/>
  <c r="FD90" i="6"/>
  <c r="FE90" i="6"/>
  <c r="ET226" i="6"/>
  <c r="EU226" i="6"/>
  <c r="EV226" i="6"/>
  <c r="EW226" i="6"/>
  <c r="EX226" i="6"/>
  <c r="EY226" i="6"/>
  <c r="EZ226" i="6"/>
  <c r="FA226" i="6"/>
  <c r="FB226" i="6"/>
  <c r="FC226" i="6"/>
  <c r="FD226" i="6"/>
  <c r="FE226" i="6"/>
  <c r="ET91" i="6"/>
  <c r="EU91" i="6"/>
  <c r="EV91" i="6"/>
  <c r="EW91" i="6"/>
  <c r="EX91" i="6"/>
  <c r="EY91" i="6"/>
  <c r="EZ91" i="6"/>
  <c r="FA91" i="6"/>
  <c r="FB91" i="6"/>
  <c r="FC91" i="6"/>
  <c r="FD91" i="6"/>
  <c r="FE91" i="6"/>
  <c r="ET227" i="6"/>
  <c r="EU227" i="6"/>
  <c r="EV227" i="6"/>
  <c r="EW227" i="6"/>
  <c r="EX227" i="6"/>
  <c r="EY227" i="6"/>
  <c r="EZ227" i="6"/>
  <c r="FA227" i="6"/>
  <c r="FB227" i="6"/>
  <c r="FC227" i="6"/>
  <c r="FD227" i="6"/>
  <c r="FE227" i="6"/>
  <c r="ET228" i="6"/>
  <c r="EU228" i="6"/>
  <c r="EV228" i="6"/>
  <c r="EW228" i="6"/>
  <c r="EX228" i="6"/>
  <c r="EY228" i="6"/>
  <c r="EZ228" i="6"/>
  <c r="FA228" i="6"/>
  <c r="FB228" i="6"/>
  <c r="FC228" i="6"/>
  <c r="FD228" i="6"/>
  <c r="FE228" i="6"/>
  <c r="ET92" i="6"/>
  <c r="EU92" i="6"/>
  <c r="EV92" i="6"/>
  <c r="EW92" i="6"/>
  <c r="EX92" i="6"/>
  <c r="EY92" i="6"/>
  <c r="EZ92" i="6"/>
  <c r="FA92" i="6"/>
  <c r="FB92" i="6"/>
  <c r="FC92" i="6"/>
  <c r="FD92" i="6"/>
  <c r="FE92" i="6"/>
  <c r="ET229" i="6"/>
  <c r="EU229" i="6"/>
  <c r="EV229" i="6"/>
  <c r="EW229" i="6"/>
  <c r="EX229" i="6"/>
  <c r="EY229" i="6"/>
  <c r="EZ229" i="6"/>
  <c r="FA229" i="6"/>
  <c r="FB229" i="6"/>
  <c r="FC229" i="6"/>
  <c r="FD229" i="6"/>
  <c r="FE229" i="6"/>
  <c r="ET93" i="6"/>
  <c r="EU93" i="6"/>
  <c r="EV93" i="6"/>
  <c r="EW93" i="6"/>
  <c r="EX93" i="6"/>
  <c r="EY93" i="6"/>
  <c r="EZ93" i="6"/>
  <c r="FA93" i="6"/>
  <c r="FB93" i="6"/>
  <c r="FC93" i="6"/>
  <c r="FD93" i="6"/>
  <c r="FE93" i="6"/>
  <c r="ET94" i="6"/>
  <c r="EU94" i="6"/>
  <c r="EV94" i="6"/>
  <c r="EW94" i="6"/>
  <c r="EX94" i="6"/>
  <c r="EY94" i="6"/>
  <c r="EZ94" i="6"/>
  <c r="FA94" i="6"/>
  <c r="FB94" i="6"/>
  <c r="FC94" i="6"/>
  <c r="FD94" i="6"/>
  <c r="FE94" i="6"/>
  <c r="ET95" i="6"/>
  <c r="EU95" i="6"/>
  <c r="EV95" i="6"/>
  <c r="EW95" i="6"/>
  <c r="EX95" i="6"/>
  <c r="EY95" i="6"/>
  <c r="EZ95" i="6"/>
  <c r="FA95" i="6"/>
  <c r="FB95" i="6"/>
  <c r="FC95" i="6"/>
  <c r="FD95" i="6"/>
  <c r="FE95" i="6"/>
  <c r="ET230" i="6"/>
  <c r="EU230" i="6"/>
  <c r="EV230" i="6"/>
  <c r="EW230" i="6"/>
  <c r="EX230" i="6"/>
  <c r="EY230" i="6"/>
  <c r="EZ230" i="6"/>
  <c r="FA230" i="6"/>
  <c r="FB230" i="6"/>
  <c r="FC230" i="6"/>
  <c r="FD230" i="6"/>
  <c r="FE230" i="6"/>
  <c r="ET96" i="6"/>
  <c r="EU96" i="6"/>
  <c r="EV96" i="6"/>
  <c r="EW96" i="6"/>
  <c r="EX96" i="6"/>
  <c r="EY96" i="6"/>
  <c r="EZ96" i="6"/>
  <c r="FA96" i="6"/>
  <c r="FB96" i="6"/>
  <c r="FC96" i="6"/>
  <c r="FD96" i="6"/>
  <c r="FE96" i="6"/>
  <c r="ET97" i="6"/>
  <c r="EU97" i="6"/>
  <c r="EV97" i="6"/>
  <c r="EW97" i="6"/>
  <c r="EX97" i="6"/>
  <c r="EY97" i="6"/>
  <c r="EZ97" i="6"/>
  <c r="FA97" i="6"/>
  <c r="FB97" i="6"/>
  <c r="FC97" i="6"/>
  <c r="FD97" i="6"/>
  <c r="FE97" i="6"/>
  <c r="ET98" i="6"/>
  <c r="EU98" i="6"/>
  <c r="EV98" i="6"/>
  <c r="EW98" i="6"/>
  <c r="EX98" i="6"/>
  <c r="EY98" i="6"/>
  <c r="EZ98" i="6"/>
  <c r="FA98" i="6"/>
  <c r="FB98" i="6"/>
  <c r="FC98" i="6"/>
  <c r="FD98" i="6"/>
  <c r="FE98" i="6"/>
  <c r="ET99" i="6"/>
  <c r="EU99" i="6"/>
  <c r="EV99" i="6"/>
  <c r="EW99" i="6"/>
  <c r="EX99" i="6"/>
  <c r="EY99" i="6"/>
  <c r="EZ99" i="6"/>
  <c r="FA99" i="6"/>
  <c r="FB99" i="6"/>
  <c r="FC99" i="6"/>
  <c r="FD99" i="6"/>
  <c r="FE99" i="6"/>
  <c r="ET231" i="6"/>
  <c r="EU231" i="6"/>
  <c r="EV231" i="6"/>
  <c r="EW231" i="6"/>
  <c r="EX231" i="6"/>
  <c r="EY231" i="6"/>
  <c r="EZ231" i="6"/>
  <c r="FA231" i="6"/>
  <c r="FB231" i="6"/>
  <c r="FC231" i="6"/>
  <c r="FD231" i="6"/>
  <c r="FE231" i="6"/>
  <c r="ET100" i="6"/>
  <c r="EU100" i="6"/>
  <c r="EV100" i="6"/>
  <c r="EW100" i="6"/>
  <c r="EX100" i="6"/>
  <c r="EY100" i="6"/>
  <c r="EZ100" i="6"/>
  <c r="FA100" i="6"/>
  <c r="FB100" i="6"/>
  <c r="FC100" i="6"/>
  <c r="FD100" i="6"/>
  <c r="FE100" i="6"/>
  <c r="ET101" i="6"/>
  <c r="EU101" i="6"/>
  <c r="EV101" i="6"/>
  <c r="EW101" i="6"/>
  <c r="EX101" i="6"/>
  <c r="EY101" i="6"/>
  <c r="EZ101" i="6"/>
  <c r="FA101" i="6"/>
  <c r="FB101" i="6"/>
  <c r="FC101" i="6"/>
  <c r="FD101" i="6"/>
  <c r="FE101" i="6"/>
  <c r="ET102" i="6"/>
  <c r="EU102" i="6"/>
  <c r="EV102" i="6"/>
  <c r="EW102" i="6"/>
  <c r="EX102" i="6"/>
  <c r="EY102" i="6"/>
  <c r="EZ102" i="6"/>
  <c r="FA102" i="6"/>
  <c r="FB102" i="6"/>
  <c r="FC102" i="6"/>
  <c r="FD102" i="6"/>
  <c r="FE102" i="6"/>
  <c r="ET232" i="6"/>
  <c r="EU232" i="6"/>
  <c r="EV232" i="6"/>
  <c r="EW232" i="6"/>
  <c r="EX232" i="6"/>
  <c r="EY232" i="6"/>
  <c r="EZ232" i="6"/>
  <c r="FA232" i="6"/>
  <c r="FB232" i="6"/>
  <c r="FC232" i="6"/>
  <c r="FD232" i="6"/>
  <c r="FE232" i="6"/>
  <c r="ET103" i="6"/>
  <c r="EU103" i="6"/>
  <c r="EV103" i="6"/>
  <c r="EW103" i="6"/>
  <c r="EX103" i="6"/>
  <c r="EY103" i="6"/>
  <c r="EZ103" i="6"/>
  <c r="FA103" i="6"/>
  <c r="FB103" i="6"/>
  <c r="FC103" i="6"/>
  <c r="FD103" i="6"/>
  <c r="FE103" i="6"/>
  <c r="ET104" i="6"/>
  <c r="EU104" i="6"/>
  <c r="EV104" i="6"/>
  <c r="EW104" i="6"/>
  <c r="EX104" i="6"/>
  <c r="EY104" i="6"/>
  <c r="EZ104" i="6"/>
  <c r="FA104" i="6"/>
  <c r="FB104" i="6"/>
  <c r="FC104" i="6"/>
  <c r="FD104" i="6"/>
  <c r="FE104" i="6"/>
  <c r="ET233" i="6"/>
  <c r="EU233" i="6"/>
  <c r="EV233" i="6"/>
  <c r="EW233" i="6"/>
  <c r="EX233" i="6"/>
  <c r="EY233" i="6"/>
  <c r="EZ233" i="6"/>
  <c r="FA233" i="6"/>
  <c r="FB233" i="6"/>
  <c r="FC233" i="6"/>
  <c r="FD233" i="6"/>
  <c r="FE233" i="6"/>
  <c r="ET234" i="6"/>
  <c r="EU234" i="6"/>
  <c r="EV234" i="6"/>
  <c r="EW234" i="6"/>
  <c r="EX234" i="6"/>
  <c r="EY234" i="6"/>
  <c r="EZ234" i="6"/>
  <c r="FA234" i="6"/>
  <c r="FB234" i="6"/>
  <c r="FC234" i="6"/>
  <c r="FD234" i="6"/>
  <c r="FE234" i="6"/>
  <c r="ET105" i="6"/>
  <c r="EU105" i="6"/>
  <c r="EV105" i="6"/>
  <c r="EW105" i="6"/>
  <c r="EX105" i="6"/>
  <c r="EY105" i="6"/>
  <c r="EZ105" i="6"/>
  <c r="FA105" i="6"/>
  <c r="FB105" i="6"/>
  <c r="FC105" i="6"/>
  <c r="FD105" i="6"/>
  <c r="FE105" i="6"/>
  <c r="ET235" i="6"/>
  <c r="EU235" i="6"/>
  <c r="EV235" i="6"/>
  <c r="EW235" i="6"/>
  <c r="EX235" i="6"/>
  <c r="EY235" i="6"/>
  <c r="EZ235" i="6"/>
  <c r="FA235" i="6"/>
  <c r="FB235" i="6"/>
  <c r="FC235" i="6"/>
  <c r="FD235" i="6"/>
  <c r="FE235" i="6"/>
  <c r="ET236" i="6"/>
  <c r="EU236" i="6"/>
  <c r="EV236" i="6"/>
  <c r="EW236" i="6"/>
  <c r="EX236" i="6"/>
  <c r="EY236" i="6"/>
  <c r="EZ236" i="6"/>
  <c r="FA236" i="6"/>
  <c r="FB236" i="6"/>
  <c r="FC236" i="6"/>
  <c r="FD236" i="6"/>
  <c r="FE236" i="6"/>
  <c r="ET237" i="6"/>
  <c r="EU237" i="6"/>
  <c r="EV237" i="6"/>
  <c r="EW237" i="6"/>
  <c r="EX237" i="6"/>
  <c r="EY237" i="6"/>
  <c r="EZ237" i="6"/>
  <c r="FA237" i="6"/>
  <c r="FB237" i="6"/>
  <c r="FC237" i="6"/>
  <c r="FD237" i="6"/>
  <c r="FE237" i="6"/>
  <c r="ET106" i="6"/>
  <c r="EU106" i="6"/>
  <c r="EV106" i="6"/>
  <c r="EW106" i="6"/>
  <c r="EX106" i="6"/>
  <c r="EY106" i="6"/>
  <c r="EZ106" i="6"/>
  <c r="FA106" i="6"/>
  <c r="FB106" i="6"/>
  <c r="FC106" i="6"/>
  <c r="FD106" i="6"/>
  <c r="FE106" i="6"/>
  <c r="ET238" i="6"/>
  <c r="EU238" i="6"/>
  <c r="EV238" i="6"/>
  <c r="EW238" i="6"/>
  <c r="EX238" i="6"/>
  <c r="EY238" i="6"/>
  <c r="EZ238" i="6"/>
  <c r="FA238" i="6"/>
  <c r="FB238" i="6"/>
  <c r="FC238" i="6"/>
  <c r="FD238" i="6"/>
  <c r="FE238" i="6"/>
  <c r="ET107" i="6"/>
  <c r="EU107" i="6"/>
  <c r="EV107" i="6"/>
  <c r="EW107" i="6"/>
  <c r="EX107" i="6"/>
  <c r="EY107" i="6"/>
  <c r="EZ107" i="6"/>
  <c r="FA107" i="6"/>
  <c r="FB107" i="6"/>
  <c r="FC107" i="6"/>
  <c r="FD107" i="6"/>
  <c r="FE107" i="6"/>
  <c r="ET239" i="6"/>
  <c r="EU239" i="6"/>
  <c r="EV239" i="6"/>
  <c r="EW239" i="6"/>
  <c r="EX239" i="6"/>
  <c r="EY239" i="6"/>
  <c r="EZ239" i="6"/>
  <c r="FA239" i="6"/>
  <c r="FB239" i="6"/>
  <c r="FC239" i="6"/>
  <c r="FD239" i="6"/>
  <c r="FE239" i="6"/>
  <c r="ET108" i="6"/>
  <c r="EU108" i="6"/>
  <c r="EV108" i="6"/>
  <c r="EW108" i="6"/>
  <c r="EX108" i="6"/>
  <c r="EY108" i="6"/>
  <c r="EZ108" i="6"/>
  <c r="FA108" i="6"/>
  <c r="FB108" i="6"/>
  <c r="FC108" i="6"/>
  <c r="FD108" i="6"/>
  <c r="FE108" i="6"/>
  <c r="ET109" i="6"/>
  <c r="EU109" i="6"/>
  <c r="EV109" i="6"/>
  <c r="EW109" i="6"/>
  <c r="EX109" i="6"/>
  <c r="EY109" i="6"/>
  <c r="EZ109" i="6"/>
  <c r="FA109" i="6"/>
  <c r="FB109" i="6"/>
  <c r="FC109" i="6"/>
  <c r="FD109" i="6"/>
  <c r="FE109" i="6"/>
  <c r="ET240" i="6"/>
  <c r="EU240" i="6"/>
  <c r="EV240" i="6"/>
  <c r="EW240" i="6"/>
  <c r="EX240" i="6"/>
  <c r="EY240" i="6"/>
  <c r="EZ240" i="6"/>
  <c r="FA240" i="6"/>
  <c r="FB240" i="6"/>
  <c r="FC240" i="6"/>
  <c r="FD240" i="6"/>
  <c r="FE240" i="6"/>
  <c r="ET241" i="6"/>
  <c r="EU241" i="6"/>
  <c r="EV241" i="6"/>
  <c r="EW241" i="6"/>
  <c r="EX241" i="6"/>
  <c r="EY241" i="6"/>
  <c r="EZ241" i="6"/>
  <c r="FA241" i="6"/>
  <c r="FB241" i="6"/>
  <c r="FC241" i="6"/>
  <c r="FD241" i="6"/>
  <c r="FE241" i="6"/>
  <c r="ET110" i="6"/>
  <c r="EU110" i="6"/>
  <c r="EV110" i="6"/>
  <c r="EW110" i="6"/>
  <c r="EX110" i="6"/>
  <c r="EY110" i="6"/>
  <c r="EZ110" i="6"/>
  <c r="FA110" i="6"/>
  <c r="FB110" i="6"/>
  <c r="FC110" i="6"/>
  <c r="FD110" i="6"/>
  <c r="FE110" i="6"/>
  <c r="ET242" i="6"/>
  <c r="EU242" i="6"/>
  <c r="EV242" i="6"/>
  <c r="EW242" i="6"/>
  <c r="EX242" i="6"/>
  <c r="EY242" i="6"/>
  <c r="EZ242" i="6"/>
  <c r="FA242" i="6"/>
  <c r="FB242" i="6"/>
  <c r="FC242" i="6"/>
  <c r="FD242" i="6"/>
  <c r="FE242" i="6"/>
  <c r="ET111" i="6"/>
  <c r="EU111" i="6"/>
  <c r="EV111" i="6"/>
  <c r="EW111" i="6"/>
  <c r="EX111" i="6"/>
  <c r="EY111" i="6"/>
  <c r="EZ111" i="6"/>
  <c r="FA111" i="6"/>
  <c r="FB111" i="6"/>
  <c r="FC111" i="6"/>
  <c r="FD111" i="6"/>
  <c r="FE111" i="6"/>
  <c r="ET243" i="6"/>
  <c r="EU243" i="6"/>
  <c r="EV243" i="6"/>
  <c r="EW243" i="6"/>
  <c r="EX243" i="6"/>
  <c r="EY243" i="6"/>
  <c r="EZ243" i="6"/>
  <c r="FA243" i="6"/>
  <c r="FB243" i="6"/>
  <c r="FC243" i="6"/>
  <c r="FD243" i="6"/>
  <c r="FE243" i="6"/>
  <c r="ET244" i="6"/>
  <c r="EU244" i="6"/>
  <c r="EV244" i="6"/>
  <c r="EW244" i="6"/>
  <c r="EX244" i="6"/>
  <c r="EY244" i="6"/>
  <c r="EZ244" i="6"/>
  <c r="FA244" i="6"/>
  <c r="FB244" i="6"/>
  <c r="FC244" i="6"/>
  <c r="FD244" i="6"/>
  <c r="FE244" i="6"/>
  <c r="ET245" i="6"/>
  <c r="EU245" i="6"/>
  <c r="EV245" i="6"/>
  <c r="EW245" i="6"/>
  <c r="EX245" i="6"/>
  <c r="EY245" i="6"/>
  <c r="EZ245" i="6"/>
  <c r="FA245" i="6"/>
  <c r="FB245" i="6"/>
  <c r="FC245" i="6"/>
  <c r="FD245" i="6"/>
  <c r="FE245" i="6"/>
  <c r="ET112" i="6"/>
  <c r="EU112" i="6"/>
  <c r="EV112" i="6"/>
  <c r="EW112" i="6"/>
  <c r="EX112" i="6"/>
  <c r="EY112" i="6"/>
  <c r="EZ112" i="6"/>
  <c r="FA112" i="6"/>
  <c r="FB112" i="6"/>
  <c r="FC112" i="6"/>
  <c r="FD112" i="6"/>
  <c r="FE112" i="6"/>
  <c r="ET113" i="6"/>
  <c r="EU113" i="6"/>
  <c r="EV113" i="6"/>
  <c r="EW113" i="6"/>
  <c r="EX113" i="6"/>
  <c r="EY113" i="6"/>
  <c r="EZ113" i="6"/>
  <c r="FA113" i="6"/>
  <c r="FB113" i="6"/>
  <c r="FC113" i="6"/>
  <c r="FD113" i="6"/>
  <c r="FE113" i="6"/>
  <c r="ET114" i="6"/>
  <c r="EU114" i="6"/>
  <c r="EV114" i="6"/>
  <c r="EW114" i="6"/>
  <c r="EX114" i="6"/>
  <c r="EY114" i="6"/>
  <c r="EZ114" i="6"/>
  <c r="FA114" i="6"/>
  <c r="FB114" i="6"/>
  <c r="FC114" i="6"/>
  <c r="FD114" i="6"/>
  <c r="FE114" i="6"/>
  <c r="ET115" i="6"/>
  <c r="EU115" i="6"/>
  <c r="EV115" i="6"/>
  <c r="EW115" i="6"/>
  <c r="EX115" i="6"/>
  <c r="EY115" i="6"/>
  <c r="EZ115" i="6"/>
  <c r="FA115" i="6"/>
  <c r="FB115" i="6"/>
  <c r="FC115" i="6"/>
  <c r="FD115" i="6"/>
  <c r="FE115" i="6"/>
  <c r="ET246" i="6"/>
  <c r="EU246" i="6"/>
  <c r="EV246" i="6"/>
  <c r="EW246" i="6"/>
  <c r="EX246" i="6"/>
  <c r="EY246" i="6"/>
  <c r="EZ246" i="6"/>
  <c r="FA246" i="6"/>
  <c r="FB246" i="6"/>
  <c r="FC246" i="6"/>
  <c r="FD246" i="6"/>
  <c r="FE246" i="6"/>
  <c r="ET247" i="6"/>
  <c r="EU247" i="6"/>
  <c r="EV247" i="6"/>
  <c r="EW247" i="6"/>
  <c r="EX247" i="6"/>
  <c r="EY247" i="6"/>
  <c r="EZ247" i="6"/>
  <c r="FA247" i="6"/>
  <c r="FB247" i="6"/>
  <c r="FC247" i="6"/>
  <c r="FD247" i="6"/>
  <c r="FE247" i="6"/>
  <c r="ET116" i="6"/>
  <c r="EU116" i="6"/>
  <c r="EV116" i="6"/>
  <c r="EW116" i="6"/>
  <c r="EX116" i="6"/>
  <c r="EY116" i="6"/>
  <c r="EZ116" i="6"/>
  <c r="FA116" i="6"/>
  <c r="FB116" i="6"/>
  <c r="FC116" i="6"/>
  <c r="FD116" i="6"/>
  <c r="FE116" i="6"/>
  <c r="ET248" i="6"/>
  <c r="EU248" i="6"/>
  <c r="EV248" i="6"/>
  <c r="EW248" i="6"/>
  <c r="EX248" i="6"/>
  <c r="EY248" i="6"/>
  <c r="EZ248" i="6"/>
  <c r="FA248" i="6"/>
  <c r="FB248" i="6"/>
  <c r="FC248" i="6"/>
  <c r="FD248" i="6"/>
  <c r="FE248" i="6"/>
  <c r="ET249" i="6"/>
  <c r="EU249" i="6"/>
  <c r="EV249" i="6"/>
  <c r="EW249" i="6"/>
  <c r="EX249" i="6"/>
  <c r="EY249" i="6"/>
  <c r="EZ249" i="6"/>
  <c r="FA249" i="6"/>
  <c r="FB249" i="6"/>
  <c r="FC249" i="6"/>
  <c r="FD249" i="6"/>
  <c r="FE249" i="6"/>
  <c r="ET250" i="6"/>
  <c r="EU250" i="6"/>
  <c r="EV250" i="6"/>
  <c r="EW250" i="6"/>
  <c r="EX250" i="6"/>
  <c r="EY250" i="6"/>
  <c r="EZ250" i="6"/>
  <c r="FA250" i="6"/>
  <c r="FB250" i="6"/>
  <c r="FC250" i="6"/>
  <c r="FD250" i="6"/>
  <c r="FE250" i="6"/>
  <c r="ET117" i="6"/>
  <c r="EU117" i="6"/>
  <c r="EV117" i="6"/>
  <c r="EW117" i="6"/>
  <c r="EX117" i="6"/>
  <c r="EY117" i="6"/>
  <c r="EZ117" i="6"/>
  <c r="FA117" i="6"/>
  <c r="FB117" i="6"/>
  <c r="FC117" i="6"/>
  <c r="FD117" i="6"/>
  <c r="FE117" i="6"/>
  <c r="ET118" i="6"/>
  <c r="EU118" i="6"/>
  <c r="EV118" i="6"/>
  <c r="EW118" i="6"/>
  <c r="EX118" i="6"/>
  <c r="EY118" i="6"/>
  <c r="EZ118" i="6"/>
  <c r="FA118" i="6"/>
  <c r="FB118" i="6"/>
  <c r="FC118" i="6"/>
  <c r="FD118" i="6"/>
  <c r="FE118" i="6"/>
  <c r="ET251" i="6"/>
  <c r="EU251" i="6"/>
  <c r="EV251" i="6"/>
  <c r="EW251" i="6"/>
  <c r="EX251" i="6"/>
  <c r="EY251" i="6"/>
  <c r="EZ251" i="6"/>
  <c r="FA251" i="6"/>
  <c r="FB251" i="6"/>
  <c r="FC251" i="6"/>
  <c r="FD251" i="6"/>
  <c r="FE251" i="6"/>
  <c r="ET119" i="6"/>
  <c r="EU119" i="6"/>
  <c r="EV119" i="6"/>
  <c r="EW119" i="6"/>
  <c r="EX119" i="6"/>
  <c r="EY119" i="6"/>
  <c r="EZ119" i="6"/>
  <c r="FA119" i="6"/>
  <c r="FB119" i="6"/>
  <c r="FC119" i="6"/>
  <c r="FD119" i="6"/>
  <c r="FE119" i="6"/>
  <c r="ET252" i="6"/>
  <c r="EU252" i="6"/>
  <c r="EV252" i="6"/>
  <c r="EW252" i="6"/>
  <c r="EX252" i="6"/>
  <c r="EY252" i="6"/>
  <c r="EZ252" i="6"/>
  <c r="FA252" i="6"/>
  <c r="FB252" i="6"/>
  <c r="FC252" i="6"/>
  <c r="FD252" i="6"/>
  <c r="FE252" i="6"/>
  <c r="ET120" i="6"/>
  <c r="EU120" i="6"/>
  <c r="EV120" i="6"/>
  <c r="EW120" i="6"/>
  <c r="EX120" i="6"/>
  <c r="EY120" i="6"/>
  <c r="EZ120" i="6"/>
  <c r="FA120" i="6"/>
  <c r="FB120" i="6"/>
  <c r="FC120" i="6"/>
  <c r="FD120" i="6"/>
  <c r="FE120" i="6"/>
  <c r="ET121" i="6"/>
  <c r="EU121" i="6"/>
  <c r="EV121" i="6"/>
  <c r="EW121" i="6"/>
  <c r="EX121" i="6"/>
  <c r="EY121" i="6"/>
  <c r="EZ121" i="6"/>
  <c r="FA121" i="6"/>
  <c r="FB121" i="6"/>
  <c r="FC121" i="6"/>
  <c r="FD121" i="6"/>
  <c r="FE121" i="6"/>
  <c r="ET253" i="6"/>
  <c r="EU253" i="6"/>
  <c r="EV253" i="6"/>
  <c r="EW253" i="6"/>
  <c r="EX253" i="6"/>
  <c r="EY253" i="6"/>
  <c r="EZ253" i="6"/>
  <c r="FA253" i="6"/>
  <c r="FB253" i="6"/>
  <c r="FC253" i="6"/>
  <c r="FD253" i="6"/>
  <c r="FE253" i="6"/>
  <c r="ET254" i="6"/>
  <c r="EU254" i="6"/>
  <c r="EV254" i="6"/>
  <c r="EW254" i="6"/>
  <c r="EX254" i="6"/>
  <c r="EY254" i="6"/>
  <c r="EZ254" i="6"/>
  <c r="FA254" i="6"/>
  <c r="FB254" i="6"/>
  <c r="FC254" i="6"/>
  <c r="FD254" i="6"/>
  <c r="FE254" i="6"/>
  <c r="ET255" i="6"/>
  <c r="EU255" i="6"/>
  <c r="EV255" i="6"/>
  <c r="EW255" i="6"/>
  <c r="EX255" i="6"/>
  <c r="EY255" i="6"/>
  <c r="EZ255" i="6"/>
  <c r="FA255" i="6"/>
  <c r="FB255" i="6"/>
  <c r="FC255" i="6"/>
  <c r="FD255" i="6"/>
  <c r="FE255" i="6"/>
  <c r="ET256" i="6"/>
  <c r="EU256" i="6"/>
  <c r="EV256" i="6"/>
  <c r="EW256" i="6"/>
  <c r="EX256" i="6"/>
  <c r="EY256" i="6"/>
  <c r="EZ256" i="6"/>
  <c r="FA256" i="6"/>
  <c r="FB256" i="6"/>
  <c r="FC256" i="6"/>
  <c r="FD256" i="6"/>
  <c r="FE256" i="6"/>
  <c r="ET257" i="6"/>
  <c r="EU257" i="6"/>
  <c r="EV257" i="6"/>
  <c r="EW257" i="6"/>
  <c r="EX257" i="6"/>
  <c r="EY257" i="6"/>
  <c r="EZ257" i="6"/>
  <c r="FA257" i="6"/>
  <c r="FB257" i="6"/>
  <c r="FC257" i="6"/>
  <c r="FD257" i="6"/>
  <c r="FE257" i="6"/>
  <c r="ET122" i="6"/>
  <c r="EU122" i="6"/>
  <c r="EV122" i="6"/>
  <c r="EW122" i="6"/>
  <c r="EX122" i="6"/>
  <c r="EY122" i="6"/>
  <c r="EZ122" i="6"/>
  <c r="FA122" i="6"/>
  <c r="FB122" i="6"/>
  <c r="FC122" i="6"/>
  <c r="FD122" i="6"/>
  <c r="FE122" i="6"/>
  <c r="ET123" i="6"/>
  <c r="EU123" i="6"/>
  <c r="EV123" i="6"/>
  <c r="EW123" i="6"/>
  <c r="EX123" i="6"/>
  <c r="EY123" i="6"/>
  <c r="EZ123" i="6"/>
  <c r="FA123" i="6"/>
  <c r="FB123" i="6"/>
  <c r="FC123" i="6"/>
  <c r="FD123" i="6"/>
  <c r="FE123" i="6"/>
  <c r="ET124" i="6"/>
  <c r="EU124" i="6"/>
  <c r="EV124" i="6"/>
  <c r="EW124" i="6"/>
  <c r="EX124" i="6"/>
  <c r="EY124" i="6"/>
  <c r="EZ124" i="6"/>
  <c r="FA124" i="6"/>
  <c r="FB124" i="6"/>
  <c r="FC124" i="6"/>
  <c r="FD124" i="6"/>
  <c r="FE124" i="6"/>
  <c r="ET258" i="6"/>
  <c r="EU258" i="6"/>
  <c r="EV258" i="6"/>
  <c r="EW258" i="6"/>
  <c r="EX258" i="6"/>
  <c r="EY258" i="6"/>
  <c r="EZ258" i="6"/>
  <c r="FA258" i="6"/>
  <c r="FB258" i="6"/>
  <c r="FC258" i="6"/>
  <c r="FD258" i="6"/>
  <c r="FE258" i="6"/>
  <c r="ET259" i="6"/>
  <c r="EU259" i="6"/>
  <c r="EV259" i="6"/>
  <c r="EW259" i="6"/>
  <c r="EX259" i="6"/>
  <c r="EY259" i="6"/>
  <c r="EZ259" i="6"/>
  <c r="FA259" i="6"/>
  <c r="FB259" i="6"/>
  <c r="FC259" i="6"/>
  <c r="FD259" i="6"/>
  <c r="FE259" i="6"/>
  <c r="ET125" i="6"/>
  <c r="EU125" i="6"/>
  <c r="EV125" i="6"/>
  <c r="EW125" i="6"/>
  <c r="EX125" i="6"/>
  <c r="EY125" i="6"/>
  <c r="EZ125" i="6"/>
  <c r="FA125" i="6"/>
  <c r="FB125" i="6"/>
  <c r="FC125" i="6"/>
  <c r="FD125" i="6"/>
  <c r="FE125" i="6"/>
  <c r="ET260" i="6"/>
  <c r="EU260" i="6"/>
  <c r="EV260" i="6"/>
  <c r="EW260" i="6"/>
  <c r="EX260" i="6"/>
  <c r="EY260" i="6"/>
  <c r="EZ260" i="6"/>
  <c r="FA260" i="6"/>
  <c r="FB260" i="6"/>
  <c r="FC260" i="6"/>
  <c r="FD260" i="6"/>
  <c r="FE260" i="6"/>
  <c r="ET261" i="6"/>
  <c r="EU261" i="6"/>
  <c r="EV261" i="6"/>
  <c r="EW261" i="6"/>
  <c r="EX261" i="6"/>
  <c r="EY261" i="6"/>
  <c r="EZ261" i="6"/>
  <c r="FA261" i="6"/>
  <c r="FB261" i="6"/>
  <c r="FC261" i="6"/>
  <c r="FD261" i="6"/>
  <c r="FE261" i="6"/>
  <c r="ET126" i="6"/>
  <c r="EU126" i="6"/>
  <c r="EV126" i="6"/>
  <c r="EW126" i="6"/>
  <c r="EX126" i="6"/>
  <c r="EY126" i="6"/>
  <c r="EZ126" i="6"/>
  <c r="FA126" i="6"/>
  <c r="FB126" i="6"/>
  <c r="FC126" i="6"/>
  <c r="FD126" i="6"/>
  <c r="FE126" i="6"/>
  <c r="ET127" i="6"/>
  <c r="EU127" i="6"/>
  <c r="EV127" i="6"/>
  <c r="EW127" i="6"/>
  <c r="EX127" i="6"/>
  <c r="EY127" i="6"/>
  <c r="EZ127" i="6"/>
  <c r="FA127" i="6"/>
  <c r="FB127" i="6"/>
  <c r="FC127" i="6"/>
  <c r="FD127" i="6"/>
  <c r="FE127" i="6"/>
  <c r="ET128" i="6"/>
  <c r="EU128" i="6"/>
  <c r="EV128" i="6"/>
  <c r="EW128" i="6"/>
  <c r="EX128" i="6"/>
  <c r="EY128" i="6"/>
  <c r="EZ128" i="6"/>
  <c r="FA128" i="6"/>
  <c r="FB128" i="6"/>
  <c r="FC128" i="6"/>
  <c r="FD128" i="6"/>
  <c r="FE128" i="6"/>
  <c r="ET129" i="6"/>
  <c r="EU129" i="6"/>
  <c r="EV129" i="6"/>
  <c r="EW129" i="6"/>
  <c r="EX129" i="6"/>
  <c r="EY129" i="6"/>
  <c r="EZ129" i="6"/>
  <c r="FA129" i="6"/>
  <c r="FB129" i="6"/>
  <c r="FC129" i="6"/>
  <c r="FD129" i="6"/>
  <c r="FE129" i="6"/>
  <c r="ET130" i="6"/>
  <c r="EU130" i="6"/>
  <c r="EV130" i="6"/>
  <c r="EW130" i="6"/>
  <c r="EX130" i="6"/>
  <c r="EY130" i="6"/>
  <c r="EZ130" i="6"/>
  <c r="FA130" i="6"/>
  <c r="FB130" i="6"/>
  <c r="FC130" i="6"/>
  <c r="FD130" i="6"/>
  <c r="FE130" i="6"/>
  <c r="ET262" i="6"/>
  <c r="EU262" i="6"/>
  <c r="EV262" i="6"/>
  <c r="EW262" i="6"/>
  <c r="EX262" i="6"/>
  <c r="EY262" i="6"/>
  <c r="EZ262" i="6"/>
  <c r="FA262" i="6"/>
  <c r="FB262" i="6"/>
  <c r="FC262" i="6"/>
  <c r="FD262" i="6"/>
  <c r="FE262" i="6"/>
  <c r="ET131" i="6"/>
  <c r="EU131" i="6"/>
  <c r="EV131" i="6"/>
  <c r="EW131" i="6"/>
  <c r="EX131" i="6"/>
  <c r="EY131" i="6"/>
  <c r="EZ131" i="6"/>
  <c r="FA131" i="6"/>
  <c r="FB131" i="6"/>
  <c r="FC131" i="6"/>
  <c r="FD131" i="6"/>
  <c r="FE131" i="6"/>
  <c r="ET263" i="6"/>
  <c r="EU263" i="6"/>
  <c r="EV263" i="6"/>
  <c r="EW263" i="6"/>
  <c r="EX263" i="6"/>
  <c r="EY263" i="6"/>
  <c r="EZ263" i="6"/>
  <c r="FA263" i="6"/>
  <c r="FB263" i="6"/>
  <c r="FC263" i="6"/>
  <c r="FD263" i="6"/>
  <c r="FE263" i="6"/>
  <c r="ET264" i="6"/>
  <c r="EU264" i="6"/>
  <c r="EV264" i="6"/>
  <c r="EW264" i="6"/>
  <c r="EX264" i="6"/>
  <c r="EY264" i="6"/>
  <c r="EZ264" i="6"/>
  <c r="FA264" i="6"/>
  <c r="FB264" i="6"/>
  <c r="FC264" i="6"/>
  <c r="FD264" i="6"/>
  <c r="FE264" i="6"/>
  <c r="ET132" i="6"/>
  <c r="EU132" i="6"/>
  <c r="EV132" i="6"/>
  <c r="EW132" i="6"/>
  <c r="EX132" i="6"/>
  <c r="EY132" i="6"/>
  <c r="EZ132" i="6"/>
  <c r="FA132" i="6"/>
  <c r="FB132" i="6"/>
  <c r="FC132" i="6"/>
  <c r="FD132" i="6"/>
  <c r="FE132" i="6"/>
  <c r="ET265" i="6"/>
  <c r="EU265" i="6"/>
  <c r="EV265" i="6"/>
  <c r="EW265" i="6"/>
  <c r="EX265" i="6"/>
  <c r="EY265" i="6"/>
  <c r="EZ265" i="6"/>
  <c r="FA265" i="6"/>
  <c r="FB265" i="6"/>
  <c r="FC265" i="6"/>
  <c r="FD265" i="6"/>
  <c r="FE265" i="6"/>
  <c r="ET133" i="6"/>
  <c r="EU133" i="6"/>
  <c r="EV133" i="6"/>
  <c r="EW133" i="6"/>
  <c r="EX133" i="6"/>
  <c r="EY133" i="6"/>
  <c r="EZ133" i="6"/>
  <c r="FA133" i="6"/>
  <c r="FB133" i="6"/>
  <c r="FC133" i="6"/>
  <c r="FD133" i="6"/>
  <c r="FE133" i="6"/>
  <c r="ET134" i="6"/>
  <c r="EU134" i="6"/>
  <c r="EV134" i="6"/>
  <c r="EW134" i="6"/>
  <c r="EX134" i="6"/>
  <c r="EY134" i="6"/>
  <c r="EZ134" i="6"/>
  <c r="FA134" i="6"/>
  <c r="FB134" i="6"/>
  <c r="FC134" i="6"/>
  <c r="FD134" i="6"/>
  <c r="FE134" i="6"/>
  <c r="ET266" i="6"/>
  <c r="EU266" i="6"/>
  <c r="EV266" i="6"/>
  <c r="EW266" i="6"/>
  <c r="EX266" i="6"/>
  <c r="EY266" i="6"/>
  <c r="EZ266" i="6"/>
  <c r="FA266" i="6"/>
  <c r="FB266" i="6"/>
  <c r="FC266" i="6"/>
  <c r="FD266" i="6"/>
  <c r="FE266" i="6"/>
  <c r="ET267" i="6"/>
  <c r="EU267" i="6"/>
  <c r="EV267" i="6"/>
  <c r="EW267" i="6"/>
  <c r="EX267" i="6"/>
  <c r="EY267" i="6"/>
  <c r="EZ267" i="6"/>
  <c r="FA267" i="6"/>
  <c r="FB267" i="6"/>
  <c r="FC267" i="6"/>
  <c r="FD267" i="6"/>
  <c r="FE267" i="6"/>
  <c r="ET268" i="6"/>
  <c r="EU268" i="6"/>
  <c r="EV268" i="6"/>
  <c r="EW268" i="6"/>
  <c r="EX268" i="6"/>
  <c r="EY268" i="6"/>
  <c r="EZ268" i="6"/>
  <c r="FA268" i="6"/>
  <c r="FB268" i="6"/>
  <c r="FC268" i="6"/>
  <c r="FD268" i="6"/>
  <c r="FE268" i="6"/>
  <c r="ET269" i="6"/>
  <c r="EU269" i="6"/>
  <c r="EV269" i="6"/>
  <c r="EW269" i="6"/>
  <c r="EX269" i="6"/>
  <c r="EY269" i="6"/>
  <c r="EZ269" i="6"/>
  <c r="FA269" i="6"/>
  <c r="FB269" i="6"/>
  <c r="FC269" i="6"/>
  <c r="FD269" i="6"/>
  <c r="FE269" i="6"/>
  <c r="ET270" i="6"/>
  <c r="EU270" i="6"/>
  <c r="EV270" i="6"/>
  <c r="EW270" i="6"/>
  <c r="EX270" i="6"/>
  <c r="EY270" i="6"/>
  <c r="EZ270" i="6"/>
  <c r="FA270" i="6"/>
  <c r="FB270" i="6"/>
  <c r="FC270" i="6"/>
  <c r="FD270" i="6"/>
  <c r="FE270" i="6"/>
  <c r="ET271" i="6"/>
  <c r="EU271" i="6"/>
  <c r="EV271" i="6"/>
  <c r="EW271" i="6"/>
  <c r="EX271" i="6"/>
  <c r="EY271" i="6"/>
  <c r="EZ271" i="6"/>
  <c r="FA271" i="6"/>
  <c r="FB271" i="6"/>
  <c r="FC271" i="6"/>
  <c r="FD271" i="6"/>
  <c r="FE271" i="6"/>
  <c r="ET272" i="6"/>
  <c r="EU272" i="6"/>
  <c r="EV272" i="6"/>
  <c r="EW272" i="6"/>
  <c r="EX272" i="6"/>
  <c r="EY272" i="6"/>
  <c r="EZ272" i="6"/>
  <c r="FA272" i="6"/>
  <c r="FB272" i="6"/>
  <c r="FC272" i="6"/>
  <c r="FD272" i="6"/>
  <c r="FE272" i="6"/>
  <c r="ET273" i="6"/>
  <c r="EU273" i="6"/>
  <c r="EV273" i="6"/>
  <c r="EW273" i="6"/>
  <c r="EX273" i="6"/>
  <c r="EY273" i="6"/>
  <c r="EZ273" i="6"/>
  <c r="FA273" i="6"/>
  <c r="FB273" i="6"/>
  <c r="FC273" i="6"/>
  <c r="FD273" i="6"/>
  <c r="FE273" i="6"/>
  <c r="ET274" i="6"/>
  <c r="EU274" i="6"/>
  <c r="EV274" i="6"/>
  <c r="EW274" i="6"/>
  <c r="EX274" i="6"/>
  <c r="EY274" i="6"/>
  <c r="EZ274" i="6"/>
  <c r="FA274" i="6"/>
  <c r="FB274" i="6"/>
  <c r="FC274" i="6"/>
  <c r="FD274" i="6"/>
  <c r="FE274" i="6"/>
  <c r="FA135" i="6"/>
  <c r="FB135" i="6"/>
  <c r="FC135" i="6"/>
  <c r="FD135" i="6"/>
  <c r="FE135" i="6"/>
  <c r="EZ135" i="6"/>
  <c r="EY135" i="6"/>
  <c r="EX135" i="6"/>
  <c r="EW135" i="6"/>
  <c r="EV135" i="6"/>
  <c r="EU135" i="6"/>
  <c r="ET135" i="6"/>
  <c r="EG136" i="6"/>
  <c r="EH136" i="6"/>
  <c r="EI136" i="6"/>
  <c r="EJ136" i="6"/>
  <c r="EK136" i="6"/>
  <c r="EL136" i="6"/>
  <c r="EM136" i="6"/>
  <c r="EG137" i="6"/>
  <c r="EH137" i="6"/>
  <c r="EI137" i="6"/>
  <c r="EJ137" i="6"/>
  <c r="EK137" i="6"/>
  <c r="EL137" i="6"/>
  <c r="EM137" i="6"/>
  <c r="EG2" i="6"/>
  <c r="EH2" i="6"/>
  <c r="EI2" i="6"/>
  <c r="EJ2" i="6"/>
  <c r="EK2" i="6"/>
  <c r="EL2" i="6"/>
  <c r="EM2" i="6"/>
  <c r="EG138" i="6"/>
  <c r="EH138" i="6"/>
  <c r="EI138" i="6"/>
  <c r="EJ138" i="6"/>
  <c r="EK138" i="6"/>
  <c r="EL138" i="6"/>
  <c r="EM138" i="6"/>
  <c r="EG3" i="6"/>
  <c r="EH3" i="6"/>
  <c r="EI3" i="6"/>
  <c r="EJ3" i="6"/>
  <c r="EK3" i="6"/>
  <c r="EL3" i="6"/>
  <c r="EM3" i="6"/>
  <c r="EG4" i="6"/>
  <c r="EH4" i="6"/>
  <c r="EI4" i="6"/>
  <c r="EJ4" i="6"/>
  <c r="EK4" i="6"/>
  <c r="EL4" i="6"/>
  <c r="EM4" i="6"/>
  <c r="EG5" i="6"/>
  <c r="EH5" i="6"/>
  <c r="EI5" i="6"/>
  <c r="EJ5" i="6"/>
  <c r="EK5" i="6"/>
  <c r="EL5" i="6"/>
  <c r="EM5" i="6"/>
  <c r="EG139" i="6"/>
  <c r="EH139" i="6"/>
  <c r="EI139" i="6"/>
  <c r="EJ139" i="6"/>
  <c r="EK139" i="6"/>
  <c r="EL139" i="6"/>
  <c r="EM139" i="6"/>
  <c r="EG140" i="6"/>
  <c r="EH140" i="6"/>
  <c r="EI140" i="6"/>
  <c r="EJ140" i="6"/>
  <c r="EK140" i="6"/>
  <c r="EL140" i="6"/>
  <c r="EM140" i="6"/>
  <c r="EG6" i="6"/>
  <c r="EH6" i="6"/>
  <c r="EI6" i="6"/>
  <c r="EJ6" i="6"/>
  <c r="EK6" i="6"/>
  <c r="EL6" i="6"/>
  <c r="EM6" i="6"/>
  <c r="EG7" i="6"/>
  <c r="EH7" i="6"/>
  <c r="EI7" i="6"/>
  <c r="EJ7" i="6"/>
  <c r="EK7" i="6"/>
  <c r="EL7" i="6"/>
  <c r="EM7" i="6"/>
  <c r="EG141" i="6"/>
  <c r="EH141" i="6"/>
  <c r="EI141" i="6"/>
  <c r="EJ141" i="6"/>
  <c r="EK141" i="6"/>
  <c r="EL141" i="6"/>
  <c r="EM141" i="6"/>
  <c r="EG8" i="6"/>
  <c r="EH8" i="6"/>
  <c r="EI8" i="6"/>
  <c r="EJ8" i="6"/>
  <c r="EK8" i="6"/>
  <c r="EL8" i="6"/>
  <c r="EM8" i="6"/>
  <c r="EG9" i="6"/>
  <c r="EH9" i="6"/>
  <c r="EI9" i="6"/>
  <c r="EJ9" i="6"/>
  <c r="EK9" i="6"/>
  <c r="EL9" i="6"/>
  <c r="EM9" i="6"/>
  <c r="EG10" i="6"/>
  <c r="EH10" i="6"/>
  <c r="EI10" i="6"/>
  <c r="EJ10" i="6"/>
  <c r="EK10" i="6"/>
  <c r="EL10" i="6"/>
  <c r="EM10" i="6"/>
  <c r="EG142" i="6"/>
  <c r="EH142" i="6"/>
  <c r="EI142" i="6"/>
  <c r="EJ142" i="6"/>
  <c r="EK142" i="6"/>
  <c r="EL142" i="6"/>
  <c r="EM142" i="6"/>
  <c r="EG11" i="6"/>
  <c r="EH11" i="6"/>
  <c r="EI11" i="6"/>
  <c r="EJ11" i="6"/>
  <c r="EK11" i="6"/>
  <c r="EL11" i="6"/>
  <c r="EM11" i="6"/>
  <c r="EG12" i="6"/>
  <c r="EH12" i="6"/>
  <c r="EI12" i="6"/>
  <c r="EJ12" i="6"/>
  <c r="EK12" i="6"/>
  <c r="EL12" i="6"/>
  <c r="EM12" i="6"/>
  <c r="EG13" i="6"/>
  <c r="EH13" i="6"/>
  <c r="EI13" i="6"/>
  <c r="EJ13" i="6"/>
  <c r="EK13" i="6"/>
  <c r="EL13" i="6"/>
  <c r="EM13" i="6"/>
  <c r="EG14" i="6"/>
  <c r="EH14" i="6"/>
  <c r="EI14" i="6"/>
  <c r="EJ14" i="6"/>
  <c r="EK14" i="6"/>
  <c r="EL14" i="6"/>
  <c r="EM14" i="6"/>
  <c r="EG143" i="6"/>
  <c r="EH143" i="6"/>
  <c r="EI143" i="6"/>
  <c r="EJ143" i="6"/>
  <c r="EK143" i="6"/>
  <c r="EL143" i="6"/>
  <c r="EM143" i="6"/>
  <c r="EG15" i="6"/>
  <c r="EH15" i="6"/>
  <c r="EI15" i="6"/>
  <c r="EJ15" i="6"/>
  <c r="EK15" i="6"/>
  <c r="EL15" i="6"/>
  <c r="EM15" i="6"/>
  <c r="EG16" i="6"/>
  <c r="EH16" i="6"/>
  <c r="EI16" i="6"/>
  <c r="EJ16" i="6"/>
  <c r="EK16" i="6"/>
  <c r="EL16" i="6"/>
  <c r="EM16" i="6"/>
  <c r="EG144" i="6"/>
  <c r="EH144" i="6"/>
  <c r="EI144" i="6"/>
  <c r="EJ144" i="6"/>
  <c r="EK144" i="6"/>
  <c r="EL144" i="6"/>
  <c r="EM144" i="6"/>
  <c r="EG17" i="6"/>
  <c r="EH17" i="6"/>
  <c r="EI17" i="6"/>
  <c r="EJ17" i="6"/>
  <c r="EK17" i="6"/>
  <c r="EL17" i="6"/>
  <c r="EM17" i="6"/>
  <c r="EG145" i="6"/>
  <c r="EH145" i="6"/>
  <c r="EI145" i="6"/>
  <c r="EJ145" i="6"/>
  <c r="EK145" i="6"/>
  <c r="EL145" i="6"/>
  <c r="EM145" i="6"/>
  <c r="EG18" i="6"/>
  <c r="EH18" i="6"/>
  <c r="EI18" i="6"/>
  <c r="EJ18" i="6"/>
  <c r="EK18" i="6"/>
  <c r="EL18" i="6"/>
  <c r="EM18" i="6"/>
  <c r="EG146" i="6"/>
  <c r="EH146" i="6"/>
  <c r="EI146" i="6"/>
  <c r="EJ146" i="6"/>
  <c r="EK146" i="6"/>
  <c r="EL146" i="6"/>
  <c r="EM146" i="6"/>
  <c r="EG147" i="6"/>
  <c r="EH147" i="6"/>
  <c r="EI147" i="6"/>
  <c r="EJ147" i="6"/>
  <c r="EK147" i="6"/>
  <c r="EL147" i="6"/>
  <c r="EM147" i="6"/>
  <c r="EG19" i="6"/>
  <c r="EH19" i="6"/>
  <c r="EI19" i="6"/>
  <c r="EJ19" i="6"/>
  <c r="EK19" i="6"/>
  <c r="EL19" i="6"/>
  <c r="EM19" i="6"/>
  <c r="EG148" i="6"/>
  <c r="EH148" i="6"/>
  <c r="EI148" i="6"/>
  <c r="EJ148" i="6"/>
  <c r="EK148" i="6"/>
  <c r="EL148" i="6"/>
  <c r="EM148" i="6"/>
  <c r="EG20" i="6"/>
  <c r="EH20" i="6"/>
  <c r="EI20" i="6"/>
  <c r="EJ20" i="6"/>
  <c r="EK20" i="6"/>
  <c r="EL20" i="6"/>
  <c r="EM20" i="6"/>
  <c r="EG149" i="6"/>
  <c r="EH149" i="6"/>
  <c r="EI149" i="6"/>
  <c r="EJ149" i="6"/>
  <c r="EK149" i="6"/>
  <c r="EL149" i="6"/>
  <c r="EM149" i="6"/>
  <c r="EG21" i="6"/>
  <c r="EH21" i="6"/>
  <c r="EI21" i="6"/>
  <c r="EJ21" i="6"/>
  <c r="EK21" i="6"/>
  <c r="EL21" i="6"/>
  <c r="EM21" i="6"/>
  <c r="EG22" i="6"/>
  <c r="EH22" i="6"/>
  <c r="EI22" i="6"/>
  <c r="EJ22" i="6"/>
  <c r="EK22" i="6"/>
  <c r="EL22" i="6"/>
  <c r="EM22" i="6"/>
  <c r="EG23" i="6"/>
  <c r="EH23" i="6"/>
  <c r="EI23" i="6"/>
  <c r="EJ23" i="6"/>
  <c r="EK23" i="6"/>
  <c r="EL23" i="6"/>
  <c r="EM23" i="6"/>
  <c r="EG150" i="6"/>
  <c r="EH150" i="6"/>
  <c r="EI150" i="6"/>
  <c r="EJ150" i="6"/>
  <c r="EK150" i="6"/>
  <c r="EL150" i="6"/>
  <c r="EM150" i="6"/>
  <c r="EG151" i="6"/>
  <c r="EH151" i="6"/>
  <c r="EI151" i="6"/>
  <c r="EJ151" i="6"/>
  <c r="EK151" i="6"/>
  <c r="EL151" i="6"/>
  <c r="EM151" i="6"/>
  <c r="EG152" i="6"/>
  <c r="EH152" i="6"/>
  <c r="EI152" i="6"/>
  <c r="EJ152" i="6"/>
  <c r="EK152" i="6"/>
  <c r="EL152" i="6"/>
  <c r="EM152" i="6"/>
  <c r="EG24" i="6"/>
  <c r="EH24" i="6"/>
  <c r="EI24" i="6"/>
  <c r="EJ24" i="6"/>
  <c r="EK24" i="6"/>
  <c r="EL24" i="6"/>
  <c r="EM24" i="6"/>
  <c r="EG153" i="6"/>
  <c r="EH153" i="6"/>
  <c r="EI153" i="6"/>
  <c r="EJ153" i="6"/>
  <c r="EK153" i="6"/>
  <c r="EL153" i="6"/>
  <c r="EM153" i="6"/>
  <c r="EG25" i="6"/>
  <c r="EH25" i="6"/>
  <c r="EI25" i="6"/>
  <c r="EJ25" i="6"/>
  <c r="EK25" i="6"/>
  <c r="EL25" i="6"/>
  <c r="EM25" i="6"/>
  <c r="EG154" i="6"/>
  <c r="EH154" i="6"/>
  <c r="EI154" i="6"/>
  <c r="EJ154" i="6"/>
  <c r="EK154" i="6"/>
  <c r="EL154" i="6"/>
  <c r="EM154" i="6"/>
  <c r="EG26" i="6"/>
  <c r="EH26" i="6"/>
  <c r="EI26" i="6"/>
  <c r="EJ26" i="6"/>
  <c r="EK26" i="6"/>
  <c r="EL26" i="6"/>
  <c r="EM26" i="6"/>
  <c r="EG155" i="6"/>
  <c r="EH155" i="6"/>
  <c r="EI155" i="6"/>
  <c r="EJ155" i="6"/>
  <c r="EK155" i="6"/>
  <c r="EL155" i="6"/>
  <c r="EM155" i="6"/>
  <c r="EG156" i="6"/>
  <c r="EH156" i="6"/>
  <c r="EI156" i="6"/>
  <c r="EJ156" i="6"/>
  <c r="EK156" i="6"/>
  <c r="EL156" i="6"/>
  <c r="EM156" i="6"/>
  <c r="EG157" i="6"/>
  <c r="EH157" i="6"/>
  <c r="EI157" i="6"/>
  <c r="EJ157" i="6"/>
  <c r="EK157" i="6"/>
  <c r="EL157" i="6"/>
  <c r="EM157" i="6"/>
  <c r="EG158" i="6"/>
  <c r="EH158" i="6"/>
  <c r="EI158" i="6"/>
  <c r="EJ158" i="6"/>
  <c r="EK158" i="6"/>
  <c r="EL158" i="6"/>
  <c r="EM158" i="6"/>
  <c r="EG27" i="6"/>
  <c r="EH27" i="6"/>
  <c r="EI27" i="6"/>
  <c r="EJ27" i="6"/>
  <c r="EK27" i="6"/>
  <c r="EL27" i="6"/>
  <c r="EM27" i="6"/>
  <c r="EG28" i="6"/>
  <c r="EH28" i="6"/>
  <c r="EI28" i="6"/>
  <c r="EJ28" i="6"/>
  <c r="EK28" i="6"/>
  <c r="EL28" i="6"/>
  <c r="EM28" i="6"/>
  <c r="EG159" i="6"/>
  <c r="EH159" i="6"/>
  <c r="EI159" i="6"/>
  <c r="EJ159" i="6"/>
  <c r="EK159" i="6"/>
  <c r="EL159" i="6"/>
  <c r="EM159" i="6"/>
  <c r="EG160" i="6"/>
  <c r="EH160" i="6"/>
  <c r="EI160" i="6"/>
  <c r="EJ160" i="6"/>
  <c r="EK160" i="6"/>
  <c r="EL160" i="6"/>
  <c r="EM160" i="6"/>
  <c r="EG29" i="6"/>
  <c r="EH29" i="6"/>
  <c r="EI29" i="6"/>
  <c r="EJ29" i="6"/>
  <c r="EK29" i="6"/>
  <c r="EL29" i="6"/>
  <c r="EM29" i="6"/>
  <c r="EG161" i="6"/>
  <c r="EH161" i="6"/>
  <c r="EI161" i="6"/>
  <c r="EJ161" i="6"/>
  <c r="EK161" i="6"/>
  <c r="EL161" i="6"/>
  <c r="EM161" i="6"/>
  <c r="EG162" i="6"/>
  <c r="EH162" i="6"/>
  <c r="EI162" i="6"/>
  <c r="EJ162" i="6"/>
  <c r="EK162" i="6"/>
  <c r="EL162" i="6"/>
  <c r="EM162" i="6"/>
  <c r="EG163" i="6"/>
  <c r="EH163" i="6"/>
  <c r="EI163" i="6"/>
  <c r="EJ163" i="6"/>
  <c r="EK163" i="6"/>
  <c r="EL163" i="6"/>
  <c r="EM163" i="6"/>
  <c r="EG30" i="6"/>
  <c r="EH30" i="6"/>
  <c r="EI30" i="6"/>
  <c r="EJ30" i="6"/>
  <c r="EK30" i="6"/>
  <c r="EL30" i="6"/>
  <c r="EM30" i="6"/>
  <c r="EG31" i="6"/>
  <c r="EH31" i="6"/>
  <c r="EI31" i="6"/>
  <c r="EJ31" i="6"/>
  <c r="EK31" i="6"/>
  <c r="EL31" i="6"/>
  <c r="EM31" i="6"/>
  <c r="EG164" i="6"/>
  <c r="EH164" i="6"/>
  <c r="EI164" i="6"/>
  <c r="EJ164" i="6"/>
  <c r="EK164" i="6"/>
  <c r="EL164" i="6"/>
  <c r="EM164" i="6"/>
  <c r="EG32" i="6"/>
  <c r="EH32" i="6"/>
  <c r="EI32" i="6"/>
  <c r="EJ32" i="6"/>
  <c r="EK32" i="6"/>
  <c r="EL32" i="6"/>
  <c r="EM32" i="6"/>
  <c r="EG165" i="6"/>
  <c r="EH165" i="6"/>
  <c r="EI165" i="6"/>
  <c r="EJ165" i="6"/>
  <c r="EK165" i="6"/>
  <c r="EL165" i="6"/>
  <c r="EM165" i="6"/>
  <c r="EG33" i="6"/>
  <c r="EH33" i="6"/>
  <c r="EI33" i="6"/>
  <c r="EJ33" i="6"/>
  <c r="EK33" i="6"/>
  <c r="EL33" i="6"/>
  <c r="EM33" i="6"/>
  <c r="EG34" i="6"/>
  <c r="EH34" i="6"/>
  <c r="EI34" i="6"/>
  <c r="EJ34" i="6"/>
  <c r="EK34" i="6"/>
  <c r="EL34" i="6"/>
  <c r="EM34" i="6"/>
  <c r="EG35" i="6"/>
  <c r="EH35" i="6"/>
  <c r="EI35" i="6"/>
  <c r="EJ35" i="6"/>
  <c r="EK35" i="6"/>
  <c r="EL35" i="6"/>
  <c r="EM35" i="6"/>
  <c r="EG166" i="6"/>
  <c r="EH166" i="6"/>
  <c r="EI166" i="6"/>
  <c r="EJ166" i="6"/>
  <c r="EK166" i="6"/>
  <c r="EL166" i="6"/>
  <c r="EM166" i="6"/>
  <c r="EG36" i="6"/>
  <c r="EH36" i="6"/>
  <c r="EI36" i="6"/>
  <c r="EJ36" i="6"/>
  <c r="EK36" i="6"/>
  <c r="EL36" i="6"/>
  <c r="EM36" i="6"/>
  <c r="EG167" i="6"/>
  <c r="EH167" i="6"/>
  <c r="EI167" i="6"/>
  <c r="EJ167" i="6"/>
  <c r="EK167" i="6"/>
  <c r="EL167" i="6"/>
  <c r="EM167" i="6"/>
  <c r="EG37" i="6"/>
  <c r="EH37" i="6"/>
  <c r="EI37" i="6"/>
  <c r="EJ37" i="6"/>
  <c r="EK37" i="6"/>
  <c r="EL37" i="6"/>
  <c r="EM37" i="6"/>
  <c r="EG38" i="6"/>
  <c r="EH38" i="6"/>
  <c r="EI38" i="6"/>
  <c r="EJ38" i="6"/>
  <c r="EK38" i="6"/>
  <c r="EL38" i="6"/>
  <c r="EM38" i="6"/>
  <c r="EG168" i="6"/>
  <c r="EH168" i="6"/>
  <c r="EI168" i="6"/>
  <c r="EJ168" i="6"/>
  <c r="EK168" i="6"/>
  <c r="EL168" i="6"/>
  <c r="EM168" i="6"/>
  <c r="EG39" i="6"/>
  <c r="EH39" i="6"/>
  <c r="EI39" i="6"/>
  <c r="EJ39" i="6"/>
  <c r="EK39" i="6"/>
  <c r="EL39" i="6"/>
  <c r="EM39" i="6"/>
  <c r="EG40" i="6"/>
  <c r="EH40" i="6"/>
  <c r="EI40" i="6"/>
  <c r="EJ40" i="6"/>
  <c r="EK40" i="6"/>
  <c r="EL40" i="6"/>
  <c r="EM40" i="6"/>
  <c r="EG41" i="6"/>
  <c r="EH41" i="6"/>
  <c r="EI41" i="6"/>
  <c r="EJ41" i="6"/>
  <c r="EK41" i="6"/>
  <c r="EL41" i="6"/>
  <c r="EM41" i="6"/>
  <c r="EG169" i="6"/>
  <c r="EH169" i="6"/>
  <c r="EI169" i="6"/>
  <c r="EJ169" i="6"/>
  <c r="EK169" i="6"/>
  <c r="EL169" i="6"/>
  <c r="EM169" i="6"/>
  <c r="EG170" i="6"/>
  <c r="EH170" i="6"/>
  <c r="EI170" i="6"/>
  <c r="EJ170" i="6"/>
  <c r="EK170" i="6"/>
  <c r="EL170" i="6"/>
  <c r="EM170" i="6"/>
  <c r="EG171" i="6"/>
  <c r="EH171" i="6"/>
  <c r="EI171" i="6"/>
  <c r="EJ171" i="6"/>
  <c r="EK171" i="6"/>
  <c r="EL171" i="6"/>
  <c r="EM171" i="6"/>
  <c r="EG42" i="6"/>
  <c r="EH42" i="6"/>
  <c r="EI42" i="6"/>
  <c r="EJ42" i="6"/>
  <c r="EK42" i="6"/>
  <c r="EL42" i="6"/>
  <c r="EM42" i="6"/>
  <c r="EG172" i="6"/>
  <c r="EH172" i="6"/>
  <c r="EI172" i="6"/>
  <c r="EJ172" i="6"/>
  <c r="EK172" i="6"/>
  <c r="EL172" i="6"/>
  <c r="EM172" i="6"/>
  <c r="EG173" i="6"/>
  <c r="EH173" i="6"/>
  <c r="EI173" i="6"/>
  <c r="EJ173" i="6"/>
  <c r="EK173" i="6"/>
  <c r="EL173" i="6"/>
  <c r="EM173" i="6"/>
  <c r="EG174" i="6"/>
  <c r="EH174" i="6"/>
  <c r="EI174" i="6"/>
  <c r="EJ174" i="6"/>
  <c r="EK174" i="6"/>
  <c r="EL174" i="6"/>
  <c r="EM174" i="6"/>
  <c r="EG175" i="6"/>
  <c r="EH175" i="6"/>
  <c r="EI175" i="6"/>
  <c r="EJ175" i="6"/>
  <c r="EK175" i="6"/>
  <c r="EL175" i="6"/>
  <c r="EM175" i="6"/>
  <c r="EG176" i="6"/>
  <c r="EH176" i="6"/>
  <c r="EI176" i="6"/>
  <c r="EJ176" i="6"/>
  <c r="EK176" i="6"/>
  <c r="EL176" i="6"/>
  <c r="EM176" i="6"/>
  <c r="EG43" i="6"/>
  <c r="EH43" i="6"/>
  <c r="EI43" i="6"/>
  <c r="EJ43" i="6"/>
  <c r="EK43" i="6"/>
  <c r="EL43" i="6"/>
  <c r="EM43" i="6"/>
  <c r="EG44" i="6"/>
  <c r="EH44" i="6"/>
  <c r="EI44" i="6"/>
  <c r="EJ44" i="6"/>
  <c r="EK44" i="6"/>
  <c r="EL44" i="6"/>
  <c r="EM44" i="6"/>
  <c r="EG177" i="6"/>
  <c r="EH177" i="6"/>
  <c r="EI177" i="6"/>
  <c r="EJ177" i="6"/>
  <c r="EK177" i="6"/>
  <c r="EL177" i="6"/>
  <c r="EM177" i="6"/>
  <c r="EG178" i="6"/>
  <c r="EH178" i="6"/>
  <c r="EI178" i="6"/>
  <c r="EJ178" i="6"/>
  <c r="EK178" i="6"/>
  <c r="EL178" i="6"/>
  <c r="EM178" i="6"/>
  <c r="EG179" i="6"/>
  <c r="EH179" i="6"/>
  <c r="EI179" i="6"/>
  <c r="EJ179" i="6"/>
  <c r="EK179" i="6"/>
  <c r="EL179" i="6"/>
  <c r="EM179" i="6"/>
  <c r="EG180" i="6"/>
  <c r="EH180" i="6"/>
  <c r="EI180" i="6"/>
  <c r="EJ180" i="6"/>
  <c r="EK180" i="6"/>
  <c r="EL180" i="6"/>
  <c r="EM180" i="6"/>
  <c r="EG45" i="6"/>
  <c r="EH45" i="6"/>
  <c r="EI45" i="6"/>
  <c r="EJ45" i="6"/>
  <c r="EK45" i="6"/>
  <c r="EL45" i="6"/>
  <c r="EM45" i="6"/>
  <c r="EG181" i="6"/>
  <c r="EH181" i="6"/>
  <c r="EI181" i="6"/>
  <c r="EJ181" i="6"/>
  <c r="EK181" i="6"/>
  <c r="EL181" i="6"/>
  <c r="EM181" i="6"/>
  <c r="EG46" i="6"/>
  <c r="EH46" i="6"/>
  <c r="EI46" i="6"/>
  <c r="EJ46" i="6"/>
  <c r="EK46" i="6"/>
  <c r="EL46" i="6"/>
  <c r="EM46" i="6"/>
  <c r="EG47" i="6"/>
  <c r="EH47" i="6"/>
  <c r="EI47" i="6"/>
  <c r="EJ47" i="6"/>
  <c r="EK47" i="6"/>
  <c r="EL47" i="6"/>
  <c r="EM47" i="6"/>
  <c r="EG48" i="6"/>
  <c r="EH48" i="6"/>
  <c r="EI48" i="6"/>
  <c r="EJ48" i="6"/>
  <c r="EK48" i="6"/>
  <c r="EL48" i="6"/>
  <c r="EM48" i="6"/>
  <c r="EG49" i="6"/>
  <c r="EH49" i="6"/>
  <c r="EI49" i="6"/>
  <c r="EJ49" i="6"/>
  <c r="EK49" i="6"/>
  <c r="EL49" i="6"/>
  <c r="EM49" i="6"/>
  <c r="EG182" i="6"/>
  <c r="EH182" i="6"/>
  <c r="EI182" i="6"/>
  <c r="EJ182" i="6"/>
  <c r="EK182" i="6"/>
  <c r="EL182" i="6"/>
  <c r="EM182" i="6"/>
  <c r="EG50" i="6"/>
  <c r="EH50" i="6"/>
  <c r="EI50" i="6"/>
  <c r="EJ50" i="6"/>
  <c r="EK50" i="6"/>
  <c r="EL50" i="6"/>
  <c r="EM50" i="6"/>
  <c r="EG183" i="6"/>
  <c r="EH183" i="6"/>
  <c r="EI183" i="6"/>
  <c r="EJ183" i="6"/>
  <c r="EK183" i="6"/>
  <c r="EL183" i="6"/>
  <c r="EM183" i="6"/>
  <c r="EG184" i="6"/>
  <c r="EH184" i="6"/>
  <c r="EI184" i="6"/>
  <c r="EJ184" i="6"/>
  <c r="EK184" i="6"/>
  <c r="EL184" i="6"/>
  <c r="EM184" i="6"/>
  <c r="EG51" i="6"/>
  <c r="EH51" i="6"/>
  <c r="EI51" i="6"/>
  <c r="EJ51" i="6"/>
  <c r="EK51" i="6"/>
  <c r="EL51" i="6"/>
  <c r="EM51" i="6"/>
  <c r="EG52" i="6"/>
  <c r="EH52" i="6"/>
  <c r="EI52" i="6"/>
  <c r="EJ52" i="6"/>
  <c r="EK52" i="6"/>
  <c r="EL52" i="6"/>
  <c r="EM52" i="6"/>
  <c r="EG185" i="6"/>
  <c r="EH185" i="6"/>
  <c r="EI185" i="6"/>
  <c r="EJ185" i="6"/>
  <c r="EK185" i="6"/>
  <c r="EL185" i="6"/>
  <c r="EM185" i="6"/>
  <c r="EG186" i="6"/>
  <c r="EH186" i="6"/>
  <c r="EI186" i="6"/>
  <c r="EJ186" i="6"/>
  <c r="EK186" i="6"/>
  <c r="EL186" i="6"/>
  <c r="EM186" i="6"/>
  <c r="EG187" i="6"/>
  <c r="EH187" i="6"/>
  <c r="EI187" i="6"/>
  <c r="EJ187" i="6"/>
  <c r="EK187" i="6"/>
  <c r="EL187" i="6"/>
  <c r="EM187" i="6"/>
  <c r="EG188" i="6"/>
  <c r="EH188" i="6"/>
  <c r="EI188" i="6"/>
  <c r="EJ188" i="6"/>
  <c r="EK188" i="6"/>
  <c r="EL188" i="6"/>
  <c r="EM188" i="6"/>
  <c r="EG189" i="6"/>
  <c r="EH189" i="6"/>
  <c r="EI189" i="6"/>
  <c r="EJ189" i="6"/>
  <c r="EK189" i="6"/>
  <c r="EL189" i="6"/>
  <c r="EM189" i="6"/>
  <c r="EG190" i="6"/>
  <c r="EH190" i="6"/>
  <c r="EI190" i="6"/>
  <c r="EJ190" i="6"/>
  <c r="EK190" i="6"/>
  <c r="EL190" i="6"/>
  <c r="EM190" i="6"/>
  <c r="EG53" i="6"/>
  <c r="EH53" i="6"/>
  <c r="EI53" i="6"/>
  <c r="EJ53" i="6"/>
  <c r="EK53" i="6"/>
  <c r="EL53" i="6"/>
  <c r="EM53" i="6"/>
  <c r="EG54" i="6"/>
  <c r="EH54" i="6"/>
  <c r="EI54" i="6"/>
  <c r="EJ54" i="6"/>
  <c r="EK54" i="6"/>
  <c r="EL54" i="6"/>
  <c r="EM54" i="6"/>
  <c r="EG55" i="6"/>
  <c r="EH55" i="6"/>
  <c r="EI55" i="6"/>
  <c r="EJ55" i="6"/>
  <c r="EK55" i="6"/>
  <c r="EL55" i="6"/>
  <c r="EM55" i="6"/>
  <c r="EG56" i="6"/>
  <c r="EH56" i="6"/>
  <c r="EI56" i="6"/>
  <c r="EJ56" i="6"/>
  <c r="EK56" i="6"/>
  <c r="EL56" i="6"/>
  <c r="EM56" i="6"/>
  <c r="EG57" i="6"/>
  <c r="EH57" i="6"/>
  <c r="EI57" i="6"/>
  <c r="EJ57" i="6"/>
  <c r="EK57" i="6"/>
  <c r="EL57" i="6"/>
  <c r="EM57" i="6"/>
  <c r="EG191" i="6"/>
  <c r="EH191" i="6"/>
  <c r="EI191" i="6"/>
  <c r="EJ191" i="6"/>
  <c r="EK191" i="6"/>
  <c r="EL191" i="6"/>
  <c r="EM191" i="6"/>
  <c r="EG192" i="6"/>
  <c r="EH192" i="6"/>
  <c r="EI192" i="6"/>
  <c r="EJ192" i="6"/>
  <c r="EK192" i="6"/>
  <c r="EL192" i="6"/>
  <c r="EM192" i="6"/>
  <c r="EG193" i="6"/>
  <c r="EH193" i="6"/>
  <c r="EI193" i="6"/>
  <c r="EJ193" i="6"/>
  <c r="EK193" i="6"/>
  <c r="EL193" i="6"/>
  <c r="EM193" i="6"/>
  <c r="EG58" i="6"/>
  <c r="EH58" i="6"/>
  <c r="EI58" i="6"/>
  <c r="EJ58" i="6"/>
  <c r="EK58" i="6"/>
  <c r="EL58" i="6"/>
  <c r="EM58" i="6"/>
  <c r="EG59" i="6"/>
  <c r="EH59" i="6"/>
  <c r="EI59" i="6"/>
  <c r="EJ59" i="6"/>
  <c r="EK59" i="6"/>
  <c r="EL59" i="6"/>
  <c r="EM59" i="6"/>
  <c r="EG60" i="6"/>
  <c r="EH60" i="6"/>
  <c r="EI60" i="6"/>
  <c r="EJ60" i="6"/>
  <c r="EK60" i="6"/>
  <c r="EL60" i="6"/>
  <c r="EM60" i="6"/>
  <c r="EG61" i="6"/>
  <c r="EH61" i="6"/>
  <c r="EI61" i="6"/>
  <c r="EJ61" i="6"/>
  <c r="EK61" i="6"/>
  <c r="EL61" i="6"/>
  <c r="EM61" i="6"/>
  <c r="EG194" i="6"/>
  <c r="EH194" i="6"/>
  <c r="EI194" i="6"/>
  <c r="EJ194" i="6"/>
  <c r="EK194" i="6"/>
  <c r="EL194" i="6"/>
  <c r="EM194" i="6"/>
  <c r="EG62" i="6"/>
  <c r="EH62" i="6"/>
  <c r="EI62" i="6"/>
  <c r="EJ62" i="6"/>
  <c r="EK62" i="6"/>
  <c r="EL62" i="6"/>
  <c r="EM62" i="6"/>
  <c r="EG63" i="6"/>
  <c r="EH63" i="6"/>
  <c r="EI63" i="6"/>
  <c r="EJ63" i="6"/>
  <c r="EK63" i="6"/>
  <c r="EL63" i="6"/>
  <c r="EM63" i="6"/>
  <c r="EG64" i="6"/>
  <c r="EH64" i="6"/>
  <c r="EI64" i="6"/>
  <c r="EJ64" i="6"/>
  <c r="EK64" i="6"/>
  <c r="EL64" i="6"/>
  <c r="EM64" i="6"/>
  <c r="EG65" i="6"/>
  <c r="EH65" i="6"/>
  <c r="EI65" i="6"/>
  <c r="EJ65" i="6"/>
  <c r="EK65" i="6"/>
  <c r="EL65" i="6"/>
  <c r="EM65" i="6"/>
  <c r="EG66" i="6"/>
  <c r="EH66" i="6"/>
  <c r="EI66" i="6"/>
  <c r="EJ66" i="6"/>
  <c r="EK66" i="6"/>
  <c r="EL66" i="6"/>
  <c r="EM66" i="6"/>
  <c r="EG195" i="6"/>
  <c r="EH195" i="6"/>
  <c r="EI195" i="6"/>
  <c r="EJ195" i="6"/>
  <c r="EK195" i="6"/>
  <c r="EL195" i="6"/>
  <c r="EM195" i="6"/>
  <c r="EG196" i="6"/>
  <c r="EH196" i="6"/>
  <c r="EI196" i="6"/>
  <c r="EJ196" i="6"/>
  <c r="EK196" i="6"/>
  <c r="EL196" i="6"/>
  <c r="EM196" i="6"/>
  <c r="EG67" i="6"/>
  <c r="EH67" i="6"/>
  <c r="EI67" i="6"/>
  <c r="EJ67" i="6"/>
  <c r="EK67" i="6"/>
  <c r="EL67" i="6"/>
  <c r="EM67" i="6"/>
  <c r="EG197" i="6"/>
  <c r="EH197" i="6"/>
  <c r="EI197" i="6"/>
  <c r="EJ197" i="6"/>
  <c r="EK197" i="6"/>
  <c r="EL197" i="6"/>
  <c r="EM197" i="6"/>
  <c r="EG198" i="6"/>
  <c r="EH198" i="6"/>
  <c r="EI198" i="6"/>
  <c r="EJ198" i="6"/>
  <c r="EK198" i="6"/>
  <c r="EL198" i="6"/>
  <c r="EM198" i="6"/>
  <c r="EG199" i="6"/>
  <c r="EH199" i="6"/>
  <c r="EI199" i="6"/>
  <c r="EJ199" i="6"/>
  <c r="EK199" i="6"/>
  <c r="EL199" i="6"/>
  <c r="EM199" i="6"/>
  <c r="EG68" i="6"/>
  <c r="EH68" i="6"/>
  <c r="EI68" i="6"/>
  <c r="EJ68" i="6"/>
  <c r="EK68" i="6"/>
  <c r="EL68" i="6"/>
  <c r="EM68" i="6"/>
  <c r="EG69" i="6"/>
  <c r="EH69" i="6"/>
  <c r="EI69" i="6"/>
  <c r="EJ69" i="6"/>
  <c r="EK69" i="6"/>
  <c r="EL69" i="6"/>
  <c r="EM69" i="6"/>
  <c r="EG200" i="6"/>
  <c r="EH200" i="6"/>
  <c r="EI200" i="6"/>
  <c r="EJ200" i="6"/>
  <c r="EK200" i="6"/>
  <c r="EL200" i="6"/>
  <c r="EM200" i="6"/>
  <c r="EG70" i="6"/>
  <c r="EH70" i="6"/>
  <c r="EI70" i="6"/>
  <c r="EJ70" i="6"/>
  <c r="EK70" i="6"/>
  <c r="EL70" i="6"/>
  <c r="EM70" i="6"/>
  <c r="EG201" i="6"/>
  <c r="EH201" i="6"/>
  <c r="EI201" i="6"/>
  <c r="EJ201" i="6"/>
  <c r="EK201" i="6"/>
  <c r="EL201" i="6"/>
  <c r="EM201" i="6"/>
  <c r="EG71" i="6"/>
  <c r="EH71" i="6"/>
  <c r="EI71" i="6"/>
  <c r="EJ71" i="6"/>
  <c r="EK71" i="6"/>
  <c r="EL71" i="6"/>
  <c r="EM71" i="6"/>
  <c r="EG72" i="6"/>
  <c r="EH72" i="6"/>
  <c r="EI72" i="6"/>
  <c r="EJ72" i="6"/>
  <c r="EK72" i="6"/>
  <c r="EL72" i="6"/>
  <c r="EM72" i="6"/>
  <c r="EG73" i="6"/>
  <c r="EH73" i="6"/>
  <c r="EI73" i="6"/>
  <c r="EJ73" i="6"/>
  <c r="EK73" i="6"/>
  <c r="EL73" i="6"/>
  <c r="EM73" i="6"/>
  <c r="EG74" i="6"/>
  <c r="EH74" i="6"/>
  <c r="EI74" i="6"/>
  <c r="EJ74" i="6"/>
  <c r="EK74" i="6"/>
  <c r="EL74" i="6"/>
  <c r="EM74" i="6"/>
  <c r="EG75" i="6"/>
  <c r="EH75" i="6"/>
  <c r="EI75" i="6"/>
  <c r="EJ75" i="6"/>
  <c r="EK75" i="6"/>
  <c r="EL75" i="6"/>
  <c r="EM75" i="6"/>
  <c r="EG202" i="6"/>
  <c r="EH202" i="6"/>
  <c r="EI202" i="6"/>
  <c r="EJ202" i="6"/>
  <c r="EK202" i="6"/>
  <c r="EL202" i="6"/>
  <c r="EM202" i="6"/>
  <c r="EG203" i="6"/>
  <c r="EH203" i="6"/>
  <c r="EI203" i="6"/>
  <c r="EJ203" i="6"/>
  <c r="EK203" i="6"/>
  <c r="EL203" i="6"/>
  <c r="EM203" i="6"/>
  <c r="EG76" i="6"/>
  <c r="EH76" i="6"/>
  <c r="EI76" i="6"/>
  <c r="EJ76" i="6"/>
  <c r="EK76" i="6"/>
  <c r="EL76" i="6"/>
  <c r="EM76" i="6"/>
  <c r="EG77" i="6"/>
  <c r="EH77" i="6"/>
  <c r="EI77" i="6"/>
  <c r="EJ77" i="6"/>
  <c r="EK77" i="6"/>
  <c r="EL77" i="6"/>
  <c r="EM77" i="6"/>
  <c r="EG204" i="6"/>
  <c r="EH204" i="6"/>
  <c r="EI204" i="6"/>
  <c r="EJ204" i="6"/>
  <c r="EK204" i="6"/>
  <c r="EL204" i="6"/>
  <c r="EM204" i="6"/>
  <c r="EG78" i="6"/>
  <c r="EH78" i="6"/>
  <c r="EI78" i="6"/>
  <c r="EJ78" i="6"/>
  <c r="EK78" i="6"/>
  <c r="EL78" i="6"/>
  <c r="EM78" i="6"/>
  <c r="EG79" i="6"/>
  <c r="EH79" i="6"/>
  <c r="EI79" i="6"/>
  <c r="EJ79" i="6"/>
  <c r="EK79" i="6"/>
  <c r="EL79" i="6"/>
  <c r="EM79" i="6"/>
  <c r="EG205" i="6"/>
  <c r="EH205" i="6"/>
  <c r="EI205" i="6"/>
  <c r="EJ205" i="6"/>
  <c r="EK205" i="6"/>
  <c r="EL205" i="6"/>
  <c r="EM205" i="6"/>
  <c r="EG206" i="6"/>
  <c r="EH206" i="6"/>
  <c r="EI206" i="6"/>
  <c r="EJ206" i="6"/>
  <c r="EK206" i="6"/>
  <c r="EL206" i="6"/>
  <c r="EM206" i="6"/>
  <c r="EG80" i="6"/>
  <c r="EH80" i="6"/>
  <c r="EI80" i="6"/>
  <c r="EJ80" i="6"/>
  <c r="EK80" i="6"/>
  <c r="EL80" i="6"/>
  <c r="EM80" i="6"/>
  <c r="EG207" i="6"/>
  <c r="EH207" i="6"/>
  <c r="EI207" i="6"/>
  <c r="EJ207" i="6"/>
  <c r="EK207" i="6"/>
  <c r="EL207" i="6"/>
  <c r="EM207" i="6"/>
  <c r="EG208" i="6"/>
  <c r="EH208" i="6"/>
  <c r="EI208" i="6"/>
  <c r="EJ208" i="6"/>
  <c r="EK208" i="6"/>
  <c r="EL208" i="6"/>
  <c r="EM208" i="6"/>
  <c r="EG81" i="6"/>
  <c r="EH81" i="6"/>
  <c r="EI81" i="6"/>
  <c r="EJ81" i="6"/>
  <c r="EK81" i="6"/>
  <c r="EL81" i="6"/>
  <c r="EM81" i="6"/>
  <c r="EG209" i="6"/>
  <c r="EH209" i="6"/>
  <c r="EI209" i="6"/>
  <c r="EJ209" i="6"/>
  <c r="EK209" i="6"/>
  <c r="EL209" i="6"/>
  <c r="EM209" i="6"/>
  <c r="EG210" i="6"/>
  <c r="EH210" i="6"/>
  <c r="EI210" i="6"/>
  <c r="EJ210" i="6"/>
  <c r="EK210" i="6"/>
  <c r="EL210" i="6"/>
  <c r="EM210" i="6"/>
  <c r="EG82" i="6"/>
  <c r="EH82" i="6"/>
  <c r="EI82" i="6"/>
  <c r="EJ82" i="6"/>
  <c r="EK82" i="6"/>
  <c r="EL82" i="6"/>
  <c r="EM82" i="6"/>
  <c r="EG211" i="6"/>
  <c r="EH211" i="6"/>
  <c r="EI211" i="6"/>
  <c r="EJ211" i="6"/>
  <c r="EK211" i="6"/>
  <c r="EL211" i="6"/>
  <c r="EM211" i="6"/>
  <c r="EG83" i="6"/>
  <c r="EH83" i="6"/>
  <c r="EI83" i="6"/>
  <c r="EJ83" i="6"/>
  <c r="EK83" i="6"/>
  <c r="EL83" i="6"/>
  <c r="EM83" i="6"/>
  <c r="EG84" i="6"/>
  <c r="EH84" i="6"/>
  <c r="EI84" i="6"/>
  <c r="EJ84" i="6"/>
  <c r="EK84" i="6"/>
  <c r="EL84" i="6"/>
  <c r="EM84" i="6"/>
  <c r="EG85" i="6"/>
  <c r="EH85" i="6"/>
  <c r="EI85" i="6"/>
  <c r="EJ85" i="6"/>
  <c r="EK85" i="6"/>
  <c r="EL85" i="6"/>
  <c r="EM85" i="6"/>
  <c r="EG212" i="6"/>
  <c r="EH212" i="6"/>
  <c r="EI212" i="6"/>
  <c r="EJ212" i="6"/>
  <c r="EK212" i="6"/>
  <c r="EL212" i="6"/>
  <c r="EM212" i="6"/>
  <c r="EG213" i="6"/>
  <c r="EH213" i="6"/>
  <c r="EI213" i="6"/>
  <c r="EJ213" i="6"/>
  <c r="EK213" i="6"/>
  <c r="EL213" i="6"/>
  <c r="EM213" i="6"/>
  <c r="EG214" i="6"/>
  <c r="EH214" i="6"/>
  <c r="EI214" i="6"/>
  <c r="EJ214" i="6"/>
  <c r="EK214" i="6"/>
  <c r="EL214" i="6"/>
  <c r="EM214" i="6"/>
  <c r="EG86" i="6"/>
  <c r="EH86" i="6"/>
  <c r="EI86" i="6"/>
  <c r="EJ86" i="6"/>
  <c r="EK86" i="6"/>
  <c r="EL86" i="6"/>
  <c r="EM86" i="6"/>
  <c r="EG215" i="6"/>
  <c r="EH215" i="6"/>
  <c r="EI215" i="6"/>
  <c r="EJ215" i="6"/>
  <c r="EK215" i="6"/>
  <c r="EL215" i="6"/>
  <c r="EM215" i="6"/>
  <c r="EG87" i="6"/>
  <c r="EH87" i="6"/>
  <c r="EI87" i="6"/>
  <c r="EJ87" i="6"/>
  <c r="EK87" i="6"/>
  <c r="EL87" i="6"/>
  <c r="EM87" i="6"/>
  <c r="EG216" i="6"/>
  <c r="EH216" i="6"/>
  <c r="EI216" i="6"/>
  <c r="EJ216" i="6"/>
  <c r="EK216" i="6"/>
  <c r="EL216" i="6"/>
  <c r="EM216" i="6"/>
  <c r="EG217" i="6"/>
  <c r="EH217" i="6"/>
  <c r="EI217" i="6"/>
  <c r="EJ217" i="6"/>
  <c r="EK217" i="6"/>
  <c r="EL217" i="6"/>
  <c r="EM217" i="6"/>
  <c r="EG88" i="6"/>
  <c r="EH88" i="6"/>
  <c r="EI88" i="6"/>
  <c r="EJ88" i="6"/>
  <c r="EK88" i="6"/>
  <c r="EL88" i="6"/>
  <c r="EM88" i="6"/>
  <c r="EG218" i="6"/>
  <c r="EH218" i="6"/>
  <c r="EI218" i="6"/>
  <c r="EJ218" i="6"/>
  <c r="EK218" i="6"/>
  <c r="EL218" i="6"/>
  <c r="EM218" i="6"/>
  <c r="EG219" i="6"/>
  <c r="EH219" i="6"/>
  <c r="EI219" i="6"/>
  <c r="EJ219" i="6"/>
  <c r="EK219" i="6"/>
  <c r="EL219" i="6"/>
  <c r="EM219" i="6"/>
  <c r="EG89" i="6"/>
  <c r="EH89" i="6"/>
  <c r="EI89" i="6"/>
  <c r="EJ89" i="6"/>
  <c r="EK89" i="6"/>
  <c r="EL89" i="6"/>
  <c r="EM89" i="6"/>
  <c r="EG220" i="6"/>
  <c r="EH220" i="6"/>
  <c r="EI220" i="6"/>
  <c r="EJ220" i="6"/>
  <c r="EK220" i="6"/>
  <c r="EL220" i="6"/>
  <c r="EM220" i="6"/>
  <c r="EG221" i="6"/>
  <c r="EH221" i="6"/>
  <c r="EI221" i="6"/>
  <c r="EJ221" i="6"/>
  <c r="EK221" i="6"/>
  <c r="EL221" i="6"/>
  <c r="EM221" i="6"/>
  <c r="EG222" i="6"/>
  <c r="EH222" i="6"/>
  <c r="EI222" i="6"/>
  <c r="EJ222" i="6"/>
  <c r="EK222" i="6"/>
  <c r="EL222" i="6"/>
  <c r="EM222" i="6"/>
  <c r="EG223" i="6"/>
  <c r="EH223" i="6"/>
  <c r="EI223" i="6"/>
  <c r="EJ223" i="6"/>
  <c r="EK223" i="6"/>
  <c r="EL223" i="6"/>
  <c r="EM223" i="6"/>
  <c r="EG224" i="6"/>
  <c r="EH224" i="6"/>
  <c r="EI224" i="6"/>
  <c r="EJ224" i="6"/>
  <c r="EK224" i="6"/>
  <c r="EL224" i="6"/>
  <c r="EM224" i="6"/>
  <c r="EG225" i="6"/>
  <c r="EH225" i="6"/>
  <c r="EI225" i="6"/>
  <c r="EJ225" i="6"/>
  <c r="EK225" i="6"/>
  <c r="EL225" i="6"/>
  <c r="EM225" i="6"/>
  <c r="EG90" i="6"/>
  <c r="EH90" i="6"/>
  <c r="EI90" i="6"/>
  <c r="EJ90" i="6"/>
  <c r="EK90" i="6"/>
  <c r="EL90" i="6"/>
  <c r="EM90" i="6"/>
  <c r="EG226" i="6"/>
  <c r="EH226" i="6"/>
  <c r="EI226" i="6"/>
  <c r="EJ226" i="6"/>
  <c r="EK226" i="6"/>
  <c r="EL226" i="6"/>
  <c r="EM226" i="6"/>
  <c r="EG91" i="6"/>
  <c r="EH91" i="6"/>
  <c r="EI91" i="6"/>
  <c r="EJ91" i="6"/>
  <c r="EK91" i="6"/>
  <c r="EL91" i="6"/>
  <c r="EM91" i="6"/>
  <c r="EG227" i="6"/>
  <c r="EH227" i="6"/>
  <c r="EI227" i="6"/>
  <c r="EJ227" i="6"/>
  <c r="EK227" i="6"/>
  <c r="EL227" i="6"/>
  <c r="EM227" i="6"/>
  <c r="EG228" i="6"/>
  <c r="EH228" i="6"/>
  <c r="EI228" i="6"/>
  <c r="EJ228" i="6"/>
  <c r="EK228" i="6"/>
  <c r="EL228" i="6"/>
  <c r="EM228" i="6"/>
  <c r="EG92" i="6"/>
  <c r="EH92" i="6"/>
  <c r="EI92" i="6"/>
  <c r="EJ92" i="6"/>
  <c r="EK92" i="6"/>
  <c r="EL92" i="6"/>
  <c r="EM92" i="6"/>
  <c r="EG229" i="6"/>
  <c r="EH229" i="6"/>
  <c r="EI229" i="6"/>
  <c r="EJ229" i="6"/>
  <c r="EK229" i="6"/>
  <c r="EL229" i="6"/>
  <c r="EM229" i="6"/>
  <c r="EG93" i="6"/>
  <c r="EH93" i="6"/>
  <c r="EI93" i="6"/>
  <c r="EJ93" i="6"/>
  <c r="EK93" i="6"/>
  <c r="EL93" i="6"/>
  <c r="EM93" i="6"/>
  <c r="EG94" i="6"/>
  <c r="EH94" i="6"/>
  <c r="EI94" i="6"/>
  <c r="EJ94" i="6"/>
  <c r="EK94" i="6"/>
  <c r="EL94" i="6"/>
  <c r="EM94" i="6"/>
  <c r="EG95" i="6"/>
  <c r="EH95" i="6"/>
  <c r="EI95" i="6"/>
  <c r="EJ95" i="6"/>
  <c r="EK95" i="6"/>
  <c r="EL95" i="6"/>
  <c r="EM95" i="6"/>
  <c r="EG230" i="6"/>
  <c r="EH230" i="6"/>
  <c r="EI230" i="6"/>
  <c r="EJ230" i="6"/>
  <c r="EK230" i="6"/>
  <c r="EL230" i="6"/>
  <c r="EM230" i="6"/>
  <c r="EG96" i="6"/>
  <c r="EH96" i="6"/>
  <c r="EI96" i="6"/>
  <c r="EJ96" i="6"/>
  <c r="EK96" i="6"/>
  <c r="EL96" i="6"/>
  <c r="EM96" i="6"/>
  <c r="EG97" i="6"/>
  <c r="EH97" i="6"/>
  <c r="EI97" i="6"/>
  <c r="EJ97" i="6"/>
  <c r="EK97" i="6"/>
  <c r="EL97" i="6"/>
  <c r="EM97" i="6"/>
  <c r="EG98" i="6"/>
  <c r="EH98" i="6"/>
  <c r="EI98" i="6"/>
  <c r="EJ98" i="6"/>
  <c r="EK98" i="6"/>
  <c r="EL98" i="6"/>
  <c r="EM98" i="6"/>
  <c r="EG99" i="6"/>
  <c r="EH99" i="6"/>
  <c r="EI99" i="6"/>
  <c r="EJ99" i="6"/>
  <c r="EK99" i="6"/>
  <c r="EL99" i="6"/>
  <c r="EM99" i="6"/>
  <c r="EG231" i="6"/>
  <c r="EH231" i="6"/>
  <c r="EI231" i="6"/>
  <c r="EJ231" i="6"/>
  <c r="EK231" i="6"/>
  <c r="EL231" i="6"/>
  <c r="EM231" i="6"/>
  <c r="EG100" i="6"/>
  <c r="EH100" i="6"/>
  <c r="EI100" i="6"/>
  <c r="EJ100" i="6"/>
  <c r="EK100" i="6"/>
  <c r="EL100" i="6"/>
  <c r="EM100" i="6"/>
  <c r="EG101" i="6"/>
  <c r="EH101" i="6"/>
  <c r="EI101" i="6"/>
  <c r="EJ101" i="6"/>
  <c r="EK101" i="6"/>
  <c r="EL101" i="6"/>
  <c r="EM101" i="6"/>
  <c r="EG102" i="6"/>
  <c r="EH102" i="6"/>
  <c r="EI102" i="6"/>
  <c r="EJ102" i="6"/>
  <c r="EK102" i="6"/>
  <c r="EL102" i="6"/>
  <c r="EM102" i="6"/>
  <c r="EG232" i="6"/>
  <c r="EH232" i="6"/>
  <c r="EI232" i="6"/>
  <c r="EJ232" i="6"/>
  <c r="EK232" i="6"/>
  <c r="EL232" i="6"/>
  <c r="EM232" i="6"/>
  <c r="EG103" i="6"/>
  <c r="EH103" i="6"/>
  <c r="EI103" i="6"/>
  <c r="EJ103" i="6"/>
  <c r="EK103" i="6"/>
  <c r="EL103" i="6"/>
  <c r="EM103" i="6"/>
  <c r="EG104" i="6"/>
  <c r="EH104" i="6"/>
  <c r="EI104" i="6"/>
  <c r="EJ104" i="6"/>
  <c r="EK104" i="6"/>
  <c r="EL104" i="6"/>
  <c r="EM104" i="6"/>
  <c r="EG233" i="6"/>
  <c r="EH233" i="6"/>
  <c r="EI233" i="6"/>
  <c r="EJ233" i="6"/>
  <c r="EK233" i="6"/>
  <c r="EL233" i="6"/>
  <c r="EM233" i="6"/>
  <c r="EG234" i="6"/>
  <c r="EH234" i="6"/>
  <c r="EI234" i="6"/>
  <c r="EJ234" i="6"/>
  <c r="EK234" i="6"/>
  <c r="EL234" i="6"/>
  <c r="EM234" i="6"/>
  <c r="EG105" i="6"/>
  <c r="EH105" i="6"/>
  <c r="EI105" i="6"/>
  <c r="EJ105" i="6"/>
  <c r="EK105" i="6"/>
  <c r="EL105" i="6"/>
  <c r="EM105" i="6"/>
  <c r="EG235" i="6"/>
  <c r="EH235" i="6"/>
  <c r="EI235" i="6"/>
  <c r="EJ235" i="6"/>
  <c r="EK235" i="6"/>
  <c r="EL235" i="6"/>
  <c r="EM235" i="6"/>
  <c r="EG236" i="6"/>
  <c r="EH236" i="6"/>
  <c r="EI236" i="6"/>
  <c r="EJ236" i="6"/>
  <c r="EK236" i="6"/>
  <c r="EL236" i="6"/>
  <c r="EM236" i="6"/>
  <c r="EG237" i="6"/>
  <c r="EH237" i="6"/>
  <c r="EI237" i="6"/>
  <c r="EJ237" i="6"/>
  <c r="EK237" i="6"/>
  <c r="EL237" i="6"/>
  <c r="EM237" i="6"/>
  <c r="EG106" i="6"/>
  <c r="EH106" i="6"/>
  <c r="EI106" i="6"/>
  <c r="EJ106" i="6"/>
  <c r="EK106" i="6"/>
  <c r="EL106" i="6"/>
  <c r="EM106" i="6"/>
  <c r="EG238" i="6"/>
  <c r="EH238" i="6"/>
  <c r="EI238" i="6"/>
  <c r="EJ238" i="6"/>
  <c r="EK238" i="6"/>
  <c r="EL238" i="6"/>
  <c r="EM238" i="6"/>
  <c r="EG107" i="6"/>
  <c r="EH107" i="6"/>
  <c r="EI107" i="6"/>
  <c r="EJ107" i="6"/>
  <c r="EK107" i="6"/>
  <c r="EL107" i="6"/>
  <c r="EM107" i="6"/>
  <c r="EG239" i="6"/>
  <c r="EH239" i="6"/>
  <c r="EI239" i="6"/>
  <c r="EJ239" i="6"/>
  <c r="EK239" i="6"/>
  <c r="EL239" i="6"/>
  <c r="EM239" i="6"/>
  <c r="EG108" i="6"/>
  <c r="EH108" i="6"/>
  <c r="EI108" i="6"/>
  <c r="EJ108" i="6"/>
  <c r="EK108" i="6"/>
  <c r="EL108" i="6"/>
  <c r="EM108" i="6"/>
  <c r="EG109" i="6"/>
  <c r="EH109" i="6"/>
  <c r="EI109" i="6"/>
  <c r="EJ109" i="6"/>
  <c r="EK109" i="6"/>
  <c r="EL109" i="6"/>
  <c r="EM109" i="6"/>
  <c r="EG240" i="6"/>
  <c r="EH240" i="6"/>
  <c r="EI240" i="6"/>
  <c r="EJ240" i="6"/>
  <c r="EK240" i="6"/>
  <c r="EL240" i="6"/>
  <c r="EM240" i="6"/>
  <c r="EG241" i="6"/>
  <c r="EH241" i="6"/>
  <c r="EI241" i="6"/>
  <c r="EJ241" i="6"/>
  <c r="EK241" i="6"/>
  <c r="EL241" i="6"/>
  <c r="EM241" i="6"/>
  <c r="EG110" i="6"/>
  <c r="EH110" i="6"/>
  <c r="EI110" i="6"/>
  <c r="EJ110" i="6"/>
  <c r="EK110" i="6"/>
  <c r="EL110" i="6"/>
  <c r="EM110" i="6"/>
  <c r="EG242" i="6"/>
  <c r="EH242" i="6"/>
  <c r="EI242" i="6"/>
  <c r="EJ242" i="6"/>
  <c r="EK242" i="6"/>
  <c r="EL242" i="6"/>
  <c r="EM242" i="6"/>
  <c r="EG111" i="6"/>
  <c r="EH111" i="6"/>
  <c r="EI111" i="6"/>
  <c r="EJ111" i="6"/>
  <c r="EK111" i="6"/>
  <c r="EL111" i="6"/>
  <c r="EM111" i="6"/>
  <c r="EG243" i="6"/>
  <c r="EH243" i="6"/>
  <c r="EI243" i="6"/>
  <c r="EJ243" i="6"/>
  <c r="EK243" i="6"/>
  <c r="EL243" i="6"/>
  <c r="EM243" i="6"/>
  <c r="EG244" i="6"/>
  <c r="EH244" i="6"/>
  <c r="EI244" i="6"/>
  <c r="EJ244" i="6"/>
  <c r="EK244" i="6"/>
  <c r="EL244" i="6"/>
  <c r="EM244" i="6"/>
  <c r="EG245" i="6"/>
  <c r="EH245" i="6"/>
  <c r="EI245" i="6"/>
  <c r="EJ245" i="6"/>
  <c r="EK245" i="6"/>
  <c r="EL245" i="6"/>
  <c r="EM245" i="6"/>
  <c r="EG112" i="6"/>
  <c r="EH112" i="6"/>
  <c r="EI112" i="6"/>
  <c r="EJ112" i="6"/>
  <c r="EK112" i="6"/>
  <c r="EL112" i="6"/>
  <c r="EM112" i="6"/>
  <c r="EG113" i="6"/>
  <c r="EH113" i="6"/>
  <c r="EI113" i="6"/>
  <c r="EJ113" i="6"/>
  <c r="EK113" i="6"/>
  <c r="EL113" i="6"/>
  <c r="EM113" i="6"/>
  <c r="EG114" i="6"/>
  <c r="EH114" i="6"/>
  <c r="EI114" i="6"/>
  <c r="EJ114" i="6"/>
  <c r="EK114" i="6"/>
  <c r="EL114" i="6"/>
  <c r="EM114" i="6"/>
  <c r="EG115" i="6"/>
  <c r="EH115" i="6"/>
  <c r="EI115" i="6"/>
  <c r="EJ115" i="6"/>
  <c r="EK115" i="6"/>
  <c r="EL115" i="6"/>
  <c r="EM115" i="6"/>
  <c r="EG246" i="6"/>
  <c r="EH246" i="6"/>
  <c r="EI246" i="6"/>
  <c r="EJ246" i="6"/>
  <c r="EK246" i="6"/>
  <c r="EL246" i="6"/>
  <c r="EM246" i="6"/>
  <c r="EG247" i="6"/>
  <c r="EH247" i="6"/>
  <c r="EI247" i="6"/>
  <c r="EJ247" i="6"/>
  <c r="EK247" i="6"/>
  <c r="EL247" i="6"/>
  <c r="EM247" i="6"/>
  <c r="EG116" i="6"/>
  <c r="EH116" i="6"/>
  <c r="EI116" i="6"/>
  <c r="EJ116" i="6"/>
  <c r="EK116" i="6"/>
  <c r="EL116" i="6"/>
  <c r="EM116" i="6"/>
  <c r="EG248" i="6"/>
  <c r="EH248" i="6"/>
  <c r="EI248" i="6"/>
  <c r="EJ248" i="6"/>
  <c r="EK248" i="6"/>
  <c r="EL248" i="6"/>
  <c r="EM248" i="6"/>
  <c r="EG249" i="6"/>
  <c r="EH249" i="6"/>
  <c r="EI249" i="6"/>
  <c r="EJ249" i="6"/>
  <c r="EK249" i="6"/>
  <c r="EL249" i="6"/>
  <c r="EM249" i="6"/>
  <c r="EG250" i="6"/>
  <c r="EH250" i="6"/>
  <c r="EI250" i="6"/>
  <c r="EJ250" i="6"/>
  <c r="EK250" i="6"/>
  <c r="EL250" i="6"/>
  <c r="EM250" i="6"/>
  <c r="EG117" i="6"/>
  <c r="EH117" i="6"/>
  <c r="EI117" i="6"/>
  <c r="EJ117" i="6"/>
  <c r="EK117" i="6"/>
  <c r="EL117" i="6"/>
  <c r="EM117" i="6"/>
  <c r="EG118" i="6"/>
  <c r="EH118" i="6"/>
  <c r="EI118" i="6"/>
  <c r="EJ118" i="6"/>
  <c r="EK118" i="6"/>
  <c r="EL118" i="6"/>
  <c r="EM118" i="6"/>
  <c r="EG251" i="6"/>
  <c r="EH251" i="6"/>
  <c r="EI251" i="6"/>
  <c r="EJ251" i="6"/>
  <c r="EK251" i="6"/>
  <c r="EL251" i="6"/>
  <c r="EM251" i="6"/>
  <c r="EG119" i="6"/>
  <c r="EH119" i="6"/>
  <c r="EI119" i="6"/>
  <c r="EJ119" i="6"/>
  <c r="EK119" i="6"/>
  <c r="EL119" i="6"/>
  <c r="EM119" i="6"/>
  <c r="EG252" i="6"/>
  <c r="EH252" i="6"/>
  <c r="EI252" i="6"/>
  <c r="EJ252" i="6"/>
  <c r="EK252" i="6"/>
  <c r="EL252" i="6"/>
  <c r="EM252" i="6"/>
  <c r="EG120" i="6"/>
  <c r="EH120" i="6"/>
  <c r="EI120" i="6"/>
  <c r="EJ120" i="6"/>
  <c r="EK120" i="6"/>
  <c r="EL120" i="6"/>
  <c r="EM120" i="6"/>
  <c r="EG121" i="6"/>
  <c r="EH121" i="6"/>
  <c r="EI121" i="6"/>
  <c r="EJ121" i="6"/>
  <c r="EK121" i="6"/>
  <c r="EL121" i="6"/>
  <c r="EM121" i="6"/>
  <c r="EG253" i="6"/>
  <c r="EH253" i="6"/>
  <c r="EI253" i="6"/>
  <c r="EJ253" i="6"/>
  <c r="EK253" i="6"/>
  <c r="EL253" i="6"/>
  <c r="EM253" i="6"/>
  <c r="EG254" i="6"/>
  <c r="EH254" i="6"/>
  <c r="EI254" i="6"/>
  <c r="EJ254" i="6"/>
  <c r="EK254" i="6"/>
  <c r="EL254" i="6"/>
  <c r="EM254" i="6"/>
  <c r="EG255" i="6"/>
  <c r="EH255" i="6"/>
  <c r="EI255" i="6"/>
  <c r="EJ255" i="6"/>
  <c r="EK255" i="6"/>
  <c r="EL255" i="6"/>
  <c r="EM255" i="6"/>
  <c r="EG256" i="6"/>
  <c r="EH256" i="6"/>
  <c r="EI256" i="6"/>
  <c r="EJ256" i="6"/>
  <c r="EK256" i="6"/>
  <c r="EL256" i="6"/>
  <c r="EM256" i="6"/>
  <c r="EG257" i="6"/>
  <c r="EH257" i="6"/>
  <c r="EI257" i="6"/>
  <c r="EJ257" i="6"/>
  <c r="EK257" i="6"/>
  <c r="EL257" i="6"/>
  <c r="EM257" i="6"/>
  <c r="EG122" i="6"/>
  <c r="EH122" i="6"/>
  <c r="EI122" i="6"/>
  <c r="EJ122" i="6"/>
  <c r="EK122" i="6"/>
  <c r="EL122" i="6"/>
  <c r="EM122" i="6"/>
  <c r="EG123" i="6"/>
  <c r="EH123" i="6"/>
  <c r="EI123" i="6"/>
  <c r="EJ123" i="6"/>
  <c r="EK123" i="6"/>
  <c r="EL123" i="6"/>
  <c r="EM123" i="6"/>
  <c r="EG124" i="6"/>
  <c r="EH124" i="6"/>
  <c r="EI124" i="6"/>
  <c r="EJ124" i="6"/>
  <c r="EK124" i="6"/>
  <c r="EL124" i="6"/>
  <c r="EM124" i="6"/>
  <c r="EG258" i="6"/>
  <c r="EH258" i="6"/>
  <c r="EI258" i="6"/>
  <c r="EJ258" i="6"/>
  <c r="EK258" i="6"/>
  <c r="EL258" i="6"/>
  <c r="EM258" i="6"/>
  <c r="EG259" i="6"/>
  <c r="EH259" i="6"/>
  <c r="EI259" i="6"/>
  <c r="EJ259" i="6"/>
  <c r="EK259" i="6"/>
  <c r="EL259" i="6"/>
  <c r="EM259" i="6"/>
  <c r="EG125" i="6"/>
  <c r="EH125" i="6"/>
  <c r="EI125" i="6"/>
  <c r="EJ125" i="6"/>
  <c r="EK125" i="6"/>
  <c r="EL125" i="6"/>
  <c r="EM125" i="6"/>
  <c r="EG260" i="6"/>
  <c r="EH260" i="6"/>
  <c r="EI260" i="6"/>
  <c r="EJ260" i="6"/>
  <c r="EK260" i="6"/>
  <c r="EL260" i="6"/>
  <c r="EM260" i="6"/>
  <c r="EG261" i="6"/>
  <c r="EH261" i="6"/>
  <c r="EI261" i="6"/>
  <c r="EJ261" i="6"/>
  <c r="EK261" i="6"/>
  <c r="EL261" i="6"/>
  <c r="EM261" i="6"/>
  <c r="EG126" i="6"/>
  <c r="EH126" i="6"/>
  <c r="EI126" i="6"/>
  <c r="EJ126" i="6"/>
  <c r="EK126" i="6"/>
  <c r="EL126" i="6"/>
  <c r="EM126" i="6"/>
  <c r="EG127" i="6"/>
  <c r="EH127" i="6"/>
  <c r="EI127" i="6"/>
  <c r="EJ127" i="6"/>
  <c r="EK127" i="6"/>
  <c r="EL127" i="6"/>
  <c r="EM127" i="6"/>
  <c r="EG128" i="6"/>
  <c r="EH128" i="6"/>
  <c r="EI128" i="6"/>
  <c r="EJ128" i="6"/>
  <c r="EK128" i="6"/>
  <c r="EL128" i="6"/>
  <c r="EM128" i="6"/>
  <c r="EG129" i="6"/>
  <c r="EH129" i="6"/>
  <c r="EI129" i="6"/>
  <c r="EJ129" i="6"/>
  <c r="EK129" i="6"/>
  <c r="EL129" i="6"/>
  <c r="EM129" i="6"/>
  <c r="EG130" i="6"/>
  <c r="EH130" i="6"/>
  <c r="EI130" i="6"/>
  <c r="EJ130" i="6"/>
  <c r="EK130" i="6"/>
  <c r="EL130" i="6"/>
  <c r="EM130" i="6"/>
  <c r="EG262" i="6"/>
  <c r="EH262" i="6"/>
  <c r="EI262" i="6"/>
  <c r="EJ262" i="6"/>
  <c r="EK262" i="6"/>
  <c r="EL262" i="6"/>
  <c r="EM262" i="6"/>
  <c r="EG131" i="6"/>
  <c r="EH131" i="6"/>
  <c r="EI131" i="6"/>
  <c r="EJ131" i="6"/>
  <c r="EK131" i="6"/>
  <c r="EL131" i="6"/>
  <c r="EM131" i="6"/>
  <c r="EG263" i="6"/>
  <c r="EH263" i="6"/>
  <c r="EI263" i="6"/>
  <c r="EJ263" i="6"/>
  <c r="EK263" i="6"/>
  <c r="EL263" i="6"/>
  <c r="EM263" i="6"/>
  <c r="EG264" i="6"/>
  <c r="EH264" i="6"/>
  <c r="EI264" i="6"/>
  <c r="EJ264" i="6"/>
  <c r="EK264" i="6"/>
  <c r="EL264" i="6"/>
  <c r="EM264" i="6"/>
  <c r="EG132" i="6"/>
  <c r="EH132" i="6"/>
  <c r="EI132" i="6"/>
  <c r="EJ132" i="6"/>
  <c r="EK132" i="6"/>
  <c r="EL132" i="6"/>
  <c r="EM132" i="6"/>
  <c r="EG265" i="6"/>
  <c r="EH265" i="6"/>
  <c r="EI265" i="6"/>
  <c r="EJ265" i="6"/>
  <c r="EK265" i="6"/>
  <c r="EL265" i="6"/>
  <c r="EM265" i="6"/>
  <c r="EG133" i="6"/>
  <c r="EH133" i="6"/>
  <c r="EI133" i="6"/>
  <c r="EJ133" i="6"/>
  <c r="EK133" i="6"/>
  <c r="EL133" i="6"/>
  <c r="EM133" i="6"/>
  <c r="EG134" i="6"/>
  <c r="EH134" i="6"/>
  <c r="EI134" i="6"/>
  <c r="EJ134" i="6"/>
  <c r="EK134" i="6"/>
  <c r="EL134" i="6"/>
  <c r="EM134" i="6"/>
  <c r="EG266" i="6"/>
  <c r="EH266" i="6"/>
  <c r="EI266" i="6"/>
  <c r="EJ266" i="6"/>
  <c r="EK266" i="6"/>
  <c r="EL266" i="6"/>
  <c r="EM266" i="6"/>
  <c r="EG267" i="6"/>
  <c r="EH267" i="6"/>
  <c r="EI267" i="6"/>
  <c r="EJ267" i="6"/>
  <c r="EK267" i="6"/>
  <c r="EL267" i="6"/>
  <c r="EM267" i="6"/>
  <c r="EG268" i="6"/>
  <c r="EH268" i="6"/>
  <c r="EI268" i="6"/>
  <c r="EJ268" i="6"/>
  <c r="EK268" i="6"/>
  <c r="EL268" i="6"/>
  <c r="EM268" i="6"/>
  <c r="EG269" i="6"/>
  <c r="EH269" i="6"/>
  <c r="EI269" i="6"/>
  <c r="EJ269" i="6"/>
  <c r="EK269" i="6"/>
  <c r="EL269" i="6"/>
  <c r="EM269" i="6"/>
  <c r="EG270" i="6"/>
  <c r="EH270" i="6"/>
  <c r="EI270" i="6"/>
  <c r="EJ270" i="6"/>
  <c r="EK270" i="6"/>
  <c r="EL270" i="6"/>
  <c r="EM270" i="6"/>
  <c r="EG271" i="6"/>
  <c r="EH271" i="6"/>
  <c r="EI271" i="6"/>
  <c r="EJ271" i="6"/>
  <c r="EK271" i="6"/>
  <c r="EL271" i="6"/>
  <c r="EM271" i="6"/>
  <c r="EG272" i="6"/>
  <c r="EH272" i="6"/>
  <c r="EI272" i="6"/>
  <c r="EJ272" i="6"/>
  <c r="EK272" i="6"/>
  <c r="EL272" i="6"/>
  <c r="EM272" i="6"/>
  <c r="EG273" i="6"/>
  <c r="EH273" i="6"/>
  <c r="EI273" i="6"/>
  <c r="EJ273" i="6"/>
  <c r="EK273" i="6"/>
  <c r="EL273" i="6"/>
  <c r="EM273" i="6"/>
  <c r="EG274" i="6"/>
  <c r="EH274" i="6"/>
  <c r="EI274" i="6"/>
  <c r="EJ274" i="6"/>
  <c r="EK274" i="6"/>
  <c r="EL274" i="6"/>
  <c r="EM274" i="6"/>
  <c r="EM135" i="6"/>
  <c r="EL135" i="6"/>
  <c r="EK135" i="6"/>
  <c r="EJ135" i="6"/>
  <c r="EI135" i="6"/>
  <c r="EH135" i="6"/>
  <c r="EG135" i="6"/>
  <c r="AS14" i="7"/>
  <c r="AS13" i="7"/>
  <c r="AS12" i="7"/>
  <c r="AS11" i="7"/>
  <c r="AS10" i="7"/>
  <c r="AS9" i="7"/>
  <c r="AS8" i="7"/>
  <c r="AS7" i="7"/>
  <c r="AS6" i="7"/>
  <c r="AS5" i="7"/>
  <c r="AR14" i="7"/>
  <c r="AR13" i="7"/>
  <c r="AR12" i="7"/>
  <c r="AR11" i="7"/>
  <c r="AR10" i="7"/>
  <c r="AR9" i="7"/>
  <c r="AR8" i="7"/>
  <c r="AR7" i="7"/>
  <c r="AR6" i="7"/>
  <c r="AR5" i="7"/>
  <c r="D7" i="19"/>
  <c r="E7" i="19"/>
  <c r="F7" i="19"/>
  <c r="G7" i="19"/>
  <c r="H7" i="19"/>
  <c r="I7" i="19"/>
  <c r="J7" i="19"/>
  <c r="K7" i="19"/>
  <c r="L7" i="19"/>
  <c r="M7" i="19"/>
  <c r="N7" i="19"/>
  <c r="O7" i="19"/>
  <c r="P7" i="19"/>
  <c r="Q7" i="19"/>
  <c r="R7" i="19"/>
  <c r="S7" i="19"/>
  <c r="T7" i="19"/>
  <c r="U7" i="19"/>
  <c r="V7" i="19"/>
  <c r="W7" i="19"/>
  <c r="D31" i="19"/>
  <c r="E31" i="19"/>
  <c r="F31" i="19"/>
  <c r="G31" i="19"/>
  <c r="H31" i="19"/>
  <c r="I31" i="19"/>
  <c r="J31" i="19"/>
  <c r="K31" i="19"/>
  <c r="L31" i="19"/>
  <c r="M31" i="19"/>
  <c r="N31" i="19"/>
  <c r="O31" i="19"/>
  <c r="P31" i="19"/>
  <c r="Q31" i="19"/>
  <c r="R31" i="19"/>
  <c r="S31" i="19"/>
  <c r="T31" i="19"/>
  <c r="U31" i="19"/>
  <c r="V31" i="19"/>
  <c r="W31" i="19"/>
  <c r="D109" i="19"/>
  <c r="E109" i="19"/>
  <c r="F109" i="19"/>
  <c r="G109" i="19"/>
  <c r="H109" i="19"/>
  <c r="I109" i="19"/>
  <c r="J109" i="19"/>
  <c r="K109" i="19"/>
  <c r="L109" i="19"/>
  <c r="M109" i="19"/>
  <c r="N109" i="19"/>
  <c r="O109" i="19"/>
  <c r="P109" i="19"/>
  <c r="Q109" i="19"/>
  <c r="R109" i="19"/>
  <c r="S109" i="19"/>
  <c r="T109" i="19"/>
  <c r="U109" i="19"/>
  <c r="V109" i="19"/>
  <c r="W109" i="19"/>
  <c r="D22" i="19"/>
  <c r="E22" i="19"/>
  <c r="F22" i="19"/>
  <c r="G22" i="19"/>
  <c r="H22" i="19"/>
  <c r="I22" i="19"/>
  <c r="J22" i="19"/>
  <c r="K22" i="19"/>
  <c r="L22" i="19"/>
  <c r="M22" i="19"/>
  <c r="N22" i="19"/>
  <c r="O22" i="19"/>
  <c r="P22" i="19"/>
  <c r="Q22" i="19"/>
  <c r="R22" i="19"/>
  <c r="S22" i="19"/>
  <c r="T22" i="19"/>
  <c r="U22" i="19"/>
  <c r="V22" i="19"/>
  <c r="W22" i="19"/>
  <c r="D64" i="19"/>
  <c r="E64" i="19"/>
  <c r="F64" i="19"/>
  <c r="G64" i="19"/>
  <c r="H64" i="19"/>
  <c r="I64" i="19"/>
  <c r="J64" i="19"/>
  <c r="K64" i="19"/>
  <c r="L64" i="19"/>
  <c r="M64" i="19"/>
  <c r="N64" i="19"/>
  <c r="O64" i="19"/>
  <c r="P64" i="19"/>
  <c r="Q64" i="19"/>
  <c r="R64" i="19"/>
  <c r="S64" i="19"/>
  <c r="T64" i="19"/>
  <c r="U64" i="19"/>
  <c r="V64" i="19"/>
  <c r="W64" i="19"/>
  <c r="D18" i="19"/>
  <c r="E18" i="19"/>
  <c r="F18" i="19"/>
  <c r="G18" i="19"/>
  <c r="H18" i="19"/>
  <c r="I18" i="19"/>
  <c r="J18" i="19"/>
  <c r="K18" i="19"/>
  <c r="L18" i="19"/>
  <c r="M18" i="19"/>
  <c r="N18" i="19"/>
  <c r="O18" i="19"/>
  <c r="P18" i="19"/>
  <c r="Q18" i="19"/>
  <c r="R18" i="19"/>
  <c r="S18" i="19"/>
  <c r="T18" i="19"/>
  <c r="U18" i="19"/>
  <c r="V18" i="19"/>
  <c r="W18" i="19"/>
  <c r="D94" i="19"/>
  <c r="E94" i="19"/>
  <c r="F94" i="19"/>
  <c r="G94" i="19"/>
  <c r="H94" i="19"/>
  <c r="I94" i="19"/>
  <c r="J94" i="19"/>
  <c r="K94" i="19"/>
  <c r="L94" i="19"/>
  <c r="M94" i="19"/>
  <c r="N94" i="19"/>
  <c r="O94" i="19"/>
  <c r="P94" i="19"/>
  <c r="Q94" i="19"/>
  <c r="R94" i="19"/>
  <c r="S94" i="19"/>
  <c r="T94" i="19"/>
  <c r="U94" i="19"/>
  <c r="V94" i="19"/>
  <c r="W94" i="19"/>
  <c r="D51" i="19"/>
  <c r="E51" i="19"/>
  <c r="F51" i="19"/>
  <c r="G51" i="19"/>
  <c r="H51" i="19"/>
  <c r="I51" i="19"/>
  <c r="J51" i="19"/>
  <c r="K51" i="19"/>
  <c r="L51" i="19"/>
  <c r="M51" i="19"/>
  <c r="N51" i="19"/>
  <c r="O51" i="19"/>
  <c r="P51" i="19"/>
  <c r="Q51" i="19"/>
  <c r="R51" i="19"/>
  <c r="S51" i="19"/>
  <c r="T51" i="19"/>
  <c r="U51" i="19"/>
  <c r="V51" i="19"/>
  <c r="W51" i="19"/>
  <c r="D106" i="19"/>
  <c r="E106" i="19"/>
  <c r="F106" i="19"/>
  <c r="G106" i="19"/>
  <c r="H106" i="19"/>
  <c r="I106" i="19"/>
  <c r="J106" i="19"/>
  <c r="K106" i="19"/>
  <c r="L106" i="19"/>
  <c r="M106" i="19"/>
  <c r="N106" i="19"/>
  <c r="O106" i="19"/>
  <c r="P106" i="19"/>
  <c r="Q106" i="19"/>
  <c r="R106" i="19"/>
  <c r="S106" i="19"/>
  <c r="T106" i="19"/>
  <c r="U106" i="19"/>
  <c r="V106" i="19"/>
  <c r="W106" i="19"/>
  <c r="D8" i="19"/>
  <c r="E8" i="19"/>
  <c r="F8" i="19"/>
  <c r="G8" i="19"/>
  <c r="H8" i="19"/>
  <c r="I8" i="19"/>
  <c r="J8" i="19"/>
  <c r="K8" i="19"/>
  <c r="L8" i="19"/>
  <c r="M8" i="19"/>
  <c r="N8" i="19"/>
  <c r="O8" i="19"/>
  <c r="P8" i="19"/>
  <c r="Q8" i="19"/>
  <c r="R8" i="19"/>
  <c r="S8" i="19"/>
  <c r="T8" i="19"/>
  <c r="U8" i="19"/>
  <c r="V8" i="19"/>
  <c r="W8" i="19"/>
  <c r="D11" i="19"/>
  <c r="E11" i="19"/>
  <c r="F11" i="19"/>
  <c r="G11" i="19"/>
  <c r="H11" i="19"/>
  <c r="I11" i="19"/>
  <c r="J11" i="19"/>
  <c r="K11" i="19"/>
  <c r="L11" i="19"/>
  <c r="M11" i="19"/>
  <c r="N11" i="19"/>
  <c r="O11" i="19"/>
  <c r="P11" i="19"/>
  <c r="Q11" i="19"/>
  <c r="R11" i="19"/>
  <c r="S11" i="19"/>
  <c r="T11" i="19"/>
  <c r="U11" i="19"/>
  <c r="V11" i="19"/>
  <c r="W11" i="19"/>
  <c r="D55" i="19"/>
  <c r="E55" i="19"/>
  <c r="F55" i="19"/>
  <c r="G55" i="19"/>
  <c r="H55" i="19"/>
  <c r="I55" i="19"/>
  <c r="J55" i="19"/>
  <c r="K55" i="19"/>
  <c r="L55" i="19"/>
  <c r="M55" i="19"/>
  <c r="N55" i="19"/>
  <c r="O55" i="19"/>
  <c r="P55" i="19"/>
  <c r="Q55" i="19"/>
  <c r="R55" i="19"/>
  <c r="S55" i="19"/>
  <c r="T55" i="19"/>
  <c r="U55" i="19"/>
  <c r="V55" i="19"/>
  <c r="W55" i="19"/>
  <c r="D24" i="19"/>
  <c r="E24" i="19"/>
  <c r="F24" i="19"/>
  <c r="G24" i="19"/>
  <c r="H24" i="19"/>
  <c r="I24" i="19"/>
  <c r="J24" i="19"/>
  <c r="K24" i="19"/>
  <c r="L24" i="19"/>
  <c r="M24" i="19"/>
  <c r="N24" i="19"/>
  <c r="O24" i="19"/>
  <c r="P24" i="19"/>
  <c r="Q24" i="19"/>
  <c r="R24" i="19"/>
  <c r="S24" i="19"/>
  <c r="T24" i="19"/>
  <c r="U24" i="19"/>
  <c r="V24" i="19"/>
  <c r="W24" i="19"/>
  <c r="D50" i="19"/>
  <c r="E50" i="19"/>
  <c r="F50" i="19"/>
  <c r="G50" i="19"/>
  <c r="H50" i="19"/>
  <c r="I50" i="19"/>
  <c r="J50" i="19"/>
  <c r="K50" i="19"/>
  <c r="L50" i="19"/>
  <c r="M50" i="19"/>
  <c r="N50" i="19"/>
  <c r="O50" i="19"/>
  <c r="P50" i="19"/>
  <c r="Q50" i="19"/>
  <c r="R50" i="19"/>
  <c r="S50" i="19"/>
  <c r="T50" i="19"/>
  <c r="U50" i="19"/>
  <c r="V50" i="19"/>
  <c r="W50" i="19"/>
  <c r="D88" i="19"/>
  <c r="E88" i="19"/>
  <c r="F88" i="19"/>
  <c r="G88" i="19"/>
  <c r="H88" i="19"/>
  <c r="I88" i="19"/>
  <c r="J88" i="19"/>
  <c r="K88" i="19"/>
  <c r="L88" i="19"/>
  <c r="M88" i="19"/>
  <c r="N88" i="19"/>
  <c r="O88" i="19"/>
  <c r="P88" i="19"/>
  <c r="Q88" i="19"/>
  <c r="R88" i="19"/>
  <c r="S88" i="19"/>
  <c r="T88" i="19"/>
  <c r="U88" i="19"/>
  <c r="V88" i="19"/>
  <c r="W88" i="19"/>
  <c r="D78" i="19"/>
  <c r="E78" i="19"/>
  <c r="F78" i="19"/>
  <c r="G78" i="19"/>
  <c r="H78" i="19"/>
  <c r="I78" i="19"/>
  <c r="J78" i="19"/>
  <c r="K78" i="19"/>
  <c r="L78" i="19"/>
  <c r="M78" i="19"/>
  <c r="N78" i="19"/>
  <c r="O78" i="19"/>
  <c r="P78" i="19"/>
  <c r="Q78" i="19"/>
  <c r="R78" i="19"/>
  <c r="S78" i="19"/>
  <c r="T78" i="19"/>
  <c r="U78" i="19"/>
  <c r="V78" i="19"/>
  <c r="W78" i="19"/>
  <c r="D21" i="19"/>
  <c r="E21" i="19"/>
  <c r="F21" i="19"/>
  <c r="G21" i="19"/>
  <c r="H21" i="19"/>
  <c r="I21" i="19"/>
  <c r="J21" i="19"/>
  <c r="K21" i="19"/>
  <c r="L21" i="19"/>
  <c r="M21" i="19"/>
  <c r="N21" i="19"/>
  <c r="O21" i="19"/>
  <c r="P21" i="19"/>
  <c r="Q21" i="19"/>
  <c r="R21" i="19"/>
  <c r="S21" i="19"/>
  <c r="T21" i="19"/>
  <c r="U21" i="19"/>
  <c r="V21" i="19"/>
  <c r="W21" i="19"/>
  <c r="D17" i="19"/>
  <c r="E17" i="19"/>
  <c r="F17" i="19"/>
  <c r="G17" i="19"/>
  <c r="H17" i="19"/>
  <c r="I17" i="19"/>
  <c r="J17" i="19"/>
  <c r="K17" i="19"/>
  <c r="L17" i="19"/>
  <c r="M17" i="19"/>
  <c r="N17" i="19"/>
  <c r="O17" i="19"/>
  <c r="P17" i="19"/>
  <c r="Q17" i="19"/>
  <c r="R17" i="19"/>
  <c r="S17" i="19"/>
  <c r="T17" i="19"/>
  <c r="U17" i="19"/>
  <c r="V17" i="19"/>
  <c r="W17" i="19"/>
  <c r="D53" i="19"/>
  <c r="E53" i="19"/>
  <c r="F53" i="19"/>
  <c r="G53" i="19"/>
  <c r="H53" i="19"/>
  <c r="I53" i="19"/>
  <c r="J53" i="19"/>
  <c r="K53" i="19"/>
  <c r="L53" i="19"/>
  <c r="M53" i="19"/>
  <c r="N53" i="19"/>
  <c r="O53" i="19"/>
  <c r="P53" i="19"/>
  <c r="Q53" i="19"/>
  <c r="R53" i="19"/>
  <c r="S53" i="19"/>
  <c r="T53" i="19"/>
  <c r="U53" i="19"/>
  <c r="V53" i="19"/>
  <c r="W53" i="19"/>
  <c r="D47" i="19"/>
  <c r="E47" i="19"/>
  <c r="F47" i="19"/>
  <c r="G47" i="19"/>
  <c r="H47" i="19"/>
  <c r="I47" i="19"/>
  <c r="J47" i="19"/>
  <c r="K47" i="19"/>
  <c r="L47" i="19"/>
  <c r="M47" i="19"/>
  <c r="N47" i="19"/>
  <c r="O47" i="19"/>
  <c r="P47" i="19"/>
  <c r="Q47" i="19"/>
  <c r="R47" i="19"/>
  <c r="S47" i="19"/>
  <c r="T47" i="19"/>
  <c r="U47" i="19"/>
  <c r="V47" i="19"/>
  <c r="W47" i="19"/>
  <c r="D45" i="19"/>
  <c r="E45" i="19"/>
  <c r="F45" i="19"/>
  <c r="G45" i="19"/>
  <c r="H45" i="19"/>
  <c r="I45" i="19"/>
  <c r="J45" i="19"/>
  <c r="K45" i="19"/>
  <c r="L45" i="19"/>
  <c r="M45" i="19"/>
  <c r="N45" i="19"/>
  <c r="O45" i="19"/>
  <c r="P45" i="19"/>
  <c r="Q45" i="19"/>
  <c r="R45" i="19"/>
  <c r="S45" i="19"/>
  <c r="T45" i="19"/>
  <c r="U45" i="19"/>
  <c r="V45" i="19"/>
  <c r="W45" i="19"/>
  <c r="D104" i="19"/>
  <c r="E104" i="19"/>
  <c r="F104" i="19"/>
  <c r="G104" i="19"/>
  <c r="H104" i="19"/>
  <c r="I104" i="19"/>
  <c r="J104" i="19"/>
  <c r="K104" i="19"/>
  <c r="L104" i="19"/>
  <c r="M104" i="19"/>
  <c r="N104" i="19"/>
  <c r="O104" i="19"/>
  <c r="P104" i="19"/>
  <c r="Q104" i="19"/>
  <c r="R104" i="19"/>
  <c r="S104" i="19"/>
  <c r="T104" i="19"/>
  <c r="U104" i="19"/>
  <c r="V104" i="19"/>
  <c r="W104" i="19"/>
  <c r="D69" i="19"/>
  <c r="E69" i="19"/>
  <c r="F69" i="19"/>
  <c r="G69" i="19"/>
  <c r="H69" i="19"/>
  <c r="I69" i="19"/>
  <c r="J69" i="19"/>
  <c r="K69" i="19"/>
  <c r="L69" i="19"/>
  <c r="M69" i="19"/>
  <c r="N69" i="19"/>
  <c r="O69" i="19"/>
  <c r="P69" i="19"/>
  <c r="Q69" i="19"/>
  <c r="R69" i="19"/>
  <c r="S69" i="19"/>
  <c r="T69" i="19"/>
  <c r="U69" i="19"/>
  <c r="V69" i="19"/>
  <c r="W69" i="19"/>
  <c r="D56" i="19"/>
  <c r="E56" i="19"/>
  <c r="F56" i="19"/>
  <c r="G56" i="19"/>
  <c r="H56" i="19"/>
  <c r="I56" i="19"/>
  <c r="J56" i="19"/>
  <c r="K56" i="19"/>
  <c r="L56" i="19"/>
  <c r="M56" i="19"/>
  <c r="N56" i="19"/>
  <c r="O56" i="19"/>
  <c r="P56" i="19"/>
  <c r="Q56" i="19"/>
  <c r="R56" i="19"/>
  <c r="S56" i="19"/>
  <c r="T56" i="19"/>
  <c r="U56" i="19"/>
  <c r="V56" i="19"/>
  <c r="W56" i="19"/>
  <c r="D16" i="19"/>
  <c r="E16" i="19"/>
  <c r="F16" i="19"/>
  <c r="G16" i="19"/>
  <c r="H16" i="19"/>
  <c r="I16" i="19"/>
  <c r="J16" i="19"/>
  <c r="K16" i="19"/>
  <c r="L16" i="19"/>
  <c r="M16" i="19"/>
  <c r="N16" i="19"/>
  <c r="O16" i="19"/>
  <c r="P16" i="19"/>
  <c r="Q16" i="19"/>
  <c r="R16" i="19"/>
  <c r="S16" i="19"/>
  <c r="T16" i="19"/>
  <c r="U16" i="19"/>
  <c r="V16" i="19"/>
  <c r="W16" i="19"/>
  <c r="D93" i="19"/>
  <c r="E93" i="19"/>
  <c r="F93" i="19"/>
  <c r="G93" i="19"/>
  <c r="H93" i="19"/>
  <c r="I93" i="19"/>
  <c r="J93" i="19"/>
  <c r="K93" i="19"/>
  <c r="L93" i="19"/>
  <c r="M93" i="19"/>
  <c r="N93" i="19"/>
  <c r="O93" i="19"/>
  <c r="P93" i="19"/>
  <c r="Q93" i="19"/>
  <c r="R93" i="19"/>
  <c r="S93" i="19"/>
  <c r="T93" i="19"/>
  <c r="U93" i="19"/>
  <c r="V93" i="19"/>
  <c r="W93" i="19"/>
  <c r="D75" i="19"/>
  <c r="E75" i="19"/>
  <c r="F75" i="19"/>
  <c r="G75" i="19"/>
  <c r="H75" i="19"/>
  <c r="I75" i="19"/>
  <c r="J75" i="19"/>
  <c r="K75" i="19"/>
  <c r="L75" i="19"/>
  <c r="M75" i="19"/>
  <c r="N75" i="19"/>
  <c r="O75" i="19"/>
  <c r="P75" i="19"/>
  <c r="Q75" i="19"/>
  <c r="R75" i="19"/>
  <c r="S75" i="19"/>
  <c r="T75" i="19"/>
  <c r="U75" i="19"/>
  <c r="V75" i="19"/>
  <c r="W75" i="19"/>
  <c r="D99" i="19"/>
  <c r="E99" i="19"/>
  <c r="F99" i="19"/>
  <c r="G99" i="19"/>
  <c r="H99" i="19"/>
  <c r="I99" i="19"/>
  <c r="J99" i="19"/>
  <c r="K99" i="19"/>
  <c r="L99" i="19"/>
  <c r="M99" i="19"/>
  <c r="N99" i="19"/>
  <c r="O99" i="19"/>
  <c r="P99" i="19"/>
  <c r="Q99" i="19"/>
  <c r="R99" i="19"/>
  <c r="S99" i="19"/>
  <c r="T99" i="19"/>
  <c r="U99" i="19"/>
  <c r="V99" i="19"/>
  <c r="W99" i="19"/>
  <c r="D35" i="19"/>
  <c r="E35" i="19"/>
  <c r="F35" i="19"/>
  <c r="G35" i="19"/>
  <c r="H35" i="19"/>
  <c r="I35" i="19"/>
  <c r="J35" i="19"/>
  <c r="K35" i="19"/>
  <c r="L35" i="19"/>
  <c r="M35" i="19"/>
  <c r="N35" i="19"/>
  <c r="O35" i="19"/>
  <c r="P35" i="19"/>
  <c r="Q35" i="19"/>
  <c r="R35" i="19"/>
  <c r="S35" i="19"/>
  <c r="T35" i="19"/>
  <c r="U35" i="19"/>
  <c r="V35" i="19"/>
  <c r="W35" i="19"/>
  <c r="D36" i="19"/>
  <c r="E36" i="19"/>
  <c r="F36" i="19"/>
  <c r="G36" i="19"/>
  <c r="H36" i="19"/>
  <c r="I36" i="19"/>
  <c r="J36" i="19"/>
  <c r="K36" i="19"/>
  <c r="L36" i="19"/>
  <c r="M36" i="19"/>
  <c r="N36" i="19"/>
  <c r="O36" i="19"/>
  <c r="P36" i="19"/>
  <c r="Q36" i="19"/>
  <c r="R36" i="19"/>
  <c r="S36" i="19"/>
  <c r="T36" i="19"/>
  <c r="U36" i="19"/>
  <c r="V36" i="19"/>
  <c r="W36" i="19"/>
  <c r="D62" i="19"/>
  <c r="E62" i="19"/>
  <c r="F62" i="19"/>
  <c r="G62" i="19"/>
  <c r="H62" i="19"/>
  <c r="I62" i="19"/>
  <c r="J62" i="19"/>
  <c r="K62" i="19"/>
  <c r="L62" i="19"/>
  <c r="M62" i="19"/>
  <c r="N62" i="19"/>
  <c r="O62" i="19"/>
  <c r="P62" i="19"/>
  <c r="Q62" i="19"/>
  <c r="R62" i="19"/>
  <c r="S62" i="19"/>
  <c r="T62" i="19"/>
  <c r="U62" i="19"/>
  <c r="V62" i="19"/>
  <c r="W62" i="19"/>
  <c r="D52" i="19"/>
  <c r="E52" i="19"/>
  <c r="F52" i="19"/>
  <c r="G52" i="19"/>
  <c r="H52" i="19"/>
  <c r="I52" i="19"/>
  <c r="J52" i="19"/>
  <c r="K52" i="19"/>
  <c r="L52" i="19"/>
  <c r="M52" i="19"/>
  <c r="N52" i="19"/>
  <c r="O52" i="19"/>
  <c r="P52" i="19"/>
  <c r="Q52" i="19"/>
  <c r="R52" i="19"/>
  <c r="S52" i="19"/>
  <c r="T52" i="19"/>
  <c r="U52" i="19"/>
  <c r="V52" i="19"/>
  <c r="W52" i="19"/>
  <c r="D59" i="19"/>
  <c r="E59" i="19"/>
  <c r="F59" i="19"/>
  <c r="G59" i="19"/>
  <c r="H59" i="19"/>
  <c r="I59" i="19"/>
  <c r="J59" i="19"/>
  <c r="K59" i="19"/>
  <c r="L59" i="19"/>
  <c r="M59" i="19"/>
  <c r="N59" i="19"/>
  <c r="O59" i="19"/>
  <c r="P59" i="19"/>
  <c r="Q59" i="19"/>
  <c r="R59" i="19"/>
  <c r="S59" i="19"/>
  <c r="T59" i="19"/>
  <c r="U59" i="19"/>
  <c r="V59" i="19"/>
  <c r="W59" i="19"/>
  <c r="D61" i="19"/>
  <c r="E61" i="19"/>
  <c r="F61" i="19"/>
  <c r="G61" i="19"/>
  <c r="H61" i="19"/>
  <c r="I61" i="19"/>
  <c r="J61" i="19"/>
  <c r="K61" i="19"/>
  <c r="L61" i="19"/>
  <c r="M61" i="19"/>
  <c r="N61" i="19"/>
  <c r="O61" i="19"/>
  <c r="P61" i="19"/>
  <c r="Q61" i="19"/>
  <c r="R61" i="19"/>
  <c r="S61" i="19"/>
  <c r="T61" i="19"/>
  <c r="U61" i="19"/>
  <c r="V61" i="19"/>
  <c r="W61" i="19"/>
  <c r="D76" i="19"/>
  <c r="E76" i="19"/>
  <c r="F76" i="19"/>
  <c r="G76" i="19"/>
  <c r="H76" i="19"/>
  <c r="I76" i="19"/>
  <c r="J76" i="19"/>
  <c r="K76" i="19"/>
  <c r="L76" i="19"/>
  <c r="M76" i="19"/>
  <c r="N76" i="19"/>
  <c r="O76" i="19"/>
  <c r="P76" i="19"/>
  <c r="Q76" i="19"/>
  <c r="R76" i="19"/>
  <c r="S76" i="19"/>
  <c r="T76" i="19"/>
  <c r="U76" i="19"/>
  <c r="V76" i="19"/>
  <c r="W76" i="19"/>
  <c r="D30" i="19"/>
  <c r="E30" i="19"/>
  <c r="F30" i="19"/>
  <c r="G30" i="19"/>
  <c r="H30" i="19"/>
  <c r="I30" i="19"/>
  <c r="J30" i="19"/>
  <c r="K30" i="19"/>
  <c r="L30" i="19"/>
  <c r="M30" i="19"/>
  <c r="N30" i="19"/>
  <c r="O30" i="19"/>
  <c r="P30" i="19"/>
  <c r="Q30" i="19"/>
  <c r="R30" i="19"/>
  <c r="S30" i="19"/>
  <c r="T30" i="19"/>
  <c r="U30" i="19"/>
  <c r="V30" i="19"/>
  <c r="W30" i="19"/>
  <c r="D54" i="19"/>
  <c r="E54" i="19"/>
  <c r="F54" i="19"/>
  <c r="G54" i="19"/>
  <c r="H54" i="19"/>
  <c r="I54" i="19"/>
  <c r="J54" i="19"/>
  <c r="K54" i="19"/>
  <c r="L54" i="19"/>
  <c r="M54" i="19"/>
  <c r="N54" i="19"/>
  <c r="O54" i="19"/>
  <c r="P54" i="19"/>
  <c r="Q54" i="19"/>
  <c r="R54" i="19"/>
  <c r="S54" i="19"/>
  <c r="T54" i="19"/>
  <c r="U54" i="19"/>
  <c r="V54" i="19"/>
  <c r="W54" i="19"/>
  <c r="D67" i="19"/>
  <c r="E67" i="19"/>
  <c r="F67" i="19"/>
  <c r="G67" i="19"/>
  <c r="H67" i="19"/>
  <c r="I67" i="19"/>
  <c r="J67" i="19"/>
  <c r="K67" i="19"/>
  <c r="L67" i="19"/>
  <c r="M67" i="19"/>
  <c r="N67" i="19"/>
  <c r="O67" i="19"/>
  <c r="P67" i="19"/>
  <c r="Q67" i="19"/>
  <c r="R67" i="19"/>
  <c r="S67" i="19"/>
  <c r="T67" i="19"/>
  <c r="U67" i="19"/>
  <c r="V67" i="19"/>
  <c r="W67" i="19"/>
  <c r="D112" i="19"/>
  <c r="E112" i="19"/>
  <c r="F112" i="19"/>
  <c r="G112" i="19"/>
  <c r="H112" i="19"/>
  <c r="I112" i="19"/>
  <c r="J112" i="19"/>
  <c r="K112" i="19"/>
  <c r="L112" i="19"/>
  <c r="M112" i="19"/>
  <c r="N112" i="19"/>
  <c r="O112" i="19"/>
  <c r="P112" i="19"/>
  <c r="Q112" i="19"/>
  <c r="R112" i="19"/>
  <c r="S112" i="19"/>
  <c r="T112" i="19"/>
  <c r="U112" i="19"/>
  <c r="V112" i="19"/>
  <c r="W112" i="19"/>
  <c r="D4" i="19"/>
  <c r="E4" i="19"/>
  <c r="F4" i="19"/>
  <c r="G4" i="19"/>
  <c r="H4" i="19"/>
  <c r="I4" i="19"/>
  <c r="J4" i="19"/>
  <c r="K4" i="19"/>
  <c r="L4" i="19"/>
  <c r="M4" i="19"/>
  <c r="N4" i="19"/>
  <c r="O4" i="19"/>
  <c r="P4" i="19"/>
  <c r="Q4" i="19"/>
  <c r="R4" i="19"/>
  <c r="S4" i="19"/>
  <c r="T4" i="19"/>
  <c r="U4" i="19"/>
  <c r="V4" i="19"/>
  <c r="W4" i="19"/>
  <c r="D43" i="19"/>
  <c r="E43" i="19"/>
  <c r="F43" i="19"/>
  <c r="G43" i="19"/>
  <c r="H43" i="19"/>
  <c r="I43" i="19"/>
  <c r="J43" i="19"/>
  <c r="K43" i="19"/>
  <c r="L43" i="19"/>
  <c r="M43" i="19"/>
  <c r="N43" i="19"/>
  <c r="O43" i="19"/>
  <c r="P43" i="19"/>
  <c r="Q43" i="19"/>
  <c r="R43" i="19"/>
  <c r="S43" i="19"/>
  <c r="T43" i="19"/>
  <c r="U43" i="19"/>
  <c r="V43" i="19"/>
  <c r="W43" i="19"/>
  <c r="D28" i="19"/>
  <c r="E28" i="19"/>
  <c r="F28" i="19"/>
  <c r="G28" i="19"/>
  <c r="H28" i="19"/>
  <c r="I28" i="19"/>
  <c r="J28" i="19"/>
  <c r="K28" i="19"/>
  <c r="L28" i="19"/>
  <c r="M28" i="19"/>
  <c r="N28" i="19"/>
  <c r="O28" i="19"/>
  <c r="P28" i="19"/>
  <c r="Q28" i="19"/>
  <c r="R28" i="19"/>
  <c r="S28" i="19"/>
  <c r="T28" i="19"/>
  <c r="U28" i="19"/>
  <c r="V28" i="19"/>
  <c r="W28" i="19"/>
  <c r="D29" i="19"/>
  <c r="E29" i="19"/>
  <c r="F29" i="19"/>
  <c r="G29" i="19"/>
  <c r="H29" i="19"/>
  <c r="I29" i="19"/>
  <c r="J29" i="19"/>
  <c r="K29" i="19"/>
  <c r="L29" i="19"/>
  <c r="M29" i="19"/>
  <c r="N29" i="19"/>
  <c r="O29" i="19"/>
  <c r="P29" i="19"/>
  <c r="Q29" i="19"/>
  <c r="R29" i="19"/>
  <c r="S29" i="19"/>
  <c r="T29" i="19"/>
  <c r="U29" i="19"/>
  <c r="V29" i="19"/>
  <c r="W29" i="19"/>
  <c r="D14" i="19"/>
  <c r="E14" i="19"/>
  <c r="F14" i="19"/>
  <c r="G14" i="19"/>
  <c r="H14" i="19"/>
  <c r="I14" i="19"/>
  <c r="J14" i="19"/>
  <c r="K14" i="19"/>
  <c r="L14" i="19"/>
  <c r="M14" i="19"/>
  <c r="N14" i="19"/>
  <c r="O14" i="19"/>
  <c r="P14" i="19"/>
  <c r="Q14" i="19"/>
  <c r="R14" i="19"/>
  <c r="S14" i="19"/>
  <c r="T14" i="19"/>
  <c r="U14" i="19"/>
  <c r="V14" i="19"/>
  <c r="W14" i="19"/>
  <c r="D46" i="19"/>
  <c r="E46" i="19"/>
  <c r="F46" i="19"/>
  <c r="G46" i="19"/>
  <c r="H46" i="19"/>
  <c r="I46" i="19"/>
  <c r="J46" i="19"/>
  <c r="K46" i="19"/>
  <c r="L46" i="19"/>
  <c r="M46" i="19"/>
  <c r="N46" i="19"/>
  <c r="O46" i="19"/>
  <c r="P46" i="19"/>
  <c r="Q46" i="19"/>
  <c r="R46" i="19"/>
  <c r="S46" i="19"/>
  <c r="T46" i="19"/>
  <c r="U46" i="19"/>
  <c r="V46" i="19"/>
  <c r="W46" i="19"/>
  <c r="D15" i="19"/>
  <c r="E15" i="19"/>
  <c r="F15" i="19"/>
  <c r="G15" i="19"/>
  <c r="H15" i="19"/>
  <c r="I15" i="19"/>
  <c r="J15" i="19"/>
  <c r="K15" i="19"/>
  <c r="L15" i="19"/>
  <c r="M15" i="19"/>
  <c r="N15" i="19"/>
  <c r="O15" i="19"/>
  <c r="P15" i="19"/>
  <c r="Q15" i="19"/>
  <c r="R15" i="19"/>
  <c r="S15" i="19"/>
  <c r="T15" i="19"/>
  <c r="U15" i="19"/>
  <c r="V15" i="19"/>
  <c r="W15" i="19"/>
  <c r="D13" i="19"/>
  <c r="E13" i="19"/>
  <c r="F13" i="19"/>
  <c r="G13" i="19"/>
  <c r="H13" i="19"/>
  <c r="I13" i="19"/>
  <c r="J13" i="19"/>
  <c r="K13" i="19"/>
  <c r="L13" i="19"/>
  <c r="M13" i="19"/>
  <c r="N13" i="19"/>
  <c r="O13" i="19"/>
  <c r="P13" i="19"/>
  <c r="Q13" i="19"/>
  <c r="R13" i="19"/>
  <c r="S13" i="19"/>
  <c r="T13" i="19"/>
  <c r="U13" i="19"/>
  <c r="V13" i="19"/>
  <c r="W13" i="19"/>
  <c r="D40" i="19"/>
  <c r="E40" i="19"/>
  <c r="F40" i="19"/>
  <c r="G40" i="19"/>
  <c r="H40" i="19"/>
  <c r="I40" i="19"/>
  <c r="J40" i="19"/>
  <c r="K40" i="19"/>
  <c r="L40" i="19"/>
  <c r="M40" i="19"/>
  <c r="N40" i="19"/>
  <c r="O40" i="19"/>
  <c r="P40" i="19"/>
  <c r="Q40" i="19"/>
  <c r="R40" i="19"/>
  <c r="S40" i="19"/>
  <c r="T40" i="19"/>
  <c r="U40" i="19"/>
  <c r="V40" i="19"/>
  <c r="W40" i="19"/>
  <c r="D96" i="19"/>
  <c r="E96" i="19"/>
  <c r="F96" i="19"/>
  <c r="G96" i="19"/>
  <c r="H96" i="19"/>
  <c r="I96" i="19"/>
  <c r="J96" i="19"/>
  <c r="K96" i="19"/>
  <c r="L96" i="19"/>
  <c r="M96" i="19"/>
  <c r="N96" i="19"/>
  <c r="O96" i="19"/>
  <c r="P96" i="19"/>
  <c r="Q96" i="19"/>
  <c r="R96" i="19"/>
  <c r="S96" i="19"/>
  <c r="T96" i="19"/>
  <c r="U96" i="19"/>
  <c r="V96" i="19"/>
  <c r="W96" i="19"/>
  <c r="D70" i="19"/>
  <c r="E70" i="19"/>
  <c r="F70" i="19"/>
  <c r="G70" i="19"/>
  <c r="H70" i="19"/>
  <c r="I70" i="19"/>
  <c r="J70" i="19"/>
  <c r="K70" i="19"/>
  <c r="L70" i="19"/>
  <c r="M70" i="19"/>
  <c r="N70" i="19"/>
  <c r="O70" i="19"/>
  <c r="P70" i="19"/>
  <c r="Q70" i="19"/>
  <c r="R70" i="19"/>
  <c r="S70" i="19"/>
  <c r="T70" i="19"/>
  <c r="U70" i="19"/>
  <c r="V70" i="19"/>
  <c r="W70" i="19"/>
  <c r="D37" i="19"/>
  <c r="E37" i="19"/>
  <c r="F37" i="19"/>
  <c r="G37" i="19"/>
  <c r="H37" i="19"/>
  <c r="I37" i="19"/>
  <c r="J37" i="19"/>
  <c r="K37" i="19"/>
  <c r="L37" i="19"/>
  <c r="M37" i="19"/>
  <c r="N37" i="19"/>
  <c r="O37" i="19"/>
  <c r="P37" i="19"/>
  <c r="Q37" i="19"/>
  <c r="R37" i="19"/>
  <c r="S37" i="19"/>
  <c r="T37" i="19"/>
  <c r="U37" i="19"/>
  <c r="V37" i="19"/>
  <c r="W37" i="19"/>
  <c r="D44" i="19"/>
  <c r="E44" i="19"/>
  <c r="F44" i="19"/>
  <c r="G44" i="19"/>
  <c r="H44" i="19"/>
  <c r="I44" i="19"/>
  <c r="J44" i="19"/>
  <c r="K44" i="19"/>
  <c r="L44" i="19"/>
  <c r="M44" i="19"/>
  <c r="N44" i="19"/>
  <c r="O44" i="19"/>
  <c r="P44" i="19"/>
  <c r="Q44" i="19"/>
  <c r="R44" i="19"/>
  <c r="S44" i="19"/>
  <c r="T44" i="19"/>
  <c r="U44" i="19"/>
  <c r="V44" i="19"/>
  <c r="W44" i="19"/>
  <c r="D81" i="19"/>
  <c r="E81" i="19"/>
  <c r="F81" i="19"/>
  <c r="G81" i="19"/>
  <c r="H81" i="19"/>
  <c r="I81" i="19"/>
  <c r="J81" i="19"/>
  <c r="K81" i="19"/>
  <c r="L81" i="19"/>
  <c r="M81" i="19"/>
  <c r="N81" i="19"/>
  <c r="O81" i="19"/>
  <c r="P81" i="19"/>
  <c r="Q81" i="19"/>
  <c r="R81" i="19"/>
  <c r="S81" i="19"/>
  <c r="T81" i="19"/>
  <c r="U81" i="19"/>
  <c r="V81" i="19"/>
  <c r="W81" i="19"/>
  <c r="D90" i="19"/>
  <c r="E90" i="19"/>
  <c r="F90" i="19"/>
  <c r="G90" i="19"/>
  <c r="H90" i="19"/>
  <c r="I90" i="19"/>
  <c r="J90" i="19"/>
  <c r="K90" i="19"/>
  <c r="L90" i="19"/>
  <c r="M90" i="19"/>
  <c r="N90" i="19"/>
  <c r="O90" i="19"/>
  <c r="P90" i="19"/>
  <c r="Q90" i="19"/>
  <c r="R90" i="19"/>
  <c r="S90" i="19"/>
  <c r="T90" i="19"/>
  <c r="U90" i="19"/>
  <c r="V90" i="19"/>
  <c r="W90" i="19"/>
  <c r="D100" i="19"/>
  <c r="E100" i="19"/>
  <c r="F100" i="19"/>
  <c r="G100" i="19"/>
  <c r="H100" i="19"/>
  <c r="I100" i="19"/>
  <c r="J100" i="19"/>
  <c r="K100" i="19"/>
  <c r="L100" i="19"/>
  <c r="M100" i="19"/>
  <c r="N100" i="19"/>
  <c r="O100" i="19"/>
  <c r="P100" i="19"/>
  <c r="Q100" i="19"/>
  <c r="R100" i="19"/>
  <c r="S100" i="19"/>
  <c r="T100" i="19"/>
  <c r="U100" i="19"/>
  <c r="V100" i="19"/>
  <c r="W100" i="19"/>
  <c r="D65" i="19"/>
  <c r="E65" i="19"/>
  <c r="F65" i="19"/>
  <c r="G65" i="19"/>
  <c r="H65" i="19"/>
  <c r="I65" i="19"/>
  <c r="J65" i="19"/>
  <c r="K65" i="19"/>
  <c r="L65" i="19"/>
  <c r="M65" i="19"/>
  <c r="N65" i="19"/>
  <c r="O65" i="19"/>
  <c r="P65" i="19"/>
  <c r="Q65" i="19"/>
  <c r="R65" i="19"/>
  <c r="S65" i="19"/>
  <c r="T65" i="19"/>
  <c r="U65" i="19"/>
  <c r="V65" i="19"/>
  <c r="W65" i="19"/>
  <c r="D6" i="19"/>
  <c r="E6" i="19"/>
  <c r="F6" i="19"/>
  <c r="G6" i="19"/>
  <c r="H6" i="19"/>
  <c r="I6" i="19"/>
  <c r="J6" i="19"/>
  <c r="K6" i="19"/>
  <c r="L6" i="19"/>
  <c r="M6" i="19"/>
  <c r="N6" i="19"/>
  <c r="O6" i="19"/>
  <c r="P6" i="19"/>
  <c r="Q6" i="19"/>
  <c r="R6" i="19"/>
  <c r="S6" i="19"/>
  <c r="T6" i="19"/>
  <c r="U6" i="19"/>
  <c r="V6" i="19"/>
  <c r="W6" i="19"/>
  <c r="D84" i="19"/>
  <c r="E84" i="19"/>
  <c r="F84" i="19"/>
  <c r="G84" i="19"/>
  <c r="H84" i="19"/>
  <c r="I84" i="19"/>
  <c r="J84" i="19"/>
  <c r="K84" i="19"/>
  <c r="L84" i="19"/>
  <c r="M84" i="19"/>
  <c r="N84" i="19"/>
  <c r="O84" i="19"/>
  <c r="P84" i="19"/>
  <c r="Q84" i="19"/>
  <c r="R84" i="19"/>
  <c r="S84" i="19"/>
  <c r="T84" i="19"/>
  <c r="U84" i="19"/>
  <c r="V84" i="19"/>
  <c r="W84" i="19"/>
  <c r="D86" i="19"/>
  <c r="E86" i="19"/>
  <c r="F86" i="19"/>
  <c r="G86" i="19"/>
  <c r="H86" i="19"/>
  <c r="I86" i="19"/>
  <c r="J86" i="19"/>
  <c r="K86" i="19"/>
  <c r="L86" i="19"/>
  <c r="M86" i="19"/>
  <c r="N86" i="19"/>
  <c r="O86" i="19"/>
  <c r="P86" i="19"/>
  <c r="Q86" i="19"/>
  <c r="R86" i="19"/>
  <c r="S86" i="19"/>
  <c r="T86" i="19"/>
  <c r="U86" i="19"/>
  <c r="V86" i="19"/>
  <c r="W86" i="19"/>
  <c r="D72" i="19"/>
  <c r="E72" i="19"/>
  <c r="F72" i="19"/>
  <c r="G72" i="19"/>
  <c r="H72" i="19"/>
  <c r="I72" i="19"/>
  <c r="J72" i="19"/>
  <c r="K72" i="19"/>
  <c r="L72" i="19"/>
  <c r="M72" i="19"/>
  <c r="N72" i="19"/>
  <c r="O72" i="19"/>
  <c r="P72" i="19"/>
  <c r="Q72" i="19"/>
  <c r="R72" i="19"/>
  <c r="S72" i="19"/>
  <c r="T72" i="19"/>
  <c r="U72" i="19"/>
  <c r="V72" i="19"/>
  <c r="W72" i="19"/>
  <c r="D63" i="19"/>
  <c r="E63" i="19"/>
  <c r="F63" i="19"/>
  <c r="G63" i="19"/>
  <c r="H63" i="19"/>
  <c r="I63" i="19"/>
  <c r="J63" i="19"/>
  <c r="K63" i="19"/>
  <c r="L63" i="19"/>
  <c r="M63" i="19"/>
  <c r="N63" i="19"/>
  <c r="O63" i="19"/>
  <c r="P63" i="19"/>
  <c r="Q63" i="19"/>
  <c r="R63" i="19"/>
  <c r="S63" i="19"/>
  <c r="T63" i="19"/>
  <c r="U63" i="19"/>
  <c r="V63" i="19"/>
  <c r="W63" i="19"/>
  <c r="D60" i="19"/>
  <c r="E60" i="19"/>
  <c r="F60" i="19"/>
  <c r="G60" i="19"/>
  <c r="H60" i="19"/>
  <c r="I60" i="19"/>
  <c r="J60" i="19"/>
  <c r="K60" i="19"/>
  <c r="L60" i="19"/>
  <c r="M60" i="19"/>
  <c r="N60" i="19"/>
  <c r="O60" i="19"/>
  <c r="P60" i="19"/>
  <c r="Q60" i="19"/>
  <c r="R60" i="19"/>
  <c r="S60" i="19"/>
  <c r="T60" i="19"/>
  <c r="U60" i="19"/>
  <c r="V60" i="19"/>
  <c r="W60" i="19"/>
  <c r="D87" i="19"/>
  <c r="E87" i="19"/>
  <c r="F87" i="19"/>
  <c r="G87" i="19"/>
  <c r="H87" i="19"/>
  <c r="I87" i="19"/>
  <c r="J87" i="19"/>
  <c r="K87" i="19"/>
  <c r="L87" i="19"/>
  <c r="M87" i="19"/>
  <c r="N87" i="19"/>
  <c r="O87" i="19"/>
  <c r="P87" i="19"/>
  <c r="Q87" i="19"/>
  <c r="R87" i="19"/>
  <c r="S87" i="19"/>
  <c r="T87" i="19"/>
  <c r="U87" i="19"/>
  <c r="V87" i="19"/>
  <c r="W87" i="19"/>
  <c r="D32" i="19"/>
  <c r="E32" i="19"/>
  <c r="F32" i="19"/>
  <c r="G32" i="19"/>
  <c r="H32" i="19"/>
  <c r="I32" i="19"/>
  <c r="J32" i="19"/>
  <c r="K32" i="19"/>
  <c r="L32" i="19"/>
  <c r="M32" i="19"/>
  <c r="N32" i="19"/>
  <c r="O32" i="19"/>
  <c r="P32" i="19"/>
  <c r="Q32" i="19"/>
  <c r="R32" i="19"/>
  <c r="S32" i="19"/>
  <c r="T32" i="19"/>
  <c r="U32" i="19"/>
  <c r="V32" i="19"/>
  <c r="W32" i="19"/>
  <c r="D111" i="19"/>
  <c r="E111" i="19"/>
  <c r="F111" i="19"/>
  <c r="G111" i="19"/>
  <c r="H111" i="19"/>
  <c r="I111" i="19"/>
  <c r="J111" i="19"/>
  <c r="K111" i="19"/>
  <c r="L111" i="19"/>
  <c r="M111" i="19"/>
  <c r="N111" i="19"/>
  <c r="O111" i="19"/>
  <c r="P111" i="19"/>
  <c r="Q111" i="19"/>
  <c r="R111" i="19"/>
  <c r="S111" i="19"/>
  <c r="T111" i="19"/>
  <c r="U111" i="19"/>
  <c r="V111" i="19"/>
  <c r="W111" i="19"/>
  <c r="D91" i="19"/>
  <c r="E91" i="19"/>
  <c r="F91" i="19"/>
  <c r="G91" i="19"/>
  <c r="H91" i="19"/>
  <c r="I91" i="19"/>
  <c r="J91" i="19"/>
  <c r="K91" i="19"/>
  <c r="L91" i="19"/>
  <c r="M91" i="19"/>
  <c r="N91" i="19"/>
  <c r="O91" i="19"/>
  <c r="P91" i="19"/>
  <c r="Q91" i="19"/>
  <c r="R91" i="19"/>
  <c r="S91" i="19"/>
  <c r="T91" i="19"/>
  <c r="U91" i="19"/>
  <c r="V91" i="19"/>
  <c r="W91" i="19"/>
  <c r="D27" i="19"/>
  <c r="E27" i="19"/>
  <c r="F27" i="19"/>
  <c r="G27" i="19"/>
  <c r="H27" i="19"/>
  <c r="I27" i="19"/>
  <c r="J27" i="19"/>
  <c r="K27" i="19"/>
  <c r="L27" i="19"/>
  <c r="M27" i="19"/>
  <c r="N27" i="19"/>
  <c r="O27" i="19"/>
  <c r="P27" i="19"/>
  <c r="Q27" i="19"/>
  <c r="R27" i="19"/>
  <c r="S27" i="19"/>
  <c r="T27" i="19"/>
  <c r="U27" i="19"/>
  <c r="V27" i="19"/>
  <c r="W27" i="19"/>
  <c r="D25" i="19"/>
  <c r="E25" i="19"/>
  <c r="F25" i="19"/>
  <c r="G25" i="19"/>
  <c r="H25" i="19"/>
  <c r="I25" i="19"/>
  <c r="J25" i="19"/>
  <c r="K25" i="19"/>
  <c r="L25" i="19"/>
  <c r="M25" i="19"/>
  <c r="N25" i="19"/>
  <c r="O25" i="19"/>
  <c r="P25" i="19"/>
  <c r="Q25" i="19"/>
  <c r="R25" i="19"/>
  <c r="S25" i="19"/>
  <c r="T25" i="19"/>
  <c r="U25" i="19"/>
  <c r="V25" i="19"/>
  <c r="W25" i="19"/>
  <c r="D92" i="19"/>
  <c r="E92" i="19"/>
  <c r="F92" i="19"/>
  <c r="G92" i="19"/>
  <c r="H92" i="19"/>
  <c r="I92" i="19"/>
  <c r="J92" i="19"/>
  <c r="K92" i="19"/>
  <c r="L92" i="19"/>
  <c r="M92" i="19"/>
  <c r="N92" i="19"/>
  <c r="O92" i="19"/>
  <c r="P92" i="19"/>
  <c r="Q92" i="19"/>
  <c r="R92" i="19"/>
  <c r="S92" i="19"/>
  <c r="T92" i="19"/>
  <c r="U92" i="19"/>
  <c r="V92" i="19"/>
  <c r="W92" i="19"/>
  <c r="D20" i="19"/>
  <c r="E20" i="19"/>
  <c r="F20" i="19"/>
  <c r="G20" i="19"/>
  <c r="H20" i="19"/>
  <c r="I20" i="19"/>
  <c r="J20" i="19"/>
  <c r="K20" i="19"/>
  <c r="L20" i="19"/>
  <c r="M20" i="19"/>
  <c r="N20" i="19"/>
  <c r="O20" i="19"/>
  <c r="P20" i="19"/>
  <c r="Q20" i="19"/>
  <c r="R20" i="19"/>
  <c r="S20" i="19"/>
  <c r="T20" i="19"/>
  <c r="U20" i="19"/>
  <c r="V20" i="19"/>
  <c r="W20" i="19"/>
  <c r="D19" i="19"/>
  <c r="E19" i="19"/>
  <c r="F19" i="19"/>
  <c r="G19" i="19"/>
  <c r="H19" i="19"/>
  <c r="I19" i="19"/>
  <c r="J19" i="19"/>
  <c r="K19" i="19"/>
  <c r="L19" i="19"/>
  <c r="M19" i="19"/>
  <c r="N19" i="19"/>
  <c r="O19" i="19"/>
  <c r="P19" i="19"/>
  <c r="Q19" i="19"/>
  <c r="R19" i="19"/>
  <c r="S19" i="19"/>
  <c r="T19" i="19"/>
  <c r="U19" i="19"/>
  <c r="V19" i="19"/>
  <c r="W19" i="19"/>
  <c r="D26" i="19"/>
  <c r="E26" i="19"/>
  <c r="F26" i="19"/>
  <c r="G26" i="19"/>
  <c r="H26" i="19"/>
  <c r="I26" i="19"/>
  <c r="J26" i="19"/>
  <c r="K26" i="19"/>
  <c r="L26" i="19"/>
  <c r="M26" i="19"/>
  <c r="N26" i="19"/>
  <c r="O26" i="19"/>
  <c r="P26" i="19"/>
  <c r="Q26" i="19"/>
  <c r="R26" i="19"/>
  <c r="S26" i="19"/>
  <c r="T26" i="19"/>
  <c r="U26" i="19"/>
  <c r="V26" i="19"/>
  <c r="W26" i="19"/>
  <c r="D41" i="19"/>
  <c r="E41" i="19"/>
  <c r="F41" i="19"/>
  <c r="G41" i="19"/>
  <c r="H41" i="19"/>
  <c r="I41" i="19"/>
  <c r="J41" i="19"/>
  <c r="K41" i="19"/>
  <c r="L41" i="19"/>
  <c r="M41" i="19"/>
  <c r="N41" i="19"/>
  <c r="O41" i="19"/>
  <c r="P41" i="19"/>
  <c r="Q41" i="19"/>
  <c r="R41" i="19"/>
  <c r="S41" i="19"/>
  <c r="T41" i="19"/>
  <c r="U41" i="19"/>
  <c r="V41" i="19"/>
  <c r="W41" i="19"/>
  <c r="D42" i="19"/>
  <c r="E42" i="19"/>
  <c r="F42" i="19"/>
  <c r="G42" i="19"/>
  <c r="H42" i="19"/>
  <c r="I42" i="19"/>
  <c r="J42" i="19"/>
  <c r="K42" i="19"/>
  <c r="L42" i="19"/>
  <c r="M42" i="19"/>
  <c r="N42" i="19"/>
  <c r="O42" i="19"/>
  <c r="P42" i="19"/>
  <c r="Q42" i="19"/>
  <c r="R42" i="19"/>
  <c r="S42" i="19"/>
  <c r="T42" i="19"/>
  <c r="U42" i="19"/>
  <c r="V42" i="19"/>
  <c r="W42" i="19"/>
  <c r="D103" i="19"/>
  <c r="E103" i="19"/>
  <c r="F103" i="19"/>
  <c r="G103" i="19"/>
  <c r="H103" i="19"/>
  <c r="I103" i="19"/>
  <c r="J103" i="19"/>
  <c r="K103" i="19"/>
  <c r="L103" i="19"/>
  <c r="M103" i="19"/>
  <c r="N103" i="19"/>
  <c r="O103" i="19"/>
  <c r="P103" i="19"/>
  <c r="Q103" i="19"/>
  <c r="R103" i="19"/>
  <c r="S103" i="19"/>
  <c r="T103" i="19"/>
  <c r="U103" i="19"/>
  <c r="V103" i="19"/>
  <c r="W103" i="19"/>
  <c r="D77" i="19"/>
  <c r="E77" i="19"/>
  <c r="F77" i="19"/>
  <c r="G77" i="19"/>
  <c r="H77" i="19"/>
  <c r="I77" i="19"/>
  <c r="J77" i="19"/>
  <c r="K77" i="19"/>
  <c r="L77" i="19"/>
  <c r="M77" i="19"/>
  <c r="N77" i="19"/>
  <c r="O77" i="19"/>
  <c r="P77" i="19"/>
  <c r="Q77" i="19"/>
  <c r="R77" i="19"/>
  <c r="S77" i="19"/>
  <c r="T77" i="19"/>
  <c r="U77" i="19"/>
  <c r="V77" i="19"/>
  <c r="W77" i="19"/>
  <c r="D9" i="19"/>
  <c r="E9" i="19"/>
  <c r="F9" i="19"/>
  <c r="G9" i="19"/>
  <c r="H9" i="19"/>
  <c r="I9" i="19"/>
  <c r="J9" i="19"/>
  <c r="K9" i="19"/>
  <c r="L9" i="19"/>
  <c r="M9" i="19"/>
  <c r="N9" i="19"/>
  <c r="O9" i="19"/>
  <c r="P9" i="19"/>
  <c r="Q9" i="19"/>
  <c r="R9" i="19"/>
  <c r="S9" i="19"/>
  <c r="T9" i="19"/>
  <c r="U9" i="19"/>
  <c r="V9" i="19"/>
  <c r="W9" i="19"/>
  <c r="D49" i="19"/>
  <c r="E49" i="19"/>
  <c r="F49" i="19"/>
  <c r="G49" i="19"/>
  <c r="H49" i="19"/>
  <c r="I49" i="19"/>
  <c r="J49" i="19"/>
  <c r="K49" i="19"/>
  <c r="L49" i="19"/>
  <c r="M49" i="19"/>
  <c r="N49" i="19"/>
  <c r="O49" i="19"/>
  <c r="P49" i="19"/>
  <c r="Q49" i="19"/>
  <c r="R49" i="19"/>
  <c r="S49" i="19"/>
  <c r="T49" i="19"/>
  <c r="U49" i="19"/>
  <c r="V49" i="19"/>
  <c r="W49" i="19"/>
  <c r="D5" i="19"/>
  <c r="E5" i="19"/>
  <c r="F5" i="19"/>
  <c r="G5" i="19"/>
  <c r="H5" i="19"/>
  <c r="I5" i="19"/>
  <c r="J5" i="19"/>
  <c r="K5" i="19"/>
  <c r="L5" i="19"/>
  <c r="M5" i="19"/>
  <c r="N5" i="19"/>
  <c r="O5" i="19"/>
  <c r="P5" i="19"/>
  <c r="Q5" i="19"/>
  <c r="R5" i="19"/>
  <c r="S5" i="19"/>
  <c r="T5" i="19"/>
  <c r="U5" i="19"/>
  <c r="V5" i="19"/>
  <c r="W5" i="19"/>
  <c r="D113" i="19"/>
  <c r="E113" i="19"/>
  <c r="F113" i="19"/>
  <c r="G113" i="19"/>
  <c r="H113" i="19"/>
  <c r="I113" i="19"/>
  <c r="J113" i="19"/>
  <c r="K113" i="19"/>
  <c r="L113" i="19"/>
  <c r="M113" i="19"/>
  <c r="N113" i="19"/>
  <c r="O113" i="19"/>
  <c r="P113" i="19"/>
  <c r="Q113" i="19"/>
  <c r="R113" i="19"/>
  <c r="S113" i="19"/>
  <c r="T113" i="19"/>
  <c r="U113" i="19"/>
  <c r="V113" i="19"/>
  <c r="W113" i="19"/>
  <c r="D102" i="19"/>
  <c r="E102" i="19"/>
  <c r="F102" i="19"/>
  <c r="G102" i="19"/>
  <c r="H102" i="19"/>
  <c r="I102" i="19"/>
  <c r="J102" i="19"/>
  <c r="K102" i="19"/>
  <c r="L102" i="19"/>
  <c r="M102" i="19"/>
  <c r="N102" i="19"/>
  <c r="O102" i="19"/>
  <c r="P102" i="19"/>
  <c r="Q102" i="19"/>
  <c r="R102" i="19"/>
  <c r="S102" i="19"/>
  <c r="T102" i="19"/>
  <c r="U102" i="19"/>
  <c r="V102" i="19"/>
  <c r="W102" i="19"/>
  <c r="D48" i="19"/>
  <c r="E48" i="19"/>
  <c r="F48" i="19"/>
  <c r="G48" i="19"/>
  <c r="H48" i="19"/>
  <c r="I48" i="19"/>
  <c r="J48" i="19"/>
  <c r="K48" i="19"/>
  <c r="L48" i="19"/>
  <c r="M48" i="19"/>
  <c r="N48" i="19"/>
  <c r="O48" i="19"/>
  <c r="P48" i="19"/>
  <c r="Q48" i="19"/>
  <c r="R48" i="19"/>
  <c r="S48" i="19"/>
  <c r="T48" i="19"/>
  <c r="U48" i="19"/>
  <c r="V48" i="19"/>
  <c r="W48" i="19"/>
  <c r="D89" i="19"/>
  <c r="E89" i="19"/>
  <c r="F89" i="19"/>
  <c r="G89" i="19"/>
  <c r="H89" i="19"/>
  <c r="I89" i="19"/>
  <c r="J89" i="19"/>
  <c r="K89" i="19"/>
  <c r="L89" i="19"/>
  <c r="M89" i="19"/>
  <c r="N89" i="19"/>
  <c r="O89" i="19"/>
  <c r="P89" i="19"/>
  <c r="Q89" i="19"/>
  <c r="R89" i="19"/>
  <c r="S89" i="19"/>
  <c r="T89" i="19"/>
  <c r="U89" i="19"/>
  <c r="V89" i="19"/>
  <c r="W89" i="19"/>
  <c r="D23" i="19"/>
  <c r="E23" i="19"/>
  <c r="F23" i="19"/>
  <c r="G23" i="19"/>
  <c r="H23" i="19"/>
  <c r="I23" i="19"/>
  <c r="J23" i="19"/>
  <c r="K23" i="19"/>
  <c r="L23" i="19"/>
  <c r="M23" i="19"/>
  <c r="N23" i="19"/>
  <c r="O23" i="19"/>
  <c r="P23" i="19"/>
  <c r="Q23" i="19"/>
  <c r="R23" i="19"/>
  <c r="S23" i="19"/>
  <c r="T23" i="19"/>
  <c r="U23" i="19"/>
  <c r="V23" i="19"/>
  <c r="W23" i="19"/>
  <c r="D110" i="19"/>
  <c r="E110" i="19"/>
  <c r="F110" i="19"/>
  <c r="G110" i="19"/>
  <c r="H110" i="19"/>
  <c r="I110" i="19"/>
  <c r="J110" i="19"/>
  <c r="K110" i="19"/>
  <c r="L110" i="19"/>
  <c r="M110" i="19"/>
  <c r="N110" i="19"/>
  <c r="O110" i="19"/>
  <c r="P110" i="19"/>
  <c r="Q110" i="19"/>
  <c r="R110" i="19"/>
  <c r="S110" i="19"/>
  <c r="T110" i="19"/>
  <c r="U110" i="19"/>
  <c r="V110" i="19"/>
  <c r="W110" i="19"/>
  <c r="D114" i="19"/>
  <c r="E114" i="19"/>
  <c r="F114" i="19"/>
  <c r="G114" i="19"/>
  <c r="H114" i="19"/>
  <c r="I114" i="19"/>
  <c r="J114" i="19"/>
  <c r="K114" i="19"/>
  <c r="L114" i="19"/>
  <c r="M114" i="19"/>
  <c r="N114" i="19"/>
  <c r="O114" i="19"/>
  <c r="P114" i="19"/>
  <c r="Q114" i="19"/>
  <c r="R114" i="19"/>
  <c r="S114" i="19"/>
  <c r="T114" i="19"/>
  <c r="U114" i="19"/>
  <c r="V114" i="19"/>
  <c r="W114" i="19"/>
  <c r="D57" i="19"/>
  <c r="E57" i="19"/>
  <c r="F57" i="19"/>
  <c r="G57" i="19"/>
  <c r="H57" i="19"/>
  <c r="I57" i="19"/>
  <c r="J57" i="19"/>
  <c r="K57" i="19"/>
  <c r="L57" i="19"/>
  <c r="M57" i="19"/>
  <c r="N57" i="19"/>
  <c r="O57" i="19"/>
  <c r="P57" i="19"/>
  <c r="Q57" i="19"/>
  <c r="R57" i="19"/>
  <c r="S57" i="19"/>
  <c r="T57" i="19"/>
  <c r="U57" i="19"/>
  <c r="V57" i="19"/>
  <c r="W57" i="19"/>
  <c r="D83" i="19"/>
  <c r="E83" i="19"/>
  <c r="F83" i="19"/>
  <c r="G83" i="19"/>
  <c r="H83" i="19"/>
  <c r="I83" i="19"/>
  <c r="J83" i="19"/>
  <c r="K83" i="19"/>
  <c r="L83" i="19"/>
  <c r="M83" i="19"/>
  <c r="N83" i="19"/>
  <c r="O83" i="19"/>
  <c r="P83" i="19"/>
  <c r="Q83" i="19"/>
  <c r="R83" i="19"/>
  <c r="S83" i="19"/>
  <c r="T83" i="19"/>
  <c r="U83" i="19"/>
  <c r="V83" i="19"/>
  <c r="W83" i="19"/>
  <c r="D95" i="19"/>
  <c r="E95" i="19"/>
  <c r="F95" i="19"/>
  <c r="G95" i="19"/>
  <c r="H95" i="19"/>
  <c r="I95" i="19"/>
  <c r="J95" i="19"/>
  <c r="K95" i="19"/>
  <c r="L95" i="19"/>
  <c r="M95" i="19"/>
  <c r="N95" i="19"/>
  <c r="O95" i="19"/>
  <c r="P95" i="19"/>
  <c r="Q95" i="19"/>
  <c r="R95" i="19"/>
  <c r="S95" i="19"/>
  <c r="T95" i="19"/>
  <c r="U95" i="19"/>
  <c r="V95" i="19"/>
  <c r="W95" i="19"/>
  <c r="D79" i="19"/>
  <c r="E79" i="19"/>
  <c r="F79" i="19"/>
  <c r="G79" i="19"/>
  <c r="H79" i="19"/>
  <c r="I79" i="19"/>
  <c r="J79" i="19"/>
  <c r="K79" i="19"/>
  <c r="L79" i="19"/>
  <c r="M79" i="19"/>
  <c r="N79" i="19"/>
  <c r="O79" i="19"/>
  <c r="P79" i="19"/>
  <c r="Q79" i="19"/>
  <c r="R79" i="19"/>
  <c r="S79" i="19"/>
  <c r="T79" i="19"/>
  <c r="U79" i="19"/>
  <c r="V79" i="19"/>
  <c r="W79" i="19"/>
  <c r="D3" i="19"/>
  <c r="E3" i="19"/>
  <c r="F3" i="19"/>
  <c r="G3" i="19"/>
  <c r="H3" i="19"/>
  <c r="I3" i="19"/>
  <c r="J3" i="19"/>
  <c r="K3" i="19"/>
  <c r="L3" i="19"/>
  <c r="M3" i="19"/>
  <c r="N3" i="19"/>
  <c r="O3" i="19"/>
  <c r="P3" i="19"/>
  <c r="Q3" i="19"/>
  <c r="R3" i="19"/>
  <c r="S3" i="19"/>
  <c r="T3" i="19"/>
  <c r="U3" i="19"/>
  <c r="V3" i="19"/>
  <c r="W3" i="19"/>
  <c r="D34" i="19"/>
  <c r="E34" i="19"/>
  <c r="F34" i="19"/>
  <c r="G34" i="19"/>
  <c r="H34" i="19"/>
  <c r="I34" i="19"/>
  <c r="J34" i="19"/>
  <c r="K34" i="19"/>
  <c r="L34" i="19"/>
  <c r="M34" i="19"/>
  <c r="N34" i="19"/>
  <c r="O34" i="19"/>
  <c r="P34" i="19"/>
  <c r="Q34" i="19"/>
  <c r="R34" i="19"/>
  <c r="S34" i="19"/>
  <c r="T34" i="19"/>
  <c r="U34" i="19"/>
  <c r="V34" i="19"/>
  <c r="W34" i="19"/>
  <c r="E105" i="19"/>
  <c r="F105" i="19"/>
  <c r="G105" i="19"/>
  <c r="H105" i="19"/>
  <c r="I105" i="19"/>
  <c r="J105" i="19"/>
  <c r="K105" i="19"/>
  <c r="L105" i="19"/>
  <c r="M105" i="19"/>
  <c r="N105" i="19"/>
  <c r="O105" i="19"/>
  <c r="P105" i="19"/>
  <c r="Q105" i="19"/>
  <c r="R105" i="19"/>
  <c r="S105" i="19"/>
  <c r="T105" i="19"/>
  <c r="U105" i="19"/>
  <c r="V105" i="19"/>
  <c r="W105" i="19"/>
  <c r="D38" i="19"/>
  <c r="E38" i="19"/>
  <c r="F38" i="19"/>
  <c r="G38" i="19"/>
  <c r="H38" i="19"/>
  <c r="I38" i="19"/>
  <c r="J38" i="19"/>
  <c r="K38" i="19"/>
  <c r="L38" i="19"/>
  <c r="M38" i="19"/>
  <c r="N38" i="19"/>
  <c r="O38" i="19"/>
  <c r="P38" i="19"/>
  <c r="Q38" i="19"/>
  <c r="R38" i="19"/>
  <c r="S38" i="19"/>
  <c r="T38" i="19"/>
  <c r="U38" i="19"/>
  <c r="V38" i="19"/>
  <c r="W38" i="19"/>
  <c r="D80" i="19"/>
  <c r="E80" i="19"/>
  <c r="F80" i="19"/>
  <c r="G80" i="19"/>
  <c r="H80" i="19"/>
  <c r="I80" i="19"/>
  <c r="J80" i="19"/>
  <c r="K80" i="19"/>
  <c r="L80" i="19"/>
  <c r="M80" i="19"/>
  <c r="N80" i="19"/>
  <c r="O80" i="19"/>
  <c r="P80" i="19"/>
  <c r="Q80" i="19"/>
  <c r="R80" i="19"/>
  <c r="S80" i="19"/>
  <c r="T80" i="19"/>
  <c r="U80" i="19"/>
  <c r="V80" i="19"/>
  <c r="W80" i="19"/>
  <c r="D82" i="19"/>
  <c r="E82" i="19"/>
  <c r="F82" i="19"/>
  <c r="G82" i="19"/>
  <c r="H82" i="19"/>
  <c r="I82" i="19"/>
  <c r="J82" i="19"/>
  <c r="K82" i="19"/>
  <c r="L82" i="19"/>
  <c r="M82" i="19"/>
  <c r="N82" i="19"/>
  <c r="O82" i="19"/>
  <c r="P82" i="19"/>
  <c r="Q82" i="19"/>
  <c r="R82" i="19"/>
  <c r="S82" i="19"/>
  <c r="T82" i="19"/>
  <c r="U82" i="19"/>
  <c r="V82" i="19"/>
  <c r="W82" i="19"/>
  <c r="D107" i="19"/>
  <c r="E107" i="19"/>
  <c r="F107" i="19"/>
  <c r="G107" i="19"/>
  <c r="H107" i="19"/>
  <c r="I107" i="19"/>
  <c r="J107" i="19"/>
  <c r="K107" i="19"/>
  <c r="L107" i="19"/>
  <c r="M107" i="19"/>
  <c r="N107" i="19"/>
  <c r="O107" i="19"/>
  <c r="P107" i="19"/>
  <c r="Q107" i="19"/>
  <c r="R107" i="19"/>
  <c r="S107" i="19"/>
  <c r="T107" i="19"/>
  <c r="U107" i="19"/>
  <c r="V107" i="19"/>
  <c r="W107" i="19"/>
  <c r="D108" i="19"/>
  <c r="E108" i="19"/>
  <c r="F108" i="19"/>
  <c r="G108" i="19"/>
  <c r="H108" i="19"/>
  <c r="I108" i="19"/>
  <c r="J108" i="19"/>
  <c r="K108" i="19"/>
  <c r="L108" i="19"/>
  <c r="M108" i="19"/>
  <c r="N108" i="19"/>
  <c r="O108" i="19"/>
  <c r="P108" i="19"/>
  <c r="Q108" i="19"/>
  <c r="R108" i="19"/>
  <c r="S108" i="19"/>
  <c r="T108" i="19"/>
  <c r="U108" i="19"/>
  <c r="V108" i="19"/>
  <c r="W108" i="19"/>
  <c r="D39" i="19"/>
  <c r="E39" i="19"/>
  <c r="F39" i="19"/>
  <c r="G39" i="19"/>
  <c r="H39" i="19"/>
  <c r="I39" i="19"/>
  <c r="J39" i="19"/>
  <c r="K39" i="19"/>
  <c r="L39" i="19"/>
  <c r="M39" i="19"/>
  <c r="N39" i="19"/>
  <c r="O39" i="19"/>
  <c r="P39" i="19"/>
  <c r="Q39" i="19"/>
  <c r="R39" i="19"/>
  <c r="S39" i="19"/>
  <c r="T39" i="19"/>
  <c r="U39" i="19"/>
  <c r="V39" i="19"/>
  <c r="W39" i="19"/>
  <c r="D33" i="19"/>
  <c r="E33" i="19"/>
  <c r="F33" i="19"/>
  <c r="G33" i="19"/>
  <c r="H33" i="19"/>
  <c r="I33" i="19"/>
  <c r="J33" i="19"/>
  <c r="K33" i="19"/>
  <c r="L33" i="19"/>
  <c r="M33" i="19"/>
  <c r="N33" i="19"/>
  <c r="O33" i="19"/>
  <c r="P33" i="19"/>
  <c r="Q33" i="19"/>
  <c r="R33" i="19"/>
  <c r="S33" i="19"/>
  <c r="T33" i="19"/>
  <c r="U33" i="19"/>
  <c r="V33" i="19"/>
  <c r="W33" i="19"/>
  <c r="D10" i="19"/>
  <c r="E10" i="19"/>
  <c r="F10" i="19"/>
  <c r="G10" i="19"/>
  <c r="H10" i="19"/>
  <c r="I10" i="19"/>
  <c r="J10" i="19"/>
  <c r="K10" i="19"/>
  <c r="L10" i="19"/>
  <c r="M10" i="19"/>
  <c r="N10" i="19"/>
  <c r="O10" i="19"/>
  <c r="P10" i="19"/>
  <c r="Q10" i="19"/>
  <c r="R10" i="19"/>
  <c r="S10" i="19"/>
  <c r="T10" i="19"/>
  <c r="U10" i="19"/>
  <c r="V10" i="19"/>
  <c r="W10" i="19"/>
  <c r="D66" i="19"/>
  <c r="E66" i="19"/>
  <c r="F66" i="19"/>
  <c r="G66" i="19"/>
  <c r="H66" i="19"/>
  <c r="I66" i="19"/>
  <c r="J66" i="19"/>
  <c r="K66" i="19"/>
  <c r="L66" i="19"/>
  <c r="M66" i="19"/>
  <c r="N66" i="19"/>
  <c r="O66" i="19"/>
  <c r="P66" i="19"/>
  <c r="Q66" i="19"/>
  <c r="R66" i="19"/>
  <c r="S66" i="19"/>
  <c r="T66" i="19"/>
  <c r="U66" i="19"/>
  <c r="V66" i="19"/>
  <c r="W66" i="19"/>
  <c r="D68" i="19"/>
  <c r="E68" i="19"/>
  <c r="F68" i="19"/>
  <c r="G68" i="19"/>
  <c r="H68" i="19"/>
  <c r="I68" i="19"/>
  <c r="J68" i="19"/>
  <c r="K68" i="19"/>
  <c r="L68" i="19"/>
  <c r="M68" i="19"/>
  <c r="N68" i="19"/>
  <c r="O68" i="19"/>
  <c r="P68" i="19"/>
  <c r="Q68" i="19"/>
  <c r="R68" i="19"/>
  <c r="S68" i="19"/>
  <c r="T68" i="19"/>
  <c r="U68" i="19"/>
  <c r="V68" i="19"/>
  <c r="W68" i="19"/>
  <c r="D73" i="19"/>
  <c r="E73" i="19"/>
  <c r="F73" i="19"/>
  <c r="G73" i="19"/>
  <c r="H73" i="19"/>
  <c r="I73" i="19"/>
  <c r="J73" i="19"/>
  <c r="K73" i="19"/>
  <c r="L73" i="19"/>
  <c r="M73" i="19"/>
  <c r="N73" i="19"/>
  <c r="O73" i="19"/>
  <c r="P73" i="19"/>
  <c r="Q73" i="19"/>
  <c r="R73" i="19"/>
  <c r="S73" i="19"/>
  <c r="T73" i="19"/>
  <c r="U73" i="19"/>
  <c r="V73" i="19"/>
  <c r="W73" i="19"/>
  <c r="D98" i="19"/>
  <c r="E98" i="19"/>
  <c r="F98" i="19"/>
  <c r="G98" i="19"/>
  <c r="H98" i="19"/>
  <c r="I98" i="19"/>
  <c r="J98" i="19"/>
  <c r="K98" i="19"/>
  <c r="L98" i="19"/>
  <c r="M98" i="19"/>
  <c r="N98" i="19"/>
  <c r="O98" i="19"/>
  <c r="P98" i="19"/>
  <c r="Q98" i="19"/>
  <c r="R98" i="19"/>
  <c r="S98" i="19"/>
  <c r="T98" i="19"/>
  <c r="U98" i="19"/>
  <c r="V98" i="19"/>
  <c r="W98" i="19"/>
  <c r="D74" i="19"/>
  <c r="E74" i="19"/>
  <c r="F74" i="19"/>
  <c r="G74" i="19"/>
  <c r="H74" i="19"/>
  <c r="I74" i="19"/>
  <c r="J74" i="19"/>
  <c r="K74" i="19"/>
  <c r="L74" i="19"/>
  <c r="M74" i="19"/>
  <c r="N74" i="19"/>
  <c r="O74" i="19"/>
  <c r="P74" i="19"/>
  <c r="Q74" i="19"/>
  <c r="R74" i="19"/>
  <c r="S74" i="19"/>
  <c r="T74" i="19"/>
  <c r="U74" i="19"/>
  <c r="V74" i="19"/>
  <c r="W74" i="19"/>
  <c r="D85" i="19"/>
  <c r="E85" i="19"/>
  <c r="F85" i="19"/>
  <c r="G85" i="19"/>
  <c r="H85" i="19"/>
  <c r="I85" i="19"/>
  <c r="J85" i="19"/>
  <c r="K85" i="19"/>
  <c r="L85" i="19"/>
  <c r="M85" i="19"/>
  <c r="N85" i="19"/>
  <c r="O85" i="19"/>
  <c r="P85" i="19"/>
  <c r="Q85" i="19"/>
  <c r="R85" i="19"/>
  <c r="S85" i="19"/>
  <c r="T85" i="19"/>
  <c r="U85" i="19"/>
  <c r="V85" i="19"/>
  <c r="W85" i="19"/>
  <c r="D71" i="19"/>
  <c r="E71" i="19"/>
  <c r="F71" i="19"/>
  <c r="G71" i="19"/>
  <c r="H71" i="19"/>
  <c r="I71" i="19"/>
  <c r="J71" i="19"/>
  <c r="K71" i="19"/>
  <c r="L71" i="19"/>
  <c r="M71" i="19"/>
  <c r="N71" i="19"/>
  <c r="O71" i="19"/>
  <c r="P71" i="19"/>
  <c r="Q71" i="19"/>
  <c r="R71" i="19"/>
  <c r="S71" i="19"/>
  <c r="T71" i="19"/>
  <c r="U71" i="19"/>
  <c r="V71" i="19"/>
  <c r="W71" i="19"/>
  <c r="D97" i="19"/>
  <c r="E97" i="19"/>
  <c r="F97" i="19"/>
  <c r="G97" i="19"/>
  <c r="H97" i="19"/>
  <c r="I97" i="19"/>
  <c r="J97" i="19"/>
  <c r="K97" i="19"/>
  <c r="L97" i="19"/>
  <c r="M97" i="19"/>
  <c r="N97" i="19"/>
  <c r="O97" i="19"/>
  <c r="P97" i="19"/>
  <c r="Q97" i="19"/>
  <c r="R97" i="19"/>
  <c r="S97" i="19"/>
  <c r="T97" i="19"/>
  <c r="U97" i="19"/>
  <c r="V97" i="19"/>
  <c r="W97" i="19"/>
  <c r="D58" i="19"/>
  <c r="E58" i="19"/>
  <c r="F58" i="19"/>
  <c r="G58" i="19"/>
  <c r="H58" i="19"/>
  <c r="I58" i="19"/>
  <c r="J58" i="19"/>
  <c r="K58" i="19"/>
  <c r="L58" i="19"/>
  <c r="M58" i="19"/>
  <c r="N58" i="19"/>
  <c r="O58" i="19"/>
  <c r="P58" i="19"/>
  <c r="Q58" i="19"/>
  <c r="R58" i="19"/>
  <c r="S58" i="19"/>
  <c r="T58" i="19"/>
  <c r="U58" i="19"/>
  <c r="V58" i="19"/>
  <c r="W58" i="19"/>
  <c r="D101" i="19"/>
  <c r="E101" i="19"/>
  <c r="F101" i="19"/>
  <c r="G101" i="19"/>
  <c r="H101" i="19"/>
  <c r="I101" i="19"/>
  <c r="J101" i="19"/>
  <c r="K101" i="19"/>
  <c r="L101" i="19"/>
  <c r="M101" i="19"/>
  <c r="N101" i="19"/>
  <c r="O101" i="19"/>
  <c r="P101" i="19"/>
  <c r="Q101" i="19"/>
  <c r="R101" i="19"/>
  <c r="S101" i="19"/>
  <c r="T101" i="19"/>
  <c r="U101" i="19"/>
  <c r="V101" i="19"/>
  <c r="W101" i="19"/>
  <c r="E12" i="19"/>
  <c r="F12" i="19"/>
  <c r="G12" i="19"/>
  <c r="H12" i="19"/>
  <c r="I12" i="19"/>
  <c r="J12" i="19"/>
  <c r="K12" i="19"/>
  <c r="L12" i="19"/>
  <c r="M12" i="19"/>
  <c r="N12" i="19"/>
  <c r="O12" i="19"/>
  <c r="P12" i="19"/>
  <c r="Q12" i="19"/>
  <c r="R12" i="19"/>
  <c r="S12" i="19"/>
  <c r="T12" i="19"/>
  <c r="U12" i="19"/>
  <c r="V12" i="19"/>
  <c r="W12" i="19"/>
  <c r="D12" i="19"/>
  <c r="P31" i="17" l="1"/>
  <c r="T31" i="17"/>
  <c r="X31" i="17"/>
  <c r="AB31" i="17"/>
  <c r="AF31" i="17"/>
  <c r="AJ31" i="17"/>
  <c r="AN31" i="17"/>
  <c r="AR31" i="17"/>
  <c r="AV31" i="17"/>
  <c r="AB27" i="17"/>
  <c r="X27" i="17"/>
  <c r="AN27" i="17"/>
  <c r="AR27" i="17"/>
  <c r="AV27" i="17"/>
  <c r="T27" i="17"/>
  <c r="AJ27" i="17"/>
  <c r="P27" i="17"/>
  <c r="AF27" i="17"/>
  <c r="P46" i="17"/>
  <c r="T46" i="17"/>
  <c r="X46" i="17"/>
  <c r="AB46" i="17"/>
  <c r="AF46" i="17"/>
  <c r="AJ46" i="17"/>
  <c r="AN46" i="17"/>
  <c r="AR46" i="17"/>
  <c r="AV46" i="17"/>
  <c r="P34" i="17"/>
  <c r="T34" i="17"/>
  <c r="X34" i="17"/>
  <c r="AB34" i="17"/>
  <c r="AF34" i="17"/>
  <c r="AJ34" i="17"/>
  <c r="AR34" i="17"/>
  <c r="AN34" i="17"/>
  <c r="AV34" i="17"/>
  <c r="P30" i="17"/>
  <c r="T30" i="17"/>
  <c r="X30" i="17"/>
  <c r="AB30" i="17"/>
  <c r="AF30" i="17"/>
  <c r="AJ30" i="17"/>
  <c r="AN30" i="17"/>
  <c r="AR30" i="17"/>
  <c r="AV30" i="17"/>
  <c r="P26" i="17"/>
  <c r="T26" i="17"/>
  <c r="X26" i="17"/>
  <c r="AB26" i="17"/>
  <c r="AF26" i="17"/>
  <c r="AJ26" i="17"/>
  <c r="AN26" i="17"/>
  <c r="AR26" i="17"/>
  <c r="AV26" i="17"/>
  <c r="P49" i="17"/>
  <c r="AB49" i="17"/>
  <c r="AN49" i="17"/>
  <c r="X49" i="17"/>
  <c r="AJ49" i="17"/>
  <c r="AV49" i="17"/>
  <c r="T49" i="17"/>
  <c r="AF49" i="17"/>
  <c r="AR49" i="17"/>
  <c r="AJ45" i="17"/>
  <c r="AR45" i="17"/>
  <c r="P45" i="17"/>
  <c r="T45" i="17"/>
  <c r="X45" i="17"/>
  <c r="AB45" i="17"/>
  <c r="AF45" i="17"/>
  <c r="AN45" i="17"/>
  <c r="AV45" i="17"/>
  <c r="T35" i="17"/>
  <c r="AB35" i="17"/>
  <c r="AJ35" i="17"/>
  <c r="AR35" i="17"/>
  <c r="P35" i="17"/>
  <c r="X35" i="17"/>
  <c r="AF35" i="17"/>
  <c r="AN35" i="17"/>
  <c r="AV35" i="17"/>
  <c r="T29" i="17"/>
  <c r="AJ29" i="17"/>
  <c r="P29" i="17"/>
  <c r="AF29" i="17"/>
  <c r="AV29" i="17"/>
  <c r="AB29" i="17"/>
  <c r="AR29" i="17"/>
  <c r="X29" i="17"/>
  <c r="AN29" i="17"/>
  <c r="X25" i="17"/>
  <c r="AN25" i="17"/>
  <c r="T25" i="17"/>
  <c r="AJ25" i="17"/>
  <c r="P25" i="17"/>
  <c r="AF25" i="17"/>
  <c r="AV25" i="17"/>
  <c r="AB25" i="17"/>
  <c r="AR25" i="17"/>
  <c r="P48" i="17"/>
  <c r="X48" i="17"/>
  <c r="AF48" i="17"/>
  <c r="AN48" i="17"/>
  <c r="AV48" i="17"/>
  <c r="T48" i="17"/>
  <c r="AB48" i="17"/>
  <c r="AJ48" i="17"/>
  <c r="AR48" i="17"/>
  <c r="P44" i="17"/>
  <c r="T44" i="17"/>
  <c r="X44" i="17"/>
  <c r="AB44" i="17"/>
  <c r="AF44" i="17"/>
  <c r="AJ44" i="17"/>
  <c r="AN44" i="17"/>
  <c r="AR44" i="17"/>
  <c r="AV44" i="17"/>
  <c r="X37" i="17"/>
  <c r="T37" i="17"/>
  <c r="P37" i="17"/>
  <c r="AF37" i="17"/>
  <c r="AJ37" i="17"/>
  <c r="AN37" i="17"/>
  <c r="AR37" i="17"/>
  <c r="AV37" i="17"/>
  <c r="AB37" i="17"/>
  <c r="P28" i="17"/>
  <c r="T28" i="17"/>
  <c r="X28" i="17"/>
  <c r="AB28" i="17"/>
  <c r="AF28" i="17"/>
  <c r="AJ28" i="17"/>
  <c r="AN28" i="17"/>
  <c r="AR28" i="17"/>
  <c r="AV28" i="17"/>
  <c r="T47" i="17"/>
  <c r="AB47" i="17"/>
  <c r="AJ47" i="17"/>
  <c r="AR47" i="17"/>
  <c r="X47" i="17"/>
  <c r="AN47" i="17"/>
  <c r="P47" i="17"/>
  <c r="AF47" i="17"/>
  <c r="AV47" i="17"/>
  <c r="P43" i="17"/>
  <c r="X43" i="17"/>
  <c r="AF43" i="17"/>
  <c r="AN43" i="17"/>
  <c r="AV43" i="17"/>
  <c r="T43" i="17"/>
  <c r="AB43" i="17"/>
  <c r="AJ43" i="17"/>
  <c r="AR43" i="17"/>
  <c r="P36" i="17"/>
  <c r="X36" i="17"/>
  <c r="AF36" i="17"/>
  <c r="AN36" i="17"/>
  <c r="AV36" i="17"/>
  <c r="T36" i="17"/>
  <c r="AB36" i="17"/>
  <c r="AJ36" i="17"/>
  <c r="AR36" i="17"/>
  <c r="E137" i="2"/>
  <c r="F137" i="2"/>
  <c r="G137" i="2"/>
  <c r="H137" i="2"/>
  <c r="I137" i="2"/>
  <c r="J137" i="2"/>
  <c r="K137" i="2"/>
  <c r="L137" i="2"/>
  <c r="M137" i="2"/>
  <c r="N137" i="2"/>
  <c r="O137" i="2"/>
  <c r="P137" i="2"/>
  <c r="Q137" i="2"/>
  <c r="R137" i="2"/>
  <c r="S137" i="2"/>
  <c r="T137" i="2"/>
  <c r="U137" i="2"/>
  <c r="V137" i="2"/>
  <c r="W137" i="2"/>
  <c r="D137" i="2"/>
  <c r="X4" i="2" l="1"/>
  <c r="Y4" i="2"/>
  <c r="H55" i="15" s="1"/>
  <c r="Z4" i="2"/>
  <c r="I55" i="15" s="1"/>
  <c r="AA4" i="2"/>
  <c r="J55" i="15" s="1"/>
  <c r="AB4" i="2"/>
  <c r="K55" i="15" s="1"/>
  <c r="X5" i="2"/>
  <c r="Y5" i="2"/>
  <c r="H71" i="15" s="1"/>
  <c r="Z5" i="2"/>
  <c r="I71" i="15" s="1"/>
  <c r="AA5" i="2"/>
  <c r="J71" i="15" s="1"/>
  <c r="AB5" i="2"/>
  <c r="K71" i="15" s="1"/>
  <c r="X6" i="2"/>
  <c r="Y6" i="2"/>
  <c r="H34" i="15" s="1"/>
  <c r="Z6" i="2"/>
  <c r="I34" i="15" s="1"/>
  <c r="AA6" i="2"/>
  <c r="J34" i="15" s="1"/>
  <c r="AB6" i="2"/>
  <c r="K34" i="15" s="1"/>
  <c r="X7" i="2"/>
  <c r="Y7" i="2"/>
  <c r="Z7" i="2"/>
  <c r="AA7" i="2"/>
  <c r="AB7" i="2"/>
  <c r="X8" i="2"/>
  <c r="Y8" i="2"/>
  <c r="Z8" i="2"/>
  <c r="AA8" i="2"/>
  <c r="AB8" i="2"/>
  <c r="X9" i="2"/>
  <c r="Y9" i="2"/>
  <c r="H67" i="15" s="1"/>
  <c r="Z9" i="2"/>
  <c r="I67" i="15" s="1"/>
  <c r="AA9" i="2"/>
  <c r="J67" i="15" s="1"/>
  <c r="AB9" i="2"/>
  <c r="K67" i="15" s="1"/>
  <c r="X10" i="2"/>
  <c r="Y10" i="2"/>
  <c r="H99" i="15" s="1"/>
  <c r="Z10" i="2"/>
  <c r="I99" i="15" s="1"/>
  <c r="AA10" i="2"/>
  <c r="J99" i="15" s="1"/>
  <c r="AB10" i="2"/>
  <c r="K99" i="15" s="1"/>
  <c r="X11" i="2"/>
  <c r="Y11" i="2"/>
  <c r="H38" i="15" s="1"/>
  <c r="Z11" i="2"/>
  <c r="I38" i="15" s="1"/>
  <c r="AA11" i="2"/>
  <c r="J38" i="15" s="1"/>
  <c r="AB11" i="2"/>
  <c r="K38" i="15" s="1"/>
  <c r="X12" i="2"/>
  <c r="Y12" i="2"/>
  <c r="H94" i="15" s="1"/>
  <c r="Z12" i="2"/>
  <c r="I94" i="15" s="1"/>
  <c r="AA12" i="2"/>
  <c r="J94" i="15" s="1"/>
  <c r="AB12" i="2"/>
  <c r="K94" i="15" s="1"/>
  <c r="X13" i="2"/>
  <c r="Y13" i="2"/>
  <c r="Z13" i="2"/>
  <c r="AA13" i="2"/>
  <c r="AB13" i="2"/>
  <c r="X14" i="2"/>
  <c r="Y14" i="2"/>
  <c r="H39" i="15" s="1"/>
  <c r="Z14" i="2"/>
  <c r="I39" i="15" s="1"/>
  <c r="AA14" i="2"/>
  <c r="J39" i="15" s="1"/>
  <c r="AB14" i="2"/>
  <c r="K39" i="15" s="1"/>
  <c r="X15" i="2"/>
  <c r="Y15" i="2"/>
  <c r="H20" i="15" s="1"/>
  <c r="Z15" i="2"/>
  <c r="I20" i="15" s="1"/>
  <c r="AA15" i="2"/>
  <c r="J20" i="15" s="1"/>
  <c r="AB15" i="2"/>
  <c r="K20" i="15" s="1"/>
  <c r="X16" i="2"/>
  <c r="Y16" i="2"/>
  <c r="H72" i="15" s="1"/>
  <c r="Z16" i="2"/>
  <c r="I72" i="15" s="1"/>
  <c r="AA16" i="2"/>
  <c r="J72" i="15" s="1"/>
  <c r="AB16" i="2"/>
  <c r="K72" i="15" s="1"/>
  <c r="X17" i="2"/>
  <c r="Y17" i="2"/>
  <c r="H53" i="15" s="1"/>
  <c r="Z17" i="2"/>
  <c r="I53" i="15" s="1"/>
  <c r="AA17" i="2"/>
  <c r="J53" i="15" s="1"/>
  <c r="AB17" i="2"/>
  <c r="K53" i="15" s="1"/>
  <c r="X18" i="2"/>
  <c r="Y18" i="2"/>
  <c r="H84" i="15" s="1"/>
  <c r="Z18" i="2"/>
  <c r="I84" i="15" s="1"/>
  <c r="AA18" i="2"/>
  <c r="J84" i="15" s="1"/>
  <c r="AB18" i="2"/>
  <c r="K84" i="15" s="1"/>
  <c r="X19" i="2"/>
  <c r="Y19" i="2"/>
  <c r="H91" i="15" s="1"/>
  <c r="Z19" i="2"/>
  <c r="I91" i="15" s="1"/>
  <c r="AA19" i="2"/>
  <c r="J91" i="15" s="1"/>
  <c r="AB19" i="2"/>
  <c r="K91" i="15" s="1"/>
  <c r="X20" i="2"/>
  <c r="Y20" i="2"/>
  <c r="H9" i="15" s="1"/>
  <c r="Z20" i="2"/>
  <c r="I9" i="15" s="1"/>
  <c r="AA20" i="2"/>
  <c r="J9" i="15" s="1"/>
  <c r="AB20" i="2"/>
  <c r="K9" i="15" s="1"/>
  <c r="X21" i="2"/>
  <c r="Y21" i="2"/>
  <c r="H21" i="15" s="1"/>
  <c r="Z21" i="2"/>
  <c r="I21" i="15" s="1"/>
  <c r="AA21" i="2"/>
  <c r="J21" i="15" s="1"/>
  <c r="AB21" i="2"/>
  <c r="K21" i="15" s="1"/>
  <c r="X22" i="2"/>
  <c r="Y22" i="2"/>
  <c r="H37" i="15" s="1"/>
  <c r="Z22" i="2"/>
  <c r="I37" i="15" s="1"/>
  <c r="AA22" i="2"/>
  <c r="J37" i="15" s="1"/>
  <c r="AB22" i="2"/>
  <c r="K37" i="15" s="1"/>
  <c r="X23" i="2"/>
  <c r="Y23" i="2"/>
  <c r="H52" i="15" s="1"/>
  <c r="Z23" i="2"/>
  <c r="I52" i="15" s="1"/>
  <c r="AA23" i="2"/>
  <c r="J52" i="15" s="1"/>
  <c r="AB23" i="2"/>
  <c r="K52" i="15" s="1"/>
  <c r="X24" i="2"/>
  <c r="Y24" i="2"/>
  <c r="H36" i="15" s="1"/>
  <c r="Z24" i="2"/>
  <c r="I36" i="15" s="1"/>
  <c r="AA24" i="2"/>
  <c r="J36" i="15" s="1"/>
  <c r="AB24" i="2"/>
  <c r="K36" i="15" s="1"/>
  <c r="X25" i="2"/>
  <c r="Y25" i="2"/>
  <c r="H22" i="15" s="1"/>
  <c r="Z25" i="2"/>
  <c r="I22" i="15" s="1"/>
  <c r="AA25" i="2"/>
  <c r="J22" i="15" s="1"/>
  <c r="AB25" i="2"/>
  <c r="K22" i="15" s="1"/>
  <c r="X26" i="2"/>
  <c r="Y26" i="2"/>
  <c r="H58" i="15" s="1"/>
  <c r="Z26" i="2"/>
  <c r="I58" i="15" s="1"/>
  <c r="AA26" i="2"/>
  <c r="J58" i="15" s="1"/>
  <c r="AB26" i="2"/>
  <c r="K58" i="15" s="1"/>
  <c r="X27" i="2"/>
  <c r="Y27" i="2"/>
  <c r="H88" i="15" s="1"/>
  <c r="Z27" i="2"/>
  <c r="I88" i="15" s="1"/>
  <c r="AA27" i="2"/>
  <c r="J88" i="15" s="1"/>
  <c r="AB27" i="2"/>
  <c r="K88" i="15" s="1"/>
  <c r="X28" i="2"/>
  <c r="Y28" i="2"/>
  <c r="Z28" i="2"/>
  <c r="AA28" i="2"/>
  <c r="AB28" i="2"/>
  <c r="X29" i="2"/>
  <c r="Y29" i="2"/>
  <c r="H95" i="15" s="1"/>
  <c r="Z29" i="2"/>
  <c r="I95" i="15" s="1"/>
  <c r="AA29" i="2"/>
  <c r="J95" i="15" s="1"/>
  <c r="AB29" i="2"/>
  <c r="K95" i="15" s="1"/>
  <c r="X30" i="2"/>
  <c r="Y30" i="2"/>
  <c r="Z30" i="2"/>
  <c r="AA30" i="2"/>
  <c r="AB30" i="2"/>
  <c r="X31" i="2"/>
  <c r="Y31" i="2"/>
  <c r="H59" i="15" s="1"/>
  <c r="Z31" i="2"/>
  <c r="I59" i="15" s="1"/>
  <c r="AA31" i="2"/>
  <c r="J59" i="15" s="1"/>
  <c r="AB31" i="2"/>
  <c r="K59" i="15" s="1"/>
  <c r="X32" i="2"/>
  <c r="Y32" i="2"/>
  <c r="H45" i="15" s="1"/>
  <c r="Z32" i="2"/>
  <c r="I45" i="15" s="1"/>
  <c r="AA32" i="2"/>
  <c r="J45" i="15" s="1"/>
  <c r="AB32" i="2"/>
  <c r="K45" i="15" s="1"/>
  <c r="X33" i="2"/>
  <c r="Y33" i="2"/>
  <c r="H14" i="15" s="1"/>
  <c r="Z33" i="2"/>
  <c r="I14" i="15" s="1"/>
  <c r="AA33" i="2"/>
  <c r="J14" i="15" s="1"/>
  <c r="AB33" i="2"/>
  <c r="K14" i="15" s="1"/>
  <c r="X34" i="2"/>
  <c r="Y34" i="2"/>
  <c r="H18" i="15" s="1"/>
  <c r="Z34" i="2"/>
  <c r="I18" i="15" s="1"/>
  <c r="AA34" i="2"/>
  <c r="J18" i="15" s="1"/>
  <c r="AB34" i="2"/>
  <c r="K18" i="15" s="1"/>
  <c r="X35" i="2"/>
  <c r="Y35" i="2"/>
  <c r="H64" i="15" s="1"/>
  <c r="Z35" i="2"/>
  <c r="I64" i="15" s="1"/>
  <c r="AA35" i="2"/>
  <c r="J64" i="15" s="1"/>
  <c r="AB35" i="2"/>
  <c r="K64" i="15" s="1"/>
  <c r="X36" i="2"/>
  <c r="Y36" i="2"/>
  <c r="H111" i="15" s="1"/>
  <c r="Z36" i="2"/>
  <c r="I111" i="15" s="1"/>
  <c r="AA36" i="2"/>
  <c r="J111" i="15" s="1"/>
  <c r="AB36" i="2"/>
  <c r="K111" i="15" s="1"/>
  <c r="X37" i="2"/>
  <c r="Y37" i="2"/>
  <c r="H6" i="15" s="1"/>
  <c r="Z37" i="2"/>
  <c r="I6" i="15" s="1"/>
  <c r="AA37" i="2"/>
  <c r="J6" i="15" s="1"/>
  <c r="AB37" i="2"/>
  <c r="K6" i="15" s="1"/>
  <c r="X38" i="2"/>
  <c r="Y38" i="2"/>
  <c r="H24" i="15" s="1"/>
  <c r="Z38" i="2"/>
  <c r="I24" i="15" s="1"/>
  <c r="AA38" i="2"/>
  <c r="J24" i="15" s="1"/>
  <c r="AB38" i="2"/>
  <c r="K24" i="15" s="1"/>
  <c r="X39" i="2"/>
  <c r="Y39" i="2"/>
  <c r="Z39" i="2"/>
  <c r="AA39" i="2"/>
  <c r="AB39" i="2"/>
  <c r="X40" i="2"/>
  <c r="Y40" i="2"/>
  <c r="Z40" i="2"/>
  <c r="AA40" i="2"/>
  <c r="AB40" i="2"/>
  <c r="X41" i="2"/>
  <c r="Y41" i="2"/>
  <c r="H26" i="15" s="1"/>
  <c r="Z41" i="2"/>
  <c r="I26" i="15" s="1"/>
  <c r="AA41" i="2"/>
  <c r="J26" i="15" s="1"/>
  <c r="AB41" i="2"/>
  <c r="K26" i="15" s="1"/>
  <c r="X42" i="2"/>
  <c r="Y42" i="2"/>
  <c r="Z42" i="2"/>
  <c r="AA42" i="2"/>
  <c r="AB42" i="2"/>
  <c r="X43" i="2"/>
  <c r="Y43" i="2"/>
  <c r="H98" i="15" s="1"/>
  <c r="Z43" i="2"/>
  <c r="I98" i="15" s="1"/>
  <c r="AA43" i="2"/>
  <c r="J98" i="15" s="1"/>
  <c r="AB43" i="2"/>
  <c r="K98" i="15" s="1"/>
  <c r="X44" i="2"/>
  <c r="Y44" i="2"/>
  <c r="H50" i="15" s="1"/>
  <c r="Z44" i="2"/>
  <c r="I50" i="15" s="1"/>
  <c r="AA44" i="2"/>
  <c r="J50" i="15" s="1"/>
  <c r="AB44" i="2"/>
  <c r="K50" i="15" s="1"/>
  <c r="X45" i="2"/>
  <c r="Y45" i="2"/>
  <c r="H76" i="15" s="1"/>
  <c r="Z45" i="2"/>
  <c r="I76" i="15" s="1"/>
  <c r="AA45" i="2"/>
  <c r="J76" i="15" s="1"/>
  <c r="AB45" i="2"/>
  <c r="K76" i="15" s="1"/>
  <c r="X46" i="2"/>
  <c r="Y46" i="2"/>
  <c r="H17" i="15" s="1"/>
  <c r="Z46" i="2"/>
  <c r="I17" i="15" s="1"/>
  <c r="AA46" i="2"/>
  <c r="J17" i="15" s="1"/>
  <c r="AB46" i="2"/>
  <c r="K17" i="15" s="1"/>
  <c r="X47" i="2"/>
  <c r="Y47" i="2"/>
  <c r="H35" i="15" s="1"/>
  <c r="Z47" i="2"/>
  <c r="I35" i="15" s="1"/>
  <c r="AA47" i="2"/>
  <c r="J35" i="15" s="1"/>
  <c r="AB47" i="2"/>
  <c r="K35" i="15" s="1"/>
  <c r="X48" i="2"/>
  <c r="Y48" i="2"/>
  <c r="H103" i="15" s="1"/>
  <c r="Z48" i="2"/>
  <c r="I103" i="15" s="1"/>
  <c r="AA48" i="2"/>
  <c r="J103" i="15" s="1"/>
  <c r="AB48" i="2"/>
  <c r="K103" i="15" s="1"/>
  <c r="X49" i="2"/>
  <c r="Y49" i="2"/>
  <c r="H113" i="15" s="1"/>
  <c r="Z49" i="2"/>
  <c r="I113" i="15" s="1"/>
  <c r="AA49" i="2"/>
  <c r="J113" i="15" s="1"/>
  <c r="AB49" i="2"/>
  <c r="K113" i="15" s="1"/>
  <c r="X50" i="2"/>
  <c r="Y50" i="2"/>
  <c r="H44" i="15" s="1"/>
  <c r="Z50" i="2"/>
  <c r="I44" i="15" s="1"/>
  <c r="AA50" i="2"/>
  <c r="J44" i="15" s="1"/>
  <c r="AB50" i="2"/>
  <c r="K44" i="15" s="1"/>
  <c r="X51" i="2"/>
  <c r="Y51" i="2"/>
  <c r="H101" i="15" s="1"/>
  <c r="Z51" i="2"/>
  <c r="I101" i="15" s="1"/>
  <c r="AA51" i="2"/>
  <c r="J101" i="15" s="1"/>
  <c r="AB51" i="2"/>
  <c r="K101" i="15" s="1"/>
  <c r="X52" i="2"/>
  <c r="Y52" i="2"/>
  <c r="H85" i="15" s="1"/>
  <c r="Z52" i="2"/>
  <c r="I85" i="15" s="1"/>
  <c r="AA52" i="2"/>
  <c r="J85" i="15" s="1"/>
  <c r="AB52" i="2"/>
  <c r="K85" i="15" s="1"/>
  <c r="X53" i="2"/>
  <c r="Y53" i="2"/>
  <c r="H51" i="15" s="1"/>
  <c r="Z53" i="2"/>
  <c r="I51" i="15" s="1"/>
  <c r="AA53" i="2"/>
  <c r="J51" i="15" s="1"/>
  <c r="AB53" i="2"/>
  <c r="K51" i="15" s="1"/>
  <c r="X54" i="2"/>
  <c r="Y54" i="2"/>
  <c r="H74" i="15" s="1"/>
  <c r="Z54" i="2"/>
  <c r="I74" i="15" s="1"/>
  <c r="AA54" i="2"/>
  <c r="J74" i="15" s="1"/>
  <c r="AB54" i="2"/>
  <c r="K74" i="15" s="1"/>
  <c r="X55" i="2"/>
  <c r="Y55" i="2"/>
  <c r="H66" i="15" s="1"/>
  <c r="Z55" i="2"/>
  <c r="I66" i="15" s="1"/>
  <c r="AA55" i="2"/>
  <c r="J66" i="15" s="1"/>
  <c r="AB55" i="2"/>
  <c r="K66" i="15" s="1"/>
  <c r="X56" i="2"/>
  <c r="Y56" i="2"/>
  <c r="H68" i="15" s="1"/>
  <c r="Z56" i="2"/>
  <c r="I68" i="15" s="1"/>
  <c r="AA56" i="2"/>
  <c r="J68" i="15" s="1"/>
  <c r="AB56" i="2"/>
  <c r="K68" i="15" s="1"/>
  <c r="X57" i="2"/>
  <c r="Y57" i="2"/>
  <c r="H114" i="15" s="1"/>
  <c r="Z57" i="2"/>
  <c r="I114" i="15" s="1"/>
  <c r="AA57" i="2"/>
  <c r="J114" i="15" s="1"/>
  <c r="AB57" i="2"/>
  <c r="K114" i="15" s="1"/>
  <c r="X58" i="2"/>
  <c r="Y58" i="2"/>
  <c r="H32" i="15" s="1"/>
  <c r="Z58" i="2"/>
  <c r="I32" i="15" s="1"/>
  <c r="AA58" i="2"/>
  <c r="J32" i="15" s="1"/>
  <c r="AB58" i="2"/>
  <c r="K32" i="15" s="1"/>
  <c r="X59" i="2"/>
  <c r="Y59" i="2"/>
  <c r="H63" i="15" s="1"/>
  <c r="Z59" i="2"/>
  <c r="I63" i="15" s="1"/>
  <c r="AA59" i="2"/>
  <c r="J63" i="15" s="1"/>
  <c r="AB59" i="2"/>
  <c r="K63" i="15" s="1"/>
  <c r="X60" i="2"/>
  <c r="Y60" i="2"/>
  <c r="H62" i="15" s="1"/>
  <c r="Z60" i="2"/>
  <c r="I62" i="15" s="1"/>
  <c r="AA60" i="2"/>
  <c r="J62" i="15" s="1"/>
  <c r="AB60" i="2"/>
  <c r="K62" i="15" s="1"/>
  <c r="X61" i="2"/>
  <c r="Y61" i="2"/>
  <c r="H13" i="15" s="1"/>
  <c r="Z61" i="2"/>
  <c r="I13" i="15" s="1"/>
  <c r="AA61" i="2"/>
  <c r="J13" i="15" s="1"/>
  <c r="AB61" i="2"/>
  <c r="K13" i="15" s="1"/>
  <c r="X62" i="2"/>
  <c r="Y62" i="2"/>
  <c r="H105" i="15" s="1"/>
  <c r="Z62" i="2"/>
  <c r="I105" i="15" s="1"/>
  <c r="AA62" i="2"/>
  <c r="J105" i="15" s="1"/>
  <c r="AB62" i="2"/>
  <c r="K105" i="15" s="1"/>
  <c r="X63" i="2"/>
  <c r="Y63" i="2"/>
  <c r="H65" i="15" s="1"/>
  <c r="Z63" i="2"/>
  <c r="I65" i="15" s="1"/>
  <c r="AA63" i="2"/>
  <c r="J65" i="15" s="1"/>
  <c r="AB63" i="2"/>
  <c r="K65" i="15" s="1"/>
  <c r="X64" i="2"/>
  <c r="Y64" i="2"/>
  <c r="H109" i="15" s="1"/>
  <c r="Z64" i="2"/>
  <c r="I109" i="15" s="1"/>
  <c r="AA64" i="2"/>
  <c r="J109" i="15" s="1"/>
  <c r="AB64" i="2"/>
  <c r="K109" i="15" s="1"/>
  <c r="X65" i="2"/>
  <c r="Y65" i="2"/>
  <c r="Z65" i="2"/>
  <c r="AA65" i="2"/>
  <c r="AB65" i="2"/>
  <c r="X66" i="2"/>
  <c r="Y66" i="2"/>
  <c r="H4" i="15" s="1"/>
  <c r="Z66" i="2"/>
  <c r="I4" i="15" s="1"/>
  <c r="AA66" i="2"/>
  <c r="J4" i="15" s="1"/>
  <c r="AB66" i="2"/>
  <c r="K4" i="15" s="1"/>
  <c r="X67" i="2"/>
  <c r="Y67" i="2"/>
  <c r="H96" i="15" s="1"/>
  <c r="Z67" i="2"/>
  <c r="I96" i="15" s="1"/>
  <c r="AA67" i="2"/>
  <c r="J96" i="15" s="1"/>
  <c r="AB67" i="2"/>
  <c r="K96" i="15" s="1"/>
  <c r="X68" i="2"/>
  <c r="Y68" i="2"/>
  <c r="H31" i="15" s="1"/>
  <c r="Z68" i="2"/>
  <c r="I31" i="15" s="1"/>
  <c r="AA68" i="2"/>
  <c r="J31" i="15" s="1"/>
  <c r="AB68" i="2"/>
  <c r="K31" i="15" s="1"/>
  <c r="X69" i="2"/>
  <c r="Y69" i="2"/>
  <c r="H47" i="15" s="1"/>
  <c r="Z69" i="2"/>
  <c r="I47" i="15" s="1"/>
  <c r="AA69" i="2"/>
  <c r="J47" i="15" s="1"/>
  <c r="AB69" i="2"/>
  <c r="K47" i="15" s="1"/>
  <c r="X70" i="2"/>
  <c r="Y70" i="2"/>
  <c r="Z70" i="2"/>
  <c r="AA70" i="2"/>
  <c r="AB70" i="2"/>
  <c r="X71" i="2"/>
  <c r="Y71" i="2"/>
  <c r="H48" i="15" s="1"/>
  <c r="Z71" i="2"/>
  <c r="I48" i="15" s="1"/>
  <c r="AA71" i="2"/>
  <c r="J48" i="15" s="1"/>
  <c r="AB71" i="2"/>
  <c r="K48" i="15" s="1"/>
  <c r="X72" i="2"/>
  <c r="Y72" i="2"/>
  <c r="Z72" i="2"/>
  <c r="AA72" i="2"/>
  <c r="AB72" i="2"/>
  <c r="X73" i="2"/>
  <c r="Y73" i="2"/>
  <c r="H30" i="15" s="1"/>
  <c r="Z73" i="2"/>
  <c r="I30" i="15" s="1"/>
  <c r="AA73" i="2"/>
  <c r="J30" i="15" s="1"/>
  <c r="AB73" i="2"/>
  <c r="K30" i="15" s="1"/>
  <c r="X74" i="2"/>
  <c r="Y74" i="2"/>
  <c r="H108" i="15" s="1"/>
  <c r="Z74" i="2"/>
  <c r="I108" i="15" s="1"/>
  <c r="AA74" i="2"/>
  <c r="J108" i="15" s="1"/>
  <c r="AB74" i="2"/>
  <c r="K108" i="15" s="1"/>
  <c r="X75" i="2"/>
  <c r="Y75" i="2"/>
  <c r="H102" i="15" s="1"/>
  <c r="Z75" i="2"/>
  <c r="I102" i="15" s="1"/>
  <c r="AA75" i="2"/>
  <c r="J102" i="15" s="1"/>
  <c r="AB75" i="2"/>
  <c r="K102" i="15" s="1"/>
  <c r="X76" i="2"/>
  <c r="Y76" i="2"/>
  <c r="Z76" i="2"/>
  <c r="AA76" i="2"/>
  <c r="AB76" i="2"/>
  <c r="X77" i="2"/>
  <c r="Y77" i="2"/>
  <c r="H82" i="15" s="1"/>
  <c r="Z77" i="2"/>
  <c r="I82" i="15" s="1"/>
  <c r="AA77" i="2"/>
  <c r="J82" i="15" s="1"/>
  <c r="AB77" i="2"/>
  <c r="K82" i="15" s="1"/>
  <c r="X78" i="2"/>
  <c r="Y78" i="2"/>
  <c r="H8" i="15" s="1"/>
  <c r="Z78" i="2"/>
  <c r="I8" i="15" s="1"/>
  <c r="AA78" i="2"/>
  <c r="J8" i="15" s="1"/>
  <c r="AB78" i="2"/>
  <c r="K8" i="15" s="1"/>
  <c r="X79" i="2"/>
  <c r="Y79" i="2"/>
  <c r="H42" i="15" s="1"/>
  <c r="Z79" i="2"/>
  <c r="I42" i="15" s="1"/>
  <c r="AA79" i="2"/>
  <c r="J42" i="15" s="1"/>
  <c r="AB79" i="2"/>
  <c r="K42" i="15" s="1"/>
  <c r="X80" i="2"/>
  <c r="Y80" i="2"/>
  <c r="H11" i="15" s="1"/>
  <c r="Z80" i="2"/>
  <c r="I11" i="15" s="1"/>
  <c r="AA80" i="2"/>
  <c r="J11" i="15" s="1"/>
  <c r="AB80" i="2"/>
  <c r="K11" i="15" s="1"/>
  <c r="X81" i="2"/>
  <c r="Y81" i="2"/>
  <c r="Z81" i="2"/>
  <c r="AA81" i="2"/>
  <c r="AB81" i="2"/>
  <c r="X82" i="2"/>
  <c r="Y82" i="2"/>
  <c r="H79" i="15" s="1"/>
  <c r="Z82" i="2"/>
  <c r="I79" i="15" s="1"/>
  <c r="AA82" i="2"/>
  <c r="J79" i="15" s="1"/>
  <c r="AB82" i="2"/>
  <c r="K79" i="15" s="1"/>
  <c r="X83" i="2"/>
  <c r="Y83" i="2"/>
  <c r="H7" i="15" s="1"/>
  <c r="Z83" i="2"/>
  <c r="I7" i="15" s="1"/>
  <c r="AA83" i="2"/>
  <c r="J7" i="15" s="1"/>
  <c r="AB83" i="2"/>
  <c r="K7" i="15" s="1"/>
  <c r="X84" i="2"/>
  <c r="Y84" i="2"/>
  <c r="H15" i="15" s="1"/>
  <c r="Z84" i="2"/>
  <c r="I15" i="15" s="1"/>
  <c r="AA84" i="2"/>
  <c r="J15" i="15" s="1"/>
  <c r="AB84" i="2"/>
  <c r="K15" i="15" s="1"/>
  <c r="X85" i="2"/>
  <c r="Y85" i="2"/>
  <c r="H10" i="15" s="1"/>
  <c r="Z85" i="2"/>
  <c r="I10" i="15" s="1"/>
  <c r="AA85" i="2"/>
  <c r="J10" i="15" s="1"/>
  <c r="AB85" i="2"/>
  <c r="K10" i="15" s="1"/>
  <c r="X86" i="2"/>
  <c r="Y86" i="2"/>
  <c r="H5" i="15" s="1"/>
  <c r="Z86" i="2"/>
  <c r="I5" i="15" s="1"/>
  <c r="AA86" i="2"/>
  <c r="J5" i="15" s="1"/>
  <c r="AB86" i="2"/>
  <c r="K5" i="15" s="1"/>
  <c r="X87" i="2"/>
  <c r="Y87" i="2"/>
  <c r="H73" i="15" s="1"/>
  <c r="Z87" i="2"/>
  <c r="I73" i="15" s="1"/>
  <c r="AA87" i="2"/>
  <c r="J73" i="15" s="1"/>
  <c r="AB87" i="2"/>
  <c r="K73" i="15" s="1"/>
  <c r="X88" i="2"/>
  <c r="Y88" i="2"/>
  <c r="H12" i="15" s="1"/>
  <c r="Z88" i="2"/>
  <c r="I12" i="15" s="1"/>
  <c r="AA88" i="2"/>
  <c r="J12" i="15" s="1"/>
  <c r="AB88" i="2"/>
  <c r="K12" i="15" s="1"/>
  <c r="X89" i="2"/>
  <c r="Y89" i="2"/>
  <c r="H78" i="15" s="1"/>
  <c r="Z89" i="2"/>
  <c r="I78" i="15" s="1"/>
  <c r="AA89" i="2"/>
  <c r="J78" i="15" s="1"/>
  <c r="AB89" i="2"/>
  <c r="K78" i="15" s="1"/>
  <c r="X90" i="2"/>
  <c r="Y90" i="2"/>
  <c r="H25" i="15" s="1"/>
  <c r="Z90" i="2"/>
  <c r="I25" i="15" s="1"/>
  <c r="AA90" i="2"/>
  <c r="J25" i="15" s="1"/>
  <c r="AB90" i="2"/>
  <c r="K25" i="15" s="1"/>
  <c r="X91" i="2"/>
  <c r="Y91" i="2"/>
  <c r="H107" i="15" s="1"/>
  <c r="Z91" i="2"/>
  <c r="I107" i="15" s="1"/>
  <c r="AA91" i="2"/>
  <c r="J107" i="15" s="1"/>
  <c r="AB91" i="2"/>
  <c r="K107" i="15" s="1"/>
  <c r="X92" i="2"/>
  <c r="Y92" i="2"/>
  <c r="H90" i="15" s="1"/>
  <c r="Z92" i="2"/>
  <c r="I90" i="15" s="1"/>
  <c r="AA92" i="2"/>
  <c r="J90" i="15" s="1"/>
  <c r="AB92" i="2"/>
  <c r="K90" i="15" s="1"/>
  <c r="X93" i="2"/>
  <c r="Y93" i="2"/>
  <c r="Z93" i="2"/>
  <c r="AA93" i="2"/>
  <c r="AB93" i="2"/>
  <c r="X94" i="2"/>
  <c r="Y94" i="2"/>
  <c r="H33" i="15" s="1"/>
  <c r="Z94" i="2"/>
  <c r="I33" i="15" s="1"/>
  <c r="AA94" i="2"/>
  <c r="J33" i="15" s="1"/>
  <c r="AB94" i="2"/>
  <c r="K33" i="15" s="1"/>
  <c r="X95" i="2"/>
  <c r="Y95" i="2"/>
  <c r="H92" i="15" s="1"/>
  <c r="Z95" i="2"/>
  <c r="I92" i="15" s="1"/>
  <c r="AA95" i="2"/>
  <c r="J92" i="15" s="1"/>
  <c r="AB95" i="2"/>
  <c r="K92" i="15" s="1"/>
  <c r="X96" i="2"/>
  <c r="Y96" i="2"/>
  <c r="H16" i="15" s="1"/>
  <c r="Z96" i="2"/>
  <c r="I16" i="15" s="1"/>
  <c r="AA96" i="2"/>
  <c r="J16" i="15" s="1"/>
  <c r="AB96" i="2"/>
  <c r="K16" i="15" s="1"/>
  <c r="X97" i="2"/>
  <c r="Y97" i="2"/>
  <c r="H3" i="15" s="1"/>
  <c r="Z97" i="2"/>
  <c r="I3" i="15" s="1"/>
  <c r="AA97" i="2"/>
  <c r="J3" i="15" s="1"/>
  <c r="AB97" i="2"/>
  <c r="K3" i="15" s="1"/>
  <c r="X98" i="2"/>
  <c r="Y98" i="2"/>
  <c r="H27" i="15" s="1"/>
  <c r="Z98" i="2"/>
  <c r="I27" i="15" s="1"/>
  <c r="AA98" i="2"/>
  <c r="J27" i="15" s="1"/>
  <c r="AB98" i="2"/>
  <c r="K27" i="15" s="1"/>
  <c r="X99" i="2"/>
  <c r="Y99" i="2"/>
  <c r="Z99" i="2"/>
  <c r="AA99" i="2"/>
  <c r="AB99" i="2"/>
  <c r="X100" i="2"/>
  <c r="Y100" i="2"/>
  <c r="H19" i="15" s="1"/>
  <c r="Z100" i="2"/>
  <c r="I19" i="15" s="1"/>
  <c r="AA100" i="2"/>
  <c r="J19" i="15" s="1"/>
  <c r="AB100" i="2"/>
  <c r="K19" i="15" s="1"/>
  <c r="X101" i="2"/>
  <c r="Y101" i="2"/>
  <c r="Z101" i="2"/>
  <c r="AA101" i="2"/>
  <c r="AB101" i="2"/>
  <c r="X102" i="2"/>
  <c r="Y102" i="2"/>
  <c r="H69" i="15" s="1"/>
  <c r="Z102" i="2"/>
  <c r="I69" i="15" s="1"/>
  <c r="AA102" i="2"/>
  <c r="J69" i="15" s="1"/>
  <c r="AB102" i="2"/>
  <c r="K69" i="15" s="1"/>
  <c r="X103" i="2"/>
  <c r="Y103" i="2"/>
  <c r="H93" i="15" s="1"/>
  <c r="Z103" i="2"/>
  <c r="I93" i="15" s="1"/>
  <c r="AA103" i="2"/>
  <c r="J93" i="15" s="1"/>
  <c r="AB103" i="2"/>
  <c r="K93" i="15" s="1"/>
  <c r="X104" i="2"/>
  <c r="Y104" i="2"/>
  <c r="H41" i="15" s="1"/>
  <c r="Z104" i="2"/>
  <c r="I41" i="15" s="1"/>
  <c r="AA104" i="2"/>
  <c r="J41" i="15" s="1"/>
  <c r="AB104" i="2"/>
  <c r="K41" i="15" s="1"/>
  <c r="X105" i="2"/>
  <c r="Y105" i="2"/>
  <c r="H112" i="15" s="1"/>
  <c r="Z105" i="2"/>
  <c r="I112" i="15" s="1"/>
  <c r="AA105" i="2"/>
  <c r="J112" i="15" s="1"/>
  <c r="AB105" i="2"/>
  <c r="K112" i="15" s="1"/>
  <c r="X106" i="2"/>
  <c r="Y106" i="2"/>
  <c r="Z106" i="2"/>
  <c r="AA106" i="2"/>
  <c r="AB106" i="2"/>
  <c r="X107" i="2"/>
  <c r="Y107" i="2"/>
  <c r="H86" i="15" s="1"/>
  <c r="Z107" i="2"/>
  <c r="I86" i="15" s="1"/>
  <c r="AA107" i="2"/>
  <c r="J86" i="15" s="1"/>
  <c r="AB107" i="2"/>
  <c r="K86" i="15" s="1"/>
  <c r="X108" i="2"/>
  <c r="Y108" i="2"/>
  <c r="H70" i="15" s="1"/>
  <c r="Z108" i="2"/>
  <c r="I70" i="15" s="1"/>
  <c r="AA108" i="2"/>
  <c r="J70" i="15" s="1"/>
  <c r="AB108" i="2"/>
  <c r="K70" i="15" s="1"/>
  <c r="X109" i="2"/>
  <c r="Y109" i="2"/>
  <c r="Z109" i="2"/>
  <c r="AA109" i="2"/>
  <c r="AB109" i="2"/>
  <c r="X110" i="2"/>
  <c r="Y110" i="2"/>
  <c r="H43" i="15" s="1"/>
  <c r="Z110" i="2"/>
  <c r="I43" i="15" s="1"/>
  <c r="AA110" i="2"/>
  <c r="J43" i="15" s="1"/>
  <c r="AB110" i="2"/>
  <c r="K43" i="15" s="1"/>
  <c r="X111" i="2"/>
  <c r="Y111" i="2"/>
  <c r="H100" i="15" s="1"/>
  <c r="Z111" i="2"/>
  <c r="I100" i="15" s="1"/>
  <c r="AA111" i="2"/>
  <c r="J100" i="15" s="1"/>
  <c r="AB111" i="2"/>
  <c r="K100" i="15" s="1"/>
  <c r="X112" i="2"/>
  <c r="Y112" i="2"/>
  <c r="H49" i="15" s="1"/>
  <c r="Z112" i="2"/>
  <c r="I49" i="15" s="1"/>
  <c r="AA112" i="2"/>
  <c r="J49" i="15" s="1"/>
  <c r="AB112" i="2"/>
  <c r="K49" i="15" s="1"/>
  <c r="X113" i="2"/>
  <c r="Y113" i="2"/>
  <c r="H23" i="15" s="1"/>
  <c r="Z113" i="2"/>
  <c r="I23" i="15" s="1"/>
  <c r="AA113" i="2"/>
  <c r="J23" i="15" s="1"/>
  <c r="AB113" i="2"/>
  <c r="K23" i="15" s="1"/>
  <c r="X114" i="2"/>
  <c r="Y114" i="2"/>
  <c r="H77" i="15" s="1"/>
  <c r="Z114" i="2"/>
  <c r="I77" i="15" s="1"/>
  <c r="AA114" i="2"/>
  <c r="J77" i="15" s="1"/>
  <c r="AB114" i="2"/>
  <c r="K77" i="15" s="1"/>
  <c r="X115" i="2"/>
  <c r="Y115" i="2"/>
  <c r="H81" i="15" s="1"/>
  <c r="Z115" i="2"/>
  <c r="I81" i="15" s="1"/>
  <c r="AA115" i="2"/>
  <c r="J81" i="15" s="1"/>
  <c r="AB115" i="2"/>
  <c r="K81" i="15" s="1"/>
  <c r="X116" i="2"/>
  <c r="Y116" i="2"/>
  <c r="H104" i="15" s="1"/>
  <c r="Z116" i="2"/>
  <c r="I104" i="15" s="1"/>
  <c r="AA116" i="2"/>
  <c r="J104" i="15" s="1"/>
  <c r="AB116" i="2"/>
  <c r="K104" i="15" s="1"/>
  <c r="X117" i="2"/>
  <c r="Y117" i="2"/>
  <c r="Z117" i="2"/>
  <c r="AA117" i="2"/>
  <c r="AB117" i="2"/>
  <c r="X118" i="2"/>
  <c r="Y118" i="2"/>
  <c r="H83" i="15" s="1"/>
  <c r="Z118" i="2"/>
  <c r="I83" i="15" s="1"/>
  <c r="AA118" i="2"/>
  <c r="J83" i="15" s="1"/>
  <c r="AB118" i="2"/>
  <c r="K83" i="15" s="1"/>
  <c r="X119" i="2"/>
  <c r="Y119" i="2"/>
  <c r="H60" i="15" s="1"/>
  <c r="Z119" i="2"/>
  <c r="I60" i="15" s="1"/>
  <c r="AA119" i="2"/>
  <c r="J60" i="15" s="1"/>
  <c r="AB119" i="2"/>
  <c r="K60" i="15" s="1"/>
  <c r="X120" i="2"/>
  <c r="Y120" i="2"/>
  <c r="Z120" i="2"/>
  <c r="AA120" i="2"/>
  <c r="AB120" i="2"/>
  <c r="X121" i="2"/>
  <c r="Y121" i="2"/>
  <c r="H89" i="15" s="1"/>
  <c r="Z121" i="2"/>
  <c r="I89" i="15" s="1"/>
  <c r="AA121" i="2"/>
  <c r="J89" i="15" s="1"/>
  <c r="AB121" i="2"/>
  <c r="K89" i="15" s="1"/>
  <c r="X122" i="2"/>
  <c r="Y122" i="2"/>
  <c r="H87" i="15" s="1"/>
  <c r="Z122" i="2"/>
  <c r="I87" i="15" s="1"/>
  <c r="AA122" i="2"/>
  <c r="J87" i="15" s="1"/>
  <c r="AB122" i="2"/>
  <c r="K87" i="15" s="1"/>
  <c r="X123" i="2"/>
  <c r="Y123" i="2"/>
  <c r="H106" i="15" s="1"/>
  <c r="Z123" i="2"/>
  <c r="I106" i="15" s="1"/>
  <c r="AA123" i="2"/>
  <c r="J106" i="15" s="1"/>
  <c r="AB123" i="2"/>
  <c r="K106" i="15" s="1"/>
  <c r="X124" i="2"/>
  <c r="Y124" i="2"/>
  <c r="H110" i="15" s="1"/>
  <c r="Z124" i="2"/>
  <c r="I110" i="15" s="1"/>
  <c r="AA124" i="2"/>
  <c r="J110" i="15" s="1"/>
  <c r="AB124" i="2"/>
  <c r="K110" i="15" s="1"/>
  <c r="X125" i="2"/>
  <c r="Y125" i="2"/>
  <c r="H46" i="15" s="1"/>
  <c r="Z125" i="2"/>
  <c r="I46" i="15" s="1"/>
  <c r="AA125" i="2"/>
  <c r="J46" i="15" s="1"/>
  <c r="AB125" i="2"/>
  <c r="K46" i="15" s="1"/>
  <c r="X126" i="2"/>
  <c r="Y126" i="2"/>
  <c r="H40" i="15" s="1"/>
  <c r="Z126" i="2"/>
  <c r="I40" i="15" s="1"/>
  <c r="AA126" i="2"/>
  <c r="J40" i="15" s="1"/>
  <c r="AB126" i="2"/>
  <c r="K40" i="15" s="1"/>
  <c r="X127" i="2"/>
  <c r="Y127" i="2"/>
  <c r="H97" i="15" s="1"/>
  <c r="Z127" i="2"/>
  <c r="I97" i="15" s="1"/>
  <c r="AA127" i="2"/>
  <c r="J97" i="15" s="1"/>
  <c r="AB127" i="2"/>
  <c r="K97" i="15" s="1"/>
  <c r="X128" i="2"/>
  <c r="Y128" i="2"/>
  <c r="H75" i="15" s="1"/>
  <c r="Z128" i="2"/>
  <c r="I75" i="15" s="1"/>
  <c r="AA128" i="2"/>
  <c r="J75" i="15" s="1"/>
  <c r="AB128" i="2"/>
  <c r="K75" i="15" s="1"/>
  <c r="X129" i="2"/>
  <c r="Y129" i="2"/>
  <c r="H28" i="15" s="1"/>
  <c r="Z129" i="2"/>
  <c r="I28" i="15" s="1"/>
  <c r="AA129" i="2"/>
  <c r="J28" i="15" s="1"/>
  <c r="AB129" i="2"/>
  <c r="K28" i="15" s="1"/>
  <c r="X130" i="2"/>
  <c r="Y130" i="2"/>
  <c r="Z130" i="2"/>
  <c r="I56" i="15" s="1"/>
  <c r="AA130" i="2"/>
  <c r="J56" i="15" s="1"/>
  <c r="AB130" i="2"/>
  <c r="K56" i="15" s="1"/>
  <c r="X131" i="2"/>
  <c r="Y131" i="2"/>
  <c r="H57" i="15" s="1"/>
  <c r="Z131" i="2"/>
  <c r="I57" i="15" s="1"/>
  <c r="AA131" i="2"/>
  <c r="J57" i="15" s="1"/>
  <c r="AB131" i="2"/>
  <c r="K57" i="15" s="1"/>
  <c r="X132" i="2"/>
  <c r="Y132" i="2"/>
  <c r="Z132" i="2"/>
  <c r="AA132" i="2"/>
  <c r="AB132" i="2"/>
  <c r="X133" i="2"/>
  <c r="Y133" i="2"/>
  <c r="H54" i="15" s="1"/>
  <c r="Z133" i="2"/>
  <c r="I54" i="15" s="1"/>
  <c r="AA133" i="2"/>
  <c r="J54" i="15" s="1"/>
  <c r="AB133" i="2"/>
  <c r="K54" i="15" s="1"/>
  <c r="X134" i="2"/>
  <c r="Y134" i="2"/>
  <c r="H61" i="15" s="1"/>
  <c r="Z134" i="2"/>
  <c r="I61" i="15" s="1"/>
  <c r="AA134" i="2"/>
  <c r="J61" i="15" s="1"/>
  <c r="AB134" i="2"/>
  <c r="K61" i="15" s="1"/>
  <c r="X135" i="2"/>
  <c r="Y135" i="2"/>
  <c r="H80" i="15" s="1"/>
  <c r="Z135" i="2"/>
  <c r="I80" i="15" s="1"/>
  <c r="AA135" i="2"/>
  <c r="J80" i="15" s="1"/>
  <c r="AB135" i="2"/>
  <c r="K80" i="15" s="1"/>
  <c r="AB3" i="2"/>
  <c r="K29" i="15" s="1"/>
  <c r="AA3" i="2"/>
  <c r="J29" i="15" s="1"/>
  <c r="Z3" i="2"/>
  <c r="I29" i="15" s="1"/>
  <c r="Y3" i="2"/>
  <c r="H29" i="15" s="1"/>
  <c r="X3" i="2"/>
  <c r="X3" i="19" l="1"/>
  <c r="Q125" i="18"/>
  <c r="L125" i="18"/>
  <c r="X93" i="19"/>
  <c r="Q60" i="18"/>
  <c r="L60" i="18"/>
  <c r="X86" i="19"/>
  <c r="Q88" i="18"/>
  <c r="L88" i="18"/>
  <c r="X113" i="19"/>
  <c r="Q108" i="18"/>
  <c r="L108" i="18"/>
  <c r="Q39" i="18"/>
  <c r="L39" i="18"/>
  <c r="X112" i="19"/>
  <c r="Q91" i="18"/>
  <c r="L91" i="18"/>
  <c r="X18" i="19"/>
  <c r="Q11" i="18"/>
  <c r="L11" i="18"/>
  <c r="X114" i="19"/>
  <c r="Q63" i="18"/>
  <c r="L63" i="18"/>
  <c r="X98" i="19"/>
  <c r="Q116" i="18"/>
  <c r="L116" i="18"/>
  <c r="X111" i="19"/>
  <c r="Q92" i="18"/>
  <c r="L92" i="18"/>
  <c r="X110" i="19"/>
  <c r="Q4" i="18"/>
  <c r="L4" i="18"/>
  <c r="X107" i="19"/>
  <c r="Q73" i="18"/>
  <c r="L73" i="18"/>
  <c r="X102" i="19"/>
  <c r="Q100" i="18"/>
  <c r="L100" i="18"/>
  <c r="X101" i="19"/>
  <c r="Q15" i="18"/>
  <c r="L15" i="18"/>
  <c r="X104" i="19"/>
  <c r="Q129" i="18"/>
  <c r="L129" i="18"/>
  <c r="X105" i="19"/>
  <c r="Q54" i="18"/>
  <c r="L54" i="18"/>
  <c r="Q80" i="18"/>
  <c r="L80" i="18"/>
  <c r="X103" i="19"/>
  <c r="Q19" i="18"/>
  <c r="L19" i="18"/>
  <c r="X106" i="19"/>
  <c r="Q94" i="18"/>
  <c r="L94" i="18"/>
  <c r="Q87" i="18"/>
  <c r="L87" i="18"/>
  <c r="X87" i="19"/>
  <c r="Q131" i="18"/>
  <c r="L131" i="18"/>
  <c r="X91" i="19"/>
  <c r="Q103" i="18"/>
  <c r="L103" i="18"/>
  <c r="X92" i="19"/>
  <c r="Q130" i="18"/>
  <c r="L130" i="18"/>
  <c r="X90" i="19"/>
  <c r="Q7" i="18"/>
  <c r="L7" i="18"/>
  <c r="X99" i="19"/>
  <c r="Q66" i="18"/>
  <c r="L66" i="18"/>
  <c r="X89" i="19"/>
  <c r="Q97" i="18"/>
  <c r="L97" i="18"/>
  <c r="X88" i="19"/>
  <c r="Q47" i="18"/>
  <c r="L47" i="18"/>
  <c r="Q101" i="18"/>
  <c r="L101" i="18"/>
  <c r="X85" i="19"/>
  <c r="Q45" i="18"/>
  <c r="L45" i="18"/>
  <c r="X84" i="19"/>
  <c r="Q58" i="18"/>
  <c r="L58" i="18"/>
  <c r="Q22" i="18"/>
  <c r="L22" i="18"/>
  <c r="X79" i="19"/>
  <c r="Q90" i="18"/>
  <c r="L90" i="18"/>
  <c r="X82" i="19"/>
  <c r="Q79" i="18"/>
  <c r="L79" i="18"/>
  <c r="X83" i="19"/>
  <c r="Q69" i="18"/>
  <c r="L69" i="18"/>
  <c r="X81" i="19"/>
  <c r="Q61" i="18"/>
  <c r="L61" i="18"/>
  <c r="Q102" i="18"/>
  <c r="L102" i="18"/>
  <c r="X80" i="19"/>
  <c r="Q62" i="18"/>
  <c r="L62" i="18"/>
  <c r="Q104" i="18"/>
  <c r="L104" i="18"/>
  <c r="X78" i="19"/>
  <c r="Q17" i="18"/>
  <c r="L17" i="18"/>
  <c r="X76" i="19"/>
  <c r="Q59" i="18"/>
  <c r="L59" i="18"/>
  <c r="X74" i="19"/>
  <c r="Q133" i="18"/>
  <c r="L133" i="18"/>
  <c r="X77" i="19"/>
  <c r="Q74" i="18"/>
  <c r="L74" i="18"/>
  <c r="X75" i="19"/>
  <c r="Q10" i="18"/>
  <c r="L10" i="18"/>
  <c r="Q36" i="18"/>
  <c r="L36" i="18"/>
  <c r="X65" i="19"/>
  <c r="Q34" i="18"/>
  <c r="L34" i="18"/>
  <c r="X70" i="19"/>
  <c r="Q82" i="18"/>
  <c r="L82" i="18"/>
  <c r="X66" i="19"/>
  <c r="Q77" i="18"/>
  <c r="L77" i="18"/>
  <c r="X69" i="19"/>
  <c r="Q53" i="18"/>
  <c r="L53" i="18"/>
  <c r="X67" i="19"/>
  <c r="Q20" i="18"/>
  <c r="L20" i="18"/>
  <c r="X73" i="19"/>
  <c r="Q132" i="18"/>
  <c r="L132" i="18"/>
  <c r="X63" i="19"/>
  <c r="Q33" i="18"/>
  <c r="L33" i="18"/>
  <c r="X64" i="19"/>
  <c r="Q118" i="18"/>
  <c r="L118" i="18"/>
  <c r="X68" i="19"/>
  <c r="Q51" i="18"/>
  <c r="L51" i="18"/>
  <c r="X72" i="19"/>
  <c r="Q121" i="18"/>
  <c r="L121" i="18"/>
  <c r="X71" i="19"/>
  <c r="Q111" i="18"/>
  <c r="L111" i="18"/>
  <c r="Q75" i="18"/>
  <c r="L75" i="18"/>
  <c r="X57" i="19"/>
  <c r="Q67" i="18"/>
  <c r="L67" i="18"/>
  <c r="X62" i="19"/>
  <c r="Q8" i="18"/>
  <c r="L8" i="18"/>
  <c r="X61" i="19"/>
  <c r="Q107" i="18"/>
  <c r="L107" i="18"/>
  <c r="X59" i="19"/>
  <c r="Q113" i="18"/>
  <c r="L113" i="18"/>
  <c r="Q41" i="18"/>
  <c r="L41" i="18"/>
  <c r="X60" i="19"/>
  <c r="Q55" i="18"/>
  <c r="L55" i="18"/>
  <c r="X97" i="19"/>
  <c r="Q134" i="18"/>
  <c r="L134" i="18"/>
  <c r="X58" i="19"/>
  <c r="Q28" i="18"/>
  <c r="L28" i="18"/>
  <c r="Q110" i="18"/>
  <c r="L110" i="18"/>
  <c r="X22" i="19"/>
  <c r="Q3" i="18"/>
  <c r="L3" i="18"/>
  <c r="Q30" i="18"/>
  <c r="L30" i="18"/>
  <c r="X94" i="19"/>
  <c r="Q23" i="18"/>
  <c r="L23" i="18"/>
  <c r="X96" i="19"/>
  <c r="Q71" i="18"/>
  <c r="L71" i="18"/>
  <c r="X56" i="19"/>
  <c r="Q26" i="18"/>
  <c r="L26" i="18"/>
  <c r="X54" i="19"/>
  <c r="Q9" i="18"/>
  <c r="L9" i="18"/>
  <c r="Q44" i="18"/>
  <c r="L44" i="18"/>
  <c r="X55" i="19"/>
  <c r="Q18" i="18"/>
  <c r="L18" i="18"/>
  <c r="X53" i="19"/>
  <c r="Q43" i="18"/>
  <c r="L43" i="18"/>
  <c r="X47" i="19"/>
  <c r="Q86" i="18"/>
  <c r="L86" i="18"/>
  <c r="X48" i="19"/>
  <c r="Q49" i="18"/>
  <c r="L49" i="18"/>
  <c r="X51" i="19"/>
  <c r="Q46" i="18"/>
  <c r="L46" i="18"/>
  <c r="X52" i="19"/>
  <c r="Q40" i="18"/>
  <c r="L40" i="18"/>
  <c r="X50" i="19"/>
  <c r="Q31" i="18"/>
  <c r="L31" i="18"/>
  <c r="X49" i="19"/>
  <c r="Q81" i="18"/>
  <c r="L81" i="18"/>
  <c r="X46" i="19"/>
  <c r="Q78" i="18"/>
  <c r="L78" i="18"/>
  <c r="X27" i="19"/>
  <c r="Q95" i="18"/>
  <c r="L95" i="18"/>
  <c r="X45" i="19"/>
  <c r="Q6" i="18"/>
  <c r="L6" i="18"/>
  <c r="X43" i="19"/>
  <c r="Q72" i="18"/>
  <c r="L72" i="18"/>
  <c r="X41" i="19"/>
  <c r="Q106" i="18"/>
  <c r="L106" i="18"/>
  <c r="X37" i="19"/>
  <c r="Q126" i="18"/>
  <c r="L126" i="18"/>
  <c r="X40" i="19"/>
  <c r="Q32" i="18"/>
  <c r="L32" i="18"/>
  <c r="X39" i="19"/>
  <c r="Q119" i="18"/>
  <c r="L119" i="18"/>
  <c r="X44" i="19"/>
  <c r="Q13" i="18"/>
  <c r="L13" i="18"/>
  <c r="X42" i="19"/>
  <c r="Q128" i="18"/>
  <c r="L128" i="18"/>
  <c r="X109" i="19"/>
  <c r="Q14" i="18"/>
  <c r="L14" i="18"/>
  <c r="X36" i="19"/>
  <c r="Q35" i="18"/>
  <c r="L35" i="18"/>
  <c r="X35" i="19"/>
  <c r="Q89" i="18"/>
  <c r="L89" i="18"/>
  <c r="X95" i="19"/>
  <c r="Q70" i="18"/>
  <c r="L70" i="18"/>
  <c r="Q48" i="18"/>
  <c r="L48" i="18"/>
  <c r="X34" i="19"/>
  <c r="Q123" i="18"/>
  <c r="L123" i="18"/>
  <c r="Q122" i="18"/>
  <c r="L122" i="18"/>
  <c r="Q25" i="18"/>
  <c r="L25" i="18"/>
  <c r="X33" i="19"/>
  <c r="Q109" i="18"/>
  <c r="L109" i="18"/>
  <c r="X32" i="19"/>
  <c r="Q120" i="18"/>
  <c r="L120" i="18"/>
  <c r="X31" i="19"/>
  <c r="Q99" i="18"/>
  <c r="L99" i="18"/>
  <c r="X38" i="19"/>
  <c r="Q16" i="18"/>
  <c r="L16" i="18"/>
  <c r="X30" i="19"/>
  <c r="Q68" i="18"/>
  <c r="L68" i="18"/>
  <c r="X29" i="19"/>
  <c r="Q29" i="18"/>
  <c r="L29" i="18"/>
  <c r="X28" i="19"/>
  <c r="Q98" i="18"/>
  <c r="L98" i="18"/>
  <c r="X26" i="19"/>
  <c r="Q85" i="18"/>
  <c r="L85" i="18"/>
  <c r="Q105" i="18"/>
  <c r="L105" i="18"/>
  <c r="X24" i="19"/>
  <c r="Q27" i="18"/>
  <c r="L27" i="18"/>
  <c r="Q56" i="18"/>
  <c r="L56" i="18"/>
  <c r="X23" i="19"/>
  <c r="Q84" i="18"/>
  <c r="L84" i="18"/>
  <c r="X25" i="19"/>
  <c r="Q135" i="18"/>
  <c r="L135" i="18"/>
  <c r="X100" i="19"/>
  <c r="Q5" i="18"/>
  <c r="L5" i="18"/>
  <c r="X21" i="19"/>
  <c r="Q21" i="18"/>
  <c r="L21" i="18"/>
  <c r="X13" i="19"/>
  <c r="Q112" i="18"/>
  <c r="L112" i="18"/>
  <c r="X16" i="19"/>
  <c r="Q115" i="18"/>
  <c r="L115" i="18"/>
  <c r="X9" i="19"/>
  <c r="Q24" i="18"/>
  <c r="L24" i="18"/>
  <c r="X17" i="19"/>
  <c r="Q76" i="18"/>
  <c r="L76" i="18"/>
  <c r="X15" i="19"/>
  <c r="Q93" i="18"/>
  <c r="L93" i="18"/>
  <c r="X19" i="19"/>
  <c r="Q127" i="18"/>
  <c r="L127" i="18"/>
  <c r="X14" i="19"/>
  <c r="Q42" i="18"/>
  <c r="L42" i="18"/>
  <c r="X10" i="19"/>
  <c r="Q83" i="18"/>
  <c r="L83" i="18"/>
  <c r="X20" i="19"/>
  <c r="Q117" i="18"/>
  <c r="L117" i="18"/>
  <c r="X12" i="19"/>
  <c r="Q52" i="18"/>
  <c r="L52" i="18"/>
  <c r="Q57" i="18"/>
  <c r="L57" i="18"/>
  <c r="X11" i="19"/>
  <c r="Q65" i="18"/>
  <c r="L65" i="18"/>
  <c r="X6" i="19"/>
  <c r="Q114" i="18"/>
  <c r="L114" i="18"/>
  <c r="X7" i="19"/>
  <c r="Q50" i="18"/>
  <c r="L50" i="18"/>
  <c r="X8" i="19"/>
  <c r="Q38" i="18"/>
  <c r="L38" i="18"/>
  <c r="Q96" i="18"/>
  <c r="L96" i="18"/>
  <c r="Q37" i="18"/>
  <c r="L37" i="18"/>
  <c r="X4" i="19"/>
  <c r="Q64" i="18"/>
  <c r="L64" i="18"/>
  <c r="X5" i="19"/>
  <c r="Q124" i="18"/>
  <c r="L124" i="18"/>
  <c r="X108" i="19"/>
  <c r="Q12" i="18"/>
  <c r="L12" i="18"/>
  <c r="H56" i="15"/>
  <c r="AE5" i="15"/>
  <c r="Y137" i="2"/>
  <c r="Z137" i="2"/>
  <c r="AB137" i="2"/>
  <c r="AA137" i="2"/>
  <c r="X137" i="2"/>
  <c r="DP136" i="6" l="1"/>
  <c r="DP137" i="6"/>
  <c r="DP2" i="6"/>
  <c r="DP138" i="6"/>
  <c r="DP3" i="6"/>
  <c r="DP4" i="6"/>
  <c r="DP5" i="6"/>
  <c r="DP139" i="6"/>
  <c r="DP140" i="6"/>
  <c r="DP6" i="6"/>
  <c r="DP7" i="6"/>
  <c r="DP141" i="6"/>
  <c r="DP8" i="6"/>
  <c r="DP9" i="6"/>
  <c r="DP10" i="6"/>
  <c r="DP142" i="6"/>
  <c r="DP11" i="6"/>
  <c r="DP12" i="6"/>
  <c r="DP13" i="6"/>
  <c r="DP14" i="6"/>
  <c r="DP143" i="6"/>
  <c r="DP15" i="6"/>
  <c r="DP16" i="6"/>
  <c r="DP144" i="6"/>
  <c r="DP17" i="6"/>
  <c r="DP145" i="6"/>
  <c r="DP18" i="6"/>
  <c r="DP146" i="6"/>
  <c r="DP147" i="6"/>
  <c r="DP19" i="6"/>
  <c r="DP148" i="6"/>
  <c r="DP20" i="6"/>
  <c r="DP149" i="6"/>
  <c r="DP21" i="6"/>
  <c r="DP22" i="6"/>
  <c r="DP23" i="6"/>
  <c r="DP150" i="6"/>
  <c r="DP151" i="6"/>
  <c r="DP152" i="6"/>
  <c r="DP24" i="6"/>
  <c r="DP153" i="6"/>
  <c r="DP25" i="6"/>
  <c r="DP154" i="6"/>
  <c r="DP26" i="6"/>
  <c r="DP155" i="6"/>
  <c r="DP156" i="6"/>
  <c r="DP157" i="6"/>
  <c r="DP158" i="6"/>
  <c r="DP27" i="6"/>
  <c r="DP28" i="6"/>
  <c r="DP159" i="6"/>
  <c r="DP160" i="6"/>
  <c r="DP29" i="6"/>
  <c r="DP161" i="6"/>
  <c r="DP162" i="6"/>
  <c r="DP163" i="6"/>
  <c r="DP30" i="6"/>
  <c r="DP31" i="6"/>
  <c r="DP164" i="6"/>
  <c r="DP32" i="6"/>
  <c r="DP165" i="6"/>
  <c r="DP33" i="6"/>
  <c r="DP34" i="6"/>
  <c r="DP35" i="6"/>
  <c r="DP166" i="6"/>
  <c r="DP36" i="6"/>
  <c r="DP167" i="6"/>
  <c r="DP37" i="6"/>
  <c r="DP38" i="6"/>
  <c r="DP168" i="6"/>
  <c r="DP39" i="6"/>
  <c r="DP40" i="6"/>
  <c r="DP41" i="6"/>
  <c r="DP169" i="6"/>
  <c r="DP170" i="6"/>
  <c r="DP171" i="6"/>
  <c r="DP42" i="6"/>
  <c r="DP172" i="6"/>
  <c r="DP173" i="6"/>
  <c r="DP174" i="6"/>
  <c r="DP175" i="6"/>
  <c r="DP176" i="6"/>
  <c r="DP43" i="6"/>
  <c r="DP44" i="6"/>
  <c r="DP177" i="6"/>
  <c r="DP178" i="6"/>
  <c r="DP179" i="6"/>
  <c r="DP180" i="6"/>
  <c r="DP45" i="6"/>
  <c r="DP181" i="6"/>
  <c r="DP46" i="6"/>
  <c r="DP47" i="6"/>
  <c r="DP48" i="6"/>
  <c r="DP49" i="6"/>
  <c r="DP182" i="6"/>
  <c r="DP50" i="6"/>
  <c r="DP183" i="6"/>
  <c r="DP184" i="6"/>
  <c r="DP51" i="6"/>
  <c r="DP52" i="6"/>
  <c r="DP185" i="6"/>
  <c r="DP186" i="6"/>
  <c r="DP187" i="6"/>
  <c r="DP188" i="6"/>
  <c r="DP189" i="6"/>
  <c r="DP190" i="6"/>
  <c r="DP53" i="6"/>
  <c r="DP54" i="6"/>
  <c r="DP55" i="6"/>
  <c r="DP56" i="6"/>
  <c r="DP57" i="6"/>
  <c r="DP191" i="6"/>
  <c r="DP192" i="6"/>
  <c r="DP193" i="6"/>
  <c r="DP58" i="6"/>
  <c r="DP59" i="6"/>
  <c r="DP60" i="6"/>
  <c r="DP61" i="6"/>
  <c r="DP194" i="6"/>
  <c r="DP62" i="6"/>
  <c r="DP63" i="6"/>
  <c r="DP64" i="6"/>
  <c r="DP65" i="6"/>
  <c r="DP66" i="6"/>
  <c r="DP195" i="6"/>
  <c r="DP196" i="6"/>
  <c r="DP67" i="6"/>
  <c r="DP197" i="6"/>
  <c r="DP198" i="6"/>
  <c r="DP199" i="6"/>
  <c r="DP68" i="6"/>
  <c r="DP69" i="6"/>
  <c r="DP200" i="6"/>
  <c r="DP70" i="6"/>
  <c r="DP201" i="6"/>
  <c r="DP71" i="6"/>
  <c r="DP72" i="6"/>
  <c r="DP73" i="6"/>
  <c r="DP74" i="6"/>
  <c r="DP75" i="6"/>
  <c r="DP202" i="6"/>
  <c r="DP203" i="6"/>
  <c r="DP76" i="6"/>
  <c r="DP77" i="6"/>
  <c r="DP204" i="6"/>
  <c r="DP78" i="6"/>
  <c r="DP79" i="6"/>
  <c r="DP205" i="6"/>
  <c r="DP206" i="6"/>
  <c r="DP80" i="6"/>
  <c r="DP207" i="6"/>
  <c r="DP208" i="6"/>
  <c r="DP81" i="6"/>
  <c r="DP209" i="6"/>
  <c r="DP210" i="6"/>
  <c r="DP82" i="6"/>
  <c r="DP211" i="6"/>
  <c r="DP83" i="6"/>
  <c r="DP84" i="6"/>
  <c r="DP85" i="6"/>
  <c r="DP212" i="6"/>
  <c r="DP213" i="6"/>
  <c r="DP214" i="6"/>
  <c r="DP86" i="6"/>
  <c r="DP215" i="6"/>
  <c r="DP87" i="6"/>
  <c r="DP216" i="6"/>
  <c r="DP217" i="6"/>
  <c r="DP88" i="6"/>
  <c r="DP218" i="6"/>
  <c r="DP219" i="6"/>
  <c r="DP89" i="6"/>
  <c r="DP220" i="6"/>
  <c r="DP221" i="6"/>
  <c r="DP222" i="6"/>
  <c r="DP223" i="6"/>
  <c r="DP224" i="6"/>
  <c r="DP225" i="6"/>
  <c r="DP90" i="6"/>
  <c r="DP226" i="6"/>
  <c r="DP91" i="6"/>
  <c r="DP227" i="6"/>
  <c r="DP228" i="6"/>
  <c r="DP92" i="6"/>
  <c r="DP229" i="6"/>
  <c r="DP93" i="6"/>
  <c r="DP94" i="6"/>
  <c r="DP95" i="6"/>
  <c r="DP230" i="6"/>
  <c r="DP96" i="6"/>
  <c r="DP97" i="6"/>
  <c r="DP98" i="6"/>
  <c r="DP99" i="6"/>
  <c r="DP231" i="6"/>
  <c r="DP100" i="6"/>
  <c r="DP101" i="6"/>
  <c r="DP102" i="6"/>
  <c r="DP232" i="6"/>
  <c r="DP103" i="6"/>
  <c r="DP104" i="6"/>
  <c r="DP233" i="6"/>
  <c r="DP234" i="6"/>
  <c r="DP105" i="6"/>
  <c r="DP235" i="6"/>
  <c r="DP236" i="6"/>
  <c r="DP237" i="6"/>
  <c r="DP106" i="6"/>
  <c r="DP238" i="6"/>
  <c r="DP107" i="6"/>
  <c r="DP239" i="6"/>
  <c r="DP108" i="6"/>
  <c r="DP109" i="6"/>
  <c r="DP240" i="6"/>
  <c r="DP241" i="6"/>
  <c r="DP110" i="6"/>
  <c r="DP242" i="6"/>
  <c r="DP111" i="6"/>
  <c r="DP243" i="6"/>
  <c r="DP244" i="6"/>
  <c r="DP245" i="6"/>
  <c r="DP112" i="6"/>
  <c r="DP113" i="6"/>
  <c r="DP114" i="6"/>
  <c r="DP115" i="6"/>
  <c r="DP246" i="6"/>
  <c r="DP247" i="6"/>
  <c r="DP116" i="6"/>
  <c r="DP248" i="6"/>
  <c r="DP249" i="6"/>
  <c r="DP250" i="6"/>
  <c r="DP117" i="6"/>
  <c r="DP118" i="6"/>
  <c r="DP251" i="6"/>
  <c r="DP119" i="6"/>
  <c r="DP252" i="6"/>
  <c r="DP120" i="6"/>
  <c r="DP121" i="6"/>
  <c r="DP253" i="6"/>
  <c r="DP254" i="6"/>
  <c r="DP255" i="6"/>
  <c r="DP256" i="6"/>
  <c r="DP257" i="6"/>
  <c r="DP122" i="6"/>
  <c r="DP123" i="6"/>
  <c r="DP124" i="6"/>
  <c r="DP258" i="6"/>
  <c r="DP259" i="6"/>
  <c r="DP125" i="6"/>
  <c r="DP260" i="6"/>
  <c r="DP261" i="6"/>
  <c r="DP126" i="6"/>
  <c r="DP127" i="6"/>
  <c r="DP128" i="6"/>
  <c r="DP129" i="6"/>
  <c r="DP130" i="6"/>
  <c r="DP262" i="6"/>
  <c r="DP131" i="6"/>
  <c r="DP263" i="6"/>
  <c r="DP264" i="6"/>
  <c r="DP132" i="6"/>
  <c r="DP265" i="6"/>
  <c r="DP133" i="6"/>
  <c r="DP134" i="6"/>
  <c r="DP266" i="6"/>
  <c r="DP267" i="6"/>
  <c r="DP268" i="6"/>
  <c r="DP269" i="6"/>
  <c r="DP270" i="6"/>
  <c r="DP271" i="6"/>
  <c r="DP272" i="6"/>
  <c r="DP273" i="6"/>
  <c r="DP274" i="6"/>
  <c r="DP135" i="6"/>
  <c r="DV136" i="6"/>
  <c r="DV137" i="6"/>
  <c r="DV2" i="6"/>
  <c r="DV138" i="6"/>
  <c r="DV3" i="6"/>
  <c r="DV4" i="6"/>
  <c r="DV5" i="6"/>
  <c r="DV139" i="6"/>
  <c r="DV140" i="6"/>
  <c r="DV6" i="6"/>
  <c r="DV7" i="6"/>
  <c r="DV141" i="6"/>
  <c r="DV8" i="6"/>
  <c r="DV9" i="6"/>
  <c r="DV10" i="6"/>
  <c r="DV142" i="6"/>
  <c r="DV11" i="6"/>
  <c r="DV12" i="6"/>
  <c r="DV13" i="6"/>
  <c r="DV14" i="6"/>
  <c r="DV143" i="6"/>
  <c r="DV15" i="6"/>
  <c r="DV16" i="6"/>
  <c r="DV144" i="6"/>
  <c r="DV17" i="6"/>
  <c r="DV145" i="6"/>
  <c r="DV18" i="6"/>
  <c r="DV146" i="6"/>
  <c r="DV147" i="6"/>
  <c r="DV19" i="6"/>
  <c r="DV148" i="6"/>
  <c r="DV20" i="6"/>
  <c r="DV149" i="6"/>
  <c r="DV21" i="6"/>
  <c r="DV22" i="6"/>
  <c r="DV23" i="6"/>
  <c r="DV150" i="6"/>
  <c r="DV151" i="6"/>
  <c r="DV152" i="6"/>
  <c r="DV24" i="6"/>
  <c r="DV153" i="6"/>
  <c r="DV25" i="6"/>
  <c r="DV154" i="6"/>
  <c r="DV26" i="6"/>
  <c r="DV155" i="6"/>
  <c r="DV156" i="6"/>
  <c r="DV157" i="6"/>
  <c r="DV158" i="6"/>
  <c r="DV27" i="6"/>
  <c r="DV28" i="6"/>
  <c r="DV159" i="6"/>
  <c r="DV160" i="6"/>
  <c r="DV29" i="6"/>
  <c r="DV161" i="6"/>
  <c r="DV162" i="6"/>
  <c r="DV163" i="6"/>
  <c r="DV30" i="6"/>
  <c r="DV31" i="6"/>
  <c r="DV164" i="6"/>
  <c r="DV32" i="6"/>
  <c r="DV165" i="6"/>
  <c r="DV33" i="6"/>
  <c r="DV34" i="6"/>
  <c r="DV35" i="6"/>
  <c r="DV166" i="6"/>
  <c r="DV36" i="6"/>
  <c r="DV167" i="6"/>
  <c r="DV37" i="6"/>
  <c r="DV38" i="6"/>
  <c r="DV168" i="6"/>
  <c r="DV39" i="6"/>
  <c r="DV40" i="6"/>
  <c r="DV41" i="6"/>
  <c r="DV169" i="6"/>
  <c r="DV170" i="6"/>
  <c r="DV171" i="6"/>
  <c r="DV42" i="6"/>
  <c r="DV172" i="6"/>
  <c r="DV173" i="6"/>
  <c r="DV174" i="6"/>
  <c r="DV175" i="6"/>
  <c r="DV176" i="6"/>
  <c r="DV43" i="6"/>
  <c r="DV44" i="6"/>
  <c r="DV177" i="6"/>
  <c r="DV178" i="6"/>
  <c r="DV179" i="6"/>
  <c r="DV180" i="6"/>
  <c r="DV45" i="6"/>
  <c r="DV181" i="6"/>
  <c r="DV46" i="6"/>
  <c r="DV47" i="6"/>
  <c r="DV48" i="6"/>
  <c r="DV49" i="6"/>
  <c r="DV182" i="6"/>
  <c r="DV50" i="6"/>
  <c r="DV183" i="6"/>
  <c r="DV184" i="6"/>
  <c r="DV51" i="6"/>
  <c r="DV52" i="6"/>
  <c r="DV185" i="6"/>
  <c r="DV186" i="6"/>
  <c r="DV187" i="6"/>
  <c r="DV188" i="6"/>
  <c r="DV189" i="6"/>
  <c r="DV190" i="6"/>
  <c r="DV53" i="6"/>
  <c r="DV54" i="6"/>
  <c r="DV55" i="6"/>
  <c r="DV56" i="6"/>
  <c r="DV57" i="6"/>
  <c r="DV191" i="6"/>
  <c r="DV192" i="6"/>
  <c r="DV193" i="6"/>
  <c r="DV58" i="6"/>
  <c r="DV59" i="6"/>
  <c r="DV60" i="6"/>
  <c r="DV61" i="6"/>
  <c r="DV194" i="6"/>
  <c r="DV62" i="6"/>
  <c r="DV63" i="6"/>
  <c r="DV64" i="6"/>
  <c r="DV65" i="6"/>
  <c r="DV66" i="6"/>
  <c r="DV195" i="6"/>
  <c r="DV196" i="6"/>
  <c r="DV67" i="6"/>
  <c r="DV197" i="6"/>
  <c r="DV198" i="6"/>
  <c r="DV199" i="6"/>
  <c r="DV68" i="6"/>
  <c r="DV69" i="6"/>
  <c r="DV200" i="6"/>
  <c r="DV70" i="6"/>
  <c r="DV201" i="6"/>
  <c r="DV71" i="6"/>
  <c r="DV72" i="6"/>
  <c r="DV73" i="6"/>
  <c r="DV74" i="6"/>
  <c r="DV75" i="6"/>
  <c r="DV202" i="6"/>
  <c r="DV203" i="6"/>
  <c r="DV76" i="6"/>
  <c r="DV77" i="6"/>
  <c r="DV204" i="6"/>
  <c r="DV78" i="6"/>
  <c r="DV79" i="6"/>
  <c r="DV205" i="6"/>
  <c r="DV206" i="6"/>
  <c r="DV80" i="6"/>
  <c r="DV207" i="6"/>
  <c r="DV208" i="6"/>
  <c r="DV81" i="6"/>
  <c r="DV209" i="6"/>
  <c r="DV210" i="6"/>
  <c r="DV82" i="6"/>
  <c r="DV211" i="6"/>
  <c r="DV83" i="6"/>
  <c r="DV84" i="6"/>
  <c r="DV85" i="6"/>
  <c r="DV212" i="6"/>
  <c r="DV213" i="6"/>
  <c r="DV214" i="6"/>
  <c r="DV86" i="6"/>
  <c r="DV215" i="6"/>
  <c r="DV87" i="6"/>
  <c r="DV216" i="6"/>
  <c r="DV217" i="6"/>
  <c r="DV88" i="6"/>
  <c r="DV218" i="6"/>
  <c r="DV219" i="6"/>
  <c r="DV89" i="6"/>
  <c r="DV220" i="6"/>
  <c r="DV221" i="6"/>
  <c r="DV222" i="6"/>
  <c r="DV223" i="6"/>
  <c r="DV224" i="6"/>
  <c r="DV225" i="6"/>
  <c r="DV90" i="6"/>
  <c r="DV226" i="6"/>
  <c r="DV91" i="6"/>
  <c r="DV227" i="6"/>
  <c r="DV228" i="6"/>
  <c r="DV92" i="6"/>
  <c r="DV229" i="6"/>
  <c r="DV93" i="6"/>
  <c r="DV94" i="6"/>
  <c r="DV95" i="6"/>
  <c r="DV230" i="6"/>
  <c r="DV96" i="6"/>
  <c r="DV97" i="6"/>
  <c r="DV98" i="6"/>
  <c r="DV99" i="6"/>
  <c r="DV231" i="6"/>
  <c r="DV100" i="6"/>
  <c r="DV101" i="6"/>
  <c r="DV102" i="6"/>
  <c r="DV232" i="6"/>
  <c r="DV103" i="6"/>
  <c r="DV104" i="6"/>
  <c r="DV233" i="6"/>
  <c r="DV234" i="6"/>
  <c r="DV105" i="6"/>
  <c r="DV235" i="6"/>
  <c r="DV236" i="6"/>
  <c r="DV237" i="6"/>
  <c r="DV106" i="6"/>
  <c r="DV238" i="6"/>
  <c r="DV107" i="6"/>
  <c r="DV239" i="6"/>
  <c r="DV108" i="6"/>
  <c r="DV109" i="6"/>
  <c r="DV240" i="6"/>
  <c r="DV241" i="6"/>
  <c r="DV110" i="6"/>
  <c r="DV242" i="6"/>
  <c r="DV111" i="6"/>
  <c r="DV243" i="6"/>
  <c r="DV244" i="6"/>
  <c r="DV245" i="6"/>
  <c r="DV112" i="6"/>
  <c r="DV113" i="6"/>
  <c r="DV114" i="6"/>
  <c r="DV115" i="6"/>
  <c r="DV246" i="6"/>
  <c r="DV247" i="6"/>
  <c r="DV116" i="6"/>
  <c r="DV248" i="6"/>
  <c r="DV249" i="6"/>
  <c r="DV250" i="6"/>
  <c r="DV117" i="6"/>
  <c r="DV118" i="6"/>
  <c r="DV251" i="6"/>
  <c r="DV119" i="6"/>
  <c r="DV252" i="6"/>
  <c r="DV120" i="6"/>
  <c r="DV121" i="6"/>
  <c r="DV253" i="6"/>
  <c r="DV254" i="6"/>
  <c r="DV255" i="6"/>
  <c r="DV256" i="6"/>
  <c r="DV257" i="6"/>
  <c r="DV122" i="6"/>
  <c r="DV123" i="6"/>
  <c r="DV124" i="6"/>
  <c r="DV258" i="6"/>
  <c r="DV259" i="6"/>
  <c r="DV125" i="6"/>
  <c r="DV260" i="6"/>
  <c r="DV261" i="6"/>
  <c r="DV126" i="6"/>
  <c r="DV127" i="6"/>
  <c r="DV128" i="6"/>
  <c r="DV129" i="6"/>
  <c r="DV130" i="6"/>
  <c r="DV262" i="6"/>
  <c r="DV131" i="6"/>
  <c r="DV263" i="6"/>
  <c r="DV264" i="6"/>
  <c r="DV132" i="6"/>
  <c r="DV265" i="6"/>
  <c r="DV133" i="6"/>
  <c r="DV134" i="6"/>
  <c r="DV266" i="6"/>
  <c r="DV267" i="6"/>
  <c r="DV268" i="6"/>
  <c r="DV269" i="6"/>
  <c r="DV270" i="6"/>
  <c r="DV271" i="6"/>
  <c r="DV272" i="6"/>
  <c r="DV273" i="6"/>
  <c r="DV274" i="6"/>
  <c r="DV135" i="6"/>
  <c r="DU136" i="6"/>
  <c r="DU137" i="6"/>
  <c r="DU2" i="6"/>
  <c r="DU138" i="6"/>
  <c r="DU3" i="6"/>
  <c r="DU4" i="6"/>
  <c r="DU5" i="6"/>
  <c r="DU139" i="6"/>
  <c r="DU140" i="6"/>
  <c r="DU6" i="6"/>
  <c r="DU7" i="6"/>
  <c r="DU141" i="6"/>
  <c r="DU8" i="6"/>
  <c r="DU9" i="6"/>
  <c r="DU10" i="6"/>
  <c r="DU142" i="6"/>
  <c r="DU11" i="6"/>
  <c r="DU12" i="6"/>
  <c r="DU13" i="6"/>
  <c r="DU14" i="6"/>
  <c r="DU143" i="6"/>
  <c r="DU15" i="6"/>
  <c r="DU16" i="6"/>
  <c r="DU144" i="6"/>
  <c r="DU17" i="6"/>
  <c r="DU145" i="6"/>
  <c r="DU18" i="6"/>
  <c r="DU146" i="6"/>
  <c r="DU147" i="6"/>
  <c r="DU19" i="6"/>
  <c r="DU148" i="6"/>
  <c r="DU20" i="6"/>
  <c r="DU149" i="6"/>
  <c r="DU21" i="6"/>
  <c r="DU22" i="6"/>
  <c r="DU23" i="6"/>
  <c r="DU150" i="6"/>
  <c r="DU151" i="6"/>
  <c r="DU152" i="6"/>
  <c r="DU24" i="6"/>
  <c r="DU153" i="6"/>
  <c r="DU25" i="6"/>
  <c r="DU154" i="6"/>
  <c r="DU26" i="6"/>
  <c r="DU155" i="6"/>
  <c r="DU156" i="6"/>
  <c r="DU157" i="6"/>
  <c r="DU158" i="6"/>
  <c r="DU27" i="6"/>
  <c r="DU28" i="6"/>
  <c r="DU159" i="6"/>
  <c r="DU160" i="6"/>
  <c r="DU29" i="6"/>
  <c r="DU161" i="6"/>
  <c r="DU162" i="6"/>
  <c r="DU163" i="6"/>
  <c r="DU30" i="6"/>
  <c r="DU31" i="6"/>
  <c r="DU164" i="6"/>
  <c r="DU32" i="6"/>
  <c r="DU165" i="6"/>
  <c r="DU33" i="6"/>
  <c r="DU34" i="6"/>
  <c r="DU35" i="6"/>
  <c r="DU166" i="6"/>
  <c r="DU36" i="6"/>
  <c r="DU167" i="6"/>
  <c r="DU37" i="6"/>
  <c r="DU38" i="6"/>
  <c r="DU168" i="6"/>
  <c r="DU39" i="6"/>
  <c r="DU40" i="6"/>
  <c r="DU41" i="6"/>
  <c r="DU169" i="6"/>
  <c r="DU170" i="6"/>
  <c r="DU171" i="6"/>
  <c r="DU42" i="6"/>
  <c r="DU172" i="6"/>
  <c r="DU173" i="6"/>
  <c r="DU174" i="6"/>
  <c r="DU175" i="6"/>
  <c r="DU176" i="6"/>
  <c r="DU43" i="6"/>
  <c r="DU44" i="6"/>
  <c r="DU177" i="6"/>
  <c r="DU178" i="6"/>
  <c r="DU179" i="6"/>
  <c r="DU180" i="6"/>
  <c r="DU45" i="6"/>
  <c r="DU181" i="6"/>
  <c r="DU46" i="6"/>
  <c r="DU47" i="6"/>
  <c r="DU48" i="6"/>
  <c r="DU49" i="6"/>
  <c r="DU182" i="6"/>
  <c r="DU50" i="6"/>
  <c r="DU183" i="6"/>
  <c r="DU184" i="6"/>
  <c r="DU51" i="6"/>
  <c r="DU52" i="6"/>
  <c r="DU185" i="6"/>
  <c r="DU186" i="6"/>
  <c r="DU187" i="6"/>
  <c r="DU188" i="6"/>
  <c r="DU189" i="6"/>
  <c r="DU190" i="6"/>
  <c r="DU53" i="6"/>
  <c r="DU54" i="6"/>
  <c r="DU55" i="6"/>
  <c r="DU56" i="6"/>
  <c r="DU57" i="6"/>
  <c r="DU191" i="6"/>
  <c r="DU192" i="6"/>
  <c r="DU193" i="6"/>
  <c r="DU58" i="6"/>
  <c r="DU59" i="6"/>
  <c r="DU60" i="6"/>
  <c r="DU61" i="6"/>
  <c r="DU194" i="6"/>
  <c r="DU62" i="6"/>
  <c r="DU63" i="6"/>
  <c r="DU64" i="6"/>
  <c r="DU65" i="6"/>
  <c r="DU66" i="6"/>
  <c r="DU195" i="6"/>
  <c r="DU196" i="6"/>
  <c r="DU67" i="6"/>
  <c r="DU197" i="6"/>
  <c r="DU198" i="6"/>
  <c r="DU199" i="6"/>
  <c r="DU68" i="6"/>
  <c r="DU69" i="6"/>
  <c r="DU200" i="6"/>
  <c r="DU70" i="6"/>
  <c r="DU201" i="6"/>
  <c r="DU71" i="6"/>
  <c r="DU72" i="6"/>
  <c r="DU73" i="6"/>
  <c r="DU74" i="6"/>
  <c r="DU75" i="6"/>
  <c r="DU202" i="6"/>
  <c r="DU203" i="6"/>
  <c r="DU76" i="6"/>
  <c r="DU77" i="6"/>
  <c r="DU204" i="6"/>
  <c r="DU78" i="6"/>
  <c r="DU79" i="6"/>
  <c r="DU205" i="6"/>
  <c r="DU206" i="6"/>
  <c r="DU80" i="6"/>
  <c r="DU207" i="6"/>
  <c r="DU208" i="6"/>
  <c r="DU81" i="6"/>
  <c r="DU209" i="6"/>
  <c r="DU210" i="6"/>
  <c r="DU82" i="6"/>
  <c r="DU211" i="6"/>
  <c r="DU83" i="6"/>
  <c r="DU84" i="6"/>
  <c r="DU85" i="6"/>
  <c r="DU212" i="6"/>
  <c r="DU213" i="6"/>
  <c r="DU214" i="6"/>
  <c r="DU86" i="6"/>
  <c r="DU215" i="6"/>
  <c r="DU87" i="6"/>
  <c r="DU216" i="6"/>
  <c r="DU217" i="6"/>
  <c r="DU88" i="6"/>
  <c r="DU218" i="6"/>
  <c r="DU219" i="6"/>
  <c r="DU89" i="6"/>
  <c r="DU220" i="6"/>
  <c r="DU221" i="6"/>
  <c r="DU222" i="6"/>
  <c r="DU223" i="6"/>
  <c r="DU224" i="6"/>
  <c r="DU225" i="6"/>
  <c r="DU90" i="6"/>
  <c r="DU226" i="6"/>
  <c r="DU91" i="6"/>
  <c r="DU227" i="6"/>
  <c r="DU228" i="6"/>
  <c r="DU92" i="6"/>
  <c r="DU229" i="6"/>
  <c r="DU93" i="6"/>
  <c r="DU94" i="6"/>
  <c r="DU95" i="6"/>
  <c r="DU230" i="6"/>
  <c r="DU96" i="6"/>
  <c r="DU97" i="6"/>
  <c r="DU98" i="6"/>
  <c r="DU99" i="6"/>
  <c r="DU231" i="6"/>
  <c r="DU100" i="6"/>
  <c r="DU101" i="6"/>
  <c r="DU102" i="6"/>
  <c r="DU232" i="6"/>
  <c r="DU103" i="6"/>
  <c r="DU104" i="6"/>
  <c r="DU233" i="6"/>
  <c r="DU234" i="6"/>
  <c r="DU105" i="6"/>
  <c r="DU235" i="6"/>
  <c r="DU236" i="6"/>
  <c r="DU237" i="6"/>
  <c r="DU106" i="6"/>
  <c r="DU238" i="6"/>
  <c r="DU107" i="6"/>
  <c r="DU239" i="6"/>
  <c r="DU108" i="6"/>
  <c r="DU109" i="6"/>
  <c r="DU240" i="6"/>
  <c r="DU241" i="6"/>
  <c r="DU110" i="6"/>
  <c r="DU242" i="6"/>
  <c r="DU111" i="6"/>
  <c r="DU243" i="6"/>
  <c r="DU244" i="6"/>
  <c r="DU245" i="6"/>
  <c r="DU112" i="6"/>
  <c r="DU113" i="6"/>
  <c r="DU114" i="6"/>
  <c r="DU115" i="6"/>
  <c r="DU246" i="6"/>
  <c r="DU247" i="6"/>
  <c r="DU116" i="6"/>
  <c r="DU248" i="6"/>
  <c r="DU249" i="6"/>
  <c r="DU250" i="6"/>
  <c r="DU117" i="6"/>
  <c r="DU118" i="6"/>
  <c r="DU251" i="6"/>
  <c r="DU119" i="6"/>
  <c r="DU252" i="6"/>
  <c r="DU120" i="6"/>
  <c r="DU121" i="6"/>
  <c r="DU253" i="6"/>
  <c r="DU254" i="6"/>
  <c r="DU255" i="6"/>
  <c r="DU256" i="6"/>
  <c r="DU257" i="6"/>
  <c r="DU122" i="6"/>
  <c r="DU123" i="6"/>
  <c r="DU124" i="6"/>
  <c r="DU258" i="6"/>
  <c r="DU259" i="6"/>
  <c r="DU125" i="6"/>
  <c r="DU260" i="6"/>
  <c r="DU261" i="6"/>
  <c r="DU126" i="6"/>
  <c r="DU127" i="6"/>
  <c r="DU128" i="6"/>
  <c r="DU129" i="6"/>
  <c r="DU130" i="6"/>
  <c r="DU262" i="6"/>
  <c r="DU131" i="6"/>
  <c r="DU263" i="6"/>
  <c r="DU264" i="6"/>
  <c r="DU132" i="6"/>
  <c r="DU265" i="6"/>
  <c r="DU133" i="6"/>
  <c r="DU134" i="6"/>
  <c r="DU266" i="6"/>
  <c r="DU267" i="6"/>
  <c r="DU268" i="6"/>
  <c r="DU269" i="6"/>
  <c r="DU270" i="6"/>
  <c r="DU271" i="6"/>
  <c r="DU272" i="6"/>
  <c r="DU273" i="6"/>
  <c r="DU274" i="6"/>
  <c r="DU135" i="6"/>
  <c r="EC136" i="6"/>
  <c r="EC137" i="6"/>
  <c r="EC2" i="6"/>
  <c r="EC138" i="6"/>
  <c r="EC3" i="6"/>
  <c r="EC4" i="6"/>
  <c r="EC5" i="6"/>
  <c r="EC139" i="6"/>
  <c r="EC140" i="6"/>
  <c r="EC6" i="6"/>
  <c r="EC7" i="6"/>
  <c r="EC141" i="6"/>
  <c r="EC8" i="6"/>
  <c r="EC9" i="6"/>
  <c r="EC10" i="6"/>
  <c r="EC142" i="6"/>
  <c r="EC11" i="6"/>
  <c r="EC12" i="6"/>
  <c r="EC13" i="6"/>
  <c r="EC14" i="6"/>
  <c r="EC143" i="6"/>
  <c r="EC15" i="6"/>
  <c r="EC16" i="6"/>
  <c r="EC144" i="6"/>
  <c r="EC17" i="6"/>
  <c r="EC145" i="6"/>
  <c r="EC18" i="6"/>
  <c r="EC146" i="6"/>
  <c r="EC147" i="6"/>
  <c r="EC19" i="6"/>
  <c r="EC148" i="6"/>
  <c r="EC20" i="6"/>
  <c r="EC149" i="6"/>
  <c r="EC21" i="6"/>
  <c r="EC22" i="6"/>
  <c r="EC23" i="6"/>
  <c r="EC150" i="6"/>
  <c r="EC151" i="6"/>
  <c r="EC152" i="6"/>
  <c r="EC24" i="6"/>
  <c r="EC153" i="6"/>
  <c r="EC25" i="6"/>
  <c r="EC154" i="6"/>
  <c r="EC26" i="6"/>
  <c r="EC155" i="6"/>
  <c r="EC156" i="6"/>
  <c r="EC157" i="6"/>
  <c r="EC158" i="6"/>
  <c r="EC27" i="6"/>
  <c r="EC28" i="6"/>
  <c r="EC159" i="6"/>
  <c r="EC160" i="6"/>
  <c r="EC29" i="6"/>
  <c r="EC161" i="6"/>
  <c r="EC162" i="6"/>
  <c r="EC163" i="6"/>
  <c r="EC30" i="6"/>
  <c r="EC31" i="6"/>
  <c r="EC164" i="6"/>
  <c r="EC32" i="6"/>
  <c r="EC165" i="6"/>
  <c r="EC33" i="6"/>
  <c r="EC34" i="6"/>
  <c r="EC35" i="6"/>
  <c r="EC166" i="6"/>
  <c r="EC36" i="6"/>
  <c r="EC167" i="6"/>
  <c r="EC37" i="6"/>
  <c r="EC38" i="6"/>
  <c r="EC168" i="6"/>
  <c r="EC39" i="6"/>
  <c r="EC40" i="6"/>
  <c r="EC41" i="6"/>
  <c r="EC169" i="6"/>
  <c r="EC170" i="6"/>
  <c r="EC171" i="6"/>
  <c r="EC42" i="6"/>
  <c r="EC172" i="6"/>
  <c r="EC173" i="6"/>
  <c r="EC174" i="6"/>
  <c r="EC175" i="6"/>
  <c r="EC176" i="6"/>
  <c r="EC43" i="6"/>
  <c r="EC44" i="6"/>
  <c r="EC177" i="6"/>
  <c r="EC178" i="6"/>
  <c r="EC179" i="6"/>
  <c r="EC180" i="6"/>
  <c r="EC45" i="6"/>
  <c r="EC181" i="6"/>
  <c r="EC46" i="6"/>
  <c r="EC47" i="6"/>
  <c r="EC48" i="6"/>
  <c r="EC49" i="6"/>
  <c r="EC182" i="6"/>
  <c r="EC50" i="6"/>
  <c r="EC183" i="6"/>
  <c r="EC184" i="6"/>
  <c r="EC51" i="6"/>
  <c r="EC52" i="6"/>
  <c r="EC185" i="6"/>
  <c r="EC186" i="6"/>
  <c r="EC187" i="6"/>
  <c r="EC188" i="6"/>
  <c r="EC189" i="6"/>
  <c r="EC190" i="6"/>
  <c r="EC53" i="6"/>
  <c r="EC54" i="6"/>
  <c r="EC55" i="6"/>
  <c r="EC56" i="6"/>
  <c r="EC57" i="6"/>
  <c r="EC191" i="6"/>
  <c r="EC192" i="6"/>
  <c r="EC193" i="6"/>
  <c r="EC58" i="6"/>
  <c r="EC59" i="6"/>
  <c r="EC60" i="6"/>
  <c r="EC61" i="6"/>
  <c r="EC194" i="6"/>
  <c r="EC62" i="6"/>
  <c r="EC63" i="6"/>
  <c r="EC64" i="6"/>
  <c r="EC65" i="6"/>
  <c r="EC66" i="6"/>
  <c r="EC195" i="6"/>
  <c r="EC196" i="6"/>
  <c r="EC67" i="6"/>
  <c r="EC197" i="6"/>
  <c r="EC198" i="6"/>
  <c r="EC199" i="6"/>
  <c r="EC68" i="6"/>
  <c r="EC69" i="6"/>
  <c r="EC200" i="6"/>
  <c r="EC70" i="6"/>
  <c r="EC201" i="6"/>
  <c r="EC71" i="6"/>
  <c r="EC72" i="6"/>
  <c r="EC73" i="6"/>
  <c r="EC74" i="6"/>
  <c r="EC75" i="6"/>
  <c r="EC202" i="6"/>
  <c r="EC203" i="6"/>
  <c r="EC76" i="6"/>
  <c r="EC77" i="6"/>
  <c r="EC204" i="6"/>
  <c r="EC78" i="6"/>
  <c r="EC79" i="6"/>
  <c r="EC205" i="6"/>
  <c r="EC206" i="6"/>
  <c r="EC80" i="6"/>
  <c r="EC207" i="6"/>
  <c r="EC208" i="6"/>
  <c r="EC81" i="6"/>
  <c r="EC209" i="6"/>
  <c r="EC210" i="6"/>
  <c r="EC82" i="6"/>
  <c r="EC211" i="6"/>
  <c r="EC83" i="6"/>
  <c r="EC84" i="6"/>
  <c r="EC85" i="6"/>
  <c r="EC212" i="6"/>
  <c r="EC213" i="6"/>
  <c r="EC214" i="6"/>
  <c r="EC86" i="6"/>
  <c r="EC215" i="6"/>
  <c r="EC87" i="6"/>
  <c r="EC216" i="6"/>
  <c r="EC217" i="6"/>
  <c r="EC88" i="6"/>
  <c r="EC218" i="6"/>
  <c r="EC219" i="6"/>
  <c r="EC89" i="6"/>
  <c r="EC220" i="6"/>
  <c r="EC221" i="6"/>
  <c r="EC222" i="6"/>
  <c r="EC223" i="6"/>
  <c r="EC224" i="6"/>
  <c r="EC225" i="6"/>
  <c r="EC90" i="6"/>
  <c r="EC226" i="6"/>
  <c r="EC91" i="6"/>
  <c r="EC227" i="6"/>
  <c r="EC228" i="6"/>
  <c r="EC92" i="6"/>
  <c r="EC229" i="6"/>
  <c r="EC93" i="6"/>
  <c r="EC94" i="6"/>
  <c r="EC95" i="6"/>
  <c r="EC230" i="6"/>
  <c r="EC96" i="6"/>
  <c r="EC97" i="6"/>
  <c r="EC98" i="6"/>
  <c r="EC99" i="6"/>
  <c r="EC231" i="6"/>
  <c r="EC100" i="6"/>
  <c r="EC101" i="6"/>
  <c r="EC102" i="6"/>
  <c r="EC232" i="6"/>
  <c r="EC103" i="6"/>
  <c r="EC104" i="6"/>
  <c r="EC233" i="6"/>
  <c r="EC234" i="6"/>
  <c r="EC105" i="6"/>
  <c r="EC235" i="6"/>
  <c r="EC236" i="6"/>
  <c r="EC237" i="6"/>
  <c r="EC106" i="6"/>
  <c r="EC238" i="6"/>
  <c r="EC107" i="6"/>
  <c r="EC239" i="6"/>
  <c r="EC108" i="6"/>
  <c r="EC109" i="6"/>
  <c r="EC240" i="6"/>
  <c r="EC241" i="6"/>
  <c r="EC110" i="6"/>
  <c r="EC242" i="6"/>
  <c r="EC111" i="6"/>
  <c r="EC243" i="6"/>
  <c r="EC244" i="6"/>
  <c r="EC245" i="6"/>
  <c r="EC112" i="6"/>
  <c r="EC113" i="6"/>
  <c r="EC114" i="6"/>
  <c r="EC115" i="6"/>
  <c r="EC246" i="6"/>
  <c r="EC247" i="6"/>
  <c r="EC116" i="6"/>
  <c r="EC248" i="6"/>
  <c r="EC249" i="6"/>
  <c r="EC250" i="6"/>
  <c r="EC117" i="6"/>
  <c r="EC118" i="6"/>
  <c r="EC251" i="6"/>
  <c r="EC119" i="6"/>
  <c r="EC252" i="6"/>
  <c r="EC120" i="6"/>
  <c r="EC121" i="6"/>
  <c r="EC253" i="6"/>
  <c r="EC254" i="6"/>
  <c r="EC255" i="6"/>
  <c r="EC256" i="6"/>
  <c r="EC257" i="6"/>
  <c r="EC122" i="6"/>
  <c r="EC123" i="6"/>
  <c r="EC124" i="6"/>
  <c r="EC258" i="6"/>
  <c r="EC259" i="6"/>
  <c r="EC125" i="6"/>
  <c r="EC260" i="6"/>
  <c r="EC261" i="6"/>
  <c r="EC126" i="6"/>
  <c r="EC127" i="6"/>
  <c r="EC128" i="6"/>
  <c r="EC129" i="6"/>
  <c r="EC130" i="6"/>
  <c r="EC262" i="6"/>
  <c r="EC131" i="6"/>
  <c r="EC263" i="6"/>
  <c r="EC264" i="6"/>
  <c r="EC132" i="6"/>
  <c r="EC265" i="6"/>
  <c r="EC133" i="6"/>
  <c r="EC134" i="6"/>
  <c r="EC266" i="6"/>
  <c r="EC267" i="6"/>
  <c r="EC268" i="6"/>
  <c r="EC269" i="6"/>
  <c r="EC270" i="6"/>
  <c r="EC271" i="6"/>
  <c r="EC272" i="6"/>
  <c r="EC273" i="6"/>
  <c r="EC274" i="6"/>
  <c r="EC135" i="6"/>
  <c r="E21" i="15"/>
  <c r="F21" i="15"/>
  <c r="G21" i="15"/>
  <c r="E71" i="15"/>
  <c r="F71" i="15"/>
  <c r="G71" i="15"/>
  <c r="E27" i="15"/>
  <c r="F27" i="15"/>
  <c r="G27" i="15"/>
  <c r="E24" i="15"/>
  <c r="F24" i="15"/>
  <c r="G24" i="15"/>
  <c r="E35" i="15"/>
  <c r="F35" i="15"/>
  <c r="G35" i="15"/>
  <c r="E72" i="15"/>
  <c r="F72" i="15"/>
  <c r="G72" i="15"/>
  <c r="E6" i="15"/>
  <c r="F6" i="15"/>
  <c r="G6" i="15"/>
  <c r="E55" i="15"/>
  <c r="F55" i="15"/>
  <c r="G55" i="15"/>
  <c r="E89" i="15"/>
  <c r="F89" i="15"/>
  <c r="G89" i="15"/>
  <c r="E7" i="15"/>
  <c r="F7" i="15"/>
  <c r="G7" i="15"/>
  <c r="E5" i="15"/>
  <c r="F5" i="15"/>
  <c r="G5" i="15"/>
  <c r="E84" i="15"/>
  <c r="F84" i="15"/>
  <c r="G84" i="15"/>
  <c r="E74" i="15"/>
  <c r="F74" i="15"/>
  <c r="G74" i="15"/>
  <c r="E43" i="15"/>
  <c r="F43" i="15"/>
  <c r="G43" i="15"/>
  <c r="E114" i="15"/>
  <c r="F114" i="15"/>
  <c r="G114" i="15"/>
  <c r="E10" i="15"/>
  <c r="F10" i="15"/>
  <c r="G10" i="15"/>
  <c r="E63" i="15"/>
  <c r="F63" i="15"/>
  <c r="G63" i="15"/>
  <c r="E58" i="15"/>
  <c r="F58" i="15"/>
  <c r="G58" i="15"/>
  <c r="E29" i="15"/>
  <c r="F29" i="15"/>
  <c r="G29" i="15"/>
  <c r="E88" i="15"/>
  <c r="F88" i="15"/>
  <c r="G88" i="15"/>
  <c r="E22" i="15"/>
  <c r="F22" i="15"/>
  <c r="G22" i="15"/>
  <c r="E70" i="15"/>
  <c r="F70" i="15"/>
  <c r="G70" i="15"/>
  <c r="E23" i="15"/>
  <c r="F23" i="15"/>
  <c r="G23" i="15"/>
  <c r="E30" i="15"/>
  <c r="F30" i="15"/>
  <c r="G30" i="15"/>
  <c r="E59" i="15"/>
  <c r="F59" i="15"/>
  <c r="G59" i="15"/>
  <c r="E108" i="15"/>
  <c r="F108" i="15"/>
  <c r="G108" i="15"/>
  <c r="E16" i="15"/>
  <c r="F16" i="15"/>
  <c r="G16" i="15"/>
  <c r="E38" i="15"/>
  <c r="F38" i="15"/>
  <c r="G38" i="15"/>
  <c r="E85" i="15"/>
  <c r="F85" i="15"/>
  <c r="G85" i="15"/>
  <c r="E31" i="15"/>
  <c r="F31" i="15"/>
  <c r="G31" i="15"/>
  <c r="E67" i="15"/>
  <c r="F67" i="15"/>
  <c r="G67" i="15"/>
  <c r="E106" i="15"/>
  <c r="F106" i="15"/>
  <c r="G106" i="15"/>
  <c r="E15" i="15"/>
  <c r="F15" i="15"/>
  <c r="G15" i="15"/>
  <c r="E37" i="15"/>
  <c r="F37" i="15"/>
  <c r="G37" i="15"/>
  <c r="E60" i="15"/>
  <c r="F60" i="15"/>
  <c r="G60" i="15"/>
  <c r="E36" i="15"/>
  <c r="F36" i="15"/>
  <c r="G36" i="15"/>
  <c r="E61" i="15"/>
  <c r="F61" i="15"/>
  <c r="G61" i="15"/>
  <c r="E100" i="15"/>
  <c r="F100" i="15"/>
  <c r="G100" i="15"/>
  <c r="E9" i="15"/>
  <c r="F9" i="15"/>
  <c r="G9" i="15"/>
  <c r="E97" i="15"/>
  <c r="F97" i="15"/>
  <c r="G97" i="15"/>
  <c r="E90" i="15"/>
  <c r="F90" i="15"/>
  <c r="G90" i="15"/>
  <c r="E79" i="15"/>
  <c r="F79" i="15"/>
  <c r="G79" i="15"/>
  <c r="E113" i="15"/>
  <c r="F113" i="15"/>
  <c r="G113" i="15"/>
  <c r="E4" i="15"/>
  <c r="F4" i="15"/>
  <c r="G4" i="15"/>
  <c r="E94" i="15"/>
  <c r="F94" i="15"/>
  <c r="G94" i="15"/>
  <c r="E3" i="15"/>
  <c r="F3" i="15"/>
  <c r="G3" i="15"/>
  <c r="E87" i="15"/>
  <c r="F87" i="15"/>
  <c r="G87" i="15"/>
  <c r="E75" i="15"/>
  <c r="F75" i="15"/>
  <c r="G75" i="15"/>
  <c r="E52" i="15"/>
  <c r="F52" i="15"/>
  <c r="G52" i="15"/>
  <c r="E82" i="15"/>
  <c r="F82" i="15"/>
  <c r="G82" i="15"/>
  <c r="E45" i="15"/>
  <c r="F45" i="15"/>
  <c r="G45" i="15"/>
  <c r="E92" i="15"/>
  <c r="F92" i="15"/>
  <c r="G92" i="15"/>
  <c r="E46" i="15"/>
  <c r="F46" i="15"/>
  <c r="G46" i="15"/>
  <c r="E39" i="15"/>
  <c r="F39" i="15"/>
  <c r="G39" i="15"/>
  <c r="E50" i="15"/>
  <c r="F50" i="15"/>
  <c r="G50" i="15"/>
  <c r="E65" i="15"/>
  <c r="F65" i="15"/>
  <c r="G65" i="15"/>
  <c r="E78" i="15"/>
  <c r="F78" i="15"/>
  <c r="G78" i="15"/>
  <c r="E49" i="15"/>
  <c r="F49" i="15"/>
  <c r="G49" i="15"/>
  <c r="E68" i="15"/>
  <c r="F68" i="15"/>
  <c r="G68" i="15"/>
  <c r="E95" i="15"/>
  <c r="F95" i="15"/>
  <c r="G95" i="15"/>
  <c r="E62" i="15"/>
  <c r="F62" i="15"/>
  <c r="G62" i="15"/>
  <c r="E111" i="15"/>
  <c r="F111" i="15"/>
  <c r="G111" i="15"/>
  <c r="E32" i="15"/>
  <c r="F32" i="15"/>
  <c r="G32" i="15"/>
  <c r="E105" i="15"/>
  <c r="F105" i="15"/>
  <c r="G105" i="15"/>
  <c r="E86" i="15"/>
  <c r="F86" i="15"/>
  <c r="G86" i="15"/>
  <c r="E98" i="15"/>
  <c r="F98" i="15"/>
  <c r="G98" i="15"/>
  <c r="E53" i="15"/>
  <c r="F53" i="15"/>
  <c r="G53" i="15"/>
  <c r="E14" i="15"/>
  <c r="F14" i="15"/>
  <c r="G14" i="15"/>
  <c r="E102" i="15"/>
  <c r="F102" i="15"/>
  <c r="G102" i="15"/>
  <c r="E104" i="15"/>
  <c r="F104" i="15"/>
  <c r="G104" i="15"/>
  <c r="E17" i="15"/>
  <c r="F17" i="15"/>
  <c r="G17" i="15"/>
  <c r="E51" i="15"/>
  <c r="F51" i="15"/>
  <c r="G51" i="15"/>
  <c r="E99" i="15"/>
  <c r="F99" i="15"/>
  <c r="G99" i="15"/>
  <c r="E18" i="15"/>
  <c r="F18" i="15"/>
  <c r="G18" i="15"/>
  <c r="E66" i="15"/>
  <c r="F66" i="15"/>
  <c r="G66" i="15"/>
  <c r="E77" i="15"/>
  <c r="F77" i="15"/>
  <c r="G77" i="15"/>
  <c r="E8" i="15"/>
  <c r="F8" i="15"/>
  <c r="G8" i="15"/>
  <c r="E44" i="15"/>
  <c r="F44" i="15"/>
  <c r="G44" i="15"/>
  <c r="E81" i="15"/>
  <c r="F81" i="15"/>
  <c r="G81" i="15"/>
  <c r="E69" i="15"/>
  <c r="F69" i="15"/>
  <c r="G69" i="15"/>
  <c r="E26" i="15"/>
  <c r="F26" i="15"/>
  <c r="G26" i="15"/>
  <c r="E34" i="15"/>
  <c r="F34" i="15"/>
  <c r="G34" i="15"/>
  <c r="E80" i="15"/>
  <c r="F80" i="15"/>
  <c r="G80" i="15"/>
  <c r="E103" i="15"/>
  <c r="F103" i="15"/>
  <c r="G103" i="15"/>
  <c r="E109" i="15"/>
  <c r="F109" i="15"/>
  <c r="G109" i="15"/>
  <c r="E13" i="15"/>
  <c r="F13" i="15"/>
  <c r="G13" i="15"/>
  <c r="E25" i="15"/>
  <c r="F25" i="15"/>
  <c r="G25" i="15"/>
  <c r="E28" i="15"/>
  <c r="F28" i="15"/>
  <c r="G28" i="15"/>
  <c r="E33" i="15"/>
  <c r="F33" i="15"/>
  <c r="G33" i="15"/>
  <c r="E42" i="15"/>
  <c r="F42" i="15"/>
  <c r="G42" i="15"/>
  <c r="E64" i="15"/>
  <c r="F64" i="15"/>
  <c r="G64" i="15"/>
  <c r="E76" i="15"/>
  <c r="F76" i="15"/>
  <c r="G76" i="15"/>
  <c r="E91" i="15"/>
  <c r="F91" i="15"/>
  <c r="G91" i="15"/>
  <c r="E101" i="15"/>
  <c r="F101" i="15"/>
  <c r="G101" i="15"/>
  <c r="E110" i="15"/>
  <c r="F110" i="15"/>
  <c r="G110" i="15"/>
  <c r="E112" i="15"/>
  <c r="F112" i="15"/>
  <c r="G112" i="15"/>
  <c r="E96" i="15"/>
  <c r="F96" i="15"/>
  <c r="G96" i="15"/>
  <c r="E47" i="15"/>
  <c r="F47" i="15"/>
  <c r="G47" i="15"/>
  <c r="E83" i="15"/>
  <c r="F83" i="15"/>
  <c r="G83" i="15"/>
  <c r="E73" i="15"/>
  <c r="F73" i="15"/>
  <c r="G73" i="15"/>
  <c r="E107" i="15"/>
  <c r="F107" i="15"/>
  <c r="G107" i="15"/>
  <c r="E56" i="15"/>
  <c r="F56" i="15"/>
  <c r="G56" i="15"/>
  <c r="E19" i="15"/>
  <c r="F19" i="15"/>
  <c r="G19" i="15"/>
  <c r="E41" i="15"/>
  <c r="F41" i="15"/>
  <c r="G41" i="15"/>
  <c r="E40" i="15"/>
  <c r="F40" i="15"/>
  <c r="G40" i="15"/>
  <c r="E57" i="15"/>
  <c r="F57" i="15"/>
  <c r="G57" i="15"/>
  <c r="E20" i="15"/>
  <c r="F20" i="15"/>
  <c r="G20" i="15"/>
  <c r="E11" i="15"/>
  <c r="F11" i="15"/>
  <c r="G11" i="15"/>
  <c r="E12" i="15"/>
  <c r="F12" i="15"/>
  <c r="G12" i="15"/>
  <c r="E48" i="15"/>
  <c r="F48" i="15"/>
  <c r="G48" i="15"/>
  <c r="E93" i="15"/>
  <c r="F93" i="15"/>
  <c r="G93" i="15"/>
  <c r="G54" i="15"/>
  <c r="F54" i="15"/>
  <c r="E54" i="15"/>
  <c r="D21" i="15"/>
  <c r="D71" i="15"/>
  <c r="D27" i="15"/>
  <c r="D24" i="15"/>
  <c r="D35" i="15"/>
  <c r="D72" i="15"/>
  <c r="D6" i="15"/>
  <c r="D55" i="15"/>
  <c r="D89" i="15"/>
  <c r="D7" i="15"/>
  <c r="D5" i="15"/>
  <c r="D84" i="15"/>
  <c r="D74" i="15"/>
  <c r="D43" i="15"/>
  <c r="D114" i="15"/>
  <c r="D10" i="15"/>
  <c r="D63" i="15"/>
  <c r="D58" i="15"/>
  <c r="D29" i="15"/>
  <c r="D88" i="15"/>
  <c r="D22" i="15"/>
  <c r="D70" i="15"/>
  <c r="D23" i="15"/>
  <c r="D30" i="15"/>
  <c r="D59" i="15"/>
  <c r="D108" i="15"/>
  <c r="D16" i="15"/>
  <c r="D38" i="15"/>
  <c r="D85" i="15"/>
  <c r="D31" i="15"/>
  <c r="D67" i="15"/>
  <c r="D106" i="15"/>
  <c r="D15" i="15"/>
  <c r="D37" i="15"/>
  <c r="D60" i="15"/>
  <c r="D36" i="15"/>
  <c r="D61" i="15"/>
  <c r="D100" i="15"/>
  <c r="D9" i="15"/>
  <c r="D97" i="15"/>
  <c r="D90" i="15"/>
  <c r="D79" i="15"/>
  <c r="D113" i="15"/>
  <c r="D4" i="15"/>
  <c r="D94" i="15"/>
  <c r="D87" i="15"/>
  <c r="D75" i="15"/>
  <c r="D52" i="15"/>
  <c r="D82" i="15"/>
  <c r="D45" i="15"/>
  <c r="D92" i="15"/>
  <c r="D46" i="15"/>
  <c r="D39" i="15"/>
  <c r="D50" i="15"/>
  <c r="D65" i="15"/>
  <c r="D78" i="15"/>
  <c r="D49" i="15"/>
  <c r="D68" i="15"/>
  <c r="D95" i="15"/>
  <c r="D62" i="15"/>
  <c r="D111" i="15"/>
  <c r="D32" i="15"/>
  <c r="D105" i="15"/>
  <c r="D86" i="15"/>
  <c r="D98" i="15"/>
  <c r="D53" i="15"/>
  <c r="D14" i="15"/>
  <c r="D102" i="15"/>
  <c r="D104" i="15"/>
  <c r="D17" i="15"/>
  <c r="D51" i="15"/>
  <c r="D99" i="15"/>
  <c r="D18" i="15"/>
  <c r="D66" i="15"/>
  <c r="D77" i="15"/>
  <c r="D8" i="15"/>
  <c r="D44" i="15"/>
  <c r="D81" i="15"/>
  <c r="D69" i="15"/>
  <c r="D26" i="15"/>
  <c r="D34" i="15"/>
  <c r="D80" i="15"/>
  <c r="D103" i="15"/>
  <c r="D109" i="15"/>
  <c r="D13" i="15"/>
  <c r="D25" i="15"/>
  <c r="D28" i="15"/>
  <c r="D33" i="15"/>
  <c r="D42" i="15"/>
  <c r="D64" i="15"/>
  <c r="D76" i="15"/>
  <c r="D91" i="15"/>
  <c r="D101" i="15"/>
  <c r="D110" i="15"/>
  <c r="D112" i="15"/>
  <c r="D96" i="15"/>
  <c r="D47" i="15"/>
  <c r="D83" i="15"/>
  <c r="D73" i="15"/>
  <c r="D107" i="15"/>
  <c r="D56" i="15"/>
  <c r="D19" i="15"/>
  <c r="D41" i="15"/>
  <c r="D40" i="15"/>
  <c r="D57" i="15"/>
  <c r="D20" i="15"/>
  <c r="D11" i="15"/>
  <c r="D12" i="15"/>
  <c r="D48" i="15"/>
  <c r="D93" i="15"/>
  <c r="D54" i="15"/>
  <c r="EB136" i="6"/>
  <c r="EB137" i="6"/>
  <c r="EB2" i="6"/>
  <c r="EB138" i="6"/>
  <c r="EB3" i="6"/>
  <c r="EB4" i="6"/>
  <c r="EB5" i="6"/>
  <c r="EB139" i="6"/>
  <c r="EB140" i="6"/>
  <c r="EB6" i="6"/>
  <c r="EB7" i="6"/>
  <c r="EB141" i="6"/>
  <c r="EB8" i="6"/>
  <c r="EB9" i="6"/>
  <c r="EB10" i="6"/>
  <c r="EB142" i="6"/>
  <c r="EB11" i="6"/>
  <c r="EB12" i="6"/>
  <c r="EB13" i="6"/>
  <c r="EB14" i="6"/>
  <c r="EB143" i="6"/>
  <c r="EB15" i="6"/>
  <c r="EB16" i="6"/>
  <c r="EB144" i="6"/>
  <c r="EB17" i="6"/>
  <c r="EB145" i="6"/>
  <c r="EB18" i="6"/>
  <c r="EB146" i="6"/>
  <c r="EB147" i="6"/>
  <c r="EB19" i="6"/>
  <c r="EB148" i="6"/>
  <c r="EB20" i="6"/>
  <c r="EB149" i="6"/>
  <c r="EB21" i="6"/>
  <c r="EB22" i="6"/>
  <c r="EB23" i="6"/>
  <c r="EB150" i="6"/>
  <c r="EB151" i="6"/>
  <c r="EB152" i="6"/>
  <c r="EB24" i="6"/>
  <c r="EB153" i="6"/>
  <c r="EB25" i="6"/>
  <c r="EB154" i="6"/>
  <c r="EB26" i="6"/>
  <c r="EB155" i="6"/>
  <c r="EB156" i="6"/>
  <c r="EB157" i="6"/>
  <c r="EB158" i="6"/>
  <c r="EB27" i="6"/>
  <c r="EB28" i="6"/>
  <c r="EB159" i="6"/>
  <c r="EB160" i="6"/>
  <c r="EB29" i="6"/>
  <c r="EB161" i="6"/>
  <c r="EB162" i="6"/>
  <c r="EB163" i="6"/>
  <c r="EB30" i="6"/>
  <c r="EB31" i="6"/>
  <c r="EB164" i="6"/>
  <c r="EB32" i="6"/>
  <c r="EB165" i="6"/>
  <c r="EB33" i="6"/>
  <c r="EB34" i="6"/>
  <c r="EB35" i="6"/>
  <c r="EB166" i="6"/>
  <c r="EB36" i="6"/>
  <c r="EB167" i="6"/>
  <c r="EB37" i="6"/>
  <c r="EB38" i="6"/>
  <c r="EB168" i="6"/>
  <c r="EB39" i="6"/>
  <c r="EB40" i="6"/>
  <c r="EB41" i="6"/>
  <c r="EB169" i="6"/>
  <c r="EB170" i="6"/>
  <c r="EB171" i="6"/>
  <c r="EB42" i="6"/>
  <c r="EB172" i="6"/>
  <c r="EB173" i="6"/>
  <c r="EB174" i="6"/>
  <c r="EB175" i="6"/>
  <c r="EB176" i="6"/>
  <c r="EB43" i="6"/>
  <c r="EB44" i="6"/>
  <c r="EB177" i="6"/>
  <c r="EB178" i="6"/>
  <c r="EB179" i="6"/>
  <c r="EB180" i="6"/>
  <c r="EB45" i="6"/>
  <c r="EB181" i="6"/>
  <c r="EB46" i="6"/>
  <c r="EB47" i="6"/>
  <c r="EB48" i="6"/>
  <c r="EB49" i="6"/>
  <c r="EB182" i="6"/>
  <c r="EB50" i="6"/>
  <c r="EB183" i="6"/>
  <c r="EB184" i="6"/>
  <c r="EB51" i="6"/>
  <c r="EB52" i="6"/>
  <c r="EB185" i="6"/>
  <c r="EB186" i="6"/>
  <c r="EB187" i="6"/>
  <c r="EB188" i="6"/>
  <c r="EB189" i="6"/>
  <c r="EB190" i="6"/>
  <c r="EB53" i="6"/>
  <c r="EB54" i="6"/>
  <c r="EB55" i="6"/>
  <c r="EB56" i="6"/>
  <c r="EB57" i="6"/>
  <c r="EB191" i="6"/>
  <c r="EB192" i="6"/>
  <c r="EB193" i="6"/>
  <c r="EB58" i="6"/>
  <c r="EB59" i="6"/>
  <c r="EB60" i="6"/>
  <c r="EB61" i="6"/>
  <c r="EB194" i="6"/>
  <c r="EB62" i="6"/>
  <c r="EB63" i="6"/>
  <c r="EB64" i="6"/>
  <c r="EB65" i="6"/>
  <c r="EB66" i="6"/>
  <c r="EB195" i="6"/>
  <c r="EB196" i="6"/>
  <c r="EB67" i="6"/>
  <c r="EB197" i="6"/>
  <c r="EB198" i="6"/>
  <c r="EB199" i="6"/>
  <c r="EB68" i="6"/>
  <c r="EB69" i="6"/>
  <c r="EB200" i="6"/>
  <c r="EB70" i="6"/>
  <c r="EB201" i="6"/>
  <c r="EB71" i="6"/>
  <c r="EB72" i="6"/>
  <c r="EB73" i="6"/>
  <c r="EB74" i="6"/>
  <c r="EB75" i="6"/>
  <c r="EB202" i="6"/>
  <c r="EB203" i="6"/>
  <c r="EB76" i="6"/>
  <c r="EB77" i="6"/>
  <c r="EB204" i="6"/>
  <c r="EB78" i="6"/>
  <c r="EB79" i="6"/>
  <c r="EB205" i="6"/>
  <c r="EB206" i="6"/>
  <c r="EB80" i="6"/>
  <c r="EB207" i="6"/>
  <c r="EB208" i="6"/>
  <c r="EB81" i="6"/>
  <c r="EB209" i="6"/>
  <c r="EB210" i="6"/>
  <c r="EB82" i="6"/>
  <c r="EB211" i="6"/>
  <c r="EB83" i="6"/>
  <c r="EB84" i="6"/>
  <c r="EB85" i="6"/>
  <c r="EB212" i="6"/>
  <c r="EB213" i="6"/>
  <c r="EB214" i="6"/>
  <c r="EB86" i="6"/>
  <c r="EB215" i="6"/>
  <c r="EB87" i="6"/>
  <c r="EB216" i="6"/>
  <c r="EB217" i="6"/>
  <c r="EB88" i="6"/>
  <c r="EB218" i="6"/>
  <c r="EB219" i="6"/>
  <c r="EB89" i="6"/>
  <c r="EB220" i="6"/>
  <c r="EB221" i="6"/>
  <c r="EB222" i="6"/>
  <c r="EB223" i="6"/>
  <c r="EB224" i="6"/>
  <c r="EB225" i="6"/>
  <c r="EB90" i="6"/>
  <c r="EB226" i="6"/>
  <c r="EB91" i="6"/>
  <c r="EB227" i="6"/>
  <c r="EB228" i="6"/>
  <c r="EB92" i="6"/>
  <c r="EB229" i="6"/>
  <c r="EB93" i="6"/>
  <c r="EB94" i="6"/>
  <c r="EB95" i="6"/>
  <c r="EB230" i="6"/>
  <c r="EB96" i="6"/>
  <c r="EB97" i="6"/>
  <c r="EB98" i="6"/>
  <c r="EB99" i="6"/>
  <c r="EB231" i="6"/>
  <c r="EB100" i="6"/>
  <c r="EB101" i="6"/>
  <c r="EB102" i="6"/>
  <c r="EB232" i="6"/>
  <c r="EB103" i="6"/>
  <c r="EB104" i="6"/>
  <c r="EB233" i="6"/>
  <c r="EB234" i="6"/>
  <c r="EB105" i="6"/>
  <c r="EB235" i="6"/>
  <c r="EB236" i="6"/>
  <c r="EB237" i="6"/>
  <c r="EB106" i="6"/>
  <c r="EB238" i="6"/>
  <c r="EB107" i="6"/>
  <c r="EB239" i="6"/>
  <c r="EB108" i="6"/>
  <c r="EB109" i="6"/>
  <c r="EB240" i="6"/>
  <c r="EB241" i="6"/>
  <c r="EB110" i="6"/>
  <c r="EB242" i="6"/>
  <c r="EB111" i="6"/>
  <c r="EB243" i="6"/>
  <c r="EB244" i="6"/>
  <c r="EB245" i="6"/>
  <c r="EB112" i="6"/>
  <c r="EB113" i="6"/>
  <c r="EB114" i="6"/>
  <c r="EB115" i="6"/>
  <c r="EB246" i="6"/>
  <c r="EB247" i="6"/>
  <c r="EB116" i="6"/>
  <c r="EB248" i="6"/>
  <c r="EB249" i="6"/>
  <c r="EB250" i="6"/>
  <c r="EB117" i="6"/>
  <c r="EB118" i="6"/>
  <c r="EB251" i="6"/>
  <c r="EB119" i="6"/>
  <c r="EB252" i="6"/>
  <c r="EB120" i="6"/>
  <c r="EB121" i="6"/>
  <c r="EB253" i="6"/>
  <c r="EB254" i="6"/>
  <c r="EB255" i="6"/>
  <c r="EB256" i="6"/>
  <c r="EB257" i="6"/>
  <c r="EB122" i="6"/>
  <c r="EB123" i="6"/>
  <c r="EB124" i="6"/>
  <c r="EB258" i="6"/>
  <c r="EB259" i="6"/>
  <c r="EB125" i="6"/>
  <c r="EB260" i="6"/>
  <c r="EB261" i="6"/>
  <c r="EB126" i="6"/>
  <c r="EB127" i="6"/>
  <c r="EB128" i="6"/>
  <c r="EB129" i="6"/>
  <c r="EB130" i="6"/>
  <c r="EB262" i="6"/>
  <c r="EB131" i="6"/>
  <c r="EB263" i="6"/>
  <c r="EB264" i="6"/>
  <c r="EB132" i="6"/>
  <c r="EB265" i="6"/>
  <c r="EB133" i="6"/>
  <c r="EB134" i="6"/>
  <c r="EB266" i="6"/>
  <c r="EB267" i="6"/>
  <c r="EB268" i="6"/>
  <c r="EB269" i="6"/>
  <c r="EB270" i="6"/>
  <c r="EB271" i="6"/>
  <c r="EB272" i="6"/>
  <c r="EB273" i="6"/>
  <c r="EB274" i="6"/>
  <c r="EB135" i="6"/>
  <c r="DZ135" i="6"/>
  <c r="EA136" i="6"/>
  <c r="EA137" i="6"/>
  <c r="EA2" i="6"/>
  <c r="EA138" i="6"/>
  <c r="EA3" i="6"/>
  <c r="EA4" i="6"/>
  <c r="EA5" i="6"/>
  <c r="EA139" i="6"/>
  <c r="EA140" i="6"/>
  <c r="EA6" i="6"/>
  <c r="EA7" i="6"/>
  <c r="EA141" i="6"/>
  <c r="EA8" i="6"/>
  <c r="EA9" i="6"/>
  <c r="EA10" i="6"/>
  <c r="EA142" i="6"/>
  <c r="EA11" i="6"/>
  <c r="EA12" i="6"/>
  <c r="EA13" i="6"/>
  <c r="EA14" i="6"/>
  <c r="EA143" i="6"/>
  <c r="EA15" i="6"/>
  <c r="EA16" i="6"/>
  <c r="EA144" i="6"/>
  <c r="EA17" i="6"/>
  <c r="EA145" i="6"/>
  <c r="EA18" i="6"/>
  <c r="EA146" i="6"/>
  <c r="EA147" i="6"/>
  <c r="EA19" i="6"/>
  <c r="EA148" i="6"/>
  <c r="EA20" i="6"/>
  <c r="EA149" i="6"/>
  <c r="EA21" i="6"/>
  <c r="EA22" i="6"/>
  <c r="EA23" i="6"/>
  <c r="EA150" i="6"/>
  <c r="EA151" i="6"/>
  <c r="EA152" i="6"/>
  <c r="EA24" i="6"/>
  <c r="EA153" i="6"/>
  <c r="EA25" i="6"/>
  <c r="EA154" i="6"/>
  <c r="EA26" i="6"/>
  <c r="EA155" i="6"/>
  <c r="EA156" i="6"/>
  <c r="EA157" i="6"/>
  <c r="EA158" i="6"/>
  <c r="EA27" i="6"/>
  <c r="EA28" i="6"/>
  <c r="EA159" i="6"/>
  <c r="EA160" i="6"/>
  <c r="EA29" i="6"/>
  <c r="EA161" i="6"/>
  <c r="EA162" i="6"/>
  <c r="EA163" i="6"/>
  <c r="EA30" i="6"/>
  <c r="EA31" i="6"/>
  <c r="EA164" i="6"/>
  <c r="EA32" i="6"/>
  <c r="EA165" i="6"/>
  <c r="EA33" i="6"/>
  <c r="EA34" i="6"/>
  <c r="EA35" i="6"/>
  <c r="EA166" i="6"/>
  <c r="EA36" i="6"/>
  <c r="EA167" i="6"/>
  <c r="EA37" i="6"/>
  <c r="EA38" i="6"/>
  <c r="EA168" i="6"/>
  <c r="EA39" i="6"/>
  <c r="EA40" i="6"/>
  <c r="EA41" i="6"/>
  <c r="EA169" i="6"/>
  <c r="EA170" i="6"/>
  <c r="EA171" i="6"/>
  <c r="EA42" i="6"/>
  <c r="EA172" i="6"/>
  <c r="EA173" i="6"/>
  <c r="EA174" i="6"/>
  <c r="EA175" i="6"/>
  <c r="EA176" i="6"/>
  <c r="EA43" i="6"/>
  <c r="EA44" i="6"/>
  <c r="EA177" i="6"/>
  <c r="EA178" i="6"/>
  <c r="EA179" i="6"/>
  <c r="EA180" i="6"/>
  <c r="EA45" i="6"/>
  <c r="EA181" i="6"/>
  <c r="EA46" i="6"/>
  <c r="EA47" i="6"/>
  <c r="EA48" i="6"/>
  <c r="EA49" i="6"/>
  <c r="EA182" i="6"/>
  <c r="EA50" i="6"/>
  <c r="EA183" i="6"/>
  <c r="EA184" i="6"/>
  <c r="EA51" i="6"/>
  <c r="EA52" i="6"/>
  <c r="EA185" i="6"/>
  <c r="EA186" i="6"/>
  <c r="EA187" i="6"/>
  <c r="EA188" i="6"/>
  <c r="EA189" i="6"/>
  <c r="EA190" i="6"/>
  <c r="EA53" i="6"/>
  <c r="EA54" i="6"/>
  <c r="EA55" i="6"/>
  <c r="EA56" i="6"/>
  <c r="EA57" i="6"/>
  <c r="EA191" i="6"/>
  <c r="EA192" i="6"/>
  <c r="EA193" i="6"/>
  <c r="EA58" i="6"/>
  <c r="EA59" i="6"/>
  <c r="EA60" i="6"/>
  <c r="EA61" i="6"/>
  <c r="EA194" i="6"/>
  <c r="EA62" i="6"/>
  <c r="EA63" i="6"/>
  <c r="EA64" i="6"/>
  <c r="EA65" i="6"/>
  <c r="EA66" i="6"/>
  <c r="EA195" i="6"/>
  <c r="EA196" i="6"/>
  <c r="EA67" i="6"/>
  <c r="EA197" i="6"/>
  <c r="EA198" i="6"/>
  <c r="EA199" i="6"/>
  <c r="EA68" i="6"/>
  <c r="EA69" i="6"/>
  <c r="EA200" i="6"/>
  <c r="EA70" i="6"/>
  <c r="EA201" i="6"/>
  <c r="EA71" i="6"/>
  <c r="EA72" i="6"/>
  <c r="EA73" i="6"/>
  <c r="EA74" i="6"/>
  <c r="EA75" i="6"/>
  <c r="EA202" i="6"/>
  <c r="EA203" i="6"/>
  <c r="EA76" i="6"/>
  <c r="EA77" i="6"/>
  <c r="EA204" i="6"/>
  <c r="EA78" i="6"/>
  <c r="EA79" i="6"/>
  <c r="EA205" i="6"/>
  <c r="EA206" i="6"/>
  <c r="EA80" i="6"/>
  <c r="EA207" i="6"/>
  <c r="EA208" i="6"/>
  <c r="EA81" i="6"/>
  <c r="EA209" i="6"/>
  <c r="EA210" i="6"/>
  <c r="EA82" i="6"/>
  <c r="EA211" i="6"/>
  <c r="EA83" i="6"/>
  <c r="EA84" i="6"/>
  <c r="EA85" i="6"/>
  <c r="EA212" i="6"/>
  <c r="EA213" i="6"/>
  <c r="EA214" i="6"/>
  <c r="EA86" i="6"/>
  <c r="EA215" i="6"/>
  <c r="EA87" i="6"/>
  <c r="EA216" i="6"/>
  <c r="EA217" i="6"/>
  <c r="EA88" i="6"/>
  <c r="EA218" i="6"/>
  <c r="EA219" i="6"/>
  <c r="EA89" i="6"/>
  <c r="EA220" i="6"/>
  <c r="EA221" i="6"/>
  <c r="EA222" i="6"/>
  <c r="EA223" i="6"/>
  <c r="EA224" i="6"/>
  <c r="EA225" i="6"/>
  <c r="EA90" i="6"/>
  <c r="EA226" i="6"/>
  <c r="EA91" i="6"/>
  <c r="EA227" i="6"/>
  <c r="EA228" i="6"/>
  <c r="EA92" i="6"/>
  <c r="EA229" i="6"/>
  <c r="EA93" i="6"/>
  <c r="EA94" i="6"/>
  <c r="EA95" i="6"/>
  <c r="EA230" i="6"/>
  <c r="EA96" i="6"/>
  <c r="EA97" i="6"/>
  <c r="EA98" i="6"/>
  <c r="EA99" i="6"/>
  <c r="EA231" i="6"/>
  <c r="EA100" i="6"/>
  <c r="EA101" i="6"/>
  <c r="EA102" i="6"/>
  <c r="EA232" i="6"/>
  <c r="EA103" i="6"/>
  <c r="EA104" i="6"/>
  <c r="EA233" i="6"/>
  <c r="EA234" i="6"/>
  <c r="EA105" i="6"/>
  <c r="EA235" i="6"/>
  <c r="EA236" i="6"/>
  <c r="EA237" i="6"/>
  <c r="EA106" i="6"/>
  <c r="EA238" i="6"/>
  <c r="EA107" i="6"/>
  <c r="EA239" i="6"/>
  <c r="EA108" i="6"/>
  <c r="EA109" i="6"/>
  <c r="EA240" i="6"/>
  <c r="EA241" i="6"/>
  <c r="EA110" i="6"/>
  <c r="EA242" i="6"/>
  <c r="EA111" i="6"/>
  <c r="EA243" i="6"/>
  <c r="EA244" i="6"/>
  <c r="EA245" i="6"/>
  <c r="EA112" i="6"/>
  <c r="EA113" i="6"/>
  <c r="EA114" i="6"/>
  <c r="EA115" i="6"/>
  <c r="EA246" i="6"/>
  <c r="EA247" i="6"/>
  <c r="EA116" i="6"/>
  <c r="EA248" i="6"/>
  <c r="EA249" i="6"/>
  <c r="EA250" i="6"/>
  <c r="EA117" i="6"/>
  <c r="EA118" i="6"/>
  <c r="EA251" i="6"/>
  <c r="EA119" i="6"/>
  <c r="EA252" i="6"/>
  <c r="EA120" i="6"/>
  <c r="EA121" i="6"/>
  <c r="EA253" i="6"/>
  <c r="EA254" i="6"/>
  <c r="EA255" i="6"/>
  <c r="EA256" i="6"/>
  <c r="EA257" i="6"/>
  <c r="EA122" i="6"/>
  <c r="EA123" i="6"/>
  <c r="EA124" i="6"/>
  <c r="EA258" i="6"/>
  <c r="EA259" i="6"/>
  <c r="EA125" i="6"/>
  <c r="EA260" i="6"/>
  <c r="EA261" i="6"/>
  <c r="EA126" i="6"/>
  <c r="EA127" i="6"/>
  <c r="EA128" i="6"/>
  <c r="EA129" i="6"/>
  <c r="EA130" i="6"/>
  <c r="EA262" i="6"/>
  <c r="EA131" i="6"/>
  <c r="EA263" i="6"/>
  <c r="EA264" i="6"/>
  <c r="EA132" i="6"/>
  <c r="EA265" i="6"/>
  <c r="EA133" i="6"/>
  <c r="EA134" i="6"/>
  <c r="EA266" i="6"/>
  <c r="EA267" i="6"/>
  <c r="EA268" i="6"/>
  <c r="EA269" i="6"/>
  <c r="EA270" i="6"/>
  <c r="EA271" i="6"/>
  <c r="EA272" i="6"/>
  <c r="EA273" i="6"/>
  <c r="EA274" i="6"/>
  <c r="EA135" i="6"/>
  <c r="DZ136" i="6"/>
  <c r="DZ137" i="6"/>
  <c r="DZ2" i="6"/>
  <c r="DZ138" i="6"/>
  <c r="DZ3" i="6"/>
  <c r="DZ4" i="6"/>
  <c r="DZ5" i="6"/>
  <c r="DZ139" i="6"/>
  <c r="DZ140" i="6"/>
  <c r="DZ6" i="6"/>
  <c r="DZ7" i="6"/>
  <c r="DZ141" i="6"/>
  <c r="DZ8" i="6"/>
  <c r="DZ9" i="6"/>
  <c r="DZ10" i="6"/>
  <c r="DZ142" i="6"/>
  <c r="DZ11" i="6"/>
  <c r="DZ12" i="6"/>
  <c r="DZ13" i="6"/>
  <c r="DZ14" i="6"/>
  <c r="DZ143" i="6"/>
  <c r="DZ15" i="6"/>
  <c r="DZ16" i="6"/>
  <c r="DZ144" i="6"/>
  <c r="DZ17" i="6"/>
  <c r="DZ145" i="6"/>
  <c r="DZ18" i="6"/>
  <c r="DZ146" i="6"/>
  <c r="DZ147" i="6"/>
  <c r="DZ19" i="6"/>
  <c r="DZ148" i="6"/>
  <c r="DZ20" i="6"/>
  <c r="DZ149" i="6"/>
  <c r="DZ21" i="6"/>
  <c r="DZ22" i="6"/>
  <c r="DZ23" i="6"/>
  <c r="DZ150" i="6"/>
  <c r="DZ151" i="6"/>
  <c r="DZ152" i="6"/>
  <c r="DZ24" i="6"/>
  <c r="DZ153" i="6"/>
  <c r="DZ25" i="6"/>
  <c r="DZ154" i="6"/>
  <c r="DZ26" i="6"/>
  <c r="DZ155" i="6"/>
  <c r="DZ156" i="6"/>
  <c r="DZ157" i="6"/>
  <c r="DZ158" i="6"/>
  <c r="DZ27" i="6"/>
  <c r="DZ28" i="6"/>
  <c r="DZ159" i="6"/>
  <c r="DZ160" i="6"/>
  <c r="DZ29" i="6"/>
  <c r="DZ161" i="6"/>
  <c r="DZ162" i="6"/>
  <c r="DZ163" i="6"/>
  <c r="DZ30" i="6"/>
  <c r="DZ31" i="6"/>
  <c r="DZ164" i="6"/>
  <c r="DZ32" i="6"/>
  <c r="DZ165" i="6"/>
  <c r="DZ33" i="6"/>
  <c r="DZ34" i="6"/>
  <c r="DZ35" i="6"/>
  <c r="DZ166" i="6"/>
  <c r="DZ36" i="6"/>
  <c r="DZ167" i="6"/>
  <c r="DZ37" i="6"/>
  <c r="DZ38" i="6"/>
  <c r="DZ168" i="6"/>
  <c r="DZ39" i="6"/>
  <c r="DZ40" i="6"/>
  <c r="DZ41" i="6"/>
  <c r="DZ169" i="6"/>
  <c r="DZ170" i="6"/>
  <c r="DZ171" i="6"/>
  <c r="DZ42" i="6"/>
  <c r="DZ172" i="6"/>
  <c r="DZ173" i="6"/>
  <c r="DZ174" i="6"/>
  <c r="DZ175" i="6"/>
  <c r="DZ176" i="6"/>
  <c r="DZ43" i="6"/>
  <c r="DZ44" i="6"/>
  <c r="DZ177" i="6"/>
  <c r="DZ178" i="6"/>
  <c r="DZ179" i="6"/>
  <c r="DZ180" i="6"/>
  <c r="DZ45" i="6"/>
  <c r="DZ181" i="6"/>
  <c r="DZ46" i="6"/>
  <c r="DZ47" i="6"/>
  <c r="DZ48" i="6"/>
  <c r="DZ49" i="6"/>
  <c r="DZ182" i="6"/>
  <c r="DZ50" i="6"/>
  <c r="DZ183" i="6"/>
  <c r="DZ184" i="6"/>
  <c r="DZ51" i="6"/>
  <c r="DZ52" i="6"/>
  <c r="DZ185" i="6"/>
  <c r="DZ186" i="6"/>
  <c r="DZ187" i="6"/>
  <c r="DZ188" i="6"/>
  <c r="DZ189" i="6"/>
  <c r="DZ190" i="6"/>
  <c r="DZ53" i="6"/>
  <c r="DZ54" i="6"/>
  <c r="DZ55" i="6"/>
  <c r="DZ56" i="6"/>
  <c r="DZ57" i="6"/>
  <c r="DZ191" i="6"/>
  <c r="DZ192" i="6"/>
  <c r="DZ193" i="6"/>
  <c r="DZ58" i="6"/>
  <c r="DZ59" i="6"/>
  <c r="DZ60" i="6"/>
  <c r="DZ61" i="6"/>
  <c r="DZ194" i="6"/>
  <c r="DZ62" i="6"/>
  <c r="DZ63" i="6"/>
  <c r="DZ64" i="6"/>
  <c r="DZ65" i="6"/>
  <c r="DZ66" i="6"/>
  <c r="DZ195" i="6"/>
  <c r="DZ196" i="6"/>
  <c r="DZ67" i="6"/>
  <c r="DZ197" i="6"/>
  <c r="DZ198" i="6"/>
  <c r="DZ199" i="6"/>
  <c r="DZ68" i="6"/>
  <c r="DZ69" i="6"/>
  <c r="DZ200" i="6"/>
  <c r="DZ70" i="6"/>
  <c r="DZ201" i="6"/>
  <c r="DZ71" i="6"/>
  <c r="DZ72" i="6"/>
  <c r="DZ73" i="6"/>
  <c r="DZ74" i="6"/>
  <c r="DZ75" i="6"/>
  <c r="DZ202" i="6"/>
  <c r="DZ203" i="6"/>
  <c r="DZ76" i="6"/>
  <c r="DZ77" i="6"/>
  <c r="DZ204" i="6"/>
  <c r="DZ78" i="6"/>
  <c r="DZ79" i="6"/>
  <c r="DZ205" i="6"/>
  <c r="DZ206" i="6"/>
  <c r="DZ80" i="6"/>
  <c r="DZ207" i="6"/>
  <c r="DZ208" i="6"/>
  <c r="DZ81" i="6"/>
  <c r="DZ209" i="6"/>
  <c r="DZ210" i="6"/>
  <c r="DZ82" i="6"/>
  <c r="DZ211" i="6"/>
  <c r="DZ83" i="6"/>
  <c r="DZ84" i="6"/>
  <c r="DZ85" i="6"/>
  <c r="DZ212" i="6"/>
  <c r="DZ213" i="6"/>
  <c r="DZ214" i="6"/>
  <c r="DZ86" i="6"/>
  <c r="DZ215" i="6"/>
  <c r="DZ87" i="6"/>
  <c r="DZ216" i="6"/>
  <c r="DZ217" i="6"/>
  <c r="DZ88" i="6"/>
  <c r="DZ218" i="6"/>
  <c r="DZ219" i="6"/>
  <c r="DZ89" i="6"/>
  <c r="DZ220" i="6"/>
  <c r="DZ221" i="6"/>
  <c r="DZ222" i="6"/>
  <c r="DZ223" i="6"/>
  <c r="DZ224" i="6"/>
  <c r="DZ225" i="6"/>
  <c r="DZ90" i="6"/>
  <c r="DZ226" i="6"/>
  <c r="DZ91" i="6"/>
  <c r="DZ227" i="6"/>
  <c r="DZ228" i="6"/>
  <c r="DZ92" i="6"/>
  <c r="DZ229" i="6"/>
  <c r="DZ93" i="6"/>
  <c r="DZ94" i="6"/>
  <c r="DZ95" i="6"/>
  <c r="DZ230" i="6"/>
  <c r="DZ96" i="6"/>
  <c r="DZ97" i="6"/>
  <c r="DZ98" i="6"/>
  <c r="DZ99" i="6"/>
  <c r="DZ231" i="6"/>
  <c r="DZ100" i="6"/>
  <c r="DZ101" i="6"/>
  <c r="DZ102" i="6"/>
  <c r="DZ232" i="6"/>
  <c r="DZ103" i="6"/>
  <c r="DZ104" i="6"/>
  <c r="DZ233" i="6"/>
  <c r="DZ234" i="6"/>
  <c r="DZ105" i="6"/>
  <c r="DZ235" i="6"/>
  <c r="DZ236" i="6"/>
  <c r="DZ237" i="6"/>
  <c r="DZ106" i="6"/>
  <c r="DZ238" i="6"/>
  <c r="DZ107" i="6"/>
  <c r="DZ239" i="6"/>
  <c r="DZ108" i="6"/>
  <c r="DZ109" i="6"/>
  <c r="DZ240" i="6"/>
  <c r="DZ241" i="6"/>
  <c r="DZ110" i="6"/>
  <c r="DZ242" i="6"/>
  <c r="DZ111" i="6"/>
  <c r="DZ243" i="6"/>
  <c r="DZ244" i="6"/>
  <c r="DZ245" i="6"/>
  <c r="DZ112" i="6"/>
  <c r="DZ113" i="6"/>
  <c r="DZ114" i="6"/>
  <c r="DZ115" i="6"/>
  <c r="DZ246" i="6"/>
  <c r="DZ247" i="6"/>
  <c r="DZ116" i="6"/>
  <c r="DZ248" i="6"/>
  <c r="DZ249" i="6"/>
  <c r="DZ250" i="6"/>
  <c r="DZ117" i="6"/>
  <c r="DZ118" i="6"/>
  <c r="DZ251" i="6"/>
  <c r="DZ119" i="6"/>
  <c r="DZ252" i="6"/>
  <c r="DZ120" i="6"/>
  <c r="DZ121" i="6"/>
  <c r="DZ253" i="6"/>
  <c r="DZ254" i="6"/>
  <c r="DZ255" i="6"/>
  <c r="DZ256" i="6"/>
  <c r="DZ257" i="6"/>
  <c r="DZ122" i="6"/>
  <c r="DZ123" i="6"/>
  <c r="DZ124" i="6"/>
  <c r="DZ258" i="6"/>
  <c r="DZ259" i="6"/>
  <c r="DZ125" i="6"/>
  <c r="DZ260" i="6"/>
  <c r="DZ261" i="6"/>
  <c r="DZ126" i="6"/>
  <c r="DZ127" i="6"/>
  <c r="DZ128" i="6"/>
  <c r="DZ129" i="6"/>
  <c r="DZ130" i="6"/>
  <c r="DZ262" i="6"/>
  <c r="DZ131" i="6"/>
  <c r="DZ263" i="6"/>
  <c r="DZ264" i="6"/>
  <c r="DZ132" i="6"/>
  <c r="DZ265" i="6"/>
  <c r="DZ133" i="6"/>
  <c r="DZ134" i="6"/>
  <c r="DZ266" i="6"/>
  <c r="DZ267" i="6"/>
  <c r="DZ268" i="6"/>
  <c r="DZ269" i="6"/>
  <c r="DZ270" i="6"/>
  <c r="DZ271" i="6"/>
  <c r="DZ272" i="6"/>
  <c r="DZ273" i="6"/>
  <c r="DZ274" i="6"/>
  <c r="DX135" i="6"/>
  <c r="DW136" i="6"/>
  <c r="DW137" i="6"/>
  <c r="DW2" i="6"/>
  <c r="DW138" i="6"/>
  <c r="DW3" i="6"/>
  <c r="DW4" i="6"/>
  <c r="DW5" i="6"/>
  <c r="DW139" i="6"/>
  <c r="DW140" i="6"/>
  <c r="DW6" i="6"/>
  <c r="DW7" i="6"/>
  <c r="DW141" i="6"/>
  <c r="DW8" i="6"/>
  <c r="DW9" i="6"/>
  <c r="DW10" i="6"/>
  <c r="DW142" i="6"/>
  <c r="DW11" i="6"/>
  <c r="DW12" i="6"/>
  <c r="DW13" i="6"/>
  <c r="DW14" i="6"/>
  <c r="DW143" i="6"/>
  <c r="DW15" i="6"/>
  <c r="DW16" i="6"/>
  <c r="DW144" i="6"/>
  <c r="DW17" i="6"/>
  <c r="DW145" i="6"/>
  <c r="DW18" i="6"/>
  <c r="DW146" i="6"/>
  <c r="DW147" i="6"/>
  <c r="DW19" i="6"/>
  <c r="DW148" i="6"/>
  <c r="DW20" i="6"/>
  <c r="DW149" i="6"/>
  <c r="DW21" i="6"/>
  <c r="DW22" i="6"/>
  <c r="DW23" i="6"/>
  <c r="DW150" i="6"/>
  <c r="DW151" i="6"/>
  <c r="DW152" i="6"/>
  <c r="DW24" i="6"/>
  <c r="DW153" i="6"/>
  <c r="DW25" i="6"/>
  <c r="DW154" i="6"/>
  <c r="DW26" i="6"/>
  <c r="DW155" i="6"/>
  <c r="DW156" i="6"/>
  <c r="DW157" i="6"/>
  <c r="DW158" i="6"/>
  <c r="DW27" i="6"/>
  <c r="DW28" i="6"/>
  <c r="DW159" i="6"/>
  <c r="DW160" i="6"/>
  <c r="DW29" i="6"/>
  <c r="DW161" i="6"/>
  <c r="DW162" i="6"/>
  <c r="DW163" i="6"/>
  <c r="DW30" i="6"/>
  <c r="DW31" i="6"/>
  <c r="DW164" i="6"/>
  <c r="DW32" i="6"/>
  <c r="DW165" i="6"/>
  <c r="DW33" i="6"/>
  <c r="DW34" i="6"/>
  <c r="DW35" i="6"/>
  <c r="DW166" i="6"/>
  <c r="DW36" i="6"/>
  <c r="DW167" i="6"/>
  <c r="DW37" i="6"/>
  <c r="DW38" i="6"/>
  <c r="DW168" i="6"/>
  <c r="DW39" i="6"/>
  <c r="DW40" i="6"/>
  <c r="DW41" i="6"/>
  <c r="DW169" i="6"/>
  <c r="DW170" i="6"/>
  <c r="DW171" i="6"/>
  <c r="DW42" i="6"/>
  <c r="DW172" i="6"/>
  <c r="DW173" i="6"/>
  <c r="DW174" i="6"/>
  <c r="DW175" i="6"/>
  <c r="DW176" i="6"/>
  <c r="DW43" i="6"/>
  <c r="DW44" i="6"/>
  <c r="DW177" i="6"/>
  <c r="DW178" i="6"/>
  <c r="DW179" i="6"/>
  <c r="DW180" i="6"/>
  <c r="DW45" i="6"/>
  <c r="DW181" i="6"/>
  <c r="DW46" i="6"/>
  <c r="DW47" i="6"/>
  <c r="DW48" i="6"/>
  <c r="DW49" i="6"/>
  <c r="DW182" i="6"/>
  <c r="DW50" i="6"/>
  <c r="DW183" i="6"/>
  <c r="DW184" i="6"/>
  <c r="DW51" i="6"/>
  <c r="DW52" i="6"/>
  <c r="DW185" i="6"/>
  <c r="DW186" i="6"/>
  <c r="DW187" i="6"/>
  <c r="DW188" i="6"/>
  <c r="DW189" i="6"/>
  <c r="DW190" i="6"/>
  <c r="DW53" i="6"/>
  <c r="DW54" i="6"/>
  <c r="DW55" i="6"/>
  <c r="DW56" i="6"/>
  <c r="DW57" i="6"/>
  <c r="DW191" i="6"/>
  <c r="DW192" i="6"/>
  <c r="DW193" i="6"/>
  <c r="DW58" i="6"/>
  <c r="DW59" i="6"/>
  <c r="DW60" i="6"/>
  <c r="DW61" i="6"/>
  <c r="DW194" i="6"/>
  <c r="DW62" i="6"/>
  <c r="DW63" i="6"/>
  <c r="DW64" i="6"/>
  <c r="DW65" i="6"/>
  <c r="DW66" i="6"/>
  <c r="DW195" i="6"/>
  <c r="DW196" i="6"/>
  <c r="DW67" i="6"/>
  <c r="DW197" i="6"/>
  <c r="DW198" i="6"/>
  <c r="DW199" i="6"/>
  <c r="DW68" i="6"/>
  <c r="DW69" i="6"/>
  <c r="DW200" i="6"/>
  <c r="DW70" i="6"/>
  <c r="DW201" i="6"/>
  <c r="DW71" i="6"/>
  <c r="DW72" i="6"/>
  <c r="DW73" i="6"/>
  <c r="DW74" i="6"/>
  <c r="DW75" i="6"/>
  <c r="DW202" i="6"/>
  <c r="DW203" i="6"/>
  <c r="DW76" i="6"/>
  <c r="DW77" i="6"/>
  <c r="DW204" i="6"/>
  <c r="DW78" i="6"/>
  <c r="DW79" i="6"/>
  <c r="DW205" i="6"/>
  <c r="DW206" i="6"/>
  <c r="DW80" i="6"/>
  <c r="DW207" i="6"/>
  <c r="DW208" i="6"/>
  <c r="DW81" i="6"/>
  <c r="DW209" i="6"/>
  <c r="DW210" i="6"/>
  <c r="DW82" i="6"/>
  <c r="DW211" i="6"/>
  <c r="DW83" i="6"/>
  <c r="DW84" i="6"/>
  <c r="DW85" i="6"/>
  <c r="DW212" i="6"/>
  <c r="DW213" i="6"/>
  <c r="DW214" i="6"/>
  <c r="DW86" i="6"/>
  <c r="DW215" i="6"/>
  <c r="DW87" i="6"/>
  <c r="DW216" i="6"/>
  <c r="DW217" i="6"/>
  <c r="DW88" i="6"/>
  <c r="DW218" i="6"/>
  <c r="DW219" i="6"/>
  <c r="DW89" i="6"/>
  <c r="DW220" i="6"/>
  <c r="DW221" i="6"/>
  <c r="DW222" i="6"/>
  <c r="DW223" i="6"/>
  <c r="DW224" i="6"/>
  <c r="DW225" i="6"/>
  <c r="DW90" i="6"/>
  <c r="DW226" i="6"/>
  <c r="DW91" i="6"/>
  <c r="DW227" i="6"/>
  <c r="DW228" i="6"/>
  <c r="DW92" i="6"/>
  <c r="DW229" i="6"/>
  <c r="DW93" i="6"/>
  <c r="DW94" i="6"/>
  <c r="DW95" i="6"/>
  <c r="DW230" i="6"/>
  <c r="DW96" i="6"/>
  <c r="DW97" i="6"/>
  <c r="DW98" i="6"/>
  <c r="DW99" i="6"/>
  <c r="DW231" i="6"/>
  <c r="DW100" i="6"/>
  <c r="DW101" i="6"/>
  <c r="DW102" i="6"/>
  <c r="DW232" i="6"/>
  <c r="DW103" i="6"/>
  <c r="DW104" i="6"/>
  <c r="DW233" i="6"/>
  <c r="DW234" i="6"/>
  <c r="DW105" i="6"/>
  <c r="DW235" i="6"/>
  <c r="DW236" i="6"/>
  <c r="DW237" i="6"/>
  <c r="DW106" i="6"/>
  <c r="DW238" i="6"/>
  <c r="DW107" i="6"/>
  <c r="DW239" i="6"/>
  <c r="DW108" i="6"/>
  <c r="DW109" i="6"/>
  <c r="DW240" i="6"/>
  <c r="DW241" i="6"/>
  <c r="DW110" i="6"/>
  <c r="DW242" i="6"/>
  <c r="DW111" i="6"/>
  <c r="DW243" i="6"/>
  <c r="DW244" i="6"/>
  <c r="DW245" i="6"/>
  <c r="DW112" i="6"/>
  <c r="DW113" i="6"/>
  <c r="DW114" i="6"/>
  <c r="DW115" i="6"/>
  <c r="DW246" i="6"/>
  <c r="DW247" i="6"/>
  <c r="DW116" i="6"/>
  <c r="DW248" i="6"/>
  <c r="DW249" i="6"/>
  <c r="DW250" i="6"/>
  <c r="DW117" i="6"/>
  <c r="DW118" i="6"/>
  <c r="DW251" i="6"/>
  <c r="DW119" i="6"/>
  <c r="DW252" i="6"/>
  <c r="DW120" i="6"/>
  <c r="DW121" i="6"/>
  <c r="DW253" i="6"/>
  <c r="DW254" i="6"/>
  <c r="DW255" i="6"/>
  <c r="DW256" i="6"/>
  <c r="DW257" i="6"/>
  <c r="DW122" i="6"/>
  <c r="DW123" i="6"/>
  <c r="DW124" i="6"/>
  <c r="DW258" i="6"/>
  <c r="DW259" i="6"/>
  <c r="DW125" i="6"/>
  <c r="DW260" i="6"/>
  <c r="DW261" i="6"/>
  <c r="DW126" i="6"/>
  <c r="DW127" i="6"/>
  <c r="DW128" i="6"/>
  <c r="DW129" i="6"/>
  <c r="DW130" i="6"/>
  <c r="DW262" i="6"/>
  <c r="DW131" i="6"/>
  <c r="DW263" i="6"/>
  <c r="DW264" i="6"/>
  <c r="DW132" i="6"/>
  <c r="DW265" i="6"/>
  <c r="DW133" i="6"/>
  <c r="DW134" i="6"/>
  <c r="DW266" i="6"/>
  <c r="DW267" i="6"/>
  <c r="DW268" i="6"/>
  <c r="DW269" i="6"/>
  <c r="DW270" i="6"/>
  <c r="DW271" i="6"/>
  <c r="DW272" i="6"/>
  <c r="DW273" i="6"/>
  <c r="DW274" i="6"/>
  <c r="DW135" i="6"/>
  <c r="DY136" i="6"/>
  <c r="DY137" i="6"/>
  <c r="DY2" i="6"/>
  <c r="DY138" i="6"/>
  <c r="DY3" i="6"/>
  <c r="DY4" i="6"/>
  <c r="DY5" i="6"/>
  <c r="DY139" i="6"/>
  <c r="DY140" i="6"/>
  <c r="DY6" i="6"/>
  <c r="DY7" i="6"/>
  <c r="DY141" i="6"/>
  <c r="DY8" i="6"/>
  <c r="DY9" i="6"/>
  <c r="DY10" i="6"/>
  <c r="DY142" i="6"/>
  <c r="DY11" i="6"/>
  <c r="DY12" i="6"/>
  <c r="DY13" i="6"/>
  <c r="DY14" i="6"/>
  <c r="DY143" i="6"/>
  <c r="DY15" i="6"/>
  <c r="DY16" i="6"/>
  <c r="DY144" i="6"/>
  <c r="DY17" i="6"/>
  <c r="DY145" i="6"/>
  <c r="DY18" i="6"/>
  <c r="DY146" i="6"/>
  <c r="DY147" i="6"/>
  <c r="DY19" i="6"/>
  <c r="DY148" i="6"/>
  <c r="DY20" i="6"/>
  <c r="DY149" i="6"/>
  <c r="DY21" i="6"/>
  <c r="DY22" i="6"/>
  <c r="DY23" i="6"/>
  <c r="DY150" i="6"/>
  <c r="DY151" i="6"/>
  <c r="DY152" i="6"/>
  <c r="DY24" i="6"/>
  <c r="DY153" i="6"/>
  <c r="DY25" i="6"/>
  <c r="DY154" i="6"/>
  <c r="DY26" i="6"/>
  <c r="DY155" i="6"/>
  <c r="DY156" i="6"/>
  <c r="DY157" i="6"/>
  <c r="DY158" i="6"/>
  <c r="DY27" i="6"/>
  <c r="DY28" i="6"/>
  <c r="DY159" i="6"/>
  <c r="DY160" i="6"/>
  <c r="DY29" i="6"/>
  <c r="DY161" i="6"/>
  <c r="DY162" i="6"/>
  <c r="DY163" i="6"/>
  <c r="DY30" i="6"/>
  <c r="DY31" i="6"/>
  <c r="DY164" i="6"/>
  <c r="DY32" i="6"/>
  <c r="DY165" i="6"/>
  <c r="DY33" i="6"/>
  <c r="DY34" i="6"/>
  <c r="DY35" i="6"/>
  <c r="DY166" i="6"/>
  <c r="DY36" i="6"/>
  <c r="DY167" i="6"/>
  <c r="DY37" i="6"/>
  <c r="DY38" i="6"/>
  <c r="DY168" i="6"/>
  <c r="DY39" i="6"/>
  <c r="DY40" i="6"/>
  <c r="DY41" i="6"/>
  <c r="DY169" i="6"/>
  <c r="DY170" i="6"/>
  <c r="DY171" i="6"/>
  <c r="DY42" i="6"/>
  <c r="DY172" i="6"/>
  <c r="DY173" i="6"/>
  <c r="DY174" i="6"/>
  <c r="DY175" i="6"/>
  <c r="DY176" i="6"/>
  <c r="DY43" i="6"/>
  <c r="DY44" i="6"/>
  <c r="DY177" i="6"/>
  <c r="DY178" i="6"/>
  <c r="DY179" i="6"/>
  <c r="DY180" i="6"/>
  <c r="DY45" i="6"/>
  <c r="DY181" i="6"/>
  <c r="DY46" i="6"/>
  <c r="DY47" i="6"/>
  <c r="DY48" i="6"/>
  <c r="DY49" i="6"/>
  <c r="DY182" i="6"/>
  <c r="DY50" i="6"/>
  <c r="DY183" i="6"/>
  <c r="DY184" i="6"/>
  <c r="DY51" i="6"/>
  <c r="DY52" i="6"/>
  <c r="DY185" i="6"/>
  <c r="DY186" i="6"/>
  <c r="DY187" i="6"/>
  <c r="DY188" i="6"/>
  <c r="DY189" i="6"/>
  <c r="DY190" i="6"/>
  <c r="DY53" i="6"/>
  <c r="DY54" i="6"/>
  <c r="DY55" i="6"/>
  <c r="DY56" i="6"/>
  <c r="DY57" i="6"/>
  <c r="DY191" i="6"/>
  <c r="DY192" i="6"/>
  <c r="DY193" i="6"/>
  <c r="DY58" i="6"/>
  <c r="DY59" i="6"/>
  <c r="DY60" i="6"/>
  <c r="DY61" i="6"/>
  <c r="DY194" i="6"/>
  <c r="DY62" i="6"/>
  <c r="DY63" i="6"/>
  <c r="DY64" i="6"/>
  <c r="DY65" i="6"/>
  <c r="DY66" i="6"/>
  <c r="DY195" i="6"/>
  <c r="DY196" i="6"/>
  <c r="DY67" i="6"/>
  <c r="DY197" i="6"/>
  <c r="DY198" i="6"/>
  <c r="DY199" i="6"/>
  <c r="DY68" i="6"/>
  <c r="DY69" i="6"/>
  <c r="DY200" i="6"/>
  <c r="DY70" i="6"/>
  <c r="DY201" i="6"/>
  <c r="DY71" i="6"/>
  <c r="DY72" i="6"/>
  <c r="DY73" i="6"/>
  <c r="DY74" i="6"/>
  <c r="DY75" i="6"/>
  <c r="DY202" i="6"/>
  <c r="DY203" i="6"/>
  <c r="DY76" i="6"/>
  <c r="DY77" i="6"/>
  <c r="DY204" i="6"/>
  <c r="DY78" i="6"/>
  <c r="DY79" i="6"/>
  <c r="DY205" i="6"/>
  <c r="DY206" i="6"/>
  <c r="DY80" i="6"/>
  <c r="DY207" i="6"/>
  <c r="DY208" i="6"/>
  <c r="DY81" i="6"/>
  <c r="DY209" i="6"/>
  <c r="DY210" i="6"/>
  <c r="DY82" i="6"/>
  <c r="DY211" i="6"/>
  <c r="DY83" i="6"/>
  <c r="DY84" i="6"/>
  <c r="DY85" i="6"/>
  <c r="DY212" i="6"/>
  <c r="DY213" i="6"/>
  <c r="DY214" i="6"/>
  <c r="DY86" i="6"/>
  <c r="DY215" i="6"/>
  <c r="DY87" i="6"/>
  <c r="DY216" i="6"/>
  <c r="DY217" i="6"/>
  <c r="DY88" i="6"/>
  <c r="DY218" i="6"/>
  <c r="DY219" i="6"/>
  <c r="DY89" i="6"/>
  <c r="DY220" i="6"/>
  <c r="DY221" i="6"/>
  <c r="DY222" i="6"/>
  <c r="DY223" i="6"/>
  <c r="DY224" i="6"/>
  <c r="DY225" i="6"/>
  <c r="DY90" i="6"/>
  <c r="DY226" i="6"/>
  <c r="DY91" i="6"/>
  <c r="DY227" i="6"/>
  <c r="DY228" i="6"/>
  <c r="DY92" i="6"/>
  <c r="DY229" i="6"/>
  <c r="DY93" i="6"/>
  <c r="DY94" i="6"/>
  <c r="DY95" i="6"/>
  <c r="DY230" i="6"/>
  <c r="DY96" i="6"/>
  <c r="DY97" i="6"/>
  <c r="DY98" i="6"/>
  <c r="DY99" i="6"/>
  <c r="DY231" i="6"/>
  <c r="DY100" i="6"/>
  <c r="DY101" i="6"/>
  <c r="DY102" i="6"/>
  <c r="DY232" i="6"/>
  <c r="DY103" i="6"/>
  <c r="DY104" i="6"/>
  <c r="DY233" i="6"/>
  <c r="DY234" i="6"/>
  <c r="DY105" i="6"/>
  <c r="DY235" i="6"/>
  <c r="DY236" i="6"/>
  <c r="DY237" i="6"/>
  <c r="DY106" i="6"/>
  <c r="DY238" i="6"/>
  <c r="DY107" i="6"/>
  <c r="DY239" i="6"/>
  <c r="DY108" i="6"/>
  <c r="DY109" i="6"/>
  <c r="DY240" i="6"/>
  <c r="DY241" i="6"/>
  <c r="DY110" i="6"/>
  <c r="DY242" i="6"/>
  <c r="DY111" i="6"/>
  <c r="DY243" i="6"/>
  <c r="DY244" i="6"/>
  <c r="DY245" i="6"/>
  <c r="DY112" i="6"/>
  <c r="DY113" i="6"/>
  <c r="DY114" i="6"/>
  <c r="DY115" i="6"/>
  <c r="DY246" i="6"/>
  <c r="DY247" i="6"/>
  <c r="DY116" i="6"/>
  <c r="DY248" i="6"/>
  <c r="DY249" i="6"/>
  <c r="DY250" i="6"/>
  <c r="DY117" i="6"/>
  <c r="DY118" i="6"/>
  <c r="DY251" i="6"/>
  <c r="DY119" i="6"/>
  <c r="DY252" i="6"/>
  <c r="DY120" i="6"/>
  <c r="DY121" i="6"/>
  <c r="DY253" i="6"/>
  <c r="DY254" i="6"/>
  <c r="DY255" i="6"/>
  <c r="DY256" i="6"/>
  <c r="DY257" i="6"/>
  <c r="DY122" i="6"/>
  <c r="DY123" i="6"/>
  <c r="DY124" i="6"/>
  <c r="DY258" i="6"/>
  <c r="DY259" i="6"/>
  <c r="DY125" i="6"/>
  <c r="DY260" i="6"/>
  <c r="DY261" i="6"/>
  <c r="DY126" i="6"/>
  <c r="DY127" i="6"/>
  <c r="DY128" i="6"/>
  <c r="DY129" i="6"/>
  <c r="DY130" i="6"/>
  <c r="DY262" i="6"/>
  <c r="DY131" i="6"/>
  <c r="DY263" i="6"/>
  <c r="DY264" i="6"/>
  <c r="DY132" i="6"/>
  <c r="DY265" i="6"/>
  <c r="DY133" i="6"/>
  <c r="DY134" i="6"/>
  <c r="DY266" i="6"/>
  <c r="DY267" i="6"/>
  <c r="DY268" i="6"/>
  <c r="DY269" i="6"/>
  <c r="DY270" i="6"/>
  <c r="DY271" i="6"/>
  <c r="DY272" i="6"/>
  <c r="DY273" i="6"/>
  <c r="DY274" i="6"/>
  <c r="DY135" i="6"/>
  <c r="T19" i="17" l="1"/>
  <c r="AB19" i="17"/>
  <c r="AJ19" i="17"/>
  <c r="AR19" i="17"/>
  <c r="P19" i="17"/>
  <c r="X19" i="17"/>
  <c r="AF19" i="17"/>
  <c r="AN19" i="17"/>
  <c r="AV19" i="17"/>
  <c r="P14" i="17"/>
  <c r="AF14" i="17"/>
  <c r="AV14" i="17"/>
  <c r="AB14" i="17"/>
  <c r="AR14" i="17"/>
  <c r="X14" i="17"/>
  <c r="T14" i="17"/>
  <c r="AJ14" i="17"/>
  <c r="AN14" i="17"/>
  <c r="P17" i="17"/>
  <c r="T17" i="17"/>
  <c r="X17" i="17"/>
  <c r="AB17" i="17"/>
  <c r="AF17" i="17"/>
  <c r="AJ17" i="17"/>
  <c r="AN17" i="17"/>
  <c r="AR17" i="17"/>
  <c r="AV17" i="17"/>
  <c r="P8" i="17"/>
  <c r="T8" i="17"/>
  <c r="X8" i="17"/>
  <c r="AB8" i="17"/>
  <c r="AF8" i="17"/>
  <c r="AJ8" i="17"/>
  <c r="AN8" i="17"/>
  <c r="AR8" i="17"/>
  <c r="AV8" i="17"/>
  <c r="P15" i="17"/>
  <c r="T15" i="17"/>
  <c r="X15" i="17"/>
  <c r="AB15" i="17"/>
  <c r="AF15" i="17"/>
  <c r="AJ15" i="17"/>
  <c r="AN15" i="17"/>
  <c r="AR15" i="17"/>
  <c r="AV15" i="17"/>
  <c r="T20" i="17"/>
  <c r="AJ20" i="17"/>
  <c r="P20" i="17"/>
  <c r="AF20" i="17"/>
  <c r="AV20" i="17"/>
  <c r="AR20" i="17"/>
  <c r="X20" i="17"/>
  <c r="AB20" i="17"/>
  <c r="AN20" i="17"/>
  <c r="P21" i="17"/>
  <c r="X21" i="17"/>
  <c r="AJ21" i="17"/>
  <c r="AF21" i="17"/>
  <c r="AV21" i="17"/>
  <c r="T21" i="17"/>
  <c r="AB21" i="17"/>
  <c r="AR21" i="17"/>
  <c r="AN21" i="17"/>
  <c r="X18" i="17"/>
  <c r="AN18" i="17"/>
  <c r="T18" i="17"/>
  <c r="AJ18" i="17"/>
  <c r="P18" i="17"/>
  <c r="AV18" i="17"/>
  <c r="AB18" i="17"/>
  <c r="AF18" i="17"/>
  <c r="AR18" i="17"/>
  <c r="P13" i="17"/>
  <c r="T13" i="17"/>
  <c r="X13" i="17"/>
  <c r="AB13" i="17"/>
  <c r="AF13" i="17"/>
  <c r="AJ13" i="17"/>
  <c r="AN13" i="17"/>
  <c r="AR13" i="17"/>
  <c r="AV13" i="17"/>
  <c r="F132" i="19"/>
  <c r="J132" i="19"/>
  <c r="N132" i="19"/>
  <c r="R132" i="19"/>
  <c r="V132" i="19"/>
  <c r="F116" i="19"/>
  <c r="J116" i="19"/>
  <c r="N116" i="19"/>
  <c r="R116" i="19"/>
  <c r="V116" i="19"/>
  <c r="G132" i="19"/>
  <c r="K132" i="19"/>
  <c r="O132" i="19"/>
  <c r="S132" i="19"/>
  <c r="W132" i="19"/>
  <c r="D132" i="19"/>
  <c r="H132" i="19"/>
  <c r="L132" i="19"/>
  <c r="P132" i="19"/>
  <c r="T132" i="19"/>
  <c r="Q132" i="19"/>
  <c r="E116" i="19"/>
  <c r="K116" i="19"/>
  <c r="P116" i="19"/>
  <c r="U116" i="19"/>
  <c r="D127" i="19"/>
  <c r="H127" i="19"/>
  <c r="L127" i="19"/>
  <c r="P127" i="19"/>
  <c r="T127" i="19"/>
  <c r="E132" i="19"/>
  <c r="U132" i="19"/>
  <c r="G116" i="19"/>
  <c r="L116" i="19"/>
  <c r="Q116" i="19"/>
  <c r="W116" i="19"/>
  <c r="E127" i="19"/>
  <c r="I127" i="19"/>
  <c r="M127" i="19"/>
  <c r="Q127" i="19"/>
  <c r="U127" i="19"/>
  <c r="I132" i="19"/>
  <c r="H116" i="19"/>
  <c r="M116" i="19"/>
  <c r="S116" i="19"/>
  <c r="F127" i="19"/>
  <c r="J127" i="19"/>
  <c r="N127" i="19"/>
  <c r="R127" i="19"/>
  <c r="V127" i="19"/>
  <c r="F129" i="19"/>
  <c r="J129" i="19"/>
  <c r="N129" i="19"/>
  <c r="R129" i="19"/>
  <c r="V129" i="19"/>
  <c r="F117" i="19"/>
  <c r="J117" i="19"/>
  <c r="N117" i="19"/>
  <c r="I116" i="19"/>
  <c r="K127" i="19"/>
  <c r="E129" i="19"/>
  <c r="K129" i="19"/>
  <c r="P129" i="19"/>
  <c r="U129" i="19"/>
  <c r="G117" i="19"/>
  <c r="L117" i="19"/>
  <c r="Q117" i="19"/>
  <c r="U117" i="19"/>
  <c r="E136" i="19"/>
  <c r="I136" i="19"/>
  <c r="M136" i="19"/>
  <c r="Q136" i="19"/>
  <c r="U136" i="19"/>
  <c r="E134" i="19"/>
  <c r="I134" i="19"/>
  <c r="M134" i="19"/>
  <c r="Q134" i="19"/>
  <c r="U134" i="19"/>
  <c r="E125" i="19"/>
  <c r="I125" i="19"/>
  <c r="M125" i="19"/>
  <c r="Q125" i="19"/>
  <c r="U125" i="19"/>
  <c r="E123" i="19"/>
  <c r="I123" i="19"/>
  <c r="M123" i="19"/>
  <c r="Q123" i="19"/>
  <c r="U123" i="19"/>
  <c r="E120" i="19"/>
  <c r="I120" i="19"/>
  <c r="M120" i="19"/>
  <c r="Q120" i="19"/>
  <c r="U120" i="19"/>
  <c r="E119" i="19"/>
  <c r="I119" i="19"/>
  <c r="M119" i="19"/>
  <c r="Q119" i="19"/>
  <c r="U119" i="19"/>
  <c r="O116" i="19"/>
  <c r="O127" i="19"/>
  <c r="G129" i="19"/>
  <c r="L129" i="19"/>
  <c r="Q129" i="19"/>
  <c r="W129" i="19"/>
  <c r="H117" i="19"/>
  <c r="M117" i="19"/>
  <c r="R117" i="19"/>
  <c r="V117" i="19"/>
  <c r="F136" i="19"/>
  <c r="J136" i="19"/>
  <c r="N136" i="19"/>
  <c r="R136" i="19"/>
  <c r="V136" i="19"/>
  <c r="F134" i="19"/>
  <c r="J134" i="19"/>
  <c r="N134" i="19"/>
  <c r="R134" i="19"/>
  <c r="V134" i="19"/>
  <c r="F125" i="19"/>
  <c r="J125" i="19"/>
  <c r="N125" i="19"/>
  <c r="R125" i="19"/>
  <c r="V125" i="19"/>
  <c r="F123" i="19"/>
  <c r="J123" i="19"/>
  <c r="N123" i="19"/>
  <c r="R123" i="19"/>
  <c r="V123" i="19"/>
  <c r="F120" i="19"/>
  <c r="J120" i="19"/>
  <c r="N120" i="19"/>
  <c r="R120" i="19"/>
  <c r="V120" i="19"/>
  <c r="F119" i="19"/>
  <c r="J119" i="19"/>
  <c r="N119" i="19"/>
  <c r="R119" i="19"/>
  <c r="V119" i="19"/>
  <c r="M132" i="19"/>
  <c r="T116" i="19"/>
  <c r="S127" i="19"/>
  <c r="H129" i="19"/>
  <c r="M129" i="19"/>
  <c r="S129" i="19"/>
  <c r="D117" i="19"/>
  <c r="I117" i="19"/>
  <c r="O117" i="19"/>
  <c r="S117" i="19"/>
  <c r="W117" i="19"/>
  <c r="G136" i="19"/>
  <c r="K136" i="19"/>
  <c r="O136" i="19"/>
  <c r="S136" i="19"/>
  <c r="W136" i="19"/>
  <c r="G134" i="19"/>
  <c r="K134" i="19"/>
  <c r="O134" i="19"/>
  <c r="S134" i="19"/>
  <c r="W134" i="19"/>
  <c r="G125" i="19"/>
  <c r="K125" i="19"/>
  <c r="O125" i="19"/>
  <c r="S125" i="19"/>
  <c r="W125" i="19"/>
  <c r="G123" i="19"/>
  <c r="K123" i="19"/>
  <c r="O123" i="19"/>
  <c r="S123" i="19"/>
  <c r="W123" i="19"/>
  <c r="G120" i="19"/>
  <c r="K120" i="19"/>
  <c r="O120" i="19"/>
  <c r="S120" i="19"/>
  <c r="W120" i="19"/>
  <c r="G119" i="19"/>
  <c r="K119" i="19"/>
  <c r="O119" i="19"/>
  <c r="S119" i="19"/>
  <c r="W119" i="19"/>
  <c r="W127" i="19"/>
  <c r="I129" i="19"/>
  <c r="K117" i="19"/>
  <c r="D136" i="19"/>
  <c r="T136" i="19"/>
  <c r="L134" i="19"/>
  <c r="P125" i="19"/>
  <c r="P123" i="19"/>
  <c r="P120" i="19"/>
  <c r="L119" i="19"/>
  <c r="G128" i="19"/>
  <c r="K128" i="19"/>
  <c r="O128" i="19"/>
  <c r="S128" i="19"/>
  <c r="W128" i="19"/>
  <c r="G135" i="19"/>
  <c r="K135" i="19"/>
  <c r="O135" i="19"/>
  <c r="S135" i="19"/>
  <c r="W135" i="19"/>
  <c r="G124" i="19"/>
  <c r="K124" i="19"/>
  <c r="O124" i="19"/>
  <c r="S124" i="19"/>
  <c r="W124" i="19"/>
  <c r="D116" i="19"/>
  <c r="O129" i="19"/>
  <c r="P117" i="19"/>
  <c r="H136" i="19"/>
  <c r="P134" i="19"/>
  <c r="D125" i="19"/>
  <c r="T125" i="19"/>
  <c r="D123" i="19"/>
  <c r="T123" i="19"/>
  <c r="D120" i="19"/>
  <c r="T120" i="19"/>
  <c r="P119" i="19"/>
  <c r="D128" i="19"/>
  <c r="H128" i="19"/>
  <c r="L128" i="19"/>
  <c r="P128" i="19"/>
  <c r="T128" i="19"/>
  <c r="D135" i="19"/>
  <c r="H135" i="19"/>
  <c r="L135" i="19"/>
  <c r="P135" i="19"/>
  <c r="T135" i="19"/>
  <c r="D124" i="19"/>
  <c r="H124" i="19"/>
  <c r="L124" i="19"/>
  <c r="P124" i="19"/>
  <c r="T124" i="19"/>
  <c r="T129" i="19"/>
  <c r="T117" i="19"/>
  <c r="L136" i="19"/>
  <c r="D134" i="19"/>
  <c r="T134" i="19"/>
  <c r="H125" i="19"/>
  <c r="H123" i="19"/>
  <c r="H120" i="19"/>
  <c r="D119" i="19"/>
  <c r="T119" i="19"/>
  <c r="E128" i="19"/>
  <c r="I128" i="19"/>
  <c r="M128" i="19"/>
  <c r="Q128" i="19"/>
  <c r="U128" i="19"/>
  <c r="E135" i="19"/>
  <c r="I135" i="19"/>
  <c r="M135" i="19"/>
  <c r="Q135" i="19"/>
  <c r="U135" i="19"/>
  <c r="E124" i="19"/>
  <c r="I124" i="19"/>
  <c r="M124" i="19"/>
  <c r="Q124" i="19"/>
  <c r="U124" i="19"/>
  <c r="H134" i="19"/>
  <c r="L125" i="19"/>
  <c r="H119" i="19"/>
  <c r="R128" i="19"/>
  <c r="N135" i="19"/>
  <c r="R124" i="19"/>
  <c r="E118" i="19"/>
  <c r="I118" i="19"/>
  <c r="M118" i="19"/>
  <c r="Q118" i="19"/>
  <c r="U118" i="19"/>
  <c r="L123" i="19"/>
  <c r="F128" i="19"/>
  <c r="V128" i="19"/>
  <c r="R135" i="19"/>
  <c r="F124" i="19"/>
  <c r="V124" i="19"/>
  <c r="F118" i="19"/>
  <c r="J118" i="19"/>
  <c r="N118" i="19"/>
  <c r="R118" i="19"/>
  <c r="V118" i="19"/>
  <c r="F133" i="19"/>
  <c r="J133" i="19"/>
  <c r="N133" i="19"/>
  <c r="R133" i="19"/>
  <c r="V133" i="19"/>
  <c r="F130" i="19"/>
  <c r="J130" i="19"/>
  <c r="N130" i="19"/>
  <c r="R130" i="19"/>
  <c r="V130" i="19"/>
  <c r="F131" i="19"/>
  <c r="J131" i="19"/>
  <c r="N131" i="19"/>
  <c r="R131" i="19"/>
  <c r="V131" i="19"/>
  <c r="F121" i="19"/>
  <c r="J121" i="19"/>
  <c r="N121" i="19"/>
  <c r="R121" i="19"/>
  <c r="V121" i="19"/>
  <c r="F126" i="19"/>
  <c r="J126" i="19"/>
  <c r="N126" i="19"/>
  <c r="R126" i="19"/>
  <c r="V126" i="19"/>
  <c r="G127" i="19"/>
  <c r="D129" i="19"/>
  <c r="P136" i="19"/>
  <c r="J128" i="19"/>
  <c r="F135" i="19"/>
  <c r="V135" i="19"/>
  <c r="J124" i="19"/>
  <c r="G118" i="19"/>
  <c r="K118" i="19"/>
  <c r="O118" i="19"/>
  <c r="S118" i="19"/>
  <c r="W118" i="19"/>
  <c r="G133" i="19"/>
  <c r="K133" i="19"/>
  <c r="O133" i="19"/>
  <c r="S133" i="19"/>
  <c r="W133" i="19"/>
  <c r="G130" i="19"/>
  <c r="K130" i="19"/>
  <c r="O130" i="19"/>
  <c r="S130" i="19"/>
  <c r="W130" i="19"/>
  <c r="G131" i="19"/>
  <c r="K131" i="19"/>
  <c r="O131" i="19"/>
  <c r="S131" i="19"/>
  <c r="W131" i="19"/>
  <c r="G121" i="19"/>
  <c r="K121" i="19"/>
  <c r="O121" i="19"/>
  <c r="S121" i="19"/>
  <c r="W121" i="19"/>
  <c r="G126" i="19"/>
  <c r="K126" i="19"/>
  <c r="O126" i="19"/>
  <c r="S126" i="19"/>
  <c r="W126" i="19"/>
  <c r="E117" i="19"/>
  <c r="N124" i="19"/>
  <c r="P118" i="19"/>
  <c r="D133" i="19"/>
  <c r="L133" i="19"/>
  <c r="T133" i="19"/>
  <c r="H130" i="19"/>
  <c r="P130" i="19"/>
  <c r="H131" i="19"/>
  <c r="P131" i="19"/>
  <c r="D121" i="19"/>
  <c r="L121" i="19"/>
  <c r="T121" i="19"/>
  <c r="H126" i="19"/>
  <c r="P126" i="19"/>
  <c r="G122" i="19"/>
  <c r="K122" i="19"/>
  <c r="O122" i="19"/>
  <c r="S122" i="19"/>
  <c r="W122" i="19"/>
  <c r="E130" i="19"/>
  <c r="M131" i="19"/>
  <c r="Q121" i="19"/>
  <c r="U126" i="19"/>
  <c r="N122" i="19"/>
  <c r="L120" i="19"/>
  <c r="N128" i="19"/>
  <c r="D118" i="19"/>
  <c r="T118" i="19"/>
  <c r="E133" i="19"/>
  <c r="M133" i="19"/>
  <c r="U133" i="19"/>
  <c r="I130" i="19"/>
  <c r="Q130" i="19"/>
  <c r="I131" i="19"/>
  <c r="Q131" i="19"/>
  <c r="E121" i="19"/>
  <c r="M121" i="19"/>
  <c r="U121" i="19"/>
  <c r="I126" i="19"/>
  <c r="Q126" i="19"/>
  <c r="D122" i="19"/>
  <c r="H122" i="19"/>
  <c r="L122" i="19"/>
  <c r="P122" i="19"/>
  <c r="T122" i="19"/>
  <c r="J135" i="19"/>
  <c r="L118" i="19"/>
  <c r="I133" i="19"/>
  <c r="M130" i="19"/>
  <c r="U131" i="19"/>
  <c r="M126" i="19"/>
  <c r="F122" i="19"/>
  <c r="R122" i="19"/>
  <c r="H118" i="19"/>
  <c r="H133" i="19"/>
  <c r="P133" i="19"/>
  <c r="D130" i="19"/>
  <c r="L130" i="19"/>
  <c r="T130" i="19"/>
  <c r="D131" i="19"/>
  <c r="L131" i="19"/>
  <c r="T131" i="19"/>
  <c r="H121" i="19"/>
  <c r="P121" i="19"/>
  <c r="D126" i="19"/>
  <c r="L126" i="19"/>
  <c r="T126" i="19"/>
  <c r="E122" i="19"/>
  <c r="I122" i="19"/>
  <c r="M122" i="19"/>
  <c r="Q122" i="19"/>
  <c r="U122" i="19"/>
  <c r="Q133" i="19"/>
  <c r="U130" i="19"/>
  <c r="E131" i="19"/>
  <c r="I121" i="19"/>
  <c r="E126" i="19"/>
  <c r="J122" i="19"/>
  <c r="V122" i="19"/>
  <c r="A114" i="16"/>
  <c r="A66" i="16"/>
  <c r="A94" i="16"/>
  <c r="A109" i="16"/>
  <c r="A43" i="16"/>
  <c r="A18" i="16"/>
  <c r="A75" i="16"/>
  <c r="A54" i="16"/>
  <c r="A30" i="16"/>
  <c r="A56" i="16"/>
  <c r="A24" i="16"/>
  <c r="A70" i="16"/>
  <c r="A22" i="16"/>
  <c r="A55" i="16"/>
  <c r="A12" i="16"/>
  <c r="A67" i="16"/>
  <c r="A21" i="16"/>
  <c r="A76" i="16"/>
  <c r="A53" i="16"/>
  <c r="A90" i="16"/>
  <c r="A45" i="16"/>
  <c r="A62" i="16"/>
  <c r="A110" i="16"/>
  <c r="A65" i="16"/>
  <c r="A108" i="16"/>
  <c r="A69" i="16"/>
  <c r="A8" i="16"/>
  <c r="A17" i="16"/>
  <c r="A44" i="16"/>
  <c r="A83" i="16"/>
  <c r="A103" i="16"/>
  <c r="A14" i="16"/>
  <c r="A51" i="16"/>
  <c r="A100" i="16"/>
  <c r="A98" i="16"/>
  <c r="A9" i="16"/>
  <c r="A15" i="16"/>
  <c r="A46" i="16"/>
  <c r="A112" i="16"/>
  <c r="A50" i="16"/>
  <c r="A29" i="16"/>
  <c r="A78" i="16"/>
  <c r="A7" i="16"/>
  <c r="A86" i="16"/>
  <c r="A52" i="16"/>
  <c r="A106" i="16"/>
  <c r="A101" i="16"/>
  <c r="A96" i="16"/>
  <c r="A60" i="16"/>
  <c r="A38" i="16"/>
  <c r="A4" i="16"/>
  <c r="A61" i="16"/>
  <c r="A81" i="16"/>
  <c r="A82" i="16"/>
  <c r="A88" i="16"/>
  <c r="A93" i="16"/>
  <c r="A36" i="16"/>
  <c r="A84" i="16"/>
  <c r="A63" i="16"/>
  <c r="A57" i="16"/>
  <c r="A16" i="16"/>
  <c r="A68" i="16"/>
  <c r="A99" i="16"/>
  <c r="A47" i="16"/>
  <c r="A28" i="16"/>
  <c r="A27" i="16"/>
  <c r="A85" i="16"/>
  <c r="A11" i="16"/>
  <c r="A48" i="16"/>
  <c r="A58" i="16"/>
  <c r="A95" i="16"/>
  <c r="A35" i="16"/>
  <c r="A3" i="16"/>
  <c r="A71" i="16"/>
  <c r="A37" i="16"/>
  <c r="A89" i="16"/>
  <c r="A73" i="16"/>
  <c r="A72" i="16"/>
  <c r="A104" i="16"/>
  <c r="A87" i="16"/>
  <c r="A13" i="16"/>
  <c r="A80" i="16"/>
  <c r="A39" i="16"/>
  <c r="A49" i="16"/>
  <c r="A23" i="16"/>
  <c r="A32" i="16"/>
  <c r="A105" i="16"/>
  <c r="A97" i="16"/>
  <c r="A111" i="16"/>
  <c r="A102" i="16"/>
  <c r="A74" i="16"/>
  <c r="A41" i="16"/>
  <c r="A92" i="16"/>
  <c r="A26" i="16"/>
  <c r="A5" i="16"/>
  <c r="A42" i="16"/>
  <c r="A91" i="16"/>
  <c r="A79" i="16"/>
  <c r="A20" i="16"/>
  <c r="A34" i="16"/>
  <c r="A107" i="16"/>
  <c r="A77" i="16"/>
  <c r="A25" i="16"/>
  <c r="A19" i="16"/>
  <c r="A31" i="16"/>
  <c r="A33" i="16"/>
  <c r="A113" i="16"/>
  <c r="A6" i="16"/>
  <c r="A10" i="16"/>
  <c r="A59" i="16"/>
  <c r="A40" i="16"/>
  <c r="AK113" i="16" l="1"/>
  <c r="AO113" i="16"/>
  <c r="AI113" i="16"/>
  <c r="AN113" i="16"/>
  <c r="AJ113" i="16"/>
  <c r="AP113" i="16"/>
  <c r="AL113" i="16"/>
  <c r="AQ113" i="16"/>
  <c r="AR113" i="16"/>
  <c r="AH113" i="16"/>
  <c r="AM113" i="16"/>
  <c r="AK20" i="16"/>
  <c r="AO20" i="16"/>
  <c r="AL20" i="16"/>
  <c r="AQ20" i="16"/>
  <c r="AM20" i="16"/>
  <c r="AH20" i="16"/>
  <c r="AN20" i="16"/>
  <c r="AI20" i="16"/>
  <c r="AJ20" i="16"/>
  <c r="AP20" i="16"/>
  <c r="AR20" i="16"/>
  <c r="AK105" i="16"/>
  <c r="AO105" i="16"/>
  <c r="AL105" i="16"/>
  <c r="AQ105" i="16"/>
  <c r="AH105" i="16"/>
  <c r="AM105" i="16"/>
  <c r="AR105" i="16"/>
  <c r="AN105" i="16"/>
  <c r="AI105" i="16"/>
  <c r="AJ105" i="16"/>
  <c r="AP105" i="16"/>
  <c r="AK39" i="16"/>
  <c r="AO39" i="16"/>
  <c r="AI39" i="16"/>
  <c r="AN39" i="16"/>
  <c r="AJ39" i="16"/>
  <c r="AP39" i="16"/>
  <c r="AL39" i="16"/>
  <c r="AM39" i="16"/>
  <c r="AQ39" i="16"/>
  <c r="AH39" i="16"/>
  <c r="AR39" i="16"/>
  <c r="AI37" i="16"/>
  <c r="AM37" i="16"/>
  <c r="AQ37" i="16"/>
  <c r="AJ37" i="16"/>
  <c r="AO37" i="16"/>
  <c r="AK37" i="16"/>
  <c r="AP37" i="16"/>
  <c r="AL37" i="16"/>
  <c r="AN37" i="16"/>
  <c r="AH37" i="16"/>
  <c r="AR37" i="16"/>
  <c r="AK85" i="16"/>
  <c r="AO85" i="16"/>
  <c r="AH85" i="16"/>
  <c r="AM85" i="16"/>
  <c r="AR85" i="16"/>
  <c r="AI85" i="16"/>
  <c r="AN85" i="16"/>
  <c r="AJ85" i="16"/>
  <c r="AP85" i="16"/>
  <c r="AQ85" i="16"/>
  <c r="AL85" i="16"/>
  <c r="AJ88" i="16"/>
  <c r="AN88" i="16"/>
  <c r="AR88" i="16"/>
  <c r="AL88" i="16"/>
  <c r="AQ88" i="16"/>
  <c r="AH88" i="16"/>
  <c r="AM88" i="16"/>
  <c r="AI88" i="16"/>
  <c r="AO88" i="16"/>
  <c r="AP88" i="16"/>
  <c r="AK88" i="16"/>
  <c r="AK4" i="16"/>
  <c r="AO4" i="16"/>
  <c r="AL4" i="16"/>
  <c r="AQ4" i="16"/>
  <c r="AJ4" i="16"/>
  <c r="AR4" i="16"/>
  <c r="AM4" i="16"/>
  <c r="AN4" i="16"/>
  <c r="AP4" i="16"/>
  <c r="AH4" i="16"/>
  <c r="AI4" i="16"/>
  <c r="AJ112" i="16"/>
  <c r="AN112" i="16"/>
  <c r="AR112" i="16"/>
  <c r="AI112" i="16"/>
  <c r="AO112" i="16"/>
  <c r="AK112" i="16"/>
  <c r="AP112" i="16"/>
  <c r="AL112" i="16"/>
  <c r="AQ112" i="16"/>
  <c r="AM112" i="16"/>
  <c r="AH112" i="16"/>
  <c r="AH110" i="16"/>
  <c r="AL110" i="16"/>
  <c r="AP110" i="16"/>
  <c r="AJ110" i="16"/>
  <c r="AO110" i="16"/>
  <c r="AK110" i="16"/>
  <c r="AQ110" i="16"/>
  <c r="AM110" i="16"/>
  <c r="AR110" i="16"/>
  <c r="AN110" i="16"/>
  <c r="AI110" i="16"/>
  <c r="AI75" i="16"/>
  <c r="AM75" i="16"/>
  <c r="AQ75" i="16"/>
  <c r="AK75" i="16"/>
  <c r="AP75" i="16"/>
  <c r="AL75" i="16"/>
  <c r="AR75" i="16"/>
  <c r="AH75" i="16"/>
  <c r="AN75" i="16"/>
  <c r="AJ75" i="16"/>
  <c r="AO75" i="16"/>
  <c r="AI111" i="16"/>
  <c r="AM111" i="16"/>
  <c r="AQ111" i="16"/>
  <c r="AJ111" i="16"/>
  <c r="AO111" i="16"/>
  <c r="AK111" i="16"/>
  <c r="AP111" i="16"/>
  <c r="AL111" i="16"/>
  <c r="AR111" i="16"/>
  <c r="AN111" i="16"/>
  <c r="AH111" i="16"/>
  <c r="AI73" i="16"/>
  <c r="AM73" i="16"/>
  <c r="AQ73" i="16"/>
  <c r="AK73" i="16"/>
  <c r="AP73" i="16"/>
  <c r="AN73" i="16"/>
  <c r="AH73" i="16"/>
  <c r="AO73" i="16"/>
  <c r="AJ73" i="16"/>
  <c r="AR73" i="16"/>
  <c r="AL73" i="16"/>
  <c r="AQ3" i="16"/>
  <c r="AM3" i="16"/>
  <c r="AI3" i="16"/>
  <c r="AR3" i="16"/>
  <c r="AL3" i="16"/>
  <c r="AP3" i="16"/>
  <c r="AK3" i="16"/>
  <c r="AO3" i="16"/>
  <c r="AJ3" i="16"/>
  <c r="AH3" i="16"/>
  <c r="AN3" i="16"/>
  <c r="AK28" i="16"/>
  <c r="AO28" i="16"/>
  <c r="AI28" i="16"/>
  <c r="AN28" i="16"/>
  <c r="AJ28" i="16"/>
  <c r="AQ28" i="16"/>
  <c r="AL28" i="16"/>
  <c r="AR28" i="16"/>
  <c r="AH28" i="16"/>
  <c r="AM28" i="16"/>
  <c r="AP28" i="16"/>
  <c r="AH36" i="16"/>
  <c r="AL36" i="16"/>
  <c r="AP36" i="16"/>
  <c r="AJ36" i="16"/>
  <c r="AO36" i="16"/>
  <c r="AK36" i="16"/>
  <c r="AQ36" i="16"/>
  <c r="AM36" i="16"/>
  <c r="AN36" i="16"/>
  <c r="AR36" i="16"/>
  <c r="AI36" i="16"/>
  <c r="AH60" i="16"/>
  <c r="AL60" i="16"/>
  <c r="AP60" i="16"/>
  <c r="AI60" i="16"/>
  <c r="AN60" i="16"/>
  <c r="AO60" i="16"/>
  <c r="AJ60" i="16"/>
  <c r="AQ60" i="16"/>
  <c r="AK60" i="16"/>
  <c r="AR60" i="16"/>
  <c r="AM60" i="16"/>
  <c r="AH29" i="16"/>
  <c r="AL29" i="16"/>
  <c r="AP29" i="16"/>
  <c r="AI29" i="16"/>
  <c r="AN29" i="16"/>
  <c r="AM29" i="16"/>
  <c r="AO29" i="16"/>
  <c r="AJ29" i="16"/>
  <c r="AK29" i="16"/>
  <c r="AQ29" i="16"/>
  <c r="AR29" i="16"/>
  <c r="AJ15" i="16"/>
  <c r="AN15" i="16"/>
  <c r="AR15" i="16"/>
  <c r="AH15" i="16"/>
  <c r="AM15" i="16"/>
  <c r="AK15" i="16"/>
  <c r="AQ15" i="16"/>
  <c r="AL15" i="16"/>
  <c r="AI15" i="16"/>
  <c r="AO15" i="16"/>
  <c r="AP15" i="16"/>
  <c r="AK51" i="16"/>
  <c r="AO51" i="16"/>
  <c r="AJ51" i="16"/>
  <c r="AP51" i="16"/>
  <c r="AL51" i="16"/>
  <c r="AQ51" i="16"/>
  <c r="AH51" i="16"/>
  <c r="AR51" i="16"/>
  <c r="AI51" i="16"/>
  <c r="AM51" i="16"/>
  <c r="AN51" i="16"/>
  <c r="AH44" i="16"/>
  <c r="AL44" i="16"/>
  <c r="AP44" i="16"/>
  <c r="AM44" i="16"/>
  <c r="AR44" i="16"/>
  <c r="AI44" i="16"/>
  <c r="AN44" i="16"/>
  <c r="AJ44" i="16"/>
  <c r="AK44" i="16"/>
  <c r="AO44" i="16"/>
  <c r="AQ44" i="16"/>
  <c r="AJ108" i="16"/>
  <c r="AN108" i="16"/>
  <c r="AR108" i="16"/>
  <c r="AK108" i="16"/>
  <c r="AP108" i="16"/>
  <c r="AL108" i="16"/>
  <c r="AQ108" i="16"/>
  <c r="AM108" i="16"/>
  <c r="AH108" i="16"/>
  <c r="AO108" i="16"/>
  <c r="AI108" i="16"/>
  <c r="AI45" i="16"/>
  <c r="AM45" i="16"/>
  <c r="AQ45" i="16"/>
  <c r="AL45" i="16"/>
  <c r="AR45" i="16"/>
  <c r="AH45" i="16"/>
  <c r="AN45" i="16"/>
  <c r="AJ45" i="16"/>
  <c r="AK45" i="16"/>
  <c r="AO45" i="16"/>
  <c r="AP45" i="16"/>
  <c r="AH21" i="16"/>
  <c r="AL21" i="16"/>
  <c r="AP21" i="16"/>
  <c r="AK21" i="16"/>
  <c r="AQ21" i="16"/>
  <c r="AI21" i="16"/>
  <c r="AO21" i="16"/>
  <c r="AJ21" i="16"/>
  <c r="AR21" i="16"/>
  <c r="AM21" i="16"/>
  <c r="AN21" i="16"/>
  <c r="AI22" i="16"/>
  <c r="AM22" i="16"/>
  <c r="AQ22" i="16"/>
  <c r="AK22" i="16"/>
  <c r="AP22" i="16"/>
  <c r="AL22" i="16"/>
  <c r="AN22" i="16"/>
  <c r="AO22" i="16"/>
  <c r="AR22" i="16"/>
  <c r="AH22" i="16"/>
  <c r="AJ22" i="16"/>
  <c r="AI30" i="16"/>
  <c r="AM30" i="16"/>
  <c r="AQ30" i="16"/>
  <c r="AH30" i="16"/>
  <c r="AN30" i="16"/>
  <c r="AJ30" i="16"/>
  <c r="AP30" i="16"/>
  <c r="AK30" i="16"/>
  <c r="AR30" i="16"/>
  <c r="AL30" i="16"/>
  <c r="AO30" i="16"/>
  <c r="AK43" i="16"/>
  <c r="AO43" i="16"/>
  <c r="AH43" i="16"/>
  <c r="AM43" i="16"/>
  <c r="AR43" i="16"/>
  <c r="AI43" i="16"/>
  <c r="AN43" i="16"/>
  <c r="AJ43" i="16"/>
  <c r="AL43" i="16"/>
  <c r="AP43" i="16"/>
  <c r="AQ43" i="16"/>
  <c r="AH114" i="16"/>
  <c r="AL114" i="16"/>
  <c r="AP114" i="16"/>
  <c r="AI114" i="16"/>
  <c r="AN114" i="16"/>
  <c r="AJ114" i="16"/>
  <c r="AO114" i="16"/>
  <c r="AK114" i="16"/>
  <c r="AQ114" i="16"/>
  <c r="AM114" i="16"/>
  <c r="AR114" i="16"/>
  <c r="AI6" i="16"/>
  <c r="AM6" i="16"/>
  <c r="AQ6" i="16"/>
  <c r="AK6" i="16"/>
  <c r="AP6" i="16"/>
  <c r="AJ6" i="16"/>
  <c r="AR6" i="16"/>
  <c r="AL6" i="16"/>
  <c r="AH6" i="16"/>
  <c r="AN6" i="16"/>
  <c r="AO6" i="16"/>
  <c r="AJ19" i="16"/>
  <c r="AN19" i="16"/>
  <c r="AR19" i="16"/>
  <c r="AL19" i="16"/>
  <c r="AQ19" i="16"/>
  <c r="AI19" i="16"/>
  <c r="AP19" i="16"/>
  <c r="AK19" i="16"/>
  <c r="AH19" i="16"/>
  <c r="AM19" i="16"/>
  <c r="AO19" i="16"/>
  <c r="AJ42" i="16"/>
  <c r="AN42" i="16"/>
  <c r="AR42" i="16"/>
  <c r="AH42" i="16"/>
  <c r="AM42" i="16"/>
  <c r="AI42" i="16"/>
  <c r="AO42" i="16"/>
  <c r="AK42" i="16"/>
  <c r="AL42" i="16"/>
  <c r="AP42" i="16"/>
  <c r="AQ42" i="16"/>
  <c r="AK97" i="16"/>
  <c r="AO97" i="16"/>
  <c r="AI97" i="16"/>
  <c r="AN97" i="16"/>
  <c r="AJ97" i="16"/>
  <c r="AP97" i="16"/>
  <c r="AL97" i="16"/>
  <c r="AQ97" i="16"/>
  <c r="AH97" i="16"/>
  <c r="AM97" i="16"/>
  <c r="AR97" i="16"/>
  <c r="AI87" i="16"/>
  <c r="AM87" i="16"/>
  <c r="AQ87" i="16"/>
  <c r="AL87" i="16"/>
  <c r="AR87" i="16"/>
  <c r="AH87" i="16"/>
  <c r="AN87" i="16"/>
  <c r="AJ87" i="16"/>
  <c r="AO87" i="16"/>
  <c r="AK87" i="16"/>
  <c r="AP87" i="16"/>
  <c r="AK89" i="16"/>
  <c r="AO89" i="16"/>
  <c r="AL89" i="16"/>
  <c r="AQ89" i="16"/>
  <c r="AH89" i="16"/>
  <c r="AM89" i="16"/>
  <c r="AR89" i="16"/>
  <c r="AI89" i="16"/>
  <c r="AN89" i="16"/>
  <c r="AJ89" i="16"/>
  <c r="AP89" i="16"/>
  <c r="AK35" i="16"/>
  <c r="AO35" i="16"/>
  <c r="AJ35" i="16"/>
  <c r="AP35" i="16"/>
  <c r="AL35" i="16"/>
  <c r="AQ35" i="16"/>
  <c r="AM35" i="16"/>
  <c r="AN35" i="16"/>
  <c r="AH35" i="16"/>
  <c r="AR35" i="16"/>
  <c r="AI35" i="16"/>
  <c r="AJ11" i="16"/>
  <c r="AN11" i="16"/>
  <c r="AR11" i="16"/>
  <c r="AI11" i="16"/>
  <c r="AO11" i="16"/>
  <c r="AL11" i="16"/>
  <c r="AM11" i="16"/>
  <c r="AH11" i="16"/>
  <c r="AK11" i="16"/>
  <c r="AP11" i="16"/>
  <c r="AQ11" i="16"/>
  <c r="AK47" i="16"/>
  <c r="AO47" i="16"/>
  <c r="AL47" i="16"/>
  <c r="AQ47" i="16"/>
  <c r="AH47" i="16"/>
  <c r="AM47" i="16"/>
  <c r="AR47" i="16"/>
  <c r="AI47" i="16"/>
  <c r="AJ47" i="16"/>
  <c r="AN47" i="16"/>
  <c r="AP47" i="16"/>
  <c r="AI57" i="16"/>
  <c r="AM57" i="16"/>
  <c r="AQ57" i="16"/>
  <c r="AJ57" i="16"/>
  <c r="AO57" i="16"/>
  <c r="AL57" i="16"/>
  <c r="AH57" i="16"/>
  <c r="AN57" i="16"/>
  <c r="AP57" i="16"/>
  <c r="AK57" i="16"/>
  <c r="AR57" i="16"/>
  <c r="AK93" i="16"/>
  <c r="AO93" i="16"/>
  <c r="AJ93" i="16"/>
  <c r="AP93" i="16"/>
  <c r="AL93" i="16"/>
  <c r="AQ93" i="16"/>
  <c r="AM93" i="16"/>
  <c r="AH93" i="16"/>
  <c r="AR93" i="16"/>
  <c r="AI93" i="16"/>
  <c r="AN93" i="16"/>
  <c r="AI61" i="16"/>
  <c r="AM61" i="16"/>
  <c r="AQ61" i="16"/>
  <c r="AH61" i="16"/>
  <c r="AN61" i="16"/>
  <c r="AK61" i="16"/>
  <c r="AR61" i="16"/>
  <c r="AL61" i="16"/>
  <c r="AO61" i="16"/>
  <c r="AJ61" i="16"/>
  <c r="AP61" i="16"/>
  <c r="AJ96" i="16"/>
  <c r="AN96" i="16"/>
  <c r="AR96" i="16"/>
  <c r="AI96" i="16"/>
  <c r="AO96" i="16"/>
  <c r="AK96" i="16"/>
  <c r="AP96" i="16"/>
  <c r="AL96" i="16"/>
  <c r="AQ96" i="16"/>
  <c r="AH96" i="16"/>
  <c r="AM96" i="16"/>
  <c r="AH86" i="16"/>
  <c r="AL86" i="16"/>
  <c r="AP86" i="16"/>
  <c r="AM86" i="16"/>
  <c r="AR86" i="16"/>
  <c r="AI86" i="16"/>
  <c r="AN86" i="16"/>
  <c r="AJ86" i="16"/>
  <c r="AO86" i="16"/>
  <c r="AK86" i="16"/>
  <c r="AQ86" i="16"/>
  <c r="AJ50" i="16"/>
  <c r="AN50" i="16"/>
  <c r="AR50" i="16"/>
  <c r="AK50" i="16"/>
  <c r="AP50" i="16"/>
  <c r="AL50" i="16"/>
  <c r="AQ50" i="16"/>
  <c r="AH50" i="16"/>
  <c r="AI50" i="16"/>
  <c r="AM50" i="16"/>
  <c r="AO50" i="16"/>
  <c r="AH9" i="16"/>
  <c r="AL9" i="16"/>
  <c r="AP9" i="16"/>
  <c r="AJ9" i="16"/>
  <c r="AO9" i="16"/>
  <c r="AM9" i="16"/>
  <c r="AN9" i="16"/>
  <c r="AQ9" i="16"/>
  <c r="AR9" i="16"/>
  <c r="AI9" i="16"/>
  <c r="AK9" i="16"/>
  <c r="AI14" i="16"/>
  <c r="AM14" i="16"/>
  <c r="AQ14" i="16"/>
  <c r="AH14" i="16"/>
  <c r="AN14" i="16"/>
  <c r="AO14" i="16"/>
  <c r="AJ14" i="16"/>
  <c r="AP14" i="16"/>
  <c r="AR14" i="16"/>
  <c r="AK14" i="16"/>
  <c r="AL14" i="16"/>
  <c r="AH17" i="16"/>
  <c r="AL17" i="16"/>
  <c r="AP17" i="16"/>
  <c r="AM17" i="16"/>
  <c r="AR17" i="16"/>
  <c r="AJ17" i="16"/>
  <c r="AQ17" i="16"/>
  <c r="AK17" i="16"/>
  <c r="AN17" i="16"/>
  <c r="AO17" i="16"/>
  <c r="AI17" i="16"/>
  <c r="AI65" i="16"/>
  <c r="AM65" i="16"/>
  <c r="AQ65" i="16"/>
  <c r="AH65" i="16"/>
  <c r="AN65" i="16"/>
  <c r="AJ65" i="16"/>
  <c r="AP65" i="16"/>
  <c r="AK65" i="16"/>
  <c r="AR65" i="16"/>
  <c r="AL65" i="16"/>
  <c r="AO65" i="16"/>
  <c r="AH90" i="16"/>
  <c r="AL90" i="16"/>
  <c r="AP90" i="16"/>
  <c r="AK90" i="16"/>
  <c r="AQ90" i="16"/>
  <c r="AM90" i="16"/>
  <c r="AR90" i="16"/>
  <c r="AI90" i="16"/>
  <c r="AN90" i="16"/>
  <c r="AJ90" i="16"/>
  <c r="AO90" i="16"/>
  <c r="AK67" i="16"/>
  <c r="AO67" i="16"/>
  <c r="AH67" i="16"/>
  <c r="AM67" i="16"/>
  <c r="AR67" i="16"/>
  <c r="AI67" i="16"/>
  <c r="AP67" i="16"/>
  <c r="AJ67" i="16"/>
  <c r="AQ67" i="16"/>
  <c r="AL67" i="16"/>
  <c r="AN67" i="16"/>
  <c r="AJ70" i="16"/>
  <c r="AN70" i="16"/>
  <c r="AR70" i="16"/>
  <c r="AL70" i="16"/>
  <c r="AQ70" i="16"/>
  <c r="AK70" i="16"/>
  <c r="AM70" i="16"/>
  <c r="AO70" i="16"/>
  <c r="AH70" i="16"/>
  <c r="AI70" i="16"/>
  <c r="AP70" i="16"/>
  <c r="AJ54" i="16"/>
  <c r="AN54" i="16"/>
  <c r="AR54" i="16"/>
  <c r="AK54" i="16"/>
  <c r="AP54" i="16"/>
  <c r="AI54" i="16"/>
  <c r="AQ54" i="16"/>
  <c r="AL54" i="16"/>
  <c r="AM54" i="16"/>
  <c r="AO54" i="16"/>
  <c r="AH54" i="16"/>
  <c r="AK109" i="16"/>
  <c r="AO109" i="16"/>
  <c r="AJ109" i="16"/>
  <c r="AP109" i="16"/>
  <c r="AL109" i="16"/>
  <c r="AQ109" i="16"/>
  <c r="AM109" i="16"/>
  <c r="AH109" i="16"/>
  <c r="AR109" i="16"/>
  <c r="AI109" i="16"/>
  <c r="AN109" i="16"/>
  <c r="AH40" i="16"/>
  <c r="AL40" i="16"/>
  <c r="AP40" i="16"/>
  <c r="AI40" i="16"/>
  <c r="AN40" i="16"/>
  <c r="AJ40" i="16"/>
  <c r="AO40" i="16"/>
  <c r="AK40" i="16"/>
  <c r="AM40" i="16"/>
  <c r="AQ40" i="16"/>
  <c r="AR40" i="16"/>
  <c r="AH25" i="16"/>
  <c r="AL25" i="16"/>
  <c r="AP25" i="16"/>
  <c r="AJ25" i="16"/>
  <c r="AO25" i="16"/>
  <c r="AN25" i="16"/>
  <c r="AI25" i="16"/>
  <c r="AQ25" i="16"/>
  <c r="AK25" i="16"/>
  <c r="AM25" i="16"/>
  <c r="AR25" i="16"/>
  <c r="AH5" i="16"/>
  <c r="AL5" i="16"/>
  <c r="AP5" i="16"/>
  <c r="AK5" i="16"/>
  <c r="AQ5" i="16"/>
  <c r="AN5" i="16"/>
  <c r="AI5" i="16"/>
  <c r="AO5" i="16"/>
  <c r="AR5" i="16"/>
  <c r="AJ5" i="16"/>
  <c r="AM5" i="16"/>
  <c r="AJ74" i="16"/>
  <c r="AN74" i="16"/>
  <c r="AK74" i="16"/>
  <c r="AP74" i="16"/>
  <c r="AI74" i="16"/>
  <c r="AQ74" i="16"/>
  <c r="AL74" i="16"/>
  <c r="AR74" i="16"/>
  <c r="AM74" i="16"/>
  <c r="AH74" i="16"/>
  <c r="AO74" i="16"/>
  <c r="AJ104" i="16"/>
  <c r="AN104" i="16"/>
  <c r="AR104" i="16"/>
  <c r="AL104" i="16"/>
  <c r="AQ104" i="16"/>
  <c r="AH104" i="16"/>
  <c r="AM104" i="16"/>
  <c r="AO104" i="16"/>
  <c r="AI104" i="16"/>
  <c r="AP104" i="16"/>
  <c r="AK104" i="16"/>
  <c r="AI95" i="16"/>
  <c r="AM95" i="16"/>
  <c r="AQ95" i="16"/>
  <c r="AJ95" i="16"/>
  <c r="AO95" i="16"/>
  <c r="AK95" i="16"/>
  <c r="AP95" i="16"/>
  <c r="AL95" i="16"/>
  <c r="AR95" i="16"/>
  <c r="AH95" i="16"/>
  <c r="AN95" i="16"/>
  <c r="AI99" i="16"/>
  <c r="AM99" i="16"/>
  <c r="AQ99" i="16"/>
  <c r="AH99" i="16"/>
  <c r="AN99" i="16"/>
  <c r="AJ99" i="16"/>
  <c r="AO99" i="16"/>
  <c r="AK99" i="16"/>
  <c r="AP99" i="16"/>
  <c r="AR99" i="16"/>
  <c r="AL99" i="16"/>
  <c r="AK63" i="16"/>
  <c r="AO63" i="16"/>
  <c r="AH63" i="16"/>
  <c r="AM63" i="16"/>
  <c r="AR63" i="16"/>
  <c r="AJ63" i="16"/>
  <c r="AQ63" i="16"/>
  <c r="AL63" i="16"/>
  <c r="AN63" i="16"/>
  <c r="AI63" i="16"/>
  <c r="AP63" i="16"/>
  <c r="AK101" i="16"/>
  <c r="AO101" i="16"/>
  <c r="AH101" i="16"/>
  <c r="AM101" i="16"/>
  <c r="AR101" i="16"/>
  <c r="AP101" i="16"/>
  <c r="AI101" i="16"/>
  <c r="AN101" i="16"/>
  <c r="AJ101" i="16"/>
  <c r="AL101" i="16"/>
  <c r="AQ101" i="16"/>
  <c r="AJ7" i="16"/>
  <c r="AN7" i="16"/>
  <c r="AR7" i="16"/>
  <c r="AK7" i="16"/>
  <c r="AP7" i="16"/>
  <c r="AM7" i="16"/>
  <c r="AH7" i="16"/>
  <c r="AO7" i="16"/>
  <c r="AI7" i="16"/>
  <c r="AL7" i="16"/>
  <c r="AQ7" i="16"/>
  <c r="AH98" i="16"/>
  <c r="AL98" i="16"/>
  <c r="AP98" i="16"/>
  <c r="AI98" i="16"/>
  <c r="AN98" i="16"/>
  <c r="AJ98" i="16"/>
  <c r="AO98" i="16"/>
  <c r="AK98" i="16"/>
  <c r="AQ98" i="16"/>
  <c r="AR98" i="16"/>
  <c r="AM98" i="16"/>
  <c r="AI103" i="16"/>
  <c r="AM103" i="16"/>
  <c r="AQ103" i="16"/>
  <c r="AL103" i="16"/>
  <c r="AR103" i="16"/>
  <c r="AH103" i="16"/>
  <c r="AN103" i="16"/>
  <c r="AO103" i="16"/>
  <c r="AJ103" i="16"/>
  <c r="AP103" i="16"/>
  <c r="AK103" i="16"/>
  <c r="AK8" i="16"/>
  <c r="AO8" i="16"/>
  <c r="AJ8" i="16"/>
  <c r="AP8" i="16"/>
  <c r="AI8" i="16"/>
  <c r="AQ8" i="16"/>
  <c r="AL8" i="16"/>
  <c r="AR8" i="16"/>
  <c r="AM8" i="16"/>
  <c r="AN8" i="16"/>
  <c r="AH8" i="16"/>
  <c r="AI53" i="16"/>
  <c r="AM53" i="16"/>
  <c r="AQ53" i="16"/>
  <c r="AK53" i="16"/>
  <c r="AP53" i="16"/>
  <c r="AN53" i="16"/>
  <c r="AH53" i="16"/>
  <c r="AO53" i="16"/>
  <c r="AJ53" i="16"/>
  <c r="AR53" i="16"/>
  <c r="AL53" i="16"/>
  <c r="AK12" i="16"/>
  <c r="AO12" i="16"/>
  <c r="AI12" i="16"/>
  <c r="AN12" i="16"/>
  <c r="AH12" i="16"/>
  <c r="AP12" i="16"/>
  <c r="AJ12" i="16"/>
  <c r="AQ12" i="16"/>
  <c r="AL12" i="16"/>
  <c r="AM12" i="16"/>
  <c r="AR12" i="16"/>
  <c r="AK24" i="16"/>
  <c r="AO24" i="16"/>
  <c r="AJ24" i="16"/>
  <c r="AP24" i="16"/>
  <c r="AL24" i="16"/>
  <c r="AR24" i="16"/>
  <c r="AM24" i="16"/>
  <c r="AH24" i="16"/>
  <c r="AI24" i="16"/>
  <c r="AN24" i="16"/>
  <c r="AQ24" i="16"/>
  <c r="AH94" i="16"/>
  <c r="AL94" i="16"/>
  <c r="AP94" i="16"/>
  <c r="AJ94" i="16"/>
  <c r="AO94" i="16"/>
  <c r="AK94" i="16"/>
  <c r="AQ94" i="16"/>
  <c r="AM94" i="16"/>
  <c r="AR94" i="16"/>
  <c r="AI94" i="16"/>
  <c r="AN94" i="16"/>
  <c r="AK59" i="16"/>
  <c r="AO59" i="16"/>
  <c r="AI59" i="16"/>
  <c r="AN59" i="16"/>
  <c r="AL59" i="16"/>
  <c r="AR59" i="16"/>
  <c r="AQ59" i="16"/>
  <c r="AM59" i="16"/>
  <c r="AH59" i="16"/>
  <c r="AP59" i="16"/>
  <c r="AJ59" i="16"/>
  <c r="AH33" i="16"/>
  <c r="AL33" i="16"/>
  <c r="AP33" i="16"/>
  <c r="AM33" i="16"/>
  <c r="AR33" i="16"/>
  <c r="AK33" i="16"/>
  <c r="AN33" i="16"/>
  <c r="AI33" i="16"/>
  <c r="AJ33" i="16"/>
  <c r="AO33" i="16"/>
  <c r="AQ33" i="16"/>
  <c r="AK77" i="16"/>
  <c r="AO77" i="16"/>
  <c r="AJ77" i="16"/>
  <c r="AP77" i="16"/>
  <c r="AL77" i="16"/>
  <c r="AQ77" i="16"/>
  <c r="AH77" i="16"/>
  <c r="AR77" i="16"/>
  <c r="AM77" i="16"/>
  <c r="AI77" i="16"/>
  <c r="AN77" i="16"/>
  <c r="AI79" i="16"/>
  <c r="AM79" i="16"/>
  <c r="AQ79" i="16"/>
  <c r="AJ79" i="16"/>
  <c r="AO79" i="16"/>
  <c r="AK79" i="16"/>
  <c r="AP79" i="16"/>
  <c r="AR79" i="16"/>
  <c r="AL79" i="16"/>
  <c r="AH79" i="16"/>
  <c r="AN79" i="16"/>
  <c r="AI26" i="16"/>
  <c r="AM26" i="16"/>
  <c r="AQ26" i="16"/>
  <c r="AJ26" i="16"/>
  <c r="AO26" i="16"/>
  <c r="AK26" i="16"/>
  <c r="AR26" i="16"/>
  <c r="AL26" i="16"/>
  <c r="AN26" i="16"/>
  <c r="AP26" i="16"/>
  <c r="AH26" i="16"/>
  <c r="AH102" i="16"/>
  <c r="AL102" i="16"/>
  <c r="AP102" i="16"/>
  <c r="AM102" i="16"/>
  <c r="AR102" i="16"/>
  <c r="AI102" i="16"/>
  <c r="AN102" i="16"/>
  <c r="AO102" i="16"/>
  <c r="AJ102" i="16"/>
  <c r="AQ102" i="16"/>
  <c r="AK102" i="16"/>
  <c r="AK32" i="16"/>
  <c r="AO32" i="16"/>
  <c r="AH32" i="16"/>
  <c r="AM32" i="16"/>
  <c r="AR32" i="16"/>
  <c r="AI32" i="16"/>
  <c r="AP32" i="16"/>
  <c r="AJ32" i="16"/>
  <c r="AQ32" i="16"/>
  <c r="AL32" i="16"/>
  <c r="AN32" i="16"/>
  <c r="AJ80" i="16"/>
  <c r="AN80" i="16"/>
  <c r="AR80" i="16"/>
  <c r="AI80" i="16"/>
  <c r="AO80" i="16"/>
  <c r="AK80" i="16"/>
  <c r="AP80" i="16"/>
  <c r="AQ80" i="16"/>
  <c r="AL80" i="16"/>
  <c r="AH80" i="16"/>
  <c r="AM80" i="16"/>
  <c r="AH72" i="16"/>
  <c r="AL72" i="16"/>
  <c r="AP72" i="16"/>
  <c r="AK72" i="16"/>
  <c r="AQ72" i="16"/>
  <c r="AJ72" i="16"/>
  <c r="AR72" i="16"/>
  <c r="AM72" i="16"/>
  <c r="AN72" i="16"/>
  <c r="AI72" i="16"/>
  <c r="AO72" i="16"/>
  <c r="AK71" i="16"/>
  <c r="AO71" i="16"/>
  <c r="AL71" i="16"/>
  <c r="AQ71" i="16"/>
  <c r="AH71" i="16"/>
  <c r="AN71" i="16"/>
  <c r="AI71" i="16"/>
  <c r="AP71" i="16"/>
  <c r="AR71" i="16"/>
  <c r="AJ71" i="16"/>
  <c r="AM71" i="16"/>
  <c r="AJ58" i="16"/>
  <c r="AN58" i="16"/>
  <c r="AR58" i="16"/>
  <c r="AI58" i="16"/>
  <c r="AO58" i="16"/>
  <c r="AH58" i="16"/>
  <c r="AP58" i="16"/>
  <c r="AK58" i="16"/>
  <c r="AQ58" i="16"/>
  <c r="AL58" i="16"/>
  <c r="AM58" i="16"/>
  <c r="AJ27" i="16"/>
  <c r="AN27" i="16"/>
  <c r="AR27" i="16"/>
  <c r="AI27" i="16"/>
  <c r="AO27" i="16"/>
  <c r="AM27" i="16"/>
  <c r="AH27" i="16"/>
  <c r="AP27" i="16"/>
  <c r="AQ27" i="16"/>
  <c r="AK27" i="16"/>
  <c r="AL27" i="16"/>
  <c r="AH68" i="16"/>
  <c r="AL68" i="16"/>
  <c r="AP68" i="16"/>
  <c r="AM68" i="16"/>
  <c r="AR68" i="16"/>
  <c r="AK68" i="16"/>
  <c r="AN68" i="16"/>
  <c r="AI68" i="16"/>
  <c r="AO68" i="16"/>
  <c r="AJ68" i="16"/>
  <c r="AQ68" i="16"/>
  <c r="AJ84" i="16"/>
  <c r="AN84" i="16"/>
  <c r="AR84" i="16"/>
  <c r="AH84" i="16"/>
  <c r="AM84" i="16"/>
  <c r="AI84" i="16"/>
  <c r="AO84" i="16"/>
  <c r="AK84" i="16"/>
  <c r="AP84" i="16"/>
  <c r="AL84" i="16"/>
  <c r="AQ84" i="16"/>
  <c r="AH82" i="16"/>
  <c r="AL82" i="16"/>
  <c r="AP82" i="16"/>
  <c r="AI82" i="16"/>
  <c r="AN82" i="16"/>
  <c r="AJ82" i="16"/>
  <c r="AO82" i="16"/>
  <c r="AK82" i="16"/>
  <c r="AQ82" i="16"/>
  <c r="AM82" i="16"/>
  <c r="AR82" i="16"/>
  <c r="AJ38" i="16"/>
  <c r="AN38" i="16"/>
  <c r="AR38" i="16"/>
  <c r="AI38" i="16"/>
  <c r="AO38" i="16"/>
  <c r="AK38" i="16"/>
  <c r="AP38" i="16"/>
  <c r="AL38" i="16"/>
  <c r="AM38" i="16"/>
  <c r="AQ38" i="16"/>
  <c r="AH38" i="16"/>
  <c r="AH106" i="16"/>
  <c r="AL106" i="16"/>
  <c r="AP106" i="16"/>
  <c r="AK106" i="16"/>
  <c r="AQ106" i="16"/>
  <c r="AM106" i="16"/>
  <c r="AR106" i="16"/>
  <c r="AN106" i="16"/>
  <c r="AI106" i="16"/>
  <c r="AO106" i="16"/>
  <c r="AJ106" i="16"/>
  <c r="AH78" i="16"/>
  <c r="AL78" i="16"/>
  <c r="AP78" i="16"/>
  <c r="AJ78" i="16"/>
  <c r="AO78" i="16"/>
  <c r="AK78" i="16"/>
  <c r="AQ78" i="16"/>
  <c r="AR78" i="16"/>
  <c r="AM78" i="16"/>
  <c r="AI78" i="16"/>
  <c r="AN78" i="16"/>
  <c r="AJ46" i="16"/>
  <c r="AN46" i="16"/>
  <c r="AR46" i="16"/>
  <c r="AL46" i="16"/>
  <c r="AQ46" i="16"/>
  <c r="AH46" i="16"/>
  <c r="AM46" i="16"/>
  <c r="AI46" i="16"/>
  <c r="AK46" i="16"/>
  <c r="AO46" i="16"/>
  <c r="AP46" i="16"/>
  <c r="AJ100" i="16"/>
  <c r="AN100" i="16"/>
  <c r="AR100" i="16"/>
  <c r="AH100" i="16"/>
  <c r="AM100" i="16"/>
  <c r="AI100" i="16"/>
  <c r="AO100" i="16"/>
  <c r="AK100" i="16"/>
  <c r="AP100" i="16"/>
  <c r="AQ100" i="16"/>
  <c r="AL100" i="16"/>
  <c r="AI83" i="16"/>
  <c r="AM83" i="16"/>
  <c r="AQ83" i="16"/>
  <c r="AH83" i="16"/>
  <c r="AN83" i="16"/>
  <c r="AJ83" i="16"/>
  <c r="AO83" i="16"/>
  <c r="AP83" i="16"/>
  <c r="AK83" i="16"/>
  <c r="AL83" i="16"/>
  <c r="AR83" i="16"/>
  <c r="AI69" i="16"/>
  <c r="AM69" i="16"/>
  <c r="AQ69" i="16"/>
  <c r="AL69" i="16"/>
  <c r="AR69" i="16"/>
  <c r="AH69" i="16"/>
  <c r="AO69" i="16"/>
  <c r="AJ69" i="16"/>
  <c r="AP69" i="16"/>
  <c r="AK69" i="16"/>
  <c r="AN69" i="16"/>
  <c r="AJ62" i="16"/>
  <c r="AN62" i="16"/>
  <c r="AR62" i="16"/>
  <c r="AH62" i="16"/>
  <c r="AM62" i="16"/>
  <c r="AO62" i="16"/>
  <c r="AI62" i="16"/>
  <c r="AP62" i="16"/>
  <c r="AK62" i="16"/>
  <c r="AQ62" i="16"/>
  <c r="AL62" i="16"/>
  <c r="AJ76" i="16"/>
  <c r="AN76" i="16"/>
  <c r="AR76" i="16"/>
  <c r="AK76" i="16"/>
  <c r="AP76" i="16"/>
  <c r="AL76" i="16"/>
  <c r="AQ76" i="16"/>
  <c r="AH76" i="16"/>
  <c r="AM76" i="16"/>
  <c r="AI76" i="16"/>
  <c r="AO76" i="16"/>
  <c r="AK55" i="16"/>
  <c r="AO55" i="16"/>
  <c r="AJ55" i="16"/>
  <c r="AP55" i="16"/>
  <c r="AM55" i="16"/>
  <c r="AH55" i="16"/>
  <c r="AN55" i="16"/>
  <c r="AI55" i="16"/>
  <c r="AQ55" i="16"/>
  <c r="AL55" i="16"/>
  <c r="AR55" i="16"/>
  <c r="AH56" i="16"/>
  <c r="AL56" i="16"/>
  <c r="AP56" i="16"/>
  <c r="AJ56" i="16"/>
  <c r="AO56" i="16"/>
  <c r="AI56" i="16"/>
  <c r="AQ56" i="16"/>
  <c r="AK56" i="16"/>
  <c r="AR56" i="16"/>
  <c r="AM56" i="16"/>
  <c r="AN56" i="16"/>
  <c r="AI18" i="16"/>
  <c r="AM18" i="16"/>
  <c r="AQ18" i="16"/>
  <c r="AL18" i="16"/>
  <c r="AR18" i="16"/>
  <c r="AN18" i="16"/>
  <c r="AH18" i="16"/>
  <c r="AO18" i="16"/>
  <c r="AP18" i="16"/>
  <c r="AJ18" i="16"/>
  <c r="AK18" i="16"/>
  <c r="AJ66" i="16"/>
  <c r="AN66" i="16"/>
  <c r="AR66" i="16"/>
  <c r="AH66" i="16"/>
  <c r="AM66" i="16"/>
  <c r="AL66" i="16"/>
  <c r="AO66" i="16"/>
  <c r="AP66" i="16"/>
  <c r="AI66" i="16"/>
  <c r="AK66" i="16"/>
  <c r="AQ66" i="16"/>
  <c r="AI10" i="16"/>
  <c r="AM10" i="16"/>
  <c r="AQ10" i="16"/>
  <c r="AJ10" i="16"/>
  <c r="AO10" i="16"/>
  <c r="AH10" i="16"/>
  <c r="AP10" i="16"/>
  <c r="AK10" i="16"/>
  <c r="AR10" i="16"/>
  <c r="AL10" i="16"/>
  <c r="AN10" i="16"/>
  <c r="AJ31" i="16"/>
  <c r="AN31" i="16"/>
  <c r="AR31" i="16"/>
  <c r="AH31" i="16"/>
  <c r="AM31" i="16"/>
  <c r="AL31" i="16"/>
  <c r="AO31" i="16"/>
  <c r="AP31" i="16"/>
  <c r="AQ31" i="16"/>
  <c r="AI31" i="16"/>
  <c r="AK31" i="16"/>
  <c r="AI107" i="16"/>
  <c r="AM107" i="16"/>
  <c r="AQ107" i="16"/>
  <c r="AK107" i="16"/>
  <c r="AP107" i="16"/>
  <c r="AL107" i="16"/>
  <c r="AR107" i="16"/>
  <c r="AN107" i="16"/>
  <c r="AH107" i="16"/>
  <c r="AO107" i="16"/>
  <c r="AJ107" i="16"/>
  <c r="AI91" i="16"/>
  <c r="AM91" i="16"/>
  <c r="AQ91" i="16"/>
  <c r="AK91" i="16"/>
  <c r="AP91" i="16"/>
  <c r="AL91" i="16"/>
  <c r="AR91" i="16"/>
  <c r="AH91" i="16"/>
  <c r="AN91" i="16"/>
  <c r="AJ91" i="16"/>
  <c r="AO91" i="16"/>
  <c r="AJ92" i="16"/>
  <c r="AN92" i="16"/>
  <c r="AR92" i="16"/>
  <c r="AK92" i="16"/>
  <c r="AP92" i="16"/>
  <c r="AL92" i="16"/>
  <c r="AQ92" i="16"/>
  <c r="AM92" i="16"/>
  <c r="AH92" i="16"/>
  <c r="AI92" i="16"/>
  <c r="AO92" i="16"/>
  <c r="AJ23" i="16"/>
  <c r="AN23" i="16"/>
  <c r="AR23" i="16"/>
  <c r="AK23" i="16"/>
  <c r="AP23" i="16"/>
  <c r="AH23" i="16"/>
  <c r="AO23" i="16"/>
  <c r="AI23" i="16"/>
  <c r="AQ23" i="16"/>
  <c r="AL23" i="16"/>
  <c r="AM23" i="16"/>
  <c r="AH13" i="16"/>
  <c r="AL13" i="16"/>
  <c r="AP13" i="16"/>
  <c r="AI13" i="16"/>
  <c r="AN13" i="16"/>
  <c r="AK13" i="16"/>
  <c r="AR13" i="16"/>
  <c r="AM13" i="16"/>
  <c r="AO13" i="16"/>
  <c r="AQ13" i="16"/>
  <c r="AJ13" i="16"/>
  <c r="AH48" i="16"/>
  <c r="AL48" i="16"/>
  <c r="AP48" i="16"/>
  <c r="AK48" i="16"/>
  <c r="AQ48" i="16"/>
  <c r="AM48" i="16"/>
  <c r="AR48" i="16"/>
  <c r="AI48" i="16"/>
  <c r="AJ48" i="16"/>
  <c r="AN48" i="16"/>
  <c r="AO48" i="16"/>
  <c r="AK16" i="16"/>
  <c r="AO16" i="16"/>
  <c r="AH16" i="16"/>
  <c r="AM16" i="16"/>
  <c r="AR16" i="16"/>
  <c r="AN16" i="16"/>
  <c r="AI16" i="16"/>
  <c r="AP16" i="16"/>
  <c r="AJ16" i="16"/>
  <c r="AL16" i="16"/>
  <c r="AQ16" i="16"/>
  <c r="AK81" i="16"/>
  <c r="AO81" i="16"/>
  <c r="AI81" i="16"/>
  <c r="AN81" i="16"/>
  <c r="AJ81" i="16"/>
  <c r="AP81" i="16"/>
  <c r="AQ81" i="16"/>
  <c r="AL81" i="16"/>
  <c r="AH81" i="16"/>
  <c r="AM81" i="16"/>
  <c r="AR81" i="16"/>
  <c r="AH52" i="16"/>
  <c r="AL52" i="16"/>
  <c r="AP52" i="16"/>
  <c r="AJ52" i="16"/>
  <c r="AO52" i="16"/>
  <c r="AK52" i="16"/>
  <c r="AQ52" i="16"/>
  <c r="AR52" i="16"/>
  <c r="AI52" i="16"/>
  <c r="AM52" i="16"/>
  <c r="AN52" i="16"/>
  <c r="AI34" i="16"/>
  <c r="AM34" i="16"/>
  <c r="AQ34" i="16"/>
  <c r="AL34" i="16"/>
  <c r="AR34" i="16"/>
  <c r="AH34" i="16"/>
  <c r="AO34" i="16"/>
  <c r="AJ34" i="16"/>
  <c r="AP34" i="16"/>
  <c r="AK34" i="16"/>
  <c r="AN34" i="16"/>
  <c r="AI41" i="16"/>
  <c r="AM41" i="16"/>
  <c r="AQ41" i="16"/>
  <c r="AH41" i="16"/>
  <c r="AN41" i="16"/>
  <c r="AJ41" i="16"/>
  <c r="AO41" i="16"/>
  <c r="AK41" i="16"/>
  <c r="AL41" i="16"/>
  <c r="AP41" i="16"/>
  <c r="AR41" i="16"/>
  <c r="AI49" i="16"/>
  <c r="AM49" i="16"/>
  <c r="AQ49" i="16"/>
  <c r="AK49" i="16"/>
  <c r="AP49" i="16"/>
  <c r="AL49" i="16"/>
  <c r="AR49" i="16"/>
  <c r="AH49" i="16"/>
  <c r="AJ49" i="16"/>
  <c r="AN49" i="16"/>
  <c r="AO49" i="16"/>
  <c r="L137" i="18"/>
  <c r="L138" i="18"/>
  <c r="Q137" i="18"/>
  <c r="Q138" i="18"/>
  <c r="H40" i="16"/>
  <c r="G40" i="16"/>
  <c r="F40" i="16"/>
  <c r="E40" i="16"/>
  <c r="H59" i="16"/>
  <c r="G59" i="16"/>
  <c r="F59" i="16"/>
  <c r="E59" i="16"/>
  <c r="H10" i="16"/>
  <c r="G10" i="16"/>
  <c r="F10" i="16"/>
  <c r="E10" i="16"/>
  <c r="H6" i="16"/>
  <c r="G6" i="16"/>
  <c r="F6" i="16"/>
  <c r="E6" i="16"/>
  <c r="H113" i="16"/>
  <c r="G113" i="16"/>
  <c r="F113" i="16"/>
  <c r="E113" i="16"/>
  <c r="H33" i="16"/>
  <c r="G33" i="16"/>
  <c r="F33" i="16"/>
  <c r="E33" i="16"/>
  <c r="H31" i="16"/>
  <c r="G31" i="16"/>
  <c r="F31" i="16"/>
  <c r="E31" i="16"/>
  <c r="H19" i="16"/>
  <c r="G19" i="16"/>
  <c r="F19" i="16"/>
  <c r="E19" i="16"/>
  <c r="H25" i="16"/>
  <c r="G25" i="16"/>
  <c r="F25" i="16"/>
  <c r="E25" i="16"/>
  <c r="H77" i="16"/>
  <c r="G77" i="16"/>
  <c r="F77" i="16"/>
  <c r="E77" i="16"/>
  <c r="H107" i="16"/>
  <c r="G107" i="16"/>
  <c r="F107" i="16"/>
  <c r="E107" i="16"/>
  <c r="H34" i="16"/>
  <c r="G34" i="16"/>
  <c r="F34" i="16"/>
  <c r="E34" i="16"/>
  <c r="H20" i="16"/>
  <c r="G20" i="16"/>
  <c r="F20" i="16"/>
  <c r="E20" i="16"/>
  <c r="H79" i="16"/>
  <c r="G79" i="16"/>
  <c r="F79" i="16"/>
  <c r="E79" i="16"/>
  <c r="H91" i="16"/>
  <c r="G91" i="16"/>
  <c r="F91" i="16"/>
  <c r="E91" i="16"/>
  <c r="H42" i="16"/>
  <c r="G42" i="16"/>
  <c r="F42" i="16"/>
  <c r="E42" i="16"/>
  <c r="H5" i="16"/>
  <c r="G5" i="16"/>
  <c r="F5" i="16"/>
  <c r="E5" i="16"/>
  <c r="H26" i="16"/>
  <c r="G26" i="16"/>
  <c r="F26" i="16"/>
  <c r="E26" i="16"/>
  <c r="H92" i="16"/>
  <c r="G92" i="16"/>
  <c r="F92" i="16"/>
  <c r="E92" i="16"/>
  <c r="H41" i="16"/>
  <c r="G41" i="16"/>
  <c r="F41" i="16"/>
  <c r="E41" i="16"/>
  <c r="H74" i="16"/>
  <c r="G74" i="16"/>
  <c r="F74" i="16"/>
  <c r="E74" i="16"/>
  <c r="H102" i="16"/>
  <c r="G102" i="16"/>
  <c r="F102" i="16"/>
  <c r="E102" i="16"/>
  <c r="H111" i="16"/>
  <c r="G111" i="16"/>
  <c r="F111" i="16"/>
  <c r="E111" i="16"/>
  <c r="H97" i="16"/>
  <c r="G97" i="16"/>
  <c r="F97" i="16"/>
  <c r="E97" i="16"/>
  <c r="H105" i="16"/>
  <c r="G105" i="16"/>
  <c r="F105" i="16"/>
  <c r="E105" i="16"/>
  <c r="H32" i="16"/>
  <c r="G32" i="16"/>
  <c r="F32" i="16"/>
  <c r="E32" i="16"/>
  <c r="H23" i="16"/>
  <c r="G23" i="16"/>
  <c r="F23" i="16"/>
  <c r="E23" i="16"/>
  <c r="H49" i="16"/>
  <c r="G49" i="16"/>
  <c r="F49" i="16"/>
  <c r="E49" i="16"/>
  <c r="H39" i="16"/>
  <c r="G39" i="16"/>
  <c r="F39" i="16"/>
  <c r="E39" i="16"/>
  <c r="H80" i="16"/>
  <c r="G80" i="16"/>
  <c r="F80" i="16"/>
  <c r="E80" i="16"/>
  <c r="H13" i="16"/>
  <c r="G13" i="16"/>
  <c r="F13" i="16"/>
  <c r="E13" i="16"/>
  <c r="H87" i="16"/>
  <c r="G87" i="16"/>
  <c r="F87" i="16"/>
  <c r="E87" i="16"/>
  <c r="H104" i="16"/>
  <c r="G104" i="16"/>
  <c r="F104" i="16"/>
  <c r="E104" i="16"/>
  <c r="H72" i="16"/>
  <c r="G72" i="16"/>
  <c r="F72" i="16"/>
  <c r="E72" i="16"/>
  <c r="H73" i="16"/>
  <c r="G73" i="16"/>
  <c r="F73" i="16"/>
  <c r="E73" i="16"/>
  <c r="H89" i="16"/>
  <c r="G89" i="16"/>
  <c r="F89" i="16"/>
  <c r="E89" i="16"/>
  <c r="H37" i="16"/>
  <c r="G37" i="16"/>
  <c r="F37" i="16"/>
  <c r="E37" i="16"/>
  <c r="H71" i="16"/>
  <c r="G71" i="16"/>
  <c r="F71" i="16"/>
  <c r="E71" i="16"/>
  <c r="H3" i="16"/>
  <c r="G3" i="16"/>
  <c r="F3" i="16"/>
  <c r="E3" i="16"/>
  <c r="H35" i="16"/>
  <c r="G35" i="16"/>
  <c r="F35" i="16"/>
  <c r="E35" i="16"/>
  <c r="H95" i="16"/>
  <c r="G95" i="16"/>
  <c r="F95" i="16"/>
  <c r="E95" i="16"/>
  <c r="H58" i="16"/>
  <c r="G58" i="16"/>
  <c r="F58" i="16"/>
  <c r="E58" i="16"/>
  <c r="H48" i="16"/>
  <c r="G48" i="16"/>
  <c r="F48" i="16"/>
  <c r="E48" i="16"/>
  <c r="H11" i="16"/>
  <c r="G11" i="16"/>
  <c r="F11" i="16"/>
  <c r="E11" i="16"/>
  <c r="H85" i="16"/>
  <c r="G85" i="16"/>
  <c r="F85" i="16"/>
  <c r="E85" i="16"/>
  <c r="H64" i="16"/>
  <c r="G64" i="16"/>
  <c r="F64" i="16"/>
  <c r="E64" i="16"/>
  <c r="H27" i="16"/>
  <c r="G27" i="16"/>
  <c r="F27" i="16"/>
  <c r="E27" i="16"/>
  <c r="H28" i="16"/>
  <c r="G28" i="16"/>
  <c r="F28" i="16"/>
  <c r="E28" i="16"/>
  <c r="H47" i="16"/>
  <c r="G47" i="16"/>
  <c r="F47" i="16"/>
  <c r="E47" i="16"/>
  <c r="H99" i="16"/>
  <c r="G99" i="16"/>
  <c r="F99" i="16"/>
  <c r="E99" i="16"/>
  <c r="H68" i="16"/>
  <c r="G68" i="16"/>
  <c r="F68" i="16"/>
  <c r="E68" i="16"/>
  <c r="H16" i="16"/>
  <c r="G16" i="16"/>
  <c r="F16" i="16"/>
  <c r="E16" i="16"/>
  <c r="H57" i="16"/>
  <c r="G57" i="16"/>
  <c r="F57" i="16"/>
  <c r="E57" i="16"/>
  <c r="H63" i="16"/>
  <c r="G63" i="16"/>
  <c r="F63" i="16"/>
  <c r="E63" i="16"/>
  <c r="H84" i="16"/>
  <c r="G84" i="16"/>
  <c r="F84" i="16"/>
  <c r="E84" i="16"/>
  <c r="H36" i="16"/>
  <c r="G36" i="16"/>
  <c r="F36" i="16"/>
  <c r="E36" i="16"/>
  <c r="H93" i="16"/>
  <c r="G93" i="16"/>
  <c r="F93" i="16"/>
  <c r="E93" i="16"/>
  <c r="H88" i="16"/>
  <c r="G88" i="16"/>
  <c r="F88" i="16"/>
  <c r="E88" i="16"/>
  <c r="H82" i="16"/>
  <c r="G82" i="16"/>
  <c r="F82" i="16"/>
  <c r="E82" i="16"/>
  <c r="H81" i="16"/>
  <c r="G81" i="16"/>
  <c r="F81" i="16"/>
  <c r="E81" i="16"/>
  <c r="H61" i="16"/>
  <c r="G61" i="16"/>
  <c r="F61" i="16"/>
  <c r="E61" i="16"/>
  <c r="H4" i="16"/>
  <c r="G4" i="16"/>
  <c r="F4" i="16"/>
  <c r="E4" i="16"/>
  <c r="H38" i="16"/>
  <c r="G38" i="16"/>
  <c r="F38" i="16"/>
  <c r="E38" i="16"/>
  <c r="H60" i="16"/>
  <c r="G60" i="16"/>
  <c r="F60" i="16"/>
  <c r="E60" i="16"/>
  <c r="H96" i="16"/>
  <c r="G96" i="16"/>
  <c r="F96" i="16"/>
  <c r="E96" i="16"/>
  <c r="H101" i="16"/>
  <c r="G101" i="16"/>
  <c r="F101" i="16"/>
  <c r="E101" i="16"/>
  <c r="H106" i="16"/>
  <c r="G106" i="16"/>
  <c r="F106" i="16"/>
  <c r="E106" i="16"/>
  <c r="H52" i="16"/>
  <c r="G52" i="16"/>
  <c r="F52" i="16"/>
  <c r="E52" i="16"/>
  <c r="H86" i="16"/>
  <c r="G86" i="16"/>
  <c r="F86" i="16"/>
  <c r="E86" i="16"/>
  <c r="H7" i="16"/>
  <c r="G7" i="16"/>
  <c r="F7" i="16"/>
  <c r="E7" i="16"/>
  <c r="H78" i="16"/>
  <c r="G78" i="16"/>
  <c r="F78" i="16"/>
  <c r="E78" i="16"/>
  <c r="H29" i="16"/>
  <c r="G29" i="16"/>
  <c r="F29" i="16"/>
  <c r="E29" i="16"/>
  <c r="H50" i="16"/>
  <c r="G50" i="16"/>
  <c r="F50" i="16"/>
  <c r="E50" i="16"/>
  <c r="H112" i="16"/>
  <c r="G112" i="16"/>
  <c r="F112" i="16"/>
  <c r="E112" i="16"/>
  <c r="H46" i="16"/>
  <c r="G46" i="16"/>
  <c r="F46" i="16"/>
  <c r="E46" i="16"/>
  <c r="H15" i="16"/>
  <c r="G15" i="16"/>
  <c r="F15" i="16"/>
  <c r="E15" i="16"/>
  <c r="H9" i="16"/>
  <c r="G9" i="16"/>
  <c r="F9" i="16"/>
  <c r="E9" i="16"/>
  <c r="H98" i="16"/>
  <c r="G98" i="16"/>
  <c r="F98" i="16"/>
  <c r="E98" i="16"/>
  <c r="H100" i="16"/>
  <c r="G100" i="16"/>
  <c r="F100" i="16"/>
  <c r="E100" i="16"/>
  <c r="H51" i="16"/>
  <c r="G51" i="16"/>
  <c r="F51" i="16"/>
  <c r="E51" i="16"/>
  <c r="H14" i="16"/>
  <c r="G14" i="16"/>
  <c r="F14" i="16"/>
  <c r="E14" i="16"/>
  <c r="H103" i="16"/>
  <c r="G103" i="16"/>
  <c r="F103" i="16"/>
  <c r="E103" i="16"/>
  <c r="H83" i="16"/>
  <c r="G83" i="16"/>
  <c r="F83" i="16"/>
  <c r="E83" i="16"/>
  <c r="H44" i="16"/>
  <c r="G44" i="16"/>
  <c r="F44" i="16"/>
  <c r="E44" i="16"/>
  <c r="H17" i="16"/>
  <c r="G17" i="16"/>
  <c r="F17" i="16"/>
  <c r="E17" i="16"/>
  <c r="H8" i="16"/>
  <c r="G8" i="16"/>
  <c r="F8" i="16"/>
  <c r="E8" i="16"/>
  <c r="H69" i="16"/>
  <c r="G69" i="16"/>
  <c r="F69" i="16"/>
  <c r="E69" i="16"/>
  <c r="H108" i="16"/>
  <c r="G108" i="16"/>
  <c r="F108" i="16"/>
  <c r="E108" i="16"/>
  <c r="H65" i="16"/>
  <c r="G65" i="16"/>
  <c r="F65" i="16"/>
  <c r="E65" i="16"/>
  <c r="H110" i="16"/>
  <c r="G110" i="16"/>
  <c r="F110" i="16"/>
  <c r="E110" i="16"/>
  <c r="H62" i="16"/>
  <c r="G62" i="16"/>
  <c r="F62" i="16"/>
  <c r="E62" i="16"/>
  <c r="H45" i="16"/>
  <c r="G45" i="16"/>
  <c r="F45" i="16"/>
  <c r="E45" i="16"/>
  <c r="H90" i="16"/>
  <c r="G90" i="16"/>
  <c r="F90" i="16"/>
  <c r="E90" i="16"/>
  <c r="H53" i="16"/>
  <c r="G53" i="16"/>
  <c r="F53" i="16"/>
  <c r="E53" i="16"/>
  <c r="H76" i="16"/>
  <c r="G76" i="16"/>
  <c r="F76" i="16"/>
  <c r="E76" i="16"/>
  <c r="H21" i="16"/>
  <c r="G21" i="16"/>
  <c r="F21" i="16"/>
  <c r="E21" i="16"/>
  <c r="H67" i="16"/>
  <c r="G67" i="16"/>
  <c r="F67" i="16"/>
  <c r="E67" i="16"/>
  <c r="H12" i="16"/>
  <c r="G12" i="16"/>
  <c r="F12" i="16"/>
  <c r="E12" i="16"/>
  <c r="H55" i="16"/>
  <c r="G55" i="16"/>
  <c r="F55" i="16"/>
  <c r="E55" i="16"/>
  <c r="H22" i="16"/>
  <c r="G22" i="16"/>
  <c r="F22" i="16"/>
  <c r="E22" i="16"/>
  <c r="H70" i="16"/>
  <c r="G70" i="16"/>
  <c r="F70" i="16"/>
  <c r="E70" i="16"/>
  <c r="H24" i="16"/>
  <c r="G24" i="16"/>
  <c r="F24" i="16"/>
  <c r="E24" i="16"/>
  <c r="H56" i="16"/>
  <c r="G56" i="16"/>
  <c r="F56" i="16"/>
  <c r="E56" i="16"/>
  <c r="H30" i="16"/>
  <c r="G30" i="16"/>
  <c r="F30" i="16"/>
  <c r="E30" i="16"/>
  <c r="H54" i="16"/>
  <c r="G54" i="16"/>
  <c r="F54" i="16"/>
  <c r="E54" i="16"/>
  <c r="H75" i="16"/>
  <c r="G75" i="16"/>
  <c r="F75" i="16"/>
  <c r="E75" i="16"/>
  <c r="H18" i="16"/>
  <c r="G18" i="16"/>
  <c r="F18" i="16"/>
  <c r="E18" i="16"/>
  <c r="H43" i="16"/>
  <c r="G43" i="16"/>
  <c r="F43" i="16"/>
  <c r="E43" i="16"/>
  <c r="H109" i="16"/>
  <c r="G109" i="16"/>
  <c r="F109" i="16"/>
  <c r="E109" i="16"/>
  <c r="H94" i="16"/>
  <c r="G94" i="16"/>
  <c r="F94" i="16"/>
  <c r="E94" i="16"/>
  <c r="H66" i="16"/>
  <c r="G66" i="16"/>
  <c r="F66" i="16"/>
  <c r="E66" i="16"/>
  <c r="H114" i="16"/>
  <c r="G114" i="16"/>
  <c r="F114" i="16"/>
  <c r="E114" i="16"/>
  <c r="E138" i="4" l="1"/>
  <c r="DC136" i="6" l="1"/>
  <c r="DD136" i="6"/>
  <c r="DE136" i="6"/>
  <c r="DF136" i="6"/>
  <c r="DC137" i="6"/>
  <c r="DD137" i="6"/>
  <c r="DE137" i="6"/>
  <c r="DF137" i="6"/>
  <c r="DC138" i="6"/>
  <c r="DD138" i="6"/>
  <c r="DE138" i="6"/>
  <c r="DF138" i="6"/>
  <c r="DC139" i="6"/>
  <c r="DD139" i="6"/>
  <c r="DE139" i="6"/>
  <c r="DF139" i="6"/>
  <c r="DC140" i="6"/>
  <c r="DD140" i="6"/>
  <c r="DE140" i="6"/>
  <c r="DF140" i="6"/>
  <c r="DC141" i="6"/>
  <c r="DD141" i="6"/>
  <c r="DE141" i="6"/>
  <c r="DF141" i="6"/>
  <c r="DC142" i="6"/>
  <c r="DD142" i="6"/>
  <c r="DE142" i="6"/>
  <c r="DF142" i="6"/>
  <c r="DC144" i="6"/>
  <c r="DD144" i="6"/>
  <c r="DE144" i="6"/>
  <c r="DF144" i="6"/>
  <c r="DC146" i="6"/>
  <c r="DD146" i="6"/>
  <c r="DE146" i="6"/>
  <c r="DF146" i="6"/>
  <c r="DC147" i="6"/>
  <c r="DD147" i="6"/>
  <c r="DE147" i="6"/>
  <c r="DF147" i="6"/>
  <c r="DC148" i="6"/>
  <c r="DD148" i="6"/>
  <c r="DE148" i="6"/>
  <c r="DF148" i="6"/>
  <c r="DC149" i="6"/>
  <c r="DD149" i="6"/>
  <c r="DE149" i="6"/>
  <c r="DF149" i="6"/>
  <c r="DC150" i="6"/>
  <c r="DD150" i="6"/>
  <c r="DE150" i="6"/>
  <c r="DF150" i="6"/>
  <c r="DC151" i="6"/>
  <c r="DD151" i="6"/>
  <c r="DE151" i="6"/>
  <c r="DF151" i="6"/>
  <c r="DC152" i="6"/>
  <c r="DD152" i="6"/>
  <c r="DE152" i="6"/>
  <c r="DF152" i="6"/>
  <c r="DC153" i="6"/>
  <c r="DD153" i="6"/>
  <c r="DE153" i="6"/>
  <c r="DF153" i="6"/>
  <c r="DC154" i="6"/>
  <c r="DD154" i="6"/>
  <c r="DE154" i="6"/>
  <c r="DF154" i="6"/>
  <c r="DC155" i="6"/>
  <c r="DD155" i="6"/>
  <c r="DE155" i="6"/>
  <c r="DF155" i="6"/>
  <c r="DC156" i="6"/>
  <c r="DD156" i="6"/>
  <c r="DE156" i="6"/>
  <c r="DF156" i="6"/>
  <c r="DC157" i="6"/>
  <c r="DD157" i="6"/>
  <c r="DE157" i="6"/>
  <c r="DF157" i="6"/>
  <c r="DC158" i="6"/>
  <c r="DD158" i="6"/>
  <c r="DE158" i="6"/>
  <c r="DF158" i="6"/>
  <c r="DC159" i="6"/>
  <c r="DD159" i="6"/>
  <c r="DE159" i="6"/>
  <c r="DF159" i="6"/>
  <c r="DC160" i="6"/>
  <c r="DD160" i="6"/>
  <c r="DE160" i="6"/>
  <c r="DF160" i="6"/>
  <c r="DC161" i="6"/>
  <c r="DD161" i="6"/>
  <c r="DE161" i="6"/>
  <c r="DF161" i="6"/>
  <c r="DC164" i="6"/>
  <c r="DD164" i="6"/>
  <c r="DE164" i="6"/>
  <c r="DF164" i="6"/>
  <c r="DC165" i="6"/>
  <c r="DD165" i="6"/>
  <c r="DE165" i="6"/>
  <c r="DF165" i="6"/>
  <c r="DC166" i="6"/>
  <c r="DD166" i="6"/>
  <c r="DE166" i="6"/>
  <c r="DF166" i="6"/>
  <c r="DC168" i="6"/>
  <c r="DD168" i="6"/>
  <c r="DE168" i="6"/>
  <c r="DF168" i="6"/>
  <c r="DC169" i="6"/>
  <c r="DD169" i="6"/>
  <c r="DE169" i="6"/>
  <c r="DF169" i="6"/>
  <c r="DC171" i="6"/>
  <c r="DD171" i="6"/>
  <c r="DE171" i="6"/>
  <c r="DF171" i="6"/>
  <c r="DC172" i="6"/>
  <c r="DD172" i="6"/>
  <c r="DE172" i="6"/>
  <c r="DF172" i="6"/>
  <c r="DC173" i="6"/>
  <c r="DD173" i="6"/>
  <c r="DE173" i="6"/>
  <c r="DF173" i="6"/>
  <c r="DC179" i="6"/>
  <c r="DD179" i="6"/>
  <c r="DE179" i="6"/>
  <c r="DF179" i="6"/>
  <c r="DC180" i="6"/>
  <c r="DD180" i="6"/>
  <c r="DE180" i="6"/>
  <c r="DF180" i="6"/>
  <c r="DC183" i="6"/>
  <c r="DD183" i="6"/>
  <c r="DE183" i="6"/>
  <c r="DF183" i="6"/>
  <c r="DC185" i="6"/>
  <c r="DD185" i="6"/>
  <c r="DE185" i="6"/>
  <c r="DF185" i="6"/>
  <c r="DC193" i="6"/>
  <c r="DD193" i="6"/>
  <c r="DE193" i="6"/>
  <c r="DF193" i="6"/>
  <c r="DC197" i="6"/>
  <c r="DD197" i="6"/>
  <c r="DE197" i="6"/>
  <c r="DF197" i="6"/>
  <c r="DC206" i="6"/>
  <c r="DD206" i="6"/>
  <c r="DE206" i="6"/>
  <c r="DF206" i="6"/>
  <c r="DC215" i="6"/>
  <c r="DD215" i="6"/>
  <c r="DE215" i="6"/>
  <c r="DF215" i="6"/>
  <c r="DC220" i="6"/>
  <c r="DD220" i="6"/>
  <c r="DE220" i="6"/>
  <c r="DF220" i="6"/>
  <c r="DC221" i="6"/>
  <c r="DD221" i="6"/>
  <c r="DE221" i="6"/>
  <c r="DF221" i="6"/>
  <c r="DC222" i="6"/>
  <c r="DD222" i="6"/>
  <c r="DE222" i="6"/>
  <c r="DF222" i="6"/>
  <c r="DC223" i="6"/>
  <c r="DD223" i="6"/>
  <c r="DE223" i="6"/>
  <c r="DF223" i="6"/>
  <c r="DC225" i="6"/>
  <c r="DD225" i="6"/>
  <c r="DE225" i="6"/>
  <c r="DF225" i="6"/>
  <c r="DC228" i="6"/>
  <c r="DD228" i="6"/>
  <c r="DE228" i="6"/>
  <c r="DF228" i="6"/>
  <c r="DC232" i="6"/>
  <c r="DD232" i="6"/>
  <c r="DE232" i="6"/>
  <c r="DF232" i="6"/>
  <c r="DC235" i="6"/>
  <c r="DD235" i="6"/>
  <c r="DE235" i="6"/>
  <c r="DF235" i="6"/>
  <c r="DC239" i="6"/>
  <c r="DD239" i="6"/>
  <c r="DE239" i="6"/>
  <c r="DF239" i="6"/>
  <c r="DC240" i="6"/>
  <c r="DD240" i="6"/>
  <c r="DE240" i="6"/>
  <c r="DF240" i="6"/>
  <c r="DC241" i="6"/>
  <c r="DD241" i="6"/>
  <c r="DE241" i="6"/>
  <c r="DF241" i="6"/>
  <c r="DC244" i="6"/>
  <c r="DD244" i="6"/>
  <c r="DE244" i="6"/>
  <c r="DF244" i="6"/>
  <c r="DC247" i="6"/>
  <c r="DD247" i="6"/>
  <c r="DE247" i="6"/>
  <c r="DF247" i="6"/>
  <c r="DC248" i="6"/>
  <c r="DD248" i="6"/>
  <c r="DE248" i="6"/>
  <c r="DF248" i="6"/>
  <c r="DC249" i="6"/>
  <c r="DD249" i="6"/>
  <c r="DE249" i="6"/>
  <c r="DF249" i="6"/>
  <c r="DC251" i="6"/>
  <c r="DD251" i="6"/>
  <c r="DE251" i="6"/>
  <c r="DF251" i="6"/>
  <c r="DC252" i="6"/>
  <c r="DD252" i="6"/>
  <c r="DE252" i="6"/>
  <c r="DF252" i="6"/>
  <c r="DC253" i="6"/>
  <c r="DD253" i="6"/>
  <c r="DE253" i="6"/>
  <c r="DF253" i="6"/>
  <c r="DC254" i="6"/>
  <c r="DD254" i="6"/>
  <c r="DE254" i="6"/>
  <c r="DF254" i="6"/>
  <c r="DC255" i="6"/>
  <c r="DD255" i="6"/>
  <c r="DE255" i="6"/>
  <c r="DF255" i="6"/>
  <c r="DC256" i="6"/>
  <c r="DD256" i="6"/>
  <c r="DE256" i="6"/>
  <c r="DF256" i="6"/>
  <c r="DC257" i="6"/>
  <c r="DD257" i="6"/>
  <c r="DE257" i="6"/>
  <c r="DF257" i="6"/>
  <c r="DC258" i="6"/>
  <c r="DD258" i="6"/>
  <c r="DE258" i="6"/>
  <c r="DF258" i="6"/>
  <c r="DC261" i="6"/>
  <c r="DD261" i="6"/>
  <c r="DE261" i="6"/>
  <c r="DF261" i="6"/>
  <c r="DC262" i="6"/>
  <c r="DD262" i="6"/>
  <c r="DE262" i="6"/>
  <c r="DF262" i="6"/>
  <c r="DC265" i="6"/>
  <c r="DD265" i="6"/>
  <c r="DE265" i="6"/>
  <c r="DF265" i="6"/>
  <c r="DC266" i="6"/>
  <c r="DD266" i="6"/>
  <c r="DE266" i="6"/>
  <c r="DF266" i="6"/>
  <c r="DC268" i="6"/>
  <c r="DD268" i="6"/>
  <c r="DE268" i="6"/>
  <c r="DF268" i="6"/>
  <c r="DC269" i="6"/>
  <c r="DD269" i="6"/>
  <c r="DE269" i="6"/>
  <c r="DF269" i="6"/>
  <c r="DC271" i="6"/>
  <c r="DD271" i="6"/>
  <c r="DE271" i="6"/>
  <c r="DF271" i="6"/>
  <c r="DC272" i="6"/>
  <c r="DD272" i="6"/>
  <c r="DE272" i="6"/>
  <c r="DF272" i="6"/>
  <c r="DC273" i="6"/>
  <c r="DD273" i="6"/>
  <c r="DE273" i="6"/>
  <c r="DF273" i="6"/>
  <c r="DC274" i="6"/>
  <c r="DD274" i="6"/>
  <c r="DE274" i="6"/>
  <c r="DF274" i="6"/>
  <c r="DF135" i="6"/>
  <c r="DE135" i="6"/>
  <c r="DD135" i="6"/>
  <c r="DC135" i="6"/>
  <c r="DC207" i="6"/>
  <c r="DD207" i="6"/>
  <c r="DE207" i="6"/>
  <c r="DF207" i="6"/>
  <c r="DC187" i="6"/>
  <c r="DD187" i="6"/>
  <c r="DE187" i="6"/>
  <c r="DF187" i="6"/>
  <c r="DC188" i="6"/>
  <c r="DD188" i="6"/>
  <c r="DE188" i="6"/>
  <c r="DF188" i="6"/>
  <c r="DC216" i="6"/>
  <c r="DD216" i="6"/>
  <c r="DE216" i="6"/>
  <c r="DF216" i="6"/>
  <c r="DC217" i="6"/>
  <c r="DD217" i="6"/>
  <c r="DE217" i="6"/>
  <c r="DF217" i="6"/>
  <c r="DC202" i="6"/>
  <c r="DD202" i="6"/>
  <c r="DE202" i="6"/>
  <c r="DF202" i="6"/>
  <c r="DC12" i="6"/>
  <c r="DD12" i="6"/>
  <c r="DE12" i="6"/>
  <c r="DF12" i="6"/>
  <c r="DC191" i="6"/>
  <c r="DD191" i="6"/>
  <c r="DE191" i="6"/>
  <c r="DF191" i="6"/>
  <c r="DC34" i="6"/>
  <c r="DD34" i="6"/>
  <c r="DE34" i="6"/>
  <c r="DF34" i="6"/>
  <c r="DE59" i="6"/>
  <c r="DF59" i="6"/>
  <c r="DC194" i="6"/>
  <c r="DD194" i="6"/>
  <c r="DE194" i="6"/>
  <c r="DF194" i="6"/>
  <c r="DC35" i="6"/>
  <c r="DD35" i="6"/>
  <c r="DE35" i="6"/>
  <c r="DF35" i="6"/>
  <c r="DC259" i="6"/>
  <c r="DD259" i="6"/>
  <c r="DE259" i="6"/>
  <c r="DF259" i="6"/>
  <c r="DC234" i="6"/>
  <c r="DD234" i="6"/>
  <c r="DE234" i="6"/>
  <c r="DF234" i="6"/>
  <c r="DC62" i="6"/>
  <c r="DD62" i="6"/>
  <c r="DC229" i="6"/>
  <c r="DD229" i="6"/>
  <c r="DE229" i="6"/>
  <c r="DF229" i="6"/>
  <c r="DC66" i="6"/>
  <c r="DD66" i="6"/>
  <c r="DE66" i="6"/>
  <c r="DF66" i="6"/>
  <c r="DC260" i="6"/>
  <c r="DD260" i="6"/>
  <c r="DE260" i="6"/>
  <c r="DF260" i="6"/>
  <c r="DC195" i="6"/>
  <c r="DD195" i="6"/>
  <c r="DE195" i="6"/>
  <c r="DF195" i="6"/>
  <c r="DC65" i="6"/>
  <c r="DD65" i="6"/>
  <c r="DE65" i="6"/>
  <c r="DF65" i="6"/>
  <c r="DC237" i="6"/>
  <c r="DD237" i="6"/>
  <c r="DE237" i="6"/>
  <c r="DF237" i="6"/>
  <c r="DC198" i="6"/>
  <c r="DD198" i="6"/>
  <c r="DE198" i="6"/>
  <c r="DF198" i="6"/>
  <c r="DC199" i="6"/>
  <c r="DD199" i="6"/>
  <c r="DE199" i="6"/>
  <c r="DF199" i="6"/>
  <c r="DC38" i="6"/>
  <c r="DD38" i="6"/>
  <c r="DC67" i="6"/>
  <c r="DE67" i="6"/>
  <c r="DC167" i="6"/>
  <c r="DD167" i="6"/>
  <c r="DE167" i="6"/>
  <c r="DF167" i="6"/>
  <c r="DC145" i="6"/>
  <c r="DD145" i="6"/>
  <c r="DE145" i="6"/>
  <c r="DF145" i="6"/>
  <c r="DC224" i="6"/>
  <c r="DD224" i="6"/>
  <c r="DE224" i="6"/>
  <c r="DF224" i="6"/>
  <c r="DD37" i="6"/>
  <c r="DF37" i="6"/>
  <c r="DC263" i="6"/>
  <c r="DD263" i="6"/>
  <c r="DE263" i="6"/>
  <c r="DF263" i="6"/>
  <c r="DE68" i="6"/>
  <c r="DF68" i="6"/>
  <c r="DD69" i="6"/>
  <c r="DE69" i="6"/>
  <c r="DC170" i="6"/>
  <c r="DD170" i="6"/>
  <c r="DE170" i="6"/>
  <c r="DF170" i="6"/>
  <c r="DD90" i="6"/>
  <c r="DF90" i="6"/>
  <c r="DC114" i="6"/>
  <c r="DE114" i="6"/>
  <c r="DF114" i="6"/>
  <c r="DC200" i="6"/>
  <c r="DD200" i="6"/>
  <c r="DE200" i="6"/>
  <c r="DF200" i="6"/>
  <c r="DC227" i="6"/>
  <c r="DD227" i="6"/>
  <c r="DE227" i="6"/>
  <c r="DF227" i="6"/>
  <c r="DD70" i="6"/>
  <c r="DF70" i="6"/>
  <c r="DC238" i="6"/>
  <c r="DD238" i="6"/>
  <c r="DE238" i="6"/>
  <c r="DF238" i="6"/>
  <c r="DC201" i="6"/>
  <c r="DD201" i="6"/>
  <c r="DE201" i="6"/>
  <c r="DF201" i="6"/>
  <c r="DC264" i="6"/>
  <c r="DD264" i="6"/>
  <c r="DE264" i="6"/>
  <c r="DF264" i="6"/>
  <c r="DC176" i="6"/>
  <c r="DD176" i="6"/>
  <c r="DE176" i="6"/>
  <c r="DF176" i="6"/>
  <c r="DD75" i="6"/>
  <c r="DE75" i="6"/>
  <c r="DF75" i="6"/>
  <c r="DC74" i="6"/>
  <c r="DD74" i="6"/>
  <c r="DE74" i="6"/>
  <c r="DC72" i="6"/>
  <c r="DD72" i="6"/>
  <c r="DC218" i="6"/>
  <c r="DD218" i="6"/>
  <c r="DE218" i="6"/>
  <c r="DF218" i="6"/>
  <c r="DC108" i="6"/>
  <c r="DD108" i="6"/>
  <c r="DF108" i="6"/>
  <c r="DC230" i="6"/>
  <c r="DD230" i="6"/>
  <c r="DE230" i="6"/>
  <c r="DF230" i="6"/>
  <c r="DC242" i="6"/>
  <c r="DD242" i="6"/>
  <c r="DE242" i="6"/>
  <c r="DF242" i="6"/>
  <c r="DC94" i="6"/>
  <c r="DD94" i="6"/>
  <c r="DF94" i="6"/>
  <c r="DC99" i="6"/>
  <c r="DE99" i="6"/>
  <c r="DC267" i="6"/>
  <c r="DD267" i="6"/>
  <c r="DE267" i="6"/>
  <c r="DF267" i="6"/>
  <c r="DF72" i="6" l="1"/>
  <c r="DC69" i="6"/>
  <c r="DD68" i="6"/>
  <c r="DF38" i="6"/>
  <c r="DF62" i="6"/>
  <c r="DD59" i="6"/>
  <c r="DD99" i="6"/>
  <c r="DE94" i="6"/>
  <c r="DE108" i="6"/>
  <c r="DE72" i="6"/>
  <c r="DF74" i="6"/>
  <c r="DC75" i="6"/>
  <c r="DE70" i="6"/>
  <c r="DD114" i="6"/>
  <c r="DC90" i="6"/>
  <c r="DF69" i="6"/>
  <c r="DC68" i="6"/>
  <c r="DE37" i="6"/>
  <c r="DD67" i="6"/>
  <c r="DE38" i="6"/>
  <c r="DE62" i="6"/>
  <c r="DC59" i="6"/>
  <c r="DF99" i="6"/>
  <c r="DC70" i="6"/>
  <c r="DE90" i="6"/>
  <c r="DC37" i="6"/>
  <c r="DF67" i="6"/>
  <c r="DF48" i="6"/>
  <c r="DF3" i="6"/>
  <c r="DE48" i="6"/>
  <c r="DE3" i="6"/>
  <c r="DD48" i="6"/>
  <c r="DD3" i="6"/>
  <c r="DC48" i="6"/>
  <c r="DC3" i="6"/>
  <c r="G124" i="1"/>
  <c r="L3" i="16" s="1"/>
  <c r="G125" i="18"/>
  <c r="G59" i="1"/>
  <c r="L93" i="16" s="1"/>
  <c r="G60" i="18"/>
  <c r="DF175" i="6"/>
  <c r="DF103" i="6"/>
  <c r="DE175" i="6"/>
  <c r="DE103" i="6"/>
  <c r="DD175" i="6"/>
  <c r="DD103" i="6"/>
  <c r="DC175" i="6"/>
  <c r="DC103" i="6"/>
  <c r="G87" i="1"/>
  <c r="L86" i="16" s="1"/>
  <c r="G88" i="18"/>
  <c r="DF181" i="6"/>
  <c r="DF132" i="6"/>
  <c r="DE181" i="6"/>
  <c r="DE132" i="6"/>
  <c r="DD181" i="6"/>
  <c r="DD132" i="6"/>
  <c r="DC181" i="6"/>
  <c r="DC132" i="6"/>
  <c r="G107" i="1"/>
  <c r="L113" i="16" s="1"/>
  <c r="G108" i="18"/>
  <c r="DF46" i="6"/>
  <c r="DF134" i="6"/>
  <c r="DE46" i="6"/>
  <c r="DE134" i="6"/>
  <c r="DD46" i="6"/>
  <c r="DD134" i="6"/>
  <c r="DC46" i="6"/>
  <c r="DC134" i="6"/>
  <c r="G38" i="1"/>
  <c r="G39" i="18"/>
  <c r="DF98" i="6"/>
  <c r="DF131" i="6"/>
  <c r="DE98" i="6"/>
  <c r="DE131" i="6"/>
  <c r="DD98" i="6"/>
  <c r="DD131" i="6"/>
  <c r="DC98" i="6"/>
  <c r="DC131" i="6"/>
  <c r="G90" i="1"/>
  <c r="L112" i="16" s="1"/>
  <c r="G91" i="18"/>
  <c r="DF85" i="6"/>
  <c r="DF21" i="6"/>
  <c r="DE85" i="6"/>
  <c r="DE21" i="6"/>
  <c r="DD85" i="6"/>
  <c r="DD21" i="6"/>
  <c r="DC85" i="6"/>
  <c r="DC21" i="6"/>
  <c r="G10" i="1"/>
  <c r="L18" i="16" s="1"/>
  <c r="G11" i="18"/>
  <c r="G62" i="1"/>
  <c r="L114" i="16" s="1"/>
  <c r="G63" i="18"/>
  <c r="G115" i="1"/>
  <c r="L98" i="16" s="1"/>
  <c r="G116" i="18"/>
  <c r="DF97" i="6"/>
  <c r="DF130" i="6"/>
  <c r="DE97" i="6"/>
  <c r="DE130" i="6"/>
  <c r="DD97" i="6"/>
  <c r="DD130" i="6"/>
  <c r="DC97" i="6"/>
  <c r="DC130" i="6"/>
  <c r="G91" i="1"/>
  <c r="L111" i="16" s="1"/>
  <c r="G92" i="18"/>
  <c r="G3" i="1"/>
  <c r="L110" i="16" s="1"/>
  <c r="G4" i="18"/>
  <c r="DF79" i="6"/>
  <c r="DF126" i="6"/>
  <c r="DE79" i="6"/>
  <c r="DE126" i="6"/>
  <c r="DD79" i="6"/>
  <c r="DD126" i="6"/>
  <c r="DC79" i="6"/>
  <c r="DC126" i="6"/>
  <c r="G71" i="1"/>
  <c r="L107" i="16" s="1"/>
  <c r="G73" i="18"/>
  <c r="DF270" i="6"/>
  <c r="DF120" i="6"/>
  <c r="DE270" i="6"/>
  <c r="DE120" i="6"/>
  <c r="DD270" i="6"/>
  <c r="DD120" i="6"/>
  <c r="DC270" i="6"/>
  <c r="DC120" i="6"/>
  <c r="G99" i="1"/>
  <c r="L102" i="16" s="1"/>
  <c r="G100" i="18"/>
  <c r="DF177" i="6"/>
  <c r="DF119" i="6"/>
  <c r="DE177" i="6"/>
  <c r="DE119" i="6"/>
  <c r="DD177" i="6"/>
  <c r="DD119" i="6"/>
  <c r="DC177" i="6"/>
  <c r="DC119" i="6"/>
  <c r="G14" i="1"/>
  <c r="L101" i="16" s="1"/>
  <c r="G15" i="18"/>
  <c r="G128" i="1"/>
  <c r="L104" i="16" s="1"/>
  <c r="G129" i="18"/>
  <c r="DF204" i="6"/>
  <c r="DF124" i="6"/>
  <c r="DE204" i="6"/>
  <c r="DE124" i="6"/>
  <c r="DD204" i="6"/>
  <c r="DD124" i="6"/>
  <c r="DC204" i="6"/>
  <c r="DC124" i="6"/>
  <c r="G56" i="1"/>
  <c r="L105" i="16" s="1"/>
  <c r="G54" i="18"/>
  <c r="G79" i="1"/>
  <c r="G80" i="18"/>
  <c r="DF178" i="6"/>
  <c r="DF121" i="6"/>
  <c r="DE178" i="6"/>
  <c r="DE121" i="6"/>
  <c r="DD178" i="6"/>
  <c r="DD121" i="6"/>
  <c r="DC178" i="6"/>
  <c r="DC121" i="6"/>
  <c r="G18" i="1"/>
  <c r="L103" i="16" s="1"/>
  <c r="G19" i="18"/>
  <c r="DF96" i="6"/>
  <c r="DF125" i="6"/>
  <c r="DE96" i="6"/>
  <c r="DE125" i="6"/>
  <c r="DD96" i="6"/>
  <c r="DD125" i="6"/>
  <c r="DC96" i="6"/>
  <c r="DC125" i="6"/>
  <c r="G93" i="1"/>
  <c r="L106" i="16" s="1"/>
  <c r="G94" i="18"/>
  <c r="G86" i="1"/>
  <c r="G87" i="18"/>
  <c r="G130" i="1"/>
  <c r="L87" i="16" s="1"/>
  <c r="G131" i="18"/>
  <c r="G105" i="1"/>
  <c r="L91" i="16" s="1"/>
  <c r="G103" i="18"/>
  <c r="G129" i="1"/>
  <c r="L92" i="16" s="1"/>
  <c r="G130" i="18"/>
  <c r="G6" i="1"/>
  <c r="L90" i="16" s="1"/>
  <c r="G7" i="18"/>
  <c r="DF203" i="6"/>
  <c r="DF117" i="6"/>
  <c r="DE203" i="6"/>
  <c r="DE117" i="6"/>
  <c r="DD203" i="6"/>
  <c r="DD117" i="6"/>
  <c r="DC203" i="6"/>
  <c r="DC117" i="6"/>
  <c r="G65" i="1"/>
  <c r="L99" i="16" s="1"/>
  <c r="G66" i="18"/>
  <c r="DF133" i="6"/>
  <c r="DF106" i="6"/>
  <c r="DE133" i="6"/>
  <c r="DE106" i="6"/>
  <c r="DD133" i="6"/>
  <c r="DD106" i="6"/>
  <c r="DC133" i="6"/>
  <c r="DC106" i="6"/>
  <c r="G96" i="1"/>
  <c r="L89" i="16" s="1"/>
  <c r="G97" i="18"/>
  <c r="DF107" i="6"/>
  <c r="DE107" i="6"/>
  <c r="DD107" i="6"/>
  <c r="DC107" i="6"/>
  <c r="G46" i="1"/>
  <c r="L88" i="16" s="1"/>
  <c r="G47" i="18"/>
  <c r="G100" i="1"/>
  <c r="G101" i="18"/>
  <c r="DF71" i="6"/>
  <c r="DF101" i="6"/>
  <c r="DE71" i="6"/>
  <c r="DE101" i="6"/>
  <c r="DD71" i="6"/>
  <c r="DD101" i="6"/>
  <c r="DC71" i="6"/>
  <c r="DC101" i="6"/>
  <c r="G45" i="1"/>
  <c r="L85" i="16" s="1"/>
  <c r="G45" i="18"/>
  <c r="G57" i="1"/>
  <c r="L84" i="16" s="1"/>
  <c r="G58" i="18"/>
  <c r="G21" i="1"/>
  <c r="G22" i="18"/>
  <c r="DF226" i="6"/>
  <c r="DF93" i="6"/>
  <c r="DE226" i="6"/>
  <c r="DE93" i="6"/>
  <c r="DD226" i="6"/>
  <c r="DD93" i="6"/>
  <c r="DC226" i="6"/>
  <c r="DC93" i="6"/>
  <c r="G89" i="1"/>
  <c r="L79" i="16" s="1"/>
  <c r="G90" i="18"/>
  <c r="G77" i="1"/>
  <c r="L82" i="16" s="1"/>
  <c r="G79" i="18"/>
  <c r="G78" i="1"/>
  <c r="L83" i="16" s="1"/>
  <c r="G69" i="18"/>
  <c r="G60" i="1"/>
  <c r="L81" i="16" s="1"/>
  <c r="G61" i="18"/>
  <c r="G101" i="1"/>
  <c r="G102" i="18"/>
  <c r="DF174" i="6"/>
  <c r="DF95" i="6"/>
  <c r="DE174" i="6"/>
  <c r="DE95" i="6"/>
  <c r="DD174" i="6"/>
  <c r="DD95" i="6"/>
  <c r="DC174" i="6"/>
  <c r="DC95" i="6"/>
  <c r="G61" i="1"/>
  <c r="L80" i="16" s="1"/>
  <c r="G62" i="18"/>
  <c r="DF91" i="6"/>
  <c r="DE91" i="6"/>
  <c r="DD91" i="6"/>
  <c r="DC91" i="6"/>
  <c r="G102" i="1"/>
  <c r="G104" i="18"/>
  <c r="G16" i="1"/>
  <c r="L78" i="16" s="1"/>
  <c r="G17" i="18"/>
  <c r="G58" i="1"/>
  <c r="L76" i="16" s="1"/>
  <c r="G59" i="18"/>
  <c r="DF41" i="6"/>
  <c r="DE41" i="6"/>
  <c r="DD41" i="6"/>
  <c r="DC41" i="6"/>
  <c r="G132" i="1"/>
  <c r="L74" i="16" s="1"/>
  <c r="G133" i="18"/>
  <c r="G72" i="1"/>
  <c r="L77" i="16" s="1"/>
  <c r="G74" i="18"/>
  <c r="G9" i="1"/>
  <c r="L75" i="16" s="1"/>
  <c r="G10" i="18"/>
  <c r="G35" i="1"/>
  <c r="G36" i="18"/>
  <c r="G33" i="1"/>
  <c r="L65" i="16" s="1"/>
  <c r="G34" i="18"/>
  <c r="G81" i="1"/>
  <c r="L70" i="16" s="1"/>
  <c r="G82" i="18"/>
  <c r="DF112" i="6"/>
  <c r="DF77" i="6"/>
  <c r="DE112" i="6"/>
  <c r="DE77" i="6"/>
  <c r="DD112" i="6"/>
  <c r="DD77" i="6"/>
  <c r="DC112" i="6"/>
  <c r="DC77" i="6"/>
  <c r="G75" i="1"/>
  <c r="L66" i="16" s="1"/>
  <c r="G77" i="18"/>
  <c r="DF129" i="6"/>
  <c r="DE129" i="6"/>
  <c r="DD129" i="6"/>
  <c r="DC129" i="6"/>
  <c r="G52" i="1"/>
  <c r="L69" i="16" s="1"/>
  <c r="G53" i="18"/>
  <c r="DF236" i="6"/>
  <c r="DF78" i="6"/>
  <c r="DE236" i="6"/>
  <c r="DE78" i="6"/>
  <c r="DD236" i="6"/>
  <c r="DD78" i="6"/>
  <c r="DC236" i="6"/>
  <c r="DC78" i="6"/>
  <c r="G19" i="1"/>
  <c r="L67" i="16" s="1"/>
  <c r="G20" i="18"/>
  <c r="G131" i="1"/>
  <c r="L73" i="16" s="1"/>
  <c r="G132" i="18"/>
  <c r="G32" i="1"/>
  <c r="L63" i="16" s="1"/>
  <c r="G33" i="18"/>
  <c r="G117" i="1"/>
  <c r="L64" i="16" s="1"/>
  <c r="G118" i="18"/>
  <c r="G50" i="1"/>
  <c r="L68" i="16" s="1"/>
  <c r="G51" i="18"/>
  <c r="G120" i="1"/>
  <c r="L72" i="16" s="1"/>
  <c r="G121" i="18"/>
  <c r="G110" i="1"/>
  <c r="L71" i="16" s="1"/>
  <c r="G111" i="18"/>
  <c r="G73" i="1"/>
  <c r="G75" i="18"/>
  <c r="G66" i="1"/>
  <c r="L57" i="16" s="1"/>
  <c r="G67" i="18"/>
  <c r="DF196" i="6"/>
  <c r="DF73" i="6"/>
  <c r="DE196" i="6"/>
  <c r="DE73" i="6"/>
  <c r="DD196" i="6"/>
  <c r="DD73" i="6"/>
  <c r="DC196" i="6"/>
  <c r="DC73" i="6"/>
  <c r="G7" i="1"/>
  <c r="L62" i="16" s="1"/>
  <c r="G8" i="18"/>
  <c r="G106" i="1"/>
  <c r="L61" i="16" s="1"/>
  <c r="G107" i="18"/>
  <c r="G112" i="1"/>
  <c r="L59" i="16" s="1"/>
  <c r="G113" i="18"/>
  <c r="DF115" i="6"/>
  <c r="DF113" i="6"/>
  <c r="DE115" i="6"/>
  <c r="DE113" i="6"/>
  <c r="DD115" i="6"/>
  <c r="DD113" i="6"/>
  <c r="DC115" i="6"/>
  <c r="DC113" i="6"/>
  <c r="G40" i="1"/>
  <c r="G41" i="18"/>
  <c r="G53" i="1"/>
  <c r="L60" i="16" s="1"/>
  <c r="G55" i="18"/>
  <c r="G133" i="1"/>
  <c r="L97" i="16" s="1"/>
  <c r="G134" i="18"/>
  <c r="DF105" i="6"/>
  <c r="DE105" i="6"/>
  <c r="DD105" i="6"/>
  <c r="DC105" i="6"/>
  <c r="G27" i="1"/>
  <c r="L58" i="16" s="1"/>
  <c r="G28" i="18"/>
  <c r="G109" i="1"/>
  <c r="G110" i="18"/>
  <c r="DF212" i="6"/>
  <c r="DF26" i="6"/>
  <c r="DE212" i="6"/>
  <c r="DE26" i="6"/>
  <c r="DD212" i="6"/>
  <c r="DD26" i="6"/>
  <c r="DC212" i="6"/>
  <c r="DC26" i="6"/>
  <c r="G2" i="1"/>
  <c r="L22" i="16" s="1"/>
  <c r="G3" i="18"/>
  <c r="G29" i="1"/>
  <c r="G30" i="18"/>
  <c r="DF44" i="6"/>
  <c r="DF111" i="6"/>
  <c r="DE44" i="6"/>
  <c r="DE111" i="6"/>
  <c r="DD44" i="6"/>
  <c r="DD111" i="6"/>
  <c r="DC44" i="6"/>
  <c r="DC111" i="6"/>
  <c r="G22" i="1"/>
  <c r="L94" i="16" s="1"/>
  <c r="G23" i="18"/>
  <c r="DF92" i="6"/>
  <c r="DE92" i="6"/>
  <c r="DD92" i="6"/>
  <c r="DC92" i="6"/>
  <c r="G69" i="1"/>
  <c r="L96" i="16" s="1"/>
  <c r="G71" i="18"/>
  <c r="G25" i="1"/>
  <c r="L56" i="16" s="1"/>
  <c r="G26" i="18"/>
  <c r="G8" i="1"/>
  <c r="L54" i="16" s="1"/>
  <c r="G9" i="18"/>
  <c r="DF233" i="6"/>
  <c r="DF64" i="6"/>
  <c r="DE233" i="6"/>
  <c r="DE64" i="6"/>
  <c r="DD233" i="6"/>
  <c r="DD64" i="6"/>
  <c r="DC233" i="6"/>
  <c r="DC64" i="6"/>
  <c r="G43" i="1"/>
  <c r="G44" i="18"/>
  <c r="DF143" i="6"/>
  <c r="DF63" i="6"/>
  <c r="DE143" i="6"/>
  <c r="DE63" i="6"/>
  <c r="DD143" i="6"/>
  <c r="DD63" i="6"/>
  <c r="DC143" i="6"/>
  <c r="DC63" i="6"/>
  <c r="G17" i="1"/>
  <c r="L55" i="16" s="1"/>
  <c r="G18" i="18"/>
  <c r="G42" i="1"/>
  <c r="L53" i="16" s="1"/>
  <c r="G43" i="18"/>
  <c r="G85" i="1"/>
  <c r="L47" i="16" s="1"/>
  <c r="G86" i="18"/>
  <c r="DF245" i="6"/>
  <c r="DF56" i="6"/>
  <c r="DE245" i="6"/>
  <c r="DE56" i="6"/>
  <c r="DD245" i="6"/>
  <c r="DD56" i="6"/>
  <c r="DC245" i="6"/>
  <c r="DC56" i="6"/>
  <c r="G48" i="1"/>
  <c r="L48" i="16" s="1"/>
  <c r="G49" i="18"/>
  <c r="DF61" i="6"/>
  <c r="DE61" i="6"/>
  <c r="DD61" i="6"/>
  <c r="DC61" i="6"/>
  <c r="G44" i="1"/>
  <c r="L51" i="16" s="1"/>
  <c r="G46" i="18"/>
  <c r="DF104" i="6"/>
  <c r="DE104" i="6"/>
  <c r="DD104" i="6"/>
  <c r="DC104" i="6"/>
  <c r="G39" i="1"/>
  <c r="L52" i="16" s="1"/>
  <c r="G40" i="18"/>
  <c r="DF60" i="6"/>
  <c r="DE60" i="6"/>
  <c r="DD60" i="6"/>
  <c r="DC60" i="6"/>
  <c r="G30" i="1"/>
  <c r="L50" i="16" s="1"/>
  <c r="G31" i="18"/>
  <c r="G80" i="1"/>
  <c r="L49" i="16" s="1"/>
  <c r="G81" i="18"/>
  <c r="DF58" i="6"/>
  <c r="DE58" i="6"/>
  <c r="DD58" i="6"/>
  <c r="DC58" i="6"/>
  <c r="G76" i="1"/>
  <c r="L46" i="16" s="1"/>
  <c r="G78" i="18"/>
  <c r="DF186" i="6"/>
  <c r="DF32" i="6"/>
  <c r="DE186" i="6"/>
  <c r="DE32" i="6"/>
  <c r="DD186" i="6"/>
  <c r="DD32" i="6"/>
  <c r="DC186" i="6"/>
  <c r="DC32" i="6"/>
  <c r="G94" i="1"/>
  <c r="L27" i="16" s="1"/>
  <c r="G95" i="18"/>
  <c r="DF33" i="6"/>
  <c r="DF53" i="6"/>
  <c r="DE33" i="6"/>
  <c r="DE53" i="6"/>
  <c r="DD33" i="6"/>
  <c r="DD53" i="6"/>
  <c r="DC33" i="6"/>
  <c r="DC53" i="6"/>
  <c r="G5" i="1"/>
  <c r="L45" i="16" s="1"/>
  <c r="G6" i="18"/>
  <c r="DF89" i="6"/>
  <c r="DF51" i="6"/>
  <c r="DE89" i="6"/>
  <c r="DE51" i="6"/>
  <c r="DD89" i="6"/>
  <c r="DD51" i="6"/>
  <c r="DC89" i="6"/>
  <c r="DC51" i="6"/>
  <c r="G70" i="1"/>
  <c r="L43" i="16" s="1"/>
  <c r="G72" i="18"/>
  <c r="DF192" i="6"/>
  <c r="DF49" i="6"/>
  <c r="DE192" i="6"/>
  <c r="DE49" i="6"/>
  <c r="DD192" i="6"/>
  <c r="DD49" i="6"/>
  <c r="DC192" i="6"/>
  <c r="DC49" i="6"/>
  <c r="G104" i="1"/>
  <c r="L41" i="16" s="1"/>
  <c r="G106" i="18"/>
  <c r="DF122" i="6"/>
  <c r="DF45" i="6"/>
  <c r="DE122" i="6"/>
  <c r="DE45" i="6"/>
  <c r="AK34" i="17" s="1"/>
  <c r="DD122" i="6"/>
  <c r="DD45" i="6"/>
  <c r="DC122" i="6"/>
  <c r="DC45" i="6"/>
  <c r="AC34" i="17" s="1"/>
  <c r="G125" i="1"/>
  <c r="L37" i="16" s="1"/>
  <c r="G126" i="18"/>
  <c r="G31" i="1"/>
  <c r="L40" i="16" s="1"/>
  <c r="G32" i="18"/>
  <c r="DF123" i="6"/>
  <c r="DF47" i="6"/>
  <c r="DE123" i="6"/>
  <c r="DE47" i="6"/>
  <c r="DD123" i="6"/>
  <c r="DD47" i="6"/>
  <c r="DC123" i="6"/>
  <c r="DC47" i="6"/>
  <c r="G118" i="1"/>
  <c r="L39" i="16" s="1"/>
  <c r="G119" i="18"/>
  <c r="G12" i="1"/>
  <c r="L44" i="16" s="1"/>
  <c r="G13" i="18"/>
  <c r="DF219" i="6"/>
  <c r="DF50" i="6"/>
  <c r="DE219" i="6"/>
  <c r="DE50" i="6"/>
  <c r="DD219" i="6"/>
  <c r="DD50" i="6"/>
  <c r="DC219" i="6"/>
  <c r="DC50" i="6"/>
  <c r="G127" i="1"/>
  <c r="L42" i="16" s="1"/>
  <c r="G128" i="18"/>
  <c r="DF205" i="6"/>
  <c r="DF128" i="6"/>
  <c r="DE205" i="6"/>
  <c r="DE128" i="6"/>
  <c r="DD205" i="6"/>
  <c r="DD128" i="6"/>
  <c r="DC205" i="6"/>
  <c r="DC128" i="6"/>
  <c r="G13" i="1"/>
  <c r="L109" i="16" s="1"/>
  <c r="G14" i="18"/>
  <c r="DF55" i="6"/>
  <c r="DE55" i="6"/>
  <c r="DD55" i="6"/>
  <c r="DC55" i="6"/>
  <c r="G34" i="1"/>
  <c r="L36" i="16" s="1"/>
  <c r="G35" i="18"/>
  <c r="DF54" i="6"/>
  <c r="DF43" i="6"/>
  <c r="DE54" i="6"/>
  <c r="DE43" i="6"/>
  <c r="DD54" i="6"/>
  <c r="DD43" i="6"/>
  <c r="DC54" i="6"/>
  <c r="DC43" i="6"/>
  <c r="G88" i="1"/>
  <c r="L35" i="16" s="1"/>
  <c r="G89" i="18"/>
  <c r="G67" i="1"/>
  <c r="L95" i="16" s="1"/>
  <c r="G70" i="18"/>
  <c r="DF102" i="6"/>
  <c r="DF40" i="6"/>
  <c r="DE102" i="6"/>
  <c r="DE40" i="6"/>
  <c r="DD102" i="6"/>
  <c r="DD40" i="6"/>
  <c r="DC102" i="6"/>
  <c r="DC40" i="6"/>
  <c r="G47" i="1"/>
  <c r="G48" i="18"/>
  <c r="DF190" i="6"/>
  <c r="DF42" i="6"/>
  <c r="DE190" i="6"/>
  <c r="DE42" i="6"/>
  <c r="DD190" i="6"/>
  <c r="DD42" i="6"/>
  <c r="DC190" i="6"/>
  <c r="DC42" i="6"/>
  <c r="G122" i="1"/>
  <c r="L34" i="16" s="1"/>
  <c r="G123" i="18"/>
  <c r="DF88" i="6"/>
  <c r="DF39" i="6"/>
  <c r="DE88" i="6"/>
  <c r="DE39" i="6"/>
  <c r="DD88" i="6"/>
  <c r="DD39" i="6"/>
  <c r="DC88" i="6"/>
  <c r="DC39" i="6"/>
  <c r="G121" i="1"/>
  <c r="G122" i="18"/>
  <c r="DF231" i="6"/>
  <c r="DF2" i="6"/>
  <c r="DE231" i="6"/>
  <c r="DE2" i="6"/>
  <c r="DD231" i="6"/>
  <c r="DD2" i="6"/>
  <c r="DC231" i="6"/>
  <c r="DC2" i="6"/>
  <c r="G24" i="1"/>
  <c r="G25" i="18"/>
  <c r="G108" i="1"/>
  <c r="L33" i="16" s="1"/>
  <c r="G109" i="18"/>
  <c r="G119" i="1"/>
  <c r="L32" i="16" s="1"/>
  <c r="G120" i="18"/>
  <c r="DF189" i="6"/>
  <c r="DF36" i="6"/>
  <c r="DE189" i="6"/>
  <c r="DE36" i="6"/>
  <c r="DD189" i="6"/>
  <c r="DD36" i="6"/>
  <c r="DC189" i="6"/>
  <c r="DC36" i="6"/>
  <c r="G98" i="1"/>
  <c r="L31" i="16" s="1"/>
  <c r="G99" i="18"/>
  <c r="DF57" i="6"/>
  <c r="DE57" i="6"/>
  <c r="DD57" i="6"/>
  <c r="DC57" i="6"/>
  <c r="G15" i="1"/>
  <c r="L38" i="16" s="1"/>
  <c r="G16" i="18"/>
  <c r="G68" i="1"/>
  <c r="L30" i="16" s="1"/>
  <c r="G68" i="18"/>
  <c r="G28" i="1"/>
  <c r="L29" i="16" s="1"/>
  <c r="G29" i="18"/>
  <c r="DF87" i="6"/>
  <c r="DE87" i="6"/>
  <c r="DD87" i="6"/>
  <c r="DC87" i="6"/>
  <c r="G97" i="1"/>
  <c r="L28" i="16" s="1"/>
  <c r="G98" i="18"/>
  <c r="DF86" i="6"/>
  <c r="DE86" i="6"/>
  <c r="DD86" i="6"/>
  <c r="DC86" i="6"/>
  <c r="G84" i="1"/>
  <c r="L26" i="16" s="1"/>
  <c r="G85" i="18"/>
  <c r="DF214" i="6"/>
  <c r="DF29" i="6"/>
  <c r="DE214" i="6"/>
  <c r="DE29" i="6"/>
  <c r="DD214" i="6"/>
  <c r="DD29" i="6"/>
  <c r="DC214" i="6"/>
  <c r="DC29" i="6"/>
  <c r="G103" i="1"/>
  <c r="G105" i="18"/>
  <c r="DF31" i="6"/>
  <c r="DF28" i="6"/>
  <c r="DE31" i="6"/>
  <c r="DE28" i="6"/>
  <c r="DD31" i="6"/>
  <c r="DD28" i="6"/>
  <c r="DC31" i="6"/>
  <c r="DC28" i="6"/>
  <c r="G26" i="1"/>
  <c r="L24" i="16" s="1"/>
  <c r="G27" i="18"/>
  <c r="DF250" i="6"/>
  <c r="DF24" i="6"/>
  <c r="DE250" i="6"/>
  <c r="DE24" i="6"/>
  <c r="DD250" i="6"/>
  <c r="DD24" i="6"/>
  <c r="DC250" i="6"/>
  <c r="DC24" i="6"/>
  <c r="G54" i="1"/>
  <c r="G56" i="18"/>
  <c r="DF213" i="6"/>
  <c r="DF27" i="6"/>
  <c r="DE213" i="6"/>
  <c r="DE27" i="6"/>
  <c r="DD213" i="6"/>
  <c r="DD27" i="6"/>
  <c r="DC213" i="6"/>
  <c r="DC27" i="6"/>
  <c r="G83" i="1"/>
  <c r="L23" i="16" s="1"/>
  <c r="G84" i="18"/>
  <c r="DF6" i="6"/>
  <c r="DF30" i="6"/>
  <c r="DE6" i="6"/>
  <c r="DE30" i="6"/>
  <c r="DD6" i="6"/>
  <c r="DD30" i="6"/>
  <c r="DC6" i="6"/>
  <c r="DC30" i="6"/>
  <c r="G134" i="1"/>
  <c r="L25" i="16" s="1"/>
  <c r="G135" i="18"/>
  <c r="DF76" i="6"/>
  <c r="DF118" i="6"/>
  <c r="DE76" i="6"/>
  <c r="DE118" i="6"/>
  <c r="DD76" i="6"/>
  <c r="DD118" i="6"/>
  <c r="DC76" i="6"/>
  <c r="DC118" i="6"/>
  <c r="G4" i="1"/>
  <c r="L100" i="16" s="1"/>
  <c r="G5" i="18"/>
  <c r="DF110" i="6"/>
  <c r="DF25" i="6"/>
  <c r="DE110" i="6"/>
  <c r="DE25" i="6"/>
  <c r="DD110" i="6"/>
  <c r="DD25" i="6"/>
  <c r="DC110" i="6"/>
  <c r="DC25" i="6"/>
  <c r="G20" i="1"/>
  <c r="L21" i="16" s="1"/>
  <c r="G21" i="18"/>
  <c r="DF82" i="6"/>
  <c r="DF16" i="6"/>
  <c r="DE82" i="6"/>
  <c r="DE16" i="6"/>
  <c r="DD82" i="6"/>
  <c r="DD16" i="6"/>
  <c r="DC82" i="6"/>
  <c r="DC16" i="6"/>
  <c r="G111" i="1"/>
  <c r="L13" i="16" s="1"/>
  <c r="G112" i="18"/>
  <c r="DF116" i="6"/>
  <c r="DF19" i="6"/>
  <c r="DE116" i="6"/>
  <c r="DE19" i="6"/>
  <c r="DD116" i="6"/>
  <c r="DD19" i="6"/>
  <c r="DC116" i="6"/>
  <c r="DC19" i="6"/>
  <c r="G114" i="1"/>
  <c r="L16" i="16" s="1"/>
  <c r="G115" i="18"/>
  <c r="DF209" i="6"/>
  <c r="DF11" i="6"/>
  <c r="DE209" i="6"/>
  <c r="DE11" i="6"/>
  <c r="DD209" i="6"/>
  <c r="DD11" i="6"/>
  <c r="DC209" i="6"/>
  <c r="DC11" i="6"/>
  <c r="G23" i="1"/>
  <c r="L9" i="16" s="1"/>
  <c r="G24" i="18"/>
  <c r="DF84" i="6"/>
  <c r="DF20" i="6"/>
  <c r="DE84" i="6"/>
  <c r="DE20" i="6"/>
  <c r="DD84" i="6"/>
  <c r="DD20" i="6"/>
  <c r="DC84" i="6"/>
  <c r="DC20" i="6"/>
  <c r="G74" i="1"/>
  <c r="L17" i="16" s="1"/>
  <c r="G76" i="18"/>
  <c r="DF83" i="6"/>
  <c r="DF18" i="6"/>
  <c r="DE83" i="6"/>
  <c r="DE18" i="6"/>
  <c r="DD83" i="6"/>
  <c r="DD18" i="6"/>
  <c r="DC83" i="6"/>
  <c r="DC18" i="6"/>
  <c r="G92" i="1"/>
  <c r="L15" i="16" s="1"/>
  <c r="G93" i="18"/>
  <c r="DF163" i="6"/>
  <c r="DF22" i="6"/>
  <c r="DE163" i="6"/>
  <c r="DE22" i="6"/>
  <c r="DD163" i="6"/>
  <c r="DD22" i="6"/>
  <c r="DC163" i="6"/>
  <c r="DC22" i="6"/>
  <c r="G126" i="1"/>
  <c r="L19" i="16" s="1"/>
  <c r="G127" i="18"/>
  <c r="DF211" i="6"/>
  <c r="DF17" i="6"/>
  <c r="DE211" i="6"/>
  <c r="DE17" i="6"/>
  <c r="DD211" i="6"/>
  <c r="DD17" i="6"/>
  <c r="DC211" i="6"/>
  <c r="DC17" i="6"/>
  <c r="G41" i="1"/>
  <c r="L14" i="16" s="1"/>
  <c r="G42" i="18"/>
  <c r="DF100" i="6"/>
  <c r="DE100" i="6"/>
  <c r="DD100" i="6"/>
  <c r="DC100" i="6"/>
  <c r="G82" i="1"/>
  <c r="L10" i="16" s="1"/>
  <c r="G83" i="18"/>
  <c r="DF52" i="6"/>
  <c r="DF23" i="6"/>
  <c r="DE52" i="6"/>
  <c r="DE23" i="6"/>
  <c r="DD52" i="6"/>
  <c r="DD23" i="6"/>
  <c r="DC52" i="6"/>
  <c r="DC23" i="6"/>
  <c r="G116" i="1"/>
  <c r="L20" i="16" s="1"/>
  <c r="G117" i="18"/>
  <c r="DF184" i="6"/>
  <c r="DF15" i="6"/>
  <c r="DE184" i="6"/>
  <c r="DE15" i="6"/>
  <c r="DD184" i="6"/>
  <c r="DD15" i="6"/>
  <c r="DC184" i="6"/>
  <c r="DC15" i="6"/>
  <c r="G51" i="1"/>
  <c r="L12" i="16" s="1"/>
  <c r="G52" i="18"/>
  <c r="DF243" i="6"/>
  <c r="DF13" i="6"/>
  <c r="DE243" i="6"/>
  <c r="DE13" i="6"/>
  <c r="DD243" i="6"/>
  <c r="DD13" i="6"/>
  <c r="DC243" i="6"/>
  <c r="DC13" i="6"/>
  <c r="G55" i="1"/>
  <c r="G57" i="18"/>
  <c r="DF210" i="6"/>
  <c r="DF14" i="6"/>
  <c r="DE210" i="6"/>
  <c r="DE14" i="6"/>
  <c r="DD210" i="6"/>
  <c r="DD14" i="6"/>
  <c r="DC210" i="6"/>
  <c r="DC14" i="6"/>
  <c r="G64" i="1"/>
  <c r="L11" i="16" s="1"/>
  <c r="G65" i="18"/>
  <c r="DF81" i="6"/>
  <c r="DF8" i="6"/>
  <c r="DE81" i="6"/>
  <c r="DE8" i="6"/>
  <c r="DD81" i="6"/>
  <c r="DD8" i="6"/>
  <c r="DC81" i="6"/>
  <c r="DC8" i="6"/>
  <c r="G113" i="1"/>
  <c r="L6" i="16" s="1"/>
  <c r="G114" i="18"/>
  <c r="DF162" i="6"/>
  <c r="DF9" i="6"/>
  <c r="DE162" i="6"/>
  <c r="DE9" i="6"/>
  <c r="DD162" i="6"/>
  <c r="DD9" i="6"/>
  <c r="DC162" i="6"/>
  <c r="DC9" i="6"/>
  <c r="G49" i="1"/>
  <c r="L7" i="16" s="1"/>
  <c r="G50" i="18"/>
  <c r="DF182" i="6"/>
  <c r="DF10" i="6"/>
  <c r="DE182" i="6"/>
  <c r="DE10" i="6"/>
  <c r="DD182" i="6"/>
  <c r="DD10" i="6"/>
  <c r="DC182" i="6"/>
  <c r="DC10" i="6"/>
  <c r="G37" i="1"/>
  <c r="L8" i="16" s="1"/>
  <c r="G38" i="18"/>
  <c r="DF208" i="6"/>
  <c r="DF7" i="6"/>
  <c r="DE208" i="6"/>
  <c r="DE7" i="6"/>
  <c r="DD208" i="6"/>
  <c r="DD7" i="6"/>
  <c r="DC208" i="6"/>
  <c r="DC7" i="6"/>
  <c r="G95" i="1"/>
  <c r="G96" i="18"/>
  <c r="DF246" i="6"/>
  <c r="DF4" i="6"/>
  <c r="DE246" i="6"/>
  <c r="DE4" i="6"/>
  <c r="DD246" i="6"/>
  <c r="DD4" i="6"/>
  <c r="DC246" i="6"/>
  <c r="DC4" i="6"/>
  <c r="G36" i="1"/>
  <c r="G37" i="18"/>
  <c r="DF80" i="6"/>
  <c r="DF5" i="6"/>
  <c r="DE80" i="6"/>
  <c r="DE5" i="6"/>
  <c r="DD80" i="6"/>
  <c r="DD5" i="6"/>
  <c r="DC80" i="6"/>
  <c r="DC5" i="6"/>
  <c r="G63" i="1"/>
  <c r="L4" i="16" s="1"/>
  <c r="G64" i="18"/>
  <c r="G123" i="1"/>
  <c r="L5" i="16" s="1"/>
  <c r="G124" i="18"/>
  <c r="DF109" i="6"/>
  <c r="DF127" i="6"/>
  <c r="DE109" i="6"/>
  <c r="DE127" i="6"/>
  <c r="DD109" i="6"/>
  <c r="DD127" i="6"/>
  <c r="DC109" i="6"/>
  <c r="DC127" i="6"/>
  <c r="G11" i="1"/>
  <c r="L108" i="16" s="1"/>
  <c r="G12" i="18"/>
  <c r="AC48" i="17" l="1"/>
  <c r="AK48" i="17"/>
  <c r="AC25" i="17"/>
  <c r="AK25" i="17"/>
  <c r="AC5" i="17"/>
  <c r="AK5" i="17"/>
  <c r="J34" i="17"/>
  <c r="J25" i="17"/>
  <c r="AG34" i="17"/>
  <c r="AO34" i="17"/>
  <c r="AP34" i="17" s="1"/>
  <c r="AG25" i="17"/>
  <c r="AH25" i="17" s="1"/>
  <c r="AO25" i="17"/>
  <c r="AQ25" i="17" s="1"/>
  <c r="H34" i="17"/>
  <c r="AO27" i="17"/>
  <c r="AQ27" i="17" s="1"/>
  <c r="AC45" i="17"/>
  <c r="AD45" i="17" s="1"/>
  <c r="AK45" i="17"/>
  <c r="AM45" i="17" s="1"/>
  <c r="AC27" i="17"/>
  <c r="AD27" i="17" s="1"/>
  <c r="AG27" i="17"/>
  <c r="AH27" i="17" s="1"/>
  <c r="AG45" i="17"/>
  <c r="AI45" i="17" s="1"/>
  <c r="AO45" i="17"/>
  <c r="AQ45" i="17" s="1"/>
  <c r="AG40" i="17"/>
  <c r="AO40" i="17"/>
  <c r="AP40" i="17" s="1"/>
  <c r="AK27" i="17"/>
  <c r="AL27" i="17" s="1"/>
  <c r="AE27" i="17"/>
  <c r="AD5" i="17"/>
  <c r="AE5" i="17"/>
  <c r="AG12" i="17"/>
  <c r="AG39" i="17"/>
  <c r="AG49" i="17"/>
  <c r="AG28" i="17"/>
  <c r="AH40" i="17"/>
  <c r="AI40" i="17"/>
  <c r="AC36" i="17"/>
  <c r="AG19" i="17"/>
  <c r="AG18" i="17"/>
  <c r="AO18" i="17"/>
  <c r="AO19" i="17"/>
  <c r="AG30" i="17"/>
  <c r="AG47" i="17"/>
  <c r="AG43" i="17"/>
  <c r="AG17" i="17"/>
  <c r="AG13" i="17"/>
  <c r="AG8" i="17"/>
  <c r="AG20" i="17"/>
  <c r="AG14" i="17"/>
  <c r="AD48" i="17"/>
  <c r="AE48" i="17"/>
  <c r="J48" i="17"/>
  <c r="AO48" i="17"/>
  <c r="AG33" i="17"/>
  <c r="AG41" i="17"/>
  <c r="AG42" i="17"/>
  <c r="AG35" i="17"/>
  <c r="AC40" i="17"/>
  <c r="AC32" i="17"/>
  <c r="AC44" i="17"/>
  <c r="AC29" i="17"/>
  <c r="AG36" i="17"/>
  <c r="AC38" i="17"/>
  <c r="AC31" i="17"/>
  <c r="G15" i="17"/>
  <c r="AC15" i="17"/>
  <c r="I15" i="17"/>
  <c r="AK15" i="17"/>
  <c r="AC24" i="17"/>
  <c r="AC46" i="17"/>
  <c r="AC37" i="17"/>
  <c r="AC26" i="17"/>
  <c r="AC21" i="17"/>
  <c r="AK24" i="17"/>
  <c r="AK26" i="17"/>
  <c r="AK46" i="17"/>
  <c r="AK37" i="17"/>
  <c r="AK21" i="17"/>
  <c r="AO30" i="17"/>
  <c r="AO47" i="17"/>
  <c r="AO43" i="17"/>
  <c r="AO8" i="17"/>
  <c r="AO20" i="17"/>
  <c r="AO14" i="17"/>
  <c r="AO17" i="17"/>
  <c r="AO13" i="17"/>
  <c r="AL48" i="17"/>
  <c r="AM48" i="17"/>
  <c r="AC33" i="17"/>
  <c r="AC41" i="17"/>
  <c r="AC42" i="17"/>
  <c r="AC35" i="17"/>
  <c r="AK33" i="17"/>
  <c r="AK41" i="17"/>
  <c r="AK42" i="17"/>
  <c r="AK35" i="17"/>
  <c r="AC43" i="17"/>
  <c r="AC47" i="17"/>
  <c r="AC30" i="17"/>
  <c r="AC14" i="17"/>
  <c r="AC17" i="17"/>
  <c r="AC13" i="17"/>
  <c r="AC8" i="17"/>
  <c r="AC20" i="17"/>
  <c r="AK30" i="17"/>
  <c r="AK43" i="17"/>
  <c r="AK47" i="17"/>
  <c r="AK20" i="17"/>
  <c r="AK17" i="17"/>
  <c r="AK13" i="17"/>
  <c r="AK14" i="17"/>
  <c r="AK8" i="17"/>
  <c r="AG5" i="17"/>
  <c r="AO5" i="17"/>
  <c r="AC12" i="17"/>
  <c r="AC39" i="17"/>
  <c r="AC49" i="17"/>
  <c r="AC28" i="17"/>
  <c r="AK12" i="17"/>
  <c r="AK39" i="17"/>
  <c r="AK28" i="17"/>
  <c r="AK49" i="17"/>
  <c r="AG48" i="17"/>
  <c r="AO33" i="17"/>
  <c r="AO41" i="17"/>
  <c r="AO42" i="17"/>
  <c r="AO35" i="17"/>
  <c r="AK40" i="17"/>
  <c r="AK32" i="17"/>
  <c r="AK44" i="17"/>
  <c r="AK29" i="17"/>
  <c r="AO36" i="17"/>
  <c r="AK38" i="17"/>
  <c r="AK31" i="17"/>
  <c r="AI34" i="17"/>
  <c r="AH34" i="17"/>
  <c r="AC18" i="17"/>
  <c r="AC19" i="17"/>
  <c r="AK19" i="17"/>
  <c r="AK18" i="17"/>
  <c r="AL5" i="17"/>
  <c r="AM5" i="17"/>
  <c r="AO12" i="17"/>
  <c r="AO39" i="17"/>
  <c r="AO28" i="17"/>
  <c r="AO49" i="17"/>
  <c r="AQ40" i="17"/>
  <c r="AG32" i="17"/>
  <c r="AG29" i="17"/>
  <c r="AG44" i="17"/>
  <c r="AO32" i="17"/>
  <c r="AO44" i="17"/>
  <c r="AO29" i="17"/>
  <c r="AK36" i="17"/>
  <c r="AG38" i="17"/>
  <c r="AG31" i="17"/>
  <c r="AO38" i="17"/>
  <c r="AO31" i="17"/>
  <c r="H15" i="17"/>
  <c r="AG15" i="17"/>
  <c r="J15" i="17"/>
  <c r="AO15" i="17"/>
  <c r="AE34" i="17"/>
  <c r="AD34" i="17"/>
  <c r="AM34" i="17"/>
  <c r="AL34" i="17"/>
  <c r="AD25" i="17"/>
  <c r="AE25" i="17"/>
  <c r="AL25" i="17"/>
  <c r="AM25" i="17"/>
  <c r="AG24" i="17"/>
  <c r="AG46" i="17"/>
  <c r="AG37" i="17"/>
  <c r="AG26" i="17"/>
  <c r="AG21" i="17"/>
  <c r="AO24" i="17"/>
  <c r="AO26" i="17"/>
  <c r="AO46" i="17"/>
  <c r="AO37" i="17"/>
  <c r="AO21" i="17"/>
  <c r="G14" i="17"/>
  <c r="H5" i="17"/>
  <c r="G28" i="17"/>
  <c r="H48" i="17"/>
  <c r="J5" i="17"/>
  <c r="I49" i="17"/>
  <c r="H25" i="17"/>
  <c r="G34" i="17"/>
  <c r="I34" i="17"/>
  <c r="G5" i="17"/>
  <c r="I5" i="17"/>
  <c r="J49" i="17"/>
  <c r="G48" i="17"/>
  <c r="I48" i="17"/>
  <c r="I45" i="17"/>
  <c r="J24" i="17"/>
  <c r="G46" i="17"/>
  <c r="I46" i="17"/>
  <c r="H14" i="17"/>
  <c r="G45" i="17"/>
  <c r="G24" i="17"/>
  <c r="I41" i="17"/>
  <c r="H26" i="17"/>
  <c r="J26" i="17"/>
  <c r="J47" i="17"/>
  <c r="J43" i="17"/>
  <c r="J30" i="17"/>
  <c r="J17" i="17"/>
  <c r="J8" i="17"/>
  <c r="J20" i="17"/>
  <c r="I37" i="17"/>
  <c r="I29" i="17"/>
  <c r="J33" i="17"/>
  <c r="J39" i="17"/>
  <c r="J42" i="17"/>
  <c r="H12" i="17"/>
  <c r="H19" i="17"/>
  <c r="H18" i="17"/>
  <c r="J19" i="17"/>
  <c r="J18" i="17"/>
  <c r="J45" i="17"/>
  <c r="I25" i="17"/>
  <c r="H46" i="17"/>
  <c r="H45" i="17"/>
  <c r="G25" i="17"/>
  <c r="H13" i="17"/>
  <c r="G47" i="17"/>
  <c r="G30" i="17"/>
  <c r="G43" i="17"/>
  <c r="G20" i="17"/>
  <c r="G17" i="17"/>
  <c r="G8" i="17"/>
  <c r="H29" i="17"/>
  <c r="H37" i="17"/>
  <c r="I42" i="17"/>
  <c r="I39" i="17"/>
  <c r="I33" i="17"/>
  <c r="I12" i="17"/>
  <c r="G38" i="17"/>
  <c r="G31" i="17"/>
  <c r="I38" i="17"/>
  <c r="I31" i="17"/>
  <c r="H40" i="17"/>
  <c r="H32" i="17"/>
  <c r="H27" i="17"/>
  <c r="H44" i="17"/>
  <c r="J32" i="17"/>
  <c r="J40" i="17"/>
  <c r="J44" i="17"/>
  <c r="J27" i="17"/>
  <c r="G36" i="17"/>
  <c r="I36" i="17"/>
  <c r="G26" i="17"/>
  <c r="I35" i="17"/>
  <c r="I28" i="17"/>
  <c r="J13" i="17"/>
  <c r="G21" i="17"/>
  <c r="G41" i="17"/>
  <c r="J46" i="17"/>
  <c r="I47" i="17"/>
  <c r="I30" i="17"/>
  <c r="I43" i="17"/>
  <c r="I8" i="17"/>
  <c r="I17" i="17"/>
  <c r="I20" i="17"/>
  <c r="J29" i="17"/>
  <c r="J37" i="17"/>
  <c r="G33" i="17"/>
  <c r="G39" i="17"/>
  <c r="G42" i="17"/>
  <c r="G12" i="17"/>
  <c r="G19" i="17"/>
  <c r="G18" i="17"/>
  <c r="I18" i="17"/>
  <c r="I19" i="17"/>
  <c r="G35" i="17"/>
  <c r="G49" i="17"/>
  <c r="I21" i="17"/>
  <c r="H35" i="17"/>
  <c r="I14" i="17"/>
  <c r="H21" i="17"/>
  <c r="H41" i="17"/>
  <c r="J14" i="17"/>
  <c r="H28" i="17"/>
  <c r="H43" i="17"/>
  <c r="H30" i="17"/>
  <c r="H47" i="17"/>
  <c r="H8" i="17"/>
  <c r="H20" i="17"/>
  <c r="H17" i="17"/>
  <c r="G37" i="17"/>
  <c r="G29" i="17"/>
  <c r="H33" i="17"/>
  <c r="H39" i="17"/>
  <c r="H42" i="17"/>
  <c r="J12" i="17"/>
  <c r="H38" i="17"/>
  <c r="H31" i="17"/>
  <c r="J38" i="17"/>
  <c r="J31" i="17"/>
  <c r="G40" i="17"/>
  <c r="G32" i="17"/>
  <c r="G27" i="17"/>
  <c r="G44" i="17"/>
  <c r="I32" i="17"/>
  <c r="I40" i="17"/>
  <c r="I44" i="17"/>
  <c r="I27" i="17"/>
  <c r="H36" i="17"/>
  <c r="J36" i="17"/>
  <c r="G13" i="17"/>
  <c r="J21" i="17"/>
  <c r="J41" i="17"/>
  <c r="I24" i="17"/>
  <c r="I26" i="17"/>
  <c r="I13" i="17"/>
  <c r="H24" i="17"/>
  <c r="J28" i="17"/>
  <c r="H49" i="17"/>
  <c r="J35" i="17"/>
  <c r="G138" i="18"/>
  <c r="G137" i="18"/>
  <c r="AP25" i="17" l="1"/>
  <c r="AL45" i="17"/>
  <c r="AP45" i="17"/>
  <c r="AE45" i="17"/>
  <c r="AQ34" i="17"/>
  <c r="AI25" i="17"/>
  <c r="AI27" i="17"/>
  <c r="AP27" i="17"/>
  <c r="AM27" i="17"/>
  <c r="AH45" i="17"/>
  <c r="AP26" i="17"/>
  <c r="AQ26" i="17"/>
  <c r="AH37" i="17"/>
  <c r="AI37" i="17"/>
  <c r="AQ38" i="17"/>
  <c r="AP38" i="17"/>
  <c r="AQ29" i="17"/>
  <c r="AP29" i="17"/>
  <c r="AI29" i="17"/>
  <c r="AH29" i="17"/>
  <c r="AP49" i="17"/>
  <c r="AQ49" i="17"/>
  <c r="AD19" i="17"/>
  <c r="AE19" i="17"/>
  <c r="AL31" i="17"/>
  <c r="AM31" i="17"/>
  <c r="AL44" i="17"/>
  <c r="AM44" i="17"/>
  <c r="AP42" i="17"/>
  <c r="AQ42" i="17"/>
  <c r="AL49" i="17"/>
  <c r="AM49" i="17"/>
  <c r="AD28" i="17"/>
  <c r="AE28" i="17"/>
  <c r="AP5" i="17"/>
  <c r="AQ5" i="17"/>
  <c r="AL13" i="17"/>
  <c r="AM13" i="17"/>
  <c r="AM43" i="17"/>
  <c r="AL43" i="17"/>
  <c r="AD13" i="17"/>
  <c r="AE13" i="17"/>
  <c r="AE47" i="17"/>
  <c r="AD47" i="17"/>
  <c r="AL41" i="17"/>
  <c r="AM41" i="17"/>
  <c r="AD41" i="17"/>
  <c r="AE41" i="17"/>
  <c r="AP13" i="17"/>
  <c r="AQ13" i="17"/>
  <c r="AQ8" i="17"/>
  <c r="AP8" i="17"/>
  <c r="AM21" i="17"/>
  <c r="AL21" i="17"/>
  <c r="AL24" i="17"/>
  <c r="AM24" i="17"/>
  <c r="AD46" i="17"/>
  <c r="AE46" i="17"/>
  <c r="AM15" i="17"/>
  <c r="AL15" i="17"/>
  <c r="AD31" i="17"/>
  <c r="AE31" i="17"/>
  <c r="AD44" i="17"/>
  <c r="AE44" i="17"/>
  <c r="AH42" i="17"/>
  <c r="AI42" i="17"/>
  <c r="AH20" i="17"/>
  <c r="AI20" i="17"/>
  <c r="AI43" i="17"/>
  <c r="AH43" i="17"/>
  <c r="AP18" i="17"/>
  <c r="AQ18" i="17"/>
  <c r="AI39" i="17"/>
  <c r="AH39" i="17"/>
  <c r="AQ21" i="17"/>
  <c r="AP21" i="17"/>
  <c r="AP24" i="17"/>
  <c r="AQ24" i="17"/>
  <c r="AH46" i="17"/>
  <c r="AI46" i="17"/>
  <c r="AI15" i="17"/>
  <c r="AH15" i="17"/>
  <c r="AH31" i="17"/>
  <c r="AI31" i="17"/>
  <c r="AP44" i="17"/>
  <c r="AQ44" i="17"/>
  <c r="AH32" i="17"/>
  <c r="AI32" i="17"/>
  <c r="AP28" i="17"/>
  <c r="AQ28" i="17"/>
  <c r="AD18" i="17"/>
  <c r="AE18" i="17"/>
  <c r="AM38" i="17"/>
  <c r="AL38" i="17"/>
  <c r="AL32" i="17"/>
  <c r="AM32" i="17"/>
  <c r="AP41" i="17"/>
  <c r="AQ41" i="17"/>
  <c r="AL28" i="17"/>
  <c r="AM28" i="17"/>
  <c r="AD49" i="17"/>
  <c r="AE49" i="17"/>
  <c r="AH5" i="17"/>
  <c r="AI5" i="17"/>
  <c r="AL17" i="17"/>
  <c r="AM17" i="17"/>
  <c r="AL30" i="17"/>
  <c r="AM30" i="17"/>
  <c r="AD17" i="17"/>
  <c r="AE17" i="17"/>
  <c r="AE43" i="17"/>
  <c r="AD43" i="17"/>
  <c r="AL33" i="17"/>
  <c r="AM33" i="17"/>
  <c r="AE33" i="17"/>
  <c r="AD33" i="17"/>
  <c r="AP17" i="17"/>
  <c r="AQ17" i="17"/>
  <c r="AQ43" i="17"/>
  <c r="AP43" i="17"/>
  <c r="AL37" i="17"/>
  <c r="AM37" i="17"/>
  <c r="AE21" i="17"/>
  <c r="AD21" i="17"/>
  <c r="AD24" i="17"/>
  <c r="AE24" i="17"/>
  <c r="AE38" i="17"/>
  <c r="AD38" i="17"/>
  <c r="AD32" i="17"/>
  <c r="AE32" i="17"/>
  <c r="AH41" i="17"/>
  <c r="AI41" i="17"/>
  <c r="AI8" i="17"/>
  <c r="AH8" i="17"/>
  <c r="AI47" i="17"/>
  <c r="AH47" i="17"/>
  <c r="AH18" i="17"/>
  <c r="AI18" i="17"/>
  <c r="AH12" i="17"/>
  <c r="AI12" i="17"/>
  <c r="AP37" i="17"/>
  <c r="AQ37" i="17"/>
  <c r="AI21" i="17"/>
  <c r="AH21" i="17"/>
  <c r="AH24" i="17"/>
  <c r="AI24" i="17"/>
  <c r="AI38" i="17"/>
  <c r="AH38" i="17"/>
  <c r="AP32" i="17"/>
  <c r="AQ32" i="17"/>
  <c r="AQ39" i="17"/>
  <c r="AP39" i="17"/>
  <c r="AL18" i="17"/>
  <c r="AM18" i="17"/>
  <c r="AQ36" i="17"/>
  <c r="AP36" i="17"/>
  <c r="AM40" i="17"/>
  <c r="AL40" i="17"/>
  <c r="AP33" i="17"/>
  <c r="AQ33" i="17"/>
  <c r="AM39" i="17"/>
  <c r="AL39" i="17"/>
  <c r="AE39" i="17"/>
  <c r="AD39" i="17"/>
  <c r="AM8" i="17"/>
  <c r="AL8" i="17"/>
  <c r="AL20" i="17"/>
  <c r="AM20" i="17"/>
  <c r="AD20" i="17"/>
  <c r="AE20" i="17"/>
  <c r="AD14" i="17"/>
  <c r="AE14" i="17"/>
  <c r="AM35" i="17"/>
  <c r="AL35" i="17"/>
  <c r="AE35" i="17"/>
  <c r="AD35" i="17"/>
  <c r="AP14" i="17"/>
  <c r="AQ14" i="17"/>
  <c r="AQ47" i="17"/>
  <c r="AP47" i="17"/>
  <c r="AL46" i="17"/>
  <c r="AM46" i="17"/>
  <c r="AD26" i="17"/>
  <c r="AE26" i="17"/>
  <c r="AE15" i="17"/>
  <c r="AD15" i="17"/>
  <c r="AI36" i="17"/>
  <c r="AH36" i="17"/>
  <c r="AD40" i="17"/>
  <c r="AE40" i="17"/>
  <c r="AH33" i="17"/>
  <c r="AI33" i="17"/>
  <c r="AH13" i="17"/>
  <c r="AI13" i="17"/>
  <c r="AH30" i="17"/>
  <c r="AI30" i="17"/>
  <c r="AH19" i="17"/>
  <c r="AI19" i="17"/>
  <c r="AH28" i="17"/>
  <c r="AI28" i="17"/>
  <c r="AP46" i="17"/>
  <c r="AQ46" i="17"/>
  <c r="AH26" i="17"/>
  <c r="AI26" i="17"/>
  <c r="AQ15" i="17"/>
  <c r="AP15" i="17"/>
  <c r="AP31" i="17"/>
  <c r="AQ31" i="17"/>
  <c r="AM36" i="17"/>
  <c r="AL36" i="17"/>
  <c r="AH44" i="17"/>
  <c r="AI44" i="17"/>
  <c r="AP12" i="17"/>
  <c r="AQ12" i="17"/>
  <c r="AL19" i="17"/>
  <c r="AM19" i="17"/>
  <c r="AM29" i="17"/>
  <c r="AL29" i="17"/>
  <c r="AQ35" i="17"/>
  <c r="AP35" i="17"/>
  <c r="AH48" i="17"/>
  <c r="AI48" i="17"/>
  <c r="AL12" i="17"/>
  <c r="AM12" i="17"/>
  <c r="AD12" i="17"/>
  <c r="AE12" i="17"/>
  <c r="AL14" i="17"/>
  <c r="AM14" i="17"/>
  <c r="AM47" i="17"/>
  <c r="AL47" i="17"/>
  <c r="AE8" i="17"/>
  <c r="AD8" i="17"/>
  <c r="AD30" i="17"/>
  <c r="AE30" i="17"/>
  <c r="AL42" i="17"/>
  <c r="AM42" i="17"/>
  <c r="AD42" i="17"/>
  <c r="AE42" i="17"/>
  <c r="AP20" i="17"/>
  <c r="AQ20" i="17"/>
  <c r="AP30" i="17"/>
  <c r="AQ30" i="17"/>
  <c r="AM26" i="17"/>
  <c r="AL26" i="17"/>
  <c r="AD37" i="17"/>
  <c r="AE37" i="17"/>
  <c r="AE29" i="17"/>
  <c r="AD29" i="17"/>
  <c r="AI35" i="17"/>
  <c r="AH35" i="17"/>
  <c r="AP48" i="17"/>
  <c r="AQ48" i="17"/>
  <c r="AH14" i="17"/>
  <c r="AI14" i="17"/>
  <c r="AH17" i="17"/>
  <c r="AI17" i="17"/>
  <c r="AP19" i="17"/>
  <c r="AQ19" i="17"/>
  <c r="AE36" i="17"/>
  <c r="AD36" i="17"/>
  <c r="AH49" i="17"/>
  <c r="AI49" i="17"/>
  <c r="S30" i="16"/>
  <c r="S40" i="16"/>
  <c r="AF4" i="15" l="1"/>
  <c r="AD4" i="15"/>
  <c r="AE4" i="15"/>
  <c r="AC4" i="15"/>
  <c r="EN135" i="6"/>
  <c r="EO136" i="6" l="1"/>
  <c r="EO137" i="6"/>
  <c r="EO2" i="6"/>
  <c r="EO138" i="6"/>
  <c r="EO3" i="6"/>
  <c r="EO4" i="6"/>
  <c r="EO5" i="6"/>
  <c r="EO139" i="6"/>
  <c r="EO140" i="6"/>
  <c r="EO6" i="6"/>
  <c r="EO7" i="6"/>
  <c r="EO141" i="6"/>
  <c r="EO8" i="6"/>
  <c r="EO9" i="6"/>
  <c r="EO10" i="6"/>
  <c r="EO142" i="6"/>
  <c r="EO11" i="6"/>
  <c r="EO12" i="6"/>
  <c r="EO13" i="6"/>
  <c r="EO14" i="6"/>
  <c r="EO143" i="6"/>
  <c r="EO15" i="6"/>
  <c r="EO16" i="6"/>
  <c r="EO144" i="6"/>
  <c r="EO17" i="6"/>
  <c r="EO145" i="6"/>
  <c r="EO18" i="6"/>
  <c r="EO146" i="6"/>
  <c r="EO147" i="6"/>
  <c r="EO19" i="6"/>
  <c r="EO148" i="6"/>
  <c r="EO20" i="6"/>
  <c r="EO149" i="6"/>
  <c r="EO21" i="6"/>
  <c r="EO22" i="6"/>
  <c r="EO23" i="6"/>
  <c r="EO150" i="6"/>
  <c r="EO151" i="6"/>
  <c r="EO152" i="6"/>
  <c r="EO24" i="6"/>
  <c r="EO153" i="6"/>
  <c r="EO25" i="6"/>
  <c r="EO154" i="6"/>
  <c r="EO26" i="6"/>
  <c r="EO155" i="6"/>
  <c r="EO156" i="6"/>
  <c r="EO157" i="6"/>
  <c r="EO158" i="6"/>
  <c r="EO27" i="6"/>
  <c r="EO28" i="6"/>
  <c r="EO159" i="6"/>
  <c r="EO160" i="6"/>
  <c r="EO29" i="6"/>
  <c r="EO161" i="6"/>
  <c r="EO162" i="6"/>
  <c r="EO163" i="6"/>
  <c r="EO30" i="6"/>
  <c r="EO31" i="6"/>
  <c r="EO164" i="6"/>
  <c r="EO32" i="6"/>
  <c r="EO165" i="6"/>
  <c r="EO33" i="6"/>
  <c r="EO34" i="6"/>
  <c r="EO35" i="6"/>
  <c r="EO166" i="6"/>
  <c r="EO36" i="6"/>
  <c r="EO167" i="6"/>
  <c r="EO37" i="6"/>
  <c r="EO38" i="6"/>
  <c r="EO168" i="6"/>
  <c r="EO39" i="6"/>
  <c r="EO40" i="6"/>
  <c r="EO41" i="6"/>
  <c r="EO169" i="6"/>
  <c r="EO170" i="6"/>
  <c r="EO171" i="6"/>
  <c r="EO42" i="6"/>
  <c r="EO172" i="6"/>
  <c r="EO173" i="6"/>
  <c r="EO174" i="6"/>
  <c r="EO175" i="6"/>
  <c r="EO176" i="6"/>
  <c r="EO43" i="6"/>
  <c r="EO44" i="6"/>
  <c r="EO177" i="6"/>
  <c r="EO178" i="6"/>
  <c r="EO179" i="6"/>
  <c r="EO180" i="6"/>
  <c r="EO45" i="6"/>
  <c r="EO181" i="6"/>
  <c r="EO46" i="6"/>
  <c r="EO47" i="6"/>
  <c r="EO48" i="6"/>
  <c r="EO49" i="6"/>
  <c r="EO182" i="6"/>
  <c r="EO50" i="6"/>
  <c r="EO183" i="6"/>
  <c r="EO184" i="6"/>
  <c r="EO51" i="6"/>
  <c r="EO52" i="6"/>
  <c r="EO185" i="6"/>
  <c r="EO186" i="6"/>
  <c r="EO187" i="6"/>
  <c r="EO188" i="6"/>
  <c r="EO189" i="6"/>
  <c r="EO190" i="6"/>
  <c r="EO53" i="6"/>
  <c r="EO54" i="6"/>
  <c r="EO55" i="6"/>
  <c r="EO56" i="6"/>
  <c r="EO57" i="6"/>
  <c r="EO191" i="6"/>
  <c r="EO192" i="6"/>
  <c r="EO193" i="6"/>
  <c r="EO58" i="6"/>
  <c r="EO59" i="6"/>
  <c r="EO60" i="6"/>
  <c r="EO61" i="6"/>
  <c r="EO194" i="6"/>
  <c r="EO62" i="6"/>
  <c r="EO63" i="6"/>
  <c r="EO64" i="6"/>
  <c r="EO65" i="6"/>
  <c r="EO66" i="6"/>
  <c r="EO195" i="6"/>
  <c r="EO196" i="6"/>
  <c r="EO67" i="6"/>
  <c r="EO197" i="6"/>
  <c r="EO198" i="6"/>
  <c r="EO199" i="6"/>
  <c r="EO68" i="6"/>
  <c r="EO69" i="6"/>
  <c r="EO200" i="6"/>
  <c r="EO70" i="6"/>
  <c r="EO201" i="6"/>
  <c r="EO71" i="6"/>
  <c r="EO72" i="6"/>
  <c r="EO73" i="6"/>
  <c r="EO74" i="6"/>
  <c r="EO75" i="6"/>
  <c r="EO202" i="6"/>
  <c r="EO203" i="6"/>
  <c r="EO76" i="6"/>
  <c r="EO77" i="6"/>
  <c r="EO204" i="6"/>
  <c r="EO78" i="6"/>
  <c r="EO79" i="6"/>
  <c r="EO205" i="6"/>
  <c r="EO206" i="6"/>
  <c r="EO80" i="6"/>
  <c r="EO207" i="6"/>
  <c r="EO208" i="6"/>
  <c r="EO81" i="6"/>
  <c r="EO209" i="6"/>
  <c r="EO210" i="6"/>
  <c r="EO82" i="6"/>
  <c r="EO211" i="6"/>
  <c r="EO83" i="6"/>
  <c r="EO84" i="6"/>
  <c r="EO85" i="6"/>
  <c r="EO212" i="6"/>
  <c r="EO213" i="6"/>
  <c r="EO214" i="6"/>
  <c r="EO86" i="6"/>
  <c r="EO215" i="6"/>
  <c r="EO87" i="6"/>
  <c r="EO216" i="6"/>
  <c r="EO217" i="6"/>
  <c r="EO88" i="6"/>
  <c r="EO218" i="6"/>
  <c r="EO219" i="6"/>
  <c r="EO89" i="6"/>
  <c r="EO220" i="6"/>
  <c r="EO221" i="6"/>
  <c r="EO222" i="6"/>
  <c r="EO223" i="6"/>
  <c r="EO224" i="6"/>
  <c r="EO225" i="6"/>
  <c r="EO90" i="6"/>
  <c r="EO226" i="6"/>
  <c r="EO91" i="6"/>
  <c r="EO227" i="6"/>
  <c r="EO228" i="6"/>
  <c r="EO92" i="6"/>
  <c r="EO229" i="6"/>
  <c r="EO93" i="6"/>
  <c r="EO94" i="6"/>
  <c r="EO95" i="6"/>
  <c r="EO230" i="6"/>
  <c r="EO96" i="6"/>
  <c r="EO97" i="6"/>
  <c r="EO98" i="6"/>
  <c r="EO99" i="6"/>
  <c r="EO231" i="6"/>
  <c r="EO100" i="6"/>
  <c r="EO101" i="6"/>
  <c r="EO102" i="6"/>
  <c r="EO232" i="6"/>
  <c r="EO103" i="6"/>
  <c r="EO104" i="6"/>
  <c r="EO233" i="6"/>
  <c r="EO234" i="6"/>
  <c r="EO105" i="6"/>
  <c r="EO235" i="6"/>
  <c r="EO236" i="6"/>
  <c r="EO237" i="6"/>
  <c r="EO106" i="6"/>
  <c r="EO238" i="6"/>
  <c r="EO107" i="6"/>
  <c r="EO239" i="6"/>
  <c r="EO108" i="6"/>
  <c r="EO109" i="6"/>
  <c r="EO240" i="6"/>
  <c r="EO241" i="6"/>
  <c r="EO110" i="6"/>
  <c r="EO242" i="6"/>
  <c r="EO111" i="6"/>
  <c r="EO243" i="6"/>
  <c r="EO244" i="6"/>
  <c r="EO245" i="6"/>
  <c r="EO112" i="6"/>
  <c r="EO113" i="6"/>
  <c r="EO114" i="6"/>
  <c r="EO115" i="6"/>
  <c r="EO246" i="6"/>
  <c r="EO247" i="6"/>
  <c r="EO116" i="6"/>
  <c r="EO248" i="6"/>
  <c r="EO249" i="6"/>
  <c r="EO250" i="6"/>
  <c r="EO117" i="6"/>
  <c r="EO118" i="6"/>
  <c r="EO251" i="6"/>
  <c r="EO119" i="6"/>
  <c r="EO252" i="6"/>
  <c r="EO120" i="6"/>
  <c r="EO121" i="6"/>
  <c r="EO253" i="6"/>
  <c r="EO254" i="6"/>
  <c r="EO255" i="6"/>
  <c r="EO256" i="6"/>
  <c r="EO257" i="6"/>
  <c r="EO122" i="6"/>
  <c r="EO123" i="6"/>
  <c r="EO124" i="6"/>
  <c r="EO258" i="6"/>
  <c r="EO259" i="6"/>
  <c r="EO125" i="6"/>
  <c r="EO260" i="6"/>
  <c r="EO261" i="6"/>
  <c r="EO126" i="6"/>
  <c r="EO127" i="6"/>
  <c r="EO128" i="6"/>
  <c r="EO129" i="6"/>
  <c r="EO130" i="6"/>
  <c r="EO262" i="6"/>
  <c r="EO131" i="6"/>
  <c r="EO263" i="6"/>
  <c r="EO264" i="6"/>
  <c r="EO132" i="6"/>
  <c r="EO265" i="6"/>
  <c r="EO133" i="6"/>
  <c r="EO134" i="6"/>
  <c r="EO266" i="6"/>
  <c r="EO267" i="6"/>
  <c r="EO268" i="6"/>
  <c r="EO269" i="6"/>
  <c r="EO270" i="6"/>
  <c r="EO271" i="6"/>
  <c r="EO272" i="6"/>
  <c r="EO273" i="6"/>
  <c r="EO274" i="6"/>
  <c r="EO135" i="6"/>
  <c r="EN136" i="6"/>
  <c r="EN137" i="6"/>
  <c r="EN2" i="6"/>
  <c r="EN138" i="6"/>
  <c r="EN3" i="6"/>
  <c r="EN4" i="6"/>
  <c r="EN5" i="6"/>
  <c r="EN139" i="6"/>
  <c r="EN140" i="6"/>
  <c r="EN6" i="6"/>
  <c r="EN7" i="6"/>
  <c r="EN141" i="6"/>
  <c r="EN8" i="6"/>
  <c r="EN9" i="6"/>
  <c r="EN10" i="6"/>
  <c r="EN142" i="6"/>
  <c r="EN11" i="6"/>
  <c r="EN12" i="6"/>
  <c r="EN13" i="6"/>
  <c r="EN14" i="6"/>
  <c r="EN143" i="6"/>
  <c r="EN15" i="6"/>
  <c r="EN16" i="6"/>
  <c r="EN144" i="6"/>
  <c r="EN17" i="6"/>
  <c r="EN145" i="6"/>
  <c r="EN18" i="6"/>
  <c r="EN146" i="6"/>
  <c r="EN147" i="6"/>
  <c r="EN19" i="6"/>
  <c r="EN148" i="6"/>
  <c r="EN20" i="6"/>
  <c r="EN149" i="6"/>
  <c r="EN21" i="6"/>
  <c r="EN22" i="6"/>
  <c r="EN23" i="6"/>
  <c r="EN150" i="6"/>
  <c r="EN151" i="6"/>
  <c r="EN152" i="6"/>
  <c r="EN24" i="6"/>
  <c r="EN153" i="6"/>
  <c r="EN25" i="6"/>
  <c r="EN154" i="6"/>
  <c r="EN26" i="6"/>
  <c r="EN155" i="6"/>
  <c r="EN156" i="6"/>
  <c r="EN157" i="6"/>
  <c r="EN158" i="6"/>
  <c r="EN27" i="6"/>
  <c r="EN28" i="6"/>
  <c r="EN159" i="6"/>
  <c r="EN160" i="6"/>
  <c r="EN29" i="6"/>
  <c r="EN161" i="6"/>
  <c r="EN162" i="6"/>
  <c r="EN163" i="6"/>
  <c r="EN30" i="6"/>
  <c r="EN31" i="6"/>
  <c r="EN164" i="6"/>
  <c r="EN32" i="6"/>
  <c r="EN165" i="6"/>
  <c r="EN33" i="6"/>
  <c r="EN34" i="6"/>
  <c r="EN35" i="6"/>
  <c r="EN166" i="6"/>
  <c r="EN36" i="6"/>
  <c r="EN167" i="6"/>
  <c r="EN37" i="6"/>
  <c r="EN38" i="6"/>
  <c r="EN168" i="6"/>
  <c r="EN39" i="6"/>
  <c r="EN40" i="6"/>
  <c r="EN41" i="6"/>
  <c r="EN169" i="6"/>
  <c r="EN170" i="6"/>
  <c r="EN171" i="6"/>
  <c r="EN42" i="6"/>
  <c r="EN172" i="6"/>
  <c r="EN173" i="6"/>
  <c r="EN174" i="6"/>
  <c r="EN175" i="6"/>
  <c r="EN176" i="6"/>
  <c r="EN43" i="6"/>
  <c r="EN44" i="6"/>
  <c r="EN177" i="6"/>
  <c r="EN178" i="6"/>
  <c r="EN179" i="6"/>
  <c r="EN180" i="6"/>
  <c r="EN45" i="6"/>
  <c r="EN181" i="6"/>
  <c r="EN46" i="6"/>
  <c r="EN47" i="6"/>
  <c r="EN48" i="6"/>
  <c r="EN49" i="6"/>
  <c r="EN182" i="6"/>
  <c r="EN50" i="6"/>
  <c r="EN183" i="6"/>
  <c r="EN184" i="6"/>
  <c r="EN51" i="6"/>
  <c r="EN52" i="6"/>
  <c r="EN185" i="6"/>
  <c r="EN186" i="6"/>
  <c r="EN187" i="6"/>
  <c r="EN188" i="6"/>
  <c r="EN189" i="6"/>
  <c r="EN190" i="6"/>
  <c r="EN53" i="6"/>
  <c r="EN54" i="6"/>
  <c r="EN55" i="6"/>
  <c r="EN56" i="6"/>
  <c r="EN57" i="6"/>
  <c r="EN191" i="6"/>
  <c r="EN192" i="6"/>
  <c r="EN193" i="6"/>
  <c r="EN58" i="6"/>
  <c r="EN59" i="6"/>
  <c r="EN60" i="6"/>
  <c r="EN61" i="6"/>
  <c r="EN194" i="6"/>
  <c r="EN62" i="6"/>
  <c r="EN63" i="6"/>
  <c r="EN64" i="6"/>
  <c r="EN65" i="6"/>
  <c r="EN66" i="6"/>
  <c r="EN195" i="6"/>
  <c r="EN196" i="6"/>
  <c r="EN67" i="6"/>
  <c r="EN197" i="6"/>
  <c r="EN198" i="6"/>
  <c r="EN199" i="6"/>
  <c r="EN68" i="6"/>
  <c r="EN69" i="6"/>
  <c r="EN200" i="6"/>
  <c r="EN70" i="6"/>
  <c r="EN201" i="6"/>
  <c r="EN71" i="6"/>
  <c r="EN72" i="6"/>
  <c r="EN73" i="6"/>
  <c r="EN74" i="6"/>
  <c r="EN75" i="6"/>
  <c r="EN202" i="6"/>
  <c r="EN203" i="6"/>
  <c r="EN76" i="6"/>
  <c r="EN77" i="6"/>
  <c r="EN204" i="6"/>
  <c r="EN78" i="6"/>
  <c r="EN79" i="6"/>
  <c r="EN205" i="6"/>
  <c r="EN206" i="6"/>
  <c r="EN80" i="6"/>
  <c r="EN207" i="6"/>
  <c r="EN208" i="6"/>
  <c r="EN81" i="6"/>
  <c r="EN209" i="6"/>
  <c r="EN210" i="6"/>
  <c r="EN82" i="6"/>
  <c r="EN211" i="6"/>
  <c r="EN83" i="6"/>
  <c r="EN84" i="6"/>
  <c r="EN85" i="6"/>
  <c r="EN212" i="6"/>
  <c r="EN213" i="6"/>
  <c r="EN214" i="6"/>
  <c r="EN86" i="6"/>
  <c r="EN215" i="6"/>
  <c r="EN87" i="6"/>
  <c r="EN216" i="6"/>
  <c r="EN217" i="6"/>
  <c r="EN88" i="6"/>
  <c r="EN218" i="6"/>
  <c r="EN219" i="6"/>
  <c r="EN89" i="6"/>
  <c r="EN220" i="6"/>
  <c r="EN221" i="6"/>
  <c r="EN222" i="6"/>
  <c r="EN223" i="6"/>
  <c r="EN224" i="6"/>
  <c r="EN225" i="6"/>
  <c r="EN90" i="6"/>
  <c r="EN226" i="6"/>
  <c r="EN91" i="6"/>
  <c r="EN227" i="6"/>
  <c r="EN228" i="6"/>
  <c r="EN92" i="6"/>
  <c r="EN229" i="6"/>
  <c r="EN93" i="6"/>
  <c r="EN94" i="6"/>
  <c r="EN95" i="6"/>
  <c r="EN230" i="6"/>
  <c r="EN96" i="6"/>
  <c r="EN97" i="6"/>
  <c r="EN98" i="6"/>
  <c r="EN99" i="6"/>
  <c r="EN231" i="6"/>
  <c r="EN100" i="6"/>
  <c r="EN101" i="6"/>
  <c r="EN102" i="6"/>
  <c r="EN232" i="6"/>
  <c r="EN103" i="6"/>
  <c r="EN104" i="6"/>
  <c r="EN233" i="6"/>
  <c r="EN234" i="6"/>
  <c r="EN105" i="6"/>
  <c r="EN235" i="6"/>
  <c r="EN236" i="6"/>
  <c r="EN237" i="6"/>
  <c r="EN106" i="6"/>
  <c r="EN238" i="6"/>
  <c r="EN107" i="6"/>
  <c r="EN239" i="6"/>
  <c r="EN108" i="6"/>
  <c r="EN109" i="6"/>
  <c r="EN240" i="6"/>
  <c r="EN241" i="6"/>
  <c r="EN110" i="6"/>
  <c r="EN242" i="6"/>
  <c r="EN111" i="6"/>
  <c r="EN243" i="6"/>
  <c r="EN244" i="6"/>
  <c r="EN245" i="6"/>
  <c r="EN112" i="6"/>
  <c r="EN113" i="6"/>
  <c r="EN114" i="6"/>
  <c r="EN115" i="6"/>
  <c r="EN246" i="6"/>
  <c r="EN247" i="6"/>
  <c r="EN116" i="6"/>
  <c r="EN248" i="6"/>
  <c r="EN249" i="6"/>
  <c r="EN250" i="6"/>
  <c r="EN117" i="6"/>
  <c r="EN118" i="6"/>
  <c r="EN251" i="6"/>
  <c r="EN119" i="6"/>
  <c r="EN252" i="6"/>
  <c r="EN120" i="6"/>
  <c r="EN121" i="6"/>
  <c r="EN253" i="6"/>
  <c r="EN254" i="6"/>
  <c r="EN255" i="6"/>
  <c r="EN256" i="6"/>
  <c r="EN257" i="6"/>
  <c r="EN122" i="6"/>
  <c r="EN123" i="6"/>
  <c r="EN124" i="6"/>
  <c r="EN258" i="6"/>
  <c r="EN259" i="6"/>
  <c r="EN125" i="6"/>
  <c r="EN260" i="6"/>
  <c r="EN261" i="6"/>
  <c r="EN126" i="6"/>
  <c r="EN127" i="6"/>
  <c r="EN128" i="6"/>
  <c r="EN129" i="6"/>
  <c r="EN130" i="6"/>
  <c r="EN262" i="6"/>
  <c r="EN131" i="6"/>
  <c r="EN263" i="6"/>
  <c r="EN264" i="6"/>
  <c r="EN132" i="6"/>
  <c r="EN265" i="6"/>
  <c r="EN133" i="6"/>
  <c r="EN134" i="6"/>
  <c r="EN266" i="6"/>
  <c r="EN267" i="6"/>
  <c r="EN268" i="6"/>
  <c r="EN269" i="6"/>
  <c r="EN270" i="6"/>
  <c r="EN271" i="6"/>
  <c r="EN272" i="6"/>
  <c r="EN273" i="6"/>
  <c r="EN274" i="6"/>
  <c r="DI136" i="6" l="1"/>
  <c r="DI137" i="6"/>
  <c r="DI138" i="6"/>
  <c r="DI139" i="6"/>
  <c r="DI140" i="6"/>
  <c r="DI141" i="6"/>
  <c r="DI142" i="6"/>
  <c r="DI143" i="6"/>
  <c r="DI144" i="6"/>
  <c r="DI145" i="6"/>
  <c r="DI146" i="6"/>
  <c r="DI147" i="6"/>
  <c r="DI148" i="6"/>
  <c r="DI149" i="6"/>
  <c r="DI150" i="6"/>
  <c r="DI151" i="6"/>
  <c r="DI152" i="6"/>
  <c r="DI153" i="6"/>
  <c r="DI154" i="6"/>
  <c r="DI155" i="6"/>
  <c r="DI156" i="6"/>
  <c r="DI157" i="6"/>
  <c r="DI158" i="6"/>
  <c r="DI159" i="6"/>
  <c r="DI160" i="6"/>
  <c r="DI161" i="6"/>
  <c r="DI162" i="6"/>
  <c r="DI163" i="6"/>
  <c r="DI164" i="6"/>
  <c r="DI165" i="6"/>
  <c r="DI166" i="6"/>
  <c r="DI167" i="6"/>
  <c r="DI168" i="6"/>
  <c r="DI169" i="6"/>
  <c r="DI170" i="6"/>
  <c r="DI171" i="6"/>
  <c r="DI172" i="6"/>
  <c r="DI173" i="6"/>
  <c r="DI174" i="6"/>
  <c r="DI175" i="6"/>
  <c r="DI176" i="6"/>
  <c r="DI177" i="6"/>
  <c r="DI178" i="6"/>
  <c r="DI179" i="6"/>
  <c r="DI180" i="6"/>
  <c r="DI181" i="6"/>
  <c r="DI182" i="6"/>
  <c r="DI183" i="6"/>
  <c r="DI184" i="6"/>
  <c r="DI185" i="6"/>
  <c r="DI186" i="6"/>
  <c r="DI187" i="6"/>
  <c r="DI188" i="6"/>
  <c r="DI189" i="6"/>
  <c r="DI190" i="6"/>
  <c r="DI191" i="6"/>
  <c r="DI192" i="6"/>
  <c r="DI193" i="6"/>
  <c r="DI194" i="6"/>
  <c r="DI195" i="6"/>
  <c r="DI196" i="6"/>
  <c r="DI197" i="6"/>
  <c r="DI198" i="6"/>
  <c r="DI199" i="6"/>
  <c r="DI200" i="6"/>
  <c r="DI201" i="6"/>
  <c r="DI202" i="6"/>
  <c r="DI203" i="6"/>
  <c r="DI204" i="6"/>
  <c r="DI205" i="6"/>
  <c r="DI206" i="6"/>
  <c r="DI207" i="6"/>
  <c r="DI208" i="6"/>
  <c r="DI209" i="6"/>
  <c r="DI210" i="6"/>
  <c r="DI211" i="6"/>
  <c r="DI212" i="6"/>
  <c r="DI213" i="6"/>
  <c r="DI214" i="6"/>
  <c r="DI215" i="6"/>
  <c r="DI216" i="6"/>
  <c r="DI217" i="6"/>
  <c r="DI218" i="6"/>
  <c r="DI219" i="6"/>
  <c r="DI220" i="6"/>
  <c r="DI221" i="6"/>
  <c r="DI222" i="6"/>
  <c r="DI223" i="6"/>
  <c r="DI224" i="6"/>
  <c r="DI225" i="6"/>
  <c r="DI226" i="6"/>
  <c r="DI227" i="6"/>
  <c r="DI228" i="6"/>
  <c r="DI229" i="6"/>
  <c r="DI230" i="6"/>
  <c r="DI231" i="6"/>
  <c r="DI232" i="6"/>
  <c r="DI233" i="6"/>
  <c r="DI234" i="6"/>
  <c r="DI235" i="6"/>
  <c r="DI236" i="6"/>
  <c r="DI237" i="6"/>
  <c r="DI238" i="6"/>
  <c r="DI239" i="6"/>
  <c r="DI240" i="6"/>
  <c r="DI241" i="6"/>
  <c r="DI242" i="6"/>
  <c r="DI243" i="6"/>
  <c r="DI244" i="6"/>
  <c r="DI245" i="6"/>
  <c r="DI246" i="6"/>
  <c r="DI247" i="6"/>
  <c r="DI248" i="6"/>
  <c r="DI249" i="6"/>
  <c r="DI250" i="6"/>
  <c r="DI251" i="6"/>
  <c r="DI252" i="6"/>
  <c r="DI253" i="6"/>
  <c r="DI254" i="6"/>
  <c r="DI255" i="6"/>
  <c r="DI256" i="6"/>
  <c r="DI257" i="6"/>
  <c r="DI258" i="6"/>
  <c r="DI259" i="6"/>
  <c r="DI260" i="6"/>
  <c r="DI261" i="6"/>
  <c r="DI262" i="6"/>
  <c r="DI263" i="6"/>
  <c r="DI264" i="6"/>
  <c r="DI265" i="6"/>
  <c r="DI266" i="6"/>
  <c r="DI267" i="6"/>
  <c r="DI268" i="6"/>
  <c r="DI269" i="6"/>
  <c r="DI270" i="6"/>
  <c r="DI271" i="6"/>
  <c r="DI272" i="6"/>
  <c r="DI273" i="6"/>
  <c r="DI274" i="6"/>
  <c r="DI135" i="6"/>
  <c r="DJ136" i="6"/>
  <c r="DJ137" i="6"/>
  <c r="DJ2" i="6"/>
  <c r="DJ138" i="6"/>
  <c r="DJ3" i="6"/>
  <c r="DJ4" i="6"/>
  <c r="DJ5" i="6"/>
  <c r="DJ139" i="6"/>
  <c r="DJ140" i="6"/>
  <c r="DJ6" i="6"/>
  <c r="DJ7" i="6"/>
  <c r="DJ141" i="6"/>
  <c r="DJ8" i="6"/>
  <c r="DJ9" i="6"/>
  <c r="DJ10" i="6"/>
  <c r="DJ142" i="6"/>
  <c r="DJ11" i="6"/>
  <c r="DJ12" i="6"/>
  <c r="DJ13" i="6"/>
  <c r="DJ14" i="6"/>
  <c r="DJ143" i="6"/>
  <c r="DJ15" i="6"/>
  <c r="DJ16" i="6"/>
  <c r="DJ144" i="6"/>
  <c r="DJ17" i="6"/>
  <c r="DJ145" i="6"/>
  <c r="DJ18" i="6"/>
  <c r="DJ146" i="6"/>
  <c r="DJ147" i="6"/>
  <c r="DJ19" i="6"/>
  <c r="DJ148" i="6"/>
  <c r="DJ20" i="6"/>
  <c r="DJ149" i="6"/>
  <c r="DJ21" i="6"/>
  <c r="DJ22" i="6"/>
  <c r="DJ23" i="6"/>
  <c r="DJ150" i="6"/>
  <c r="DJ151" i="6"/>
  <c r="DJ152" i="6"/>
  <c r="DJ24" i="6"/>
  <c r="DJ153" i="6"/>
  <c r="DJ25" i="6"/>
  <c r="DJ154" i="6"/>
  <c r="DJ26" i="6"/>
  <c r="DJ155" i="6"/>
  <c r="DJ156" i="6"/>
  <c r="DJ157" i="6"/>
  <c r="DJ158" i="6"/>
  <c r="DJ27" i="6"/>
  <c r="DJ28" i="6"/>
  <c r="DJ159" i="6"/>
  <c r="DJ160" i="6"/>
  <c r="DJ29" i="6"/>
  <c r="DJ161" i="6"/>
  <c r="DJ162" i="6"/>
  <c r="DJ163" i="6"/>
  <c r="DJ30" i="6"/>
  <c r="DJ31" i="6"/>
  <c r="DJ164" i="6"/>
  <c r="DJ32" i="6"/>
  <c r="DJ165" i="6"/>
  <c r="DJ33" i="6"/>
  <c r="DJ34" i="6"/>
  <c r="DJ35" i="6"/>
  <c r="DJ166" i="6"/>
  <c r="DJ36" i="6"/>
  <c r="DJ167" i="6"/>
  <c r="DJ37" i="6"/>
  <c r="DJ38" i="6"/>
  <c r="DJ168" i="6"/>
  <c r="DJ39" i="6"/>
  <c r="DJ40" i="6"/>
  <c r="DJ41" i="6"/>
  <c r="DJ169" i="6"/>
  <c r="DJ170" i="6"/>
  <c r="DJ171" i="6"/>
  <c r="DJ42" i="6"/>
  <c r="DJ172" i="6"/>
  <c r="DJ173" i="6"/>
  <c r="DJ174" i="6"/>
  <c r="DJ175" i="6"/>
  <c r="DJ176" i="6"/>
  <c r="DJ43" i="6"/>
  <c r="DJ44" i="6"/>
  <c r="DJ177" i="6"/>
  <c r="DJ178" i="6"/>
  <c r="DJ179" i="6"/>
  <c r="DJ180" i="6"/>
  <c r="DJ45" i="6"/>
  <c r="DJ181" i="6"/>
  <c r="DJ46" i="6"/>
  <c r="DJ47" i="6"/>
  <c r="DJ48" i="6"/>
  <c r="DJ49" i="6"/>
  <c r="DJ182" i="6"/>
  <c r="DJ50" i="6"/>
  <c r="DJ183" i="6"/>
  <c r="DJ184" i="6"/>
  <c r="DJ51" i="6"/>
  <c r="DJ52" i="6"/>
  <c r="DJ185" i="6"/>
  <c r="DJ186" i="6"/>
  <c r="DJ187" i="6"/>
  <c r="DJ188" i="6"/>
  <c r="DJ189" i="6"/>
  <c r="DJ190" i="6"/>
  <c r="DJ53" i="6"/>
  <c r="DJ54" i="6"/>
  <c r="DJ55" i="6"/>
  <c r="DJ56" i="6"/>
  <c r="DJ57" i="6"/>
  <c r="DJ191" i="6"/>
  <c r="DJ192" i="6"/>
  <c r="DJ193" i="6"/>
  <c r="DJ58" i="6"/>
  <c r="DJ59" i="6"/>
  <c r="DJ60" i="6"/>
  <c r="DJ61" i="6"/>
  <c r="DJ194" i="6"/>
  <c r="DJ62" i="6"/>
  <c r="DJ63" i="6"/>
  <c r="DJ64" i="6"/>
  <c r="DJ65" i="6"/>
  <c r="DJ66" i="6"/>
  <c r="DJ195" i="6"/>
  <c r="DJ196" i="6"/>
  <c r="DJ67" i="6"/>
  <c r="DJ197" i="6"/>
  <c r="DJ198" i="6"/>
  <c r="DJ199" i="6"/>
  <c r="DJ68" i="6"/>
  <c r="DJ69" i="6"/>
  <c r="DJ200" i="6"/>
  <c r="DJ70" i="6"/>
  <c r="DJ201" i="6"/>
  <c r="DJ71" i="6"/>
  <c r="DJ72" i="6"/>
  <c r="DJ73" i="6"/>
  <c r="DJ74" i="6"/>
  <c r="DJ75" i="6"/>
  <c r="DJ202" i="6"/>
  <c r="DJ203" i="6"/>
  <c r="DJ76" i="6"/>
  <c r="DJ77" i="6"/>
  <c r="DJ204" i="6"/>
  <c r="DJ78" i="6"/>
  <c r="DJ79" i="6"/>
  <c r="DJ205" i="6"/>
  <c r="DJ206" i="6"/>
  <c r="DJ80" i="6"/>
  <c r="DJ207" i="6"/>
  <c r="DJ208" i="6"/>
  <c r="DJ81" i="6"/>
  <c r="DJ209" i="6"/>
  <c r="DJ210" i="6"/>
  <c r="DJ82" i="6"/>
  <c r="DJ211" i="6"/>
  <c r="DJ83" i="6"/>
  <c r="DJ84" i="6"/>
  <c r="DJ85" i="6"/>
  <c r="DJ212" i="6"/>
  <c r="DJ213" i="6"/>
  <c r="DJ214" i="6"/>
  <c r="DJ86" i="6"/>
  <c r="DJ215" i="6"/>
  <c r="DJ87" i="6"/>
  <c r="DJ216" i="6"/>
  <c r="DJ217" i="6"/>
  <c r="DJ88" i="6"/>
  <c r="DJ218" i="6"/>
  <c r="DJ219" i="6"/>
  <c r="DJ89" i="6"/>
  <c r="DJ220" i="6"/>
  <c r="DJ221" i="6"/>
  <c r="DJ222" i="6"/>
  <c r="DJ223" i="6"/>
  <c r="DJ224" i="6"/>
  <c r="DJ225" i="6"/>
  <c r="DJ90" i="6"/>
  <c r="DJ226" i="6"/>
  <c r="DJ91" i="6"/>
  <c r="DJ227" i="6"/>
  <c r="DJ228" i="6"/>
  <c r="DJ92" i="6"/>
  <c r="DJ229" i="6"/>
  <c r="DJ93" i="6"/>
  <c r="DJ94" i="6"/>
  <c r="DJ95" i="6"/>
  <c r="DJ230" i="6"/>
  <c r="DJ96" i="6"/>
  <c r="DJ97" i="6"/>
  <c r="DJ98" i="6"/>
  <c r="DJ99" i="6"/>
  <c r="DJ231" i="6"/>
  <c r="DJ100" i="6"/>
  <c r="DJ101" i="6"/>
  <c r="DJ102" i="6"/>
  <c r="DJ232" i="6"/>
  <c r="DJ103" i="6"/>
  <c r="DJ104" i="6"/>
  <c r="DJ233" i="6"/>
  <c r="DJ234" i="6"/>
  <c r="DJ105" i="6"/>
  <c r="DJ235" i="6"/>
  <c r="DJ236" i="6"/>
  <c r="DJ237" i="6"/>
  <c r="DJ106" i="6"/>
  <c r="DJ238" i="6"/>
  <c r="DJ107" i="6"/>
  <c r="DJ239" i="6"/>
  <c r="DJ108" i="6"/>
  <c r="DJ109" i="6"/>
  <c r="DJ240" i="6"/>
  <c r="DJ241" i="6"/>
  <c r="DJ110" i="6"/>
  <c r="DJ242" i="6"/>
  <c r="DJ111" i="6"/>
  <c r="DJ243" i="6"/>
  <c r="DJ244" i="6"/>
  <c r="DJ245" i="6"/>
  <c r="DJ112" i="6"/>
  <c r="DJ113" i="6"/>
  <c r="DJ114" i="6"/>
  <c r="DJ115" i="6"/>
  <c r="DJ246" i="6"/>
  <c r="DJ247" i="6"/>
  <c r="DJ116" i="6"/>
  <c r="DJ248" i="6"/>
  <c r="DJ249" i="6"/>
  <c r="DJ250" i="6"/>
  <c r="DJ117" i="6"/>
  <c r="DJ118" i="6"/>
  <c r="DJ251" i="6"/>
  <c r="DJ119" i="6"/>
  <c r="DJ252" i="6"/>
  <c r="DJ120" i="6"/>
  <c r="DJ121" i="6"/>
  <c r="DJ253" i="6"/>
  <c r="DJ254" i="6"/>
  <c r="DJ255" i="6"/>
  <c r="DJ256" i="6"/>
  <c r="DJ257" i="6"/>
  <c r="DJ122" i="6"/>
  <c r="DJ123" i="6"/>
  <c r="DJ124" i="6"/>
  <c r="DJ258" i="6"/>
  <c r="DJ259" i="6"/>
  <c r="DJ125" i="6"/>
  <c r="DJ260" i="6"/>
  <c r="DJ261" i="6"/>
  <c r="DJ126" i="6"/>
  <c r="DJ127" i="6"/>
  <c r="DJ128" i="6"/>
  <c r="DJ129" i="6"/>
  <c r="DJ130" i="6"/>
  <c r="DJ262" i="6"/>
  <c r="DJ131" i="6"/>
  <c r="DJ263" i="6"/>
  <c r="DJ264" i="6"/>
  <c r="DJ132" i="6"/>
  <c r="DJ265" i="6"/>
  <c r="DJ133" i="6"/>
  <c r="DJ134" i="6"/>
  <c r="DJ266" i="6"/>
  <c r="DJ267" i="6"/>
  <c r="DJ268" i="6"/>
  <c r="DJ269" i="6"/>
  <c r="DJ270" i="6"/>
  <c r="DJ271" i="6"/>
  <c r="DJ272" i="6"/>
  <c r="DJ273" i="6"/>
  <c r="DJ274" i="6"/>
  <c r="DJ135" i="6"/>
  <c r="EE136" i="6"/>
  <c r="EE137" i="6"/>
  <c r="EE2" i="6"/>
  <c r="EE138" i="6"/>
  <c r="EE3" i="6"/>
  <c r="EE4" i="6"/>
  <c r="EE5" i="6"/>
  <c r="EE139" i="6"/>
  <c r="EE140" i="6"/>
  <c r="EE6" i="6"/>
  <c r="EE7" i="6"/>
  <c r="EE141" i="6"/>
  <c r="EE8" i="6"/>
  <c r="EE9" i="6"/>
  <c r="EE10" i="6"/>
  <c r="EE142" i="6"/>
  <c r="EE11" i="6"/>
  <c r="EE12" i="6"/>
  <c r="EE13" i="6"/>
  <c r="EE14" i="6"/>
  <c r="EE143" i="6"/>
  <c r="EE15" i="6"/>
  <c r="EE16" i="6"/>
  <c r="EE144" i="6"/>
  <c r="EE17" i="6"/>
  <c r="EE145" i="6"/>
  <c r="EE18" i="6"/>
  <c r="EE146" i="6"/>
  <c r="EE147" i="6"/>
  <c r="EE19" i="6"/>
  <c r="EE148" i="6"/>
  <c r="EE20" i="6"/>
  <c r="EE149" i="6"/>
  <c r="EE21" i="6"/>
  <c r="EE22" i="6"/>
  <c r="EE23" i="6"/>
  <c r="EE150" i="6"/>
  <c r="EE151" i="6"/>
  <c r="EE152" i="6"/>
  <c r="EE24" i="6"/>
  <c r="EE153" i="6"/>
  <c r="EE25" i="6"/>
  <c r="EE154" i="6"/>
  <c r="EE26" i="6"/>
  <c r="EE155" i="6"/>
  <c r="EE156" i="6"/>
  <c r="EE157" i="6"/>
  <c r="EE158" i="6"/>
  <c r="EE27" i="6"/>
  <c r="EE28" i="6"/>
  <c r="EE159" i="6"/>
  <c r="EE160" i="6"/>
  <c r="EE29" i="6"/>
  <c r="EE161" i="6"/>
  <c r="EE162" i="6"/>
  <c r="EE163" i="6"/>
  <c r="EE30" i="6"/>
  <c r="EE31" i="6"/>
  <c r="EE164" i="6"/>
  <c r="EE32" i="6"/>
  <c r="EE165" i="6"/>
  <c r="EE33" i="6"/>
  <c r="EE34" i="6"/>
  <c r="EE35" i="6"/>
  <c r="EE166" i="6"/>
  <c r="EE36" i="6"/>
  <c r="EE167" i="6"/>
  <c r="EE37" i="6"/>
  <c r="EE38" i="6"/>
  <c r="EE168" i="6"/>
  <c r="EE39" i="6"/>
  <c r="EE40" i="6"/>
  <c r="EE41" i="6"/>
  <c r="EE169" i="6"/>
  <c r="EE170" i="6"/>
  <c r="EE171" i="6"/>
  <c r="EE42" i="6"/>
  <c r="EE172" i="6"/>
  <c r="EE173" i="6"/>
  <c r="EE174" i="6"/>
  <c r="EE175" i="6"/>
  <c r="EE176" i="6"/>
  <c r="EE43" i="6"/>
  <c r="EE44" i="6"/>
  <c r="EE177" i="6"/>
  <c r="EE178" i="6"/>
  <c r="EE179" i="6"/>
  <c r="EE180" i="6"/>
  <c r="EE45" i="6"/>
  <c r="EE181" i="6"/>
  <c r="EE46" i="6"/>
  <c r="EE47" i="6"/>
  <c r="EE48" i="6"/>
  <c r="EE49" i="6"/>
  <c r="EE182" i="6"/>
  <c r="EE50" i="6"/>
  <c r="EE183" i="6"/>
  <c r="EE184" i="6"/>
  <c r="EE51" i="6"/>
  <c r="EE52" i="6"/>
  <c r="EE185" i="6"/>
  <c r="EE186" i="6"/>
  <c r="EE187" i="6"/>
  <c r="EE188" i="6"/>
  <c r="EE189" i="6"/>
  <c r="EE190" i="6"/>
  <c r="EE53" i="6"/>
  <c r="EE54" i="6"/>
  <c r="EE55" i="6"/>
  <c r="EE56" i="6"/>
  <c r="EE57" i="6"/>
  <c r="EE191" i="6"/>
  <c r="EE192" i="6"/>
  <c r="EE193" i="6"/>
  <c r="EE58" i="6"/>
  <c r="EE59" i="6"/>
  <c r="EE60" i="6"/>
  <c r="EE61" i="6"/>
  <c r="EE194" i="6"/>
  <c r="EE62" i="6"/>
  <c r="EE63" i="6"/>
  <c r="EE64" i="6"/>
  <c r="EE65" i="6"/>
  <c r="EE66" i="6"/>
  <c r="EE195" i="6"/>
  <c r="EE196" i="6"/>
  <c r="EE67" i="6"/>
  <c r="EE197" i="6"/>
  <c r="EE198" i="6"/>
  <c r="EE199" i="6"/>
  <c r="EE68" i="6"/>
  <c r="EE69" i="6"/>
  <c r="EE200" i="6"/>
  <c r="EE70" i="6"/>
  <c r="EE201" i="6"/>
  <c r="EE71" i="6"/>
  <c r="EE72" i="6"/>
  <c r="EE73" i="6"/>
  <c r="EE74" i="6"/>
  <c r="EE75" i="6"/>
  <c r="EE202" i="6"/>
  <c r="EE203" i="6"/>
  <c r="EE76" i="6"/>
  <c r="EE77" i="6"/>
  <c r="EE204" i="6"/>
  <c r="EE78" i="6"/>
  <c r="EE79" i="6"/>
  <c r="EE205" i="6"/>
  <c r="EE206" i="6"/>
  <c r="EE80" i="6"/>
  <c r="EE207" i="6"/>
  <c r="EE208" i="6"/>
  <c r="EE81" i="6"/>
  <c r="EE209" i="6"/>
  <c r="EE210" i="6"/>
  <c r="EE82" i="6"/>
  <c r="EE211" i="6"/>
  <c r="EE83" i="6"/>
  <c r="EE84" i="6"/>
  <c r="EE85" i="6"/>
  <c r="EE212" i="6"/>
  <c r="EE213" i="6"/>
  <c r="EE214" i="6"/>
  <c r="EE86" i="6"/>
  <c r="EE215" i="6"/>
  <c r="EE87" i="6"/>
  <c r="EE216" i="6"/>
  <c r="EE217" i="6"/>
  <c r="EE88" i="6"/>
  <c r="EE218" i="6"/>
  <c r="EE219" i="6"/>
  <c r="EE89" i="6"/>
  <c r="EE220" i="6"/>
  <c r="EE221" i="6"/>
  <c r="EE222" i="6"/>
  <c r="EE223" i="6"/>
  <c r="EE224" i="6"/>
  <c r="EE225" i="6"/>
  <c r="EE90" i="6"/>
  <c r="EE226" i="6"/>
  <c r="EE91" i="6"/>
  <c r="EE227" i="6"/>
  <c r="EE228" i="6"/>
  <c r="EE92" i="6"/>
  <c r="EE229" i="6"/>
  <c r="EE93" i="6"/>
  <c r="EE94" i="6"/>
  <c r="EE95" i="6"/>
  <c r="EE230" i="6"/>
  <c r="EE96" i="6"/>
  <c r="EE97" i="6"/>
  <c r="EE98" i="6"/>
  <c r="EE99" i="6"/>
  <c r="EE231" i="6"/>
  <c r="EE100" i="6"/>
  <c r="EE101" i="6"/>
  <c r="EE102" i="6"/>
  <c r="EE232" i="6"/>
  <c r="EE103" i="6"/>
  <c r="EE104" i="6"/>
  <c r="EE233" i="6"/>
  <c r="EE234" i="6"/>
  <c r="EE105" i="6"/>
  <c r="EE235" i="6"/>
  <c r="EE236" i="6"/>
  <c r="EE237" i="6"/>
  <c r="EE106" i="6"/>
  <c r="EE238" i="6"/>
  <c r="EE107" i="6"/>
  <c r="EE239" i="6"/>
  <c r="EE108" i="6"/>
  <c r="EE109" i="6"/>
  <c r="EE240" i="6"/>
  <c r="EE241" i="6"/>
  <c r="EE110" i="6"/>
  <c r="EE242" i="6"/>
  <c r="EE111" i="6"/>
  <c r="EE243" i="6"/>
  <c r="EE244" i="6"/>
  <c r="EE245" i="6"/>
  <c r="EE112" i="6"/>
  <c r="EE113" i="6"/>
  <c r="EE114" i="6"/>
  <c r="EE115" i="6"/>
  <c r="EE246" i="6"/>
  <c r="EE247" i="6"/>
  <c r="EE116" i="6"/>
  <c r="EE248" i="6"/>
  <c r="EE249" i="6"/>
  <c r="EE250" i="6"/>
  <c r="EE117" i="6"/>
  <c r="EE118" i="6"/>
  <c r="EE251" i="6"/>
  <c r="EE119" i="6"/>
  <c r="EE252" i="6"/>
  <c r="EE120" i="6"/>
  <c r="EE121" i="6"/>
  <c r="EE253" i="6"/>
  <c r="EE254" i="6"/>
  <c r="EE255" i="6"/>
  <c r="EE256" i="6"/>
  <c r="EE257" i="6"/>
  <c r="EE122" i="6"/>
  <c r="EE123" i="6"/>
  <c r="EE124" i="6"/>
  <c r="EE258" i="6"/>
  <c r="EE259" i="6"/>
  <c r="EE125" i="6"/>
  <c r="EE260" i="6"/>
  <c r="EE261" i="6"/>
  <c r="EE126" i="6"/>
  <c r="EE127" i="6"/>
  <c r="EE128" i="6"/>
  <c r="EE129" i="6"/>
  <c r="EE130" i="6"/>
  <c r="EE262" i="6"/>
  <c r="EE131" i="6"/>
  <c r="EE263" i="6"/>
  <c r="EE264" i="6"/>
  <c r="EE132" i="6"/>
  <c r="EE265" i="6"/>
  <c r="EE133" i="6"/>
  <c r="EE134" i="6"/>
  <c r="EE266" i="6"/>
  <c r="EE267" i="6"/>
  <c r="EE268" i="6"/>
  <c r="EE269" i="6"/>
  <c r="EE270" i="6"/>
  <c r="EE271" i="6"/>
  <c r="EE272" i="6"/>
  <c r="EE273" i="6"/>
  <c r="EE274" i="6"/>
  <c r="EE135" i="6"/>
  <c r="ED136" i="6"/>
  <c r="ED137" i="6"/>
  <c r="ED2" i="6"/>
  <c r="ED138" i="6"/>
  <c r="ED3" i="6"/>
  <c r="ED4" i="6"/>
  <c r="ED5" i="6"/>
  <c r="ED139" i="6"/>
  <c r="ED140" i="6"/>
  <c r="ED6" i="6"/>
  <c r="ED7" i="6"/>
  <c r="ED141" i="6"/>
  <c r="ED8" i="6"/>
  <c r="ED9" i="6"/>
  <c r="ED10" i="6"/>
  <c r="ED142" i="6"/>
  <c r="ED11" i="6"/>
  <c r="ED12" i="6"/>
  <c r="ED13" i="6"/>
  <c r="ED14" i="6"/>
  <c r="ED143" i="6"/>
  <c r="ED15" i="6"/>
  <c r="ED16" i="6"/>
  <c r="ED144" i="6"/>
  <c r="ED17" i="6"/>
  <c r="ED145" i="6"/>
  <c r="ED18" i="6"/>
  <c r="ED146" i="6"/>
  <c r="ED147" i="6"/>
  <c r="ED19" i="6"/>
  <c r="ED148" i="6"/>
  <c r="ED20" i="6"/>
  <c r="ED149" i="6"/>
  <c r="ED21" i="6"/>
  <c r="ED22" i="6"/>
  <c r="ED23" i="6"/>
  <c r="ED150" i="6"/>
  <c r="ED151" i="6"/>
  <c r="ED152" i="6"/>
  <c r="ED24" i="6"/>
  <c r="ED153" i="6"/>
  <c r="ED25" i="6"/>
  <c r="ED154" i="6"/>
  <c r="ED26" i="6"/>
  <c r="ED155" i="6"/>
  <c r="ED156" i="6"/>
  <c r="ED157" i="6"/>
  <c r="ED158" i="6"/>
  <c r="ED27" i="6"/>
  <c r="ED28" i="6"/>
  <c r="ED159" i="6"/>
  <c r="ED160" i="6"/>
  <c r="ED29" i="6"/>
  <c r="ED161" i="6"/>
  <c r="ED162" i="6"/>
  <c r="ED163" i="6"/>
  <c r="ED30" i="6"/>
  <c r="ED31" i="6"/>
  <c r="ED164" i="6"/>
  <c r="ED32" i="6"/>
  <c r="ED165" i="6"/>
  <c r="ED33" i="6"/>
  <c r="ED34" i="6"/>
  <c r="ED35" i="6"/>
  <c r="ED166" i="6"/>
  <c r="ED36" i="6"/>
  <c r="ED167" i="6"/>
  <c r="ED37" i="6"/>
  <c r="ED38" i="6"/>
  <c r="ED168" i="6"/>
  <c r="ED39" i="6"/>
  <c r="ED40" i="6"/>
  <c r="ED41" i="6"/>
  <c r="ED169" i="6"/>
  <c r="ED170" i="6"/>
  <c r="ED171" i="6"/>
  <c r="ED42" i="6"/>
  <c r="ED172" i="6"/>
  <c r="ED173" i="6"/>
  <c r="ED174" i="6"/>
  <c r="ED175" i="6"/>
  <c r="ED176" i="6"/>
  <c r="ED43" i="6"/>
  <c r="ED44" i="6"/>
  <c r="ED177" i="6"/>
  <c r="ED178" i="6"/>
  <c r="ED179" i="6"/>
  <c r="ED180" i="6"/>
  <c r="ED45" i="6"/>
  <c r="ED181" i="6"/>
  <c r="ED46" i="6"/>
  <c r="ED47" i="6"/>
  <c r="ED48" i="6"/>
  <c r="ED49" i="6"/>
  <c r="ED182" i="6"/>
  <c r="ED50" i="6"/>
  <c r="ED183" i="6"/>
  <c r="ED184" i="6"/>
  <c r="ED51" i="6"/>
  <c r="ED52" i="6"/>
  <c r="ED185" i="6"/>
  <c r="ED186" i="6"/>
  <c r="ED187" i="6"/>
  <c r="ED188" i="6"/>
  <c r="ED189" i="6"/>
  <c r="ED190" i="6"/>
  <c r="ED53" i="6"/>
  <c r="ED54" i="6"/>
  <c r="ED55" i="6"/>
  <c r="ED56" i="6"/>
  <c r="ED57" i="6"/>
  <c r="ED191" i="6"/>
  <c r="ED192" i="6"/>
  <c r="ED193" i="6"/>
  <c r="ED58" i="6"/>
  <c r="ED59" i="6"/>
  <c r="ED60" i="6"/>
  <c r="ED61" i="6"/>
  <c r="ED194" i="6"/>
  <c r="ED62" i="6"/>
  <c r="ED63" i="6"/>
  <c r="ED64" i="6"/>
  <c r="ED65" i="6"/>
  <c r="ED66" i="6"/>
  <c r="ED195" i="6"/>
  <c r="ED196" i="6"/>
  <c r="ED67" i="6"/>
  <c r="ED197" i="6"/>
  <c r="ED198" i="6"/>
  <c r="ED199" i="6"/>
  <c r="ED68" i="6"/>
  <c r="ED69" i="6"/>
  <c r="ED200" i="6"/>
  <c r="ED70" i="6"/>
  <c r="ED201" i="6"/>
  <c r="ED71" i="6"/>
  <c r="ED72" i="6"/>
  <c r="ED73" i="6"/>
  <c r="ED74" i="6"/>
  <c r="ED75" i="6"/>
  <c r="ED202" i="6"/>
  <c r="ED203" i="6"/>
  <c r="ED76" i="6"/>
  <c r="ED77" i="6"/>
  <c r="ED204" i="6"/>
  <c r="ED78" i="6"/>
  <c r="ED79" i="6"/>
  <c r="ED205" i="6"/>
  <c r="ED206" i="6"/>
  <c r="ED80" i="6"/>
  <c r="ED207" i="6"/>
  <c r="ED208" i="6"/>
  <c r="ED81" i="6"/>
  <c r="ED209" i="6"/>
  <c r="ED210" i="6"/>
  <c r="ED82" i="6"/>
  <c r="ED211" i="6"/>
  <c r="ED83" i="6"/>
  <c r="ED84" i="6"/>
  <c r="ED85" i="6"/>
  <c r="ED212" i="6"/>
  <c r="ED213" i="6"/>
  <c r="ED214" i="6"/>
  <c r="ED86" i="6"/>
  <c r="ED215" i="6"/>
  <c r="ED87" i="6"/>
  <c r="ED216" i="6"/>
  <c r="ED217" i="6"/>
  <c r="ED88" i="6"/>
  <c r="ED218" i="6"/>
  <c r="ED219" i="6"/>
  <c r="ED89" i="6"/>
  <c r="ED220" i="6"/>
  <c r="ED221" i="6"/>
  <c r="ED222" i="6"/>
  <c r="ED223" i="6"/>
  <c r="ED224" i="6"/>
  <c r="ED225" i="6"/>
  <c r="ED90" i="6"/>
  <c r="ED226" i="6"/>
  <c r="ED91" i="6"/>
  <c r="ED227" i="6"/>
  <c r="ED228" i="6"/>
  <c r="ED92" i="6"/>
  <c r="ED229" i="6"/>
  <c r="ED93" i="6"/>
  <c r="ED94" i="6"/>
  <c r="ED95" i="6"/>
  <c r="ED230" i="6"/>
  <c r="ED96" i="6"/>
  <c r="ED97" i="6"/>
  <c r="ED98" i="6"/>
  <c r="ED99" i="6"/>
  <c r="ED231" i="6"/>
  <c r="ED100" i="6"/>
  <c r="ED101" i="6"/>
  <c r="ED102" i="6"/>
  <c r="ED232" i="6"/>
  <c r="ED103" i="6"/>
  <c r="ED104" i="6"/>
  <c r="ED233" i="6"/>
  <c r="ED234" i="6"/>
  <c r="ED105" i="6"/>
  <c r="ED235" i="6"/>
  <c r="ED236" i="6"/>
  <c r="ED237" i="6"/>
  <c r="ED106" i="6"/>
  <c r="ED238" i="6"/>
  <c r="ED107" i="6"/>
  <c r="ED239" i="6"/>
  <c r="ED108" i="6"/>
  <c r="ED109" i="6"/>
  <c r="ED240" i="6"/>
  <c r="ED241" i="6"/>
  <c r="ED110" i="6"/>
  <c r="ED242" i="6"/>
  <c r="ED111" i="6"/>
  <c r="ED243" i="6"/>
  <c r="ED244" i="6"/>
  <c r="ED245" i="6"/>
  <c r="ED112" i="6"/>
  <c r="ED113" i="6"/>
  <c r="ED114" i="6"/>
  <c r="ED115" i="6"/>
  <c r="ED246" i="6"/>
  <c r="ED247" i="6"/>
  <c r="ED116" i="6"/>
  <c r="ED248" i="6"/>
  <c r="ED249" i="6"/>
  <c r="ED250" i="6"/>
  <c r="ED117" i="6"/>
  <c r="ED118" i="6"/>
  <c r="ED251" i="6"/>
  <c r="ED119" i="6"/>
  <c r="ED252" i="6"/>
  <c r="ED120" i="6"/>
  <c r="ED121" i="6"/>
  <c r="ED253" i="6"/>
  <c r="ED254" i="6"/>
  <c r="ED255" i="6"/>
  <c r="ED256" i="6"/>
  <c r="ED257" i="6"/>
  <c r="ED122" i="6"/>
  <c r="ED123" i="6"/>
  <c r="ED124" i="6"/>
  <c r="ED258" i="6"/>
  <c r="ED259" i="6"/>
  <c r="ED125" i="6"/>
  <c r="ED260" i="6"/>
  <c r="ED261" i="6"/>
  <c r="ED126" i="6"/>
  <c r="ED127" i="6"/>
  <c r="ED128" i="6"/>
  <c r="ED129" i="6"/>
  <c r="ED130" i="6"/>
  <c r="ED262" i="6"/>
  <c r="ED131" i="6"/>
  <c r="ED263" i="6"/>
  <c r="ED264" i="6"/>
  <c r="ED132" i="6"/>
  <c r="ED265" i="6"/>
  <c r="ED133" i="6"/>
  <c r="ED134" i="6"/>
  <c r="ED266" i="6"/>
  <c r="ED267" i="6"/>
  <c r="ED268" i="6"/>
  <c r="ED269" i="6"/>
  <c r="ED270" i="6"/>
  <c r="ED271" i="6"/>
  <c r="ED272" i="6"/>
  <c r="ED273" i="6"/>
  <c r="ED274" i="6"/>
  <c r="ED135" i="6"/>
  <c r="DX136" i="6"/>
  <c r="DX137" i="6"/>
  <c r="DX2" i="6"/>
  <c r="DX138" i="6"/>
  <c r="DX3" i="6"/>
  <c r="DX4" i="6"/>
  <c r="DX5" i="6"/>
  <c r="DX139" i="6"/>
  <c r="DX140" i="6"/>
  <c r="DX6" i="6"/>
  <c r="DX7" i="6"/>
  <c r="DX141" i="6"/>
  <c r="DX8" i="6"/>
  <c r="DX9" i="6"/>
  <c r="DX10" i="6"/>
  <c r="DX142" i="6"/>
  <c r="DX11" i="6"/>
  <c r="DX12" i="6"/>
  <c r="DX13" i="6"/>
  <c r="DX14" i="6"/>
  <c r="DX143" i="6"/>
  <c r="DX15" i="6"/>
  <c r="DX16" i="6"/>
  <c r="DX144" i="6"/>
  <c r="DX17" i="6"/>
  <c r="DX145" i="6"/>
  <c r="DX18" i="6"/>
  <c r="DX146" i="6"/>
  <c r="DX147" i="6"/>
  <c r="DX19" i="6"/>
  <c r="DX148" i="6"/>
  <c r="DX20" i="6"/>
  <c r="DX149" i="6"/>
  <c r="DX21" i="6"/>
  <c r="DX22" i="6"/>
  <c r="DX23" i="6"/>
  <c r="DX150" i="6"/>
  <c r="DX151" i="6"/>
  <c r="DX152" i="6"/>
  <c r="DX24" i="6"/>
  <c r="DX153" i="6"/>
  <c r="DX25" i="6"/>
  <c r="DX154" i="6"/>
  <c r="DX26" i="6"/>
  <c r="DX155" i="6"/>
  <c r="DX156" i="6"/>
  <c r="DX157" i="6"/>
  <c r="DX158" i="6"/>
  <c r="DX27" i="6"/>
  <c r="DX28" i="6"/>
  <c r="DX159" i="6"/>
  <c r="DX160" i="6"/>
  <c r="DX29" i="6"/>
  <c r="DX161" i="6"/>
  <c r="DX162" i="6"/>
  <c r="DX163" i="6"/>
  <c r="DX30" i="6"/>
  <c r="DX31" i="6"/>
  <c r="DX164" i="6"/>
  <c r="DX32" i="6"/>
  <c r="DX165" i="6"/>
  <c r="DX33" i="6"/>
  <c r="DX34" i="6"/>
  <c r="DX35" i="6"/>
  <c r="DX166" i="6"/>
  <c r="DX36" i="6"/>
  <c r="DX167" i="6"/>
  <c r="DX37" i="6"/>
  <c r="DX38" i="6"/>
  <c r="DX168" i="6"/>
  <c r="DX39" i="6"/>
  <c r="DX40" i="6"/>
  <c r="DX41" i="6"/>
  <c r="DX169" i="6"/>
  <c r="DX170" i="6"/>
  <c r="DX171" i="6"/>
  <c r="DX42" i="6"/>
  <c r="DX172" i="6"/>
  <c r="DX173" i="6"/>
  <c r="DX174" i="6"/>
  <c r="DX175" i="6"/>
  <c r="DX176" i="6"/>
  <c r="DX43" i="6"/>
  <c r="DX44" i="6"/>
  <c r="DX177" i="6"/>
  <c r="DX178" i="6"/>
  <c r="DX179" i="6"/>
  <c r="DX180" i="6"/>
  <c r="DX45" i="6"/>
  <c r="DX181" i="6"/>
  <c r="DX46" i="6"/>
  <c r="DX47" i="6"/>
  <c r="DX48" i="6"/>
  <c r="DX49" i="6"/>
  <c r="DX182" i="6"/>
  <c r="DX50" i="6"/>
  <c r="DX183" i="6"/>
  <c r="DX184" i="6"/>
  <c r="DX51" i="6"/>
  <c r="DX52" i="6"/>
  <c r="DX185" i="6"/>
  <c r="DX186" i="6"/>
  <c r="DX187" i="6"/>
  <c r="DX188" i="6"/>
  <c r="DX189" i="6"/>
  <c r="DX190" i="6"/>
  <c r="DX53" i="6"/>
  <c r="DX54" i="6"/>
  <c r="DX55" i="6"/>
  <c r="DX56" i="6"/>
  <c r="DX57" i="6"/>
  <c r="DX191" i="6"/>
  <c r="DX192" i="6"/>
  <c r="DX193" i="6"/>
  <c r="DX58" i="6"/>
  <c r="DX59" i="6"/>
  <c r="DX60" i="6"/>
  <c r="DX61" i="6"/>
  <c r="DX194" i="6"/>
  <c r="DX62" i="6"/>
  <c r="DX63" i="6"/>
  <c r="DX64" i="6"/>
  <c r="DX65" i="6"/>
  <c r="DX66" i="6"/>
  <c r="DX195" i="6"/>
  <c r="DX196" i="6"/>
  <c r="DX67" i="6"/>
  <c r="DX197" i="6"/>
  <c r="DX198" i="6"/>
  <c r="DX199" i="6"/>
  <c r="DX68" i="6"/>
  <c r="DX69" i="6"/>
  <c r="DX200" i="6"/>
  <c r="DX70" i="6"/>
  <c r="DX201" i="6"/>
  <c r="DX71" i="6"/>
  <c r="DX72" i="6"/>
  <c r="DX73" i="6"/>
  <c r="DX74" i="6"/>
  <c r="DX75" i="6"/>
  <c r="DX202" i="6"/>
  <c r="DX203" i="6"/>
  <c r="DX76" i="6"/>
  <c r="DX77" i="6"/>
  <c r="DX204" i="6"/>
  <c r="DX78" i="6"/>
  <c r="DX79" i="6"/>
  <c r="DX205" i="6"/>
  <c r="DX206" i="6"/>
  <c r="DX80" i="6"/>
  <c r="DX207" i="6"/>
  <c r="DX208" i="6"/>
  <c r="DX81" i="6"/>
  <c r="DX209" i="6"/>
  <c r="DX210" i="6"/>
  <c r="DX82" i="6"/>
  <c r="DX211" i="6"/>
  <c r="DX83" i="6"/>
  <c r="DX84" i="6"/>
  <c r="DX85" i="6"/>
  <c r="DX212" i="6"/>
  <c r="DX213" i="6"/>
  <c r="DX214" i="6"/>
  <c r="DX86" i="6"/>
  <c r="DX215" i="6"/>
  <c r="DX87" i="6"/>
  <c r="DX216" i="6"/>
  <c r="DX217" i="6"/>
  <c r="DX88" i="6"/>
  <c r="DX218" i="6"/>
  <c r="DX219" i="6"/>
  <c r="DX89" i="6"/>
  <c r="DX220" i="6"/>
  <c r="DX221" i="6"/>
  <c r="DX222" i="6"/>
  <c r="DX223" i="6"/>
  <c r="DX224" i="6"/>
  <c r="DX225" i="6"/>
  <c r="DX90" i="6"/>
  <c r="DX226" i="6"/>
  <c r="DX91" i="6"/>
  <c r="DX227" i="6"/>
  <c r="DX228" i="6"/>
  <c r="DX92" i="6"/>
  <c r="DX229" i="6"/>
  <c r="DX93" i="6"/>
  <c r="DX94" i="6"/>
  <c r="DX95" i="6"/>
  <c r="DX230" i="6"/>
  <c r="DX96" i="6"/>
  <c r="DX97" i="6"/>
  <c r="DX98" i="6"/>
  <c r="DX99" i="6"/>
  <c r="DX231" i="6"/>
  <c r="DX100" i="6"/>
  <c r="DX101" i="6"/>
  <c r="DX102" i="6"/>
  <c r="DX232" i="6"/>
  <c r="DX103" i="6"/>
  <c r="DX104" i="6"/>
  <c r="DX233" i="6"/>
  <c r="DX234" i="6"/>
  <c r="DX105" i="6"/>
  <c r="DX235" i="6"/>
  <c r="DX236" i="6"/>
  <c r="DX237" i="6"/>
  <c r="DX106" i="6"/>
  <c r="DX238" i="6"/>
  <c r="DX107" i="6"/>
  <c r="DX239" i="6"/>
  <c r="DX108" i="6"/>
  <c r="DX109" i="6"/>
  <c r="DX240" i="6"/>
  <c r="DX241" i="6"/>
  <c r="DX110" i="6"/>
  <c r="DX242" i="6"/>
  <c r="DX111" i="6"/>
  <c r="DX243" i="6"/>
  <c r="DX244" i="6"/>
  <c r="DX245" i="6"/>
  <c r="DX112" i="6"/>
  <c r="DX113" i="6"/>
  <c r="DX114" i="6"/>
  <c r="DX115" i="6"/>
  <c r="DX246" i="6"/>
  <c r="DX247" i="6"/>
  <c r="DX116" i="6"/>
  <c r="DX248" i="6"/>
  <c r="DX249" i="6"/>
  <c r="DX250" i="6"/>
  <c r="DX117" i="6"/>
  <c r="DX118" i="6"/>
  <c r="DX251" i="6"/>
  <c r="DX119" i="6"/>
  <c r="DX252" i="6"/>
  <c r="DX120" i="6"/>
  <c r="DX121" i="6"/>
  <c r="DX253" i="6"/>
  <c r="DX254" i="6"/>
  <c r="DX255" i="6"/>
  <c r="DX256" i="6"/>
  <c r="DX257" i="6"/>
  <c r="DX122" i="6"/>
  <c r="DX123" i="6"/>
  <c r="DX124" i="6"/>
  <c r="DX258" i="6"/>
  <c r="DX259" i="6"/>
  <c r="DX125" i="6"/>
  <c r="DX260" i="6"/>
  <c r="DX261" i="6"/>
  <c r="DX126" i="6"/>
  <c r="DX127" i="6"/>
  <c r="DX128" i="6"/>
  <c r="DX129" i="6"/>
  <c r="DX130" i="6"/>
  <c r="DX262" i="6"/>
  <c r="DX131" i="6"/>
  <c r="DX263" i="6"/>
  <c r="DX264" i="6"/>
  <c r="DX132" i="6"/>
  <c r="DX265" i="6"/>
  <c r="DX133" i="6"/>
  <c r="DX134" i="6"/>
  <c r="DX266" i="6"/>
  <c r="DX267" i="6"/>
  <c r="DX268" i="6"/>
  <c r="DX269" i="6"/>
  <c r="DX270" i="6"/>
  <c r="DX271" i="6"/>
  <c r="DX272" i="6"/>
  <c r="DX273" i="6"/>
  <c r="DX274" i="6"/>
  <c r="DT136" i="6"/>
  <c r="DT137" i="6"/>
  <c r="DT2" i="6"/>
  <c r="DT138" i="6"/>
  <c r="DT3" i="6"/>
  <c r="DT4" i="6"/>
  <c r="DT5" i="6"/>
  <c r="DT139" i="6"/>
  <c r="DT140" i="6"/>
  <c r="DT6" i="6"/>
  <c r="DT7" i="6"/>
  <c r="DT141" i="6"/>
  <c r="DT8" i="6"/>
  <c r="DT9" i="6"/>
  <c r="DT10" i="6"/>
  <c r="DT142" i="6"/>
  <c r="DT11" i="6"/>
  <c r="DT12" i="6"/>
  <c r="DT13" i="6"/>
  <c r="DT14" i="6"/>
  <c r="DT143" i="6"/>
  <c r="DT15" i="6"/>
  <c r="DT16" i="6"/>
  <c r="DT144" i="6"/>
  <c r="DT17" i="6"/>
  <c r="DT145" i="6"/>
  <c r="DT18" i="6"/>
  <c r="DT146" i="6"/>
  <c r="DT147" i="6"/>
  <c r="DT19" i="6"/>
  <c r="DT148" i="6"/>
  <c r="DT20" i="6"/>
  <c r="DT149" i="6"/>
  <c r="DT21" i="6"/>
  <c r="DT22" i="6"/>
  <c r="DT23" i="6"/>
  <c r="DT150" i="6"/>
  <c r="DT151" i="6"/>
  <c r="DT152" i="6"/>
  <c r="DT24" i="6"/>
  <c r="DT153" i="6"/>
  <c r="DT25" i="6"/>
  <c r="DT154" i="6"/>
  <c r="DT26" i="6"/>
  <c r="DT155" i="6"/>
  <c r="DT156" i="6"/>
  <c r="DT157" i="6"/>
  <c r="DT158" i="6"/>
  <c r="DT27" i="6"/>
  <c r="DT28" i="6"/>
  <c r="DT159" i="6"/>
  <c r="DT160" i="6"/>
  <c r="DT29" i="6"/>
  <c r="DT161" i="6"/>
  <c r="DT162" i="6"/>
  <c r="DT163" i="6"/>
  <c r="DT30" i="6"/>
  <c r="DT31" i="6"/>
  <c r="DT164" i="6"/>
  <c r="DT32" i="6"/>
  <c r="DT165" i="6"/>
  <c r="DT33" i="6"/>
  <c r="DT34" i="6"/>
  <c r="DT35" i="6"/>
  <c r="DT166" i="6"/>
  <c r="DT36" i="6"/>
  <c r="DT167" i="6"/>
  <c r="DT37" i="6"/>
  <c r="DT38" i="6"/>
  <c r="DT168" i="6"/>
  <c r="DT39" i="6"/>
  <c r="DT40" i="6"/>
  <c r="DT41" i="6"/>
  <c r="DT169" i="6"/>
  <c r="DT170" i="6"/>
  <c r="DT171" i="6"/>
  <c r="DT42" i="6"/>
  <c r="DT172" i="6"/>
  <c r="DT173" i="6"/>
  <c r="DT174" i="6"/>
  <c r="DT175" i="6"/>
  <c r="DT176" i="6"/>
  <c r="DT43" i="6"/>
  <c r="DT44" i="6"/>
  <c r="DT177" i="6"/>
  <c r="DT178" i="6"/>
  <c r="DT179" i="6"/>
  <c r="DT180" i="6"/>
  <c r="DT45" i="6"/>
  <c r="DT181" i="6"/>
  <c r="DT46" i="6"/>
  <c r="DT47" i="6"/>
  <c r="DT48" i="6"/>
  <c r="DT49" i="6"/>
  <c r="DT182" i="6"/>
  <c r="DT50" i="6"/>
  <c r="DT183" i="6"/>
  <c r="DT184" i="6"/>
  <c r="DT51" i="6"/>
  <c r="DT52" i="6"/>
  <c r="DT185" i="6"/>
  <c r="DT186" i="6"/>
  <c r="DT187" i="6"/>
  <c r="DT188" i="6"/>
  <c r="DT189" i="6"/>
  <c r="DT190" i="6"/>
  <c r="DT53" i="6"/>
  <c r="DT54" i="6"/>
  <c r="DT55" i="6"/>
  <c r="DT56" i="6"/>
  <c r="DT57" i="6"/>
  <c r="DT191" i="6"/>
  <c r="DT192" i="6"/>
  <c r="DT193" i="6"/>
  <c r="DT58" i="6"/>
  <c r="DT59" i="6"/>
  <c r="DT60" i="6"/>
  <c r="DT61" i="6"/>
  <c r="DT194" i="6"/>
  <c r="DT62" i="6"/>
  <c r="DT63" i="6"/>
  <c r="DT64" i="6"/>
  <c r="DT65" i="6"/>
  <c r="DT66" i="6"/>
  <c r="DT195" i="6"/>
  <c r="DT196" i="6"/>
  <c r="DT67" i="6"/>
  <c r="DT197" i="6"/>
  <c r="DT198" i="6"/>
  <c r="DT199" i="6"/>
  <c r="DT68" i="6"/>
  <c r="DT69" i="6"/>
  <c r="DT200" i="6"/>
  <c r="DT70" i="6"/>
  <c r="DT201" i="6"/>
  <c r="DT71" i="6"/>
  <c r="DT72" i="6"/>
  <c r="DT73" i="6"/>
  <c r="DT74" i="6"/>
  <c r="DT75" i="6"/>
  <c r="DT202" i="6"/>
  <c r="DT203" i="6"/>
  <c r="DT76" i="6"/>
  <c r="DT77" i="6"/>
  <c r="DT204" i="6"/>
  <c r="DT78" i="6"/>
  <c r="DT79" i="6"/>
  <c r="DT205" i="6"/>
  <c r="DT206" i="6"/>
  <c r="DT80" i="6"/>
  <c r="DT207" i="6"/>
  <c r="DT208" i="6"/>
  <c r="DT81" i="6"/>
  <c r="DT209" i="6"/>
  <c r="DT210" i="6"/>
  <c r="DT82" i="6"/>
  <c r="DT211" i="6"/>
  <c r="DT83" i="6"/>
  <c r="DT84" i="6"/>
  <c r="DT85" i="6"/>
  <c r="DT212" i="6"/>
  <c r="DT213" i="6"/>
  <c r="DT214" i="6"/>
  <c r="DT86" i="6"/>
  <c r="DT215" i="6"/>
  <c r="DT87" i="6"/>
  <c r="DT216" i="6"/>
  <c r="DT217" i="6"/>
  <c r="DT88" i="6"/>
  <c r="DT218" i="6"/>
  <c r="DT219" i="6"/>
  <c r="DT89" i="6"/>
  <c r="DT220" i="6"/>
  <c r="DT221" i="6"/>
  <c r="DT222" i="6"/>
  <c r="DT223" i="6"/>
  <c r="DT224" i="6"/>
  <c r="DT225" i="6"/>
  <c r="DT90" i="6"/>
  <c r="DT226" i="6"/>
  <c r="DT91" i="6"/>
  <c r="DT227" i="6"/>
  <c r="DT228" i="6"/>
  <c r="DT92" i="6"/>
  <c r="DT229" i="6"/>
  <c r="DT93" i="6"/>
  <c r="DT94" i="6"/>
  <c r="DT95" i="6"/>
  <c r="DT230" i="6"/>
  <c r="DT96" i="6"/>
  <c r="DT97" i="6"/>
  <c r="DT98" i="6"/>
  <c r="DT99" i="6"/>
  <c r="DT231" i="6"/>
  <c r="DT100" i="6"/>
  <c r="DT101" i="6"/>
  <c r="DT102" i="6"/>
  <c r="DT232" i="6"/>
  <c r="DT103" i="6"/>
  <c r="DT104" i="6"/>
  <c r="DT233" i="6"/>
  <c r="DT234" i="6"/>
  <c r="DT105" i="6"/>
  <c r="DT235" i="6"/>
  <c r="DT236" i="6"/>
  <c r="DT237" i="6"/>
  <c r="DT106" i="6"/>
  <c r="DT238" i="6"/>
  <c r="DT107" i="6"/>
  <c r="DT239" i="6"/>
  <c r="DT108" i="6"/>
  <c r="DT109" i="6"/>
  <c r="DT240" i="6"/>
  <c r="DT241" i="6"/>
  <c r="DT110" i="6"/>
  <c r="DT242" i="6"/>
  <c r="DT111" i="6"/>
  <c r="DT243" i="6"/>
  <c r="DT244" i="6"/>
  <c r="DT245" i="6"/>
  <c r="DT112" i="6"/>
  <c r="DT113" i="6"/>
  <c r="DT114" i="6"/>
  <c r="DT115" i="6"/>
  <c r="DT246" i="6"/>
  <c r="DT247" i="6"/>
  <c r="DT116" i="6"/>
  <c r="DT248" i="6"/>
  <c r="DT249" i="6"/>
  <c r="DT250" i="6"/>
  <c r="DT117" i="6"/>
  <c r="DT118" i="6"/>
  <c r="DT251" i="6"/>
  <c r="DT119" i="6"/>
  <c r="DT252" i="6"/>
  <c r="DT120" i="6"/>
  <c r="DT121" i="6"/>
  <c r="DT253" i="6"/>
  <c r="DT254" i="6"/>
  <c r="DT255" i="6"/>
  <c r="DT256" i="6"/>
  <c r="DT257" i="6"/>
  <c r="DT122" i="6"/>
  <c r="DT123" i="6"/>
  <c r="DT124" i="6"/>
  <c r="DT258" i="6"/>
  <c r="DT259" i="6"/>
  <c r="DT125" i="6"/>
  <c r="DT260" i="6"/>
  <c r="DT261" i="6"/>
  <c r="DT126" i="6"/>
  <c r="DT127" i="6"/>
  <c r="DT128" i="6"/>
  <c r="DT129" i="6"/>
  <c r="DT130" i="6"/>
  <c r="DT262" i="6"/>
  <c r="DT131" i="6"/>
  <c r="DT263" i="6"/>
  <c r="DT264" i="6"/>
  <c r="DT132" i="6"/>
  <c r="DT265" i="6"/>
  <c r="DT133" i="6"/>
  <c r="DT134" i="6"/>
  <c r="DT266" i="6"/>
  <c r="DT267" i="6"/>
  <c r="DT268" i="6"/>
  <c r="DT269" i="6"/>
  <c r="DT270" i="6"/>
  <c r="DT271" i="6"/>
  <c r="DT272" i="6"/>
  <c r="DT273" i="6"/>
  <c r="DT274" i="6"/>
  <c r="DT135" i="6"/>
  <c r="DS136" i="6"/>
  <c r="DS137" i="6"/>
  <c r="DS2" i="6"/>
  <c r="DS138" i="6"/>
  <c r="DS3" i="6"/>
  <c r="DS4" i="6"/>
  <c r="DS5" i="6"/>
  <c r="DS139" i="6"/>
  <c r="DS140" i="6"/>
  <c r="DS6" i="6"/>
  <c r="DS7" i="6"/>
  <c r="DS141" i="6"/>
  <c r="DS8" i="6"/>
  <c r="DS9" i="6"/>
  <c r="DS10" i="6"/>
  <c r="DS142" i="6"/>
  <c r="DS11" i="6"/>
  <c r="DS12" i="6"/>
  <c r="DS13" i="6"/>
  <c r="DS14" i="6"/>
  <c r="DS143" i="6"/>
  <c r="DS15" i="6"/>
  <c r="DS16" i="6"/>
  <c r="DS144" i="6"/>
  <c r="DS17" i="6"/>
  <c r="DS145" i="6"/>
  <c r="DS18" i="6"/>
  <c r="DS146" i="6"/>
  <c r="DS147" i="6"/>
  <c r="DS19" i="6"/>
  <c r="DS148" i="6"/>
  <c r="DS20" i="6"/>
  <c r="DS149" i="6"/>
  <c r="DS21" i="6"/>
  <c r="DS22" i="6"/>
  <c r="DS23" i="6"/>
  <c r="DS150" i="6"/>
  <c r="DS151" i="6"/>
  <c r="DS152" i="6"/>
  <c r="DS24" i="6"/>
  <c r="DS153" i="6"/>
  <c r="DS25" i="6"/>
  <c r="DS154" i="6"/>
  <c r="DS26" i="6"/>
  <c r="DS155" i="6"/>
  <c r="DS156" i="6"/>
  <c r="DS157" i="6"/>
  <c r="DS158" i="6"/>
  <c r="DS27" i="6"/>
  <c r="DS28" i="6"/>
  <c r="DS159" i="6"/>
  <c r="DS160" i="6"/>
  <c r="DS29" i="6"/>
  <c r="DS161" i="6"/>
  <c r="DS162" i="6"/>
  <c r="DS163" i="6"/>
  <c r="DS30" i="6"/>
  <c r="DS31" i="6"/>
  <c r="DS164" i="6"/>
  <c r="DS32" i="6"/>
  <c r="DS165" i="6"/>
  <c r="DS33" i="6"/>
  <c r="DS34" i="6"/>
  <c r="DS35" i="6"/>
  <c r="DS166" i="6"/>
  <c r="DS36" i="6"/>
  <c r="DS167" i="6"/>
  <c r="DS37" i="6"/>
  <c r="DS38" i="6"/>
  <c r="DS168" i="6"/>
  <c r="DS39" i="6"/>
  <c r="DS40" i="6"/>
  <c r="DS41" i="6"/>
  <c r="DS169" i="6"/>
  <c r="DS170" i="6"/>
  <c r="DS171" i="6"/>
  <c r="DS42" i="6"/>
  <c r="DS172" i="6"/>
  <c r="DS173" i="6"/>
  <c r="DS174" i="6"/>
  <c r="DS175" i="6"/>
  <c r="DS176" i="6"/>
  <c r="DS43" i="6"/>
  <c r="DS44" i="6"/>
  <c r="DS177" i="6"/>
  <c r="DS178" i="6"/>
  <c r="DS179" i="6"/>
  <c r="DS180" i="6"/>
  <c r="DS45" i="6"/>
  <c r="DS181" i="6"/>
  <c r="DS46" i="6"/>
  <c r="DS47" i="6"/>
  <c r="DS48" i="6"/>
  <c r="DS49" i="6"/>
  <c r="DS182" i="6"/>
  <c r="DS50" i="6"/>
  <c r="DS183" i="6"/>
  <c r="DS184" i="6"/>
  <c r="DS51" i="6"/>
  <c r="DS52" i="6"/>
  <c r="DS185" i="6"/>
  <c r="DS186" i="6"/>
  <c r="DS187" i="6"/>
  <c r="DS188" i="6"/>
  <c r="DS189" i="6"/>
  <c r="DS190" i="6"/>
  <c r="DS53" i="6"/>
  <c r="DS54" i="6"/>
  <c r="DS55" i="6"/>
  <c r="DS56" i="6"/>
  <c r="DS57" i="6"/>
  <c r="DS191" i="6"/>
  <c r="DS192" i="6"/>
  <c r="DS193" i="6"/>
  <c r="DS58" i="6"/>
  <c r="DS59" i="6"/>
  <c r="DS60" i="6"/>
  <c r="DS61" i="6"/>
  <c r="DS194" i="6"/>
  <c r="DS62" i="6"/>
  <c r="DS63" i="6"/>
  <c r="DS64" i="6"/>
  <c r="DS65" i="6"/>
  <c r="DS66" i="6"/>
  <c r="DS195" i="6"/>
  <c r="DS196" i="6"/>
  <c r="DS67" i="6"/>
  <c r="DS197" i="6"/>
  <c r="DS198" i="6"/>
  <c r="DS199" i="6"/>
  <c r="DS68" i="6"/>
  <c r="DS69" i="6"/>
  <c r="DS200" i="6"/>
  <c r="DS70" i="6"/>
  <c r="DS201" i="6"/>
  <c r="DS71" i="6"/>
  <c r="DS72" i="6"/>
  <c r="DS73" i="6"/>
  <c r="DS74" i="6"/>
  <c r="DS75" i="6"/>
  <c r="DS202" i="6"/>
  <c r="DS203" i="6"/>
  <c r="DS76" i="6"/>
  <c r="DS77" i="6"/>
  <c r="DS204" i="6"/>
  <c r="DS78" i="6"/>
  <c r="DS79" i="6"/>
  <c r="DS205" i="6"/>
  <c r="DS206" i="6"/>
  <c r="DS80" i="6"/>
  <c r="DS207" i="6"/>
  <c r="DS208" i="6"/>
  <c r="DS81" i="6"/>
  <c r="DS209" i="6"/>
  <c r="DS210" i="6"/>
  <c r="DS82" i="6"/>
  <c r="DS211" i="6"/>
  <c r="DS83" i="6"/>
  <c r="DS84" i="6"/>
  <c r="DS85" i="6"/>
  <c r="DS212" i="6"/>
  <c r="DS213" i="6"/>
  <c r="DS214" i="6"/>
  <c r="DS86" i="6"/>
  <c r="DS215" i="6"/>
  <c r="DS87" i="6"/>
  <c r="DS216" i="6"/>
  <c r="DS217" i="6"/>
  <c r="DS88" i="6"/>
  <c r="DS218" i="6"/>
  <c r="DS219" i="6"/>
  <c r="DS89" i="6"/>
  <c r="DS220" i="6"/>
  <c r="DS221" i="6"/>
  <c r="DS222" i="6"/>
  <c r="DS223" i="6"/>
  <c r="DS224" i="6"/>
  <c r="DS225" i="6"/>
  <c r="DS90" i="6"/>
  <c r="DS226" i="6"/>
  <c r="DS91" i="6"/>
  <c r="DS227" i="6"/>
  <c r="DS228" i="6"/>
  <c r="DS92" i="6"/>
  <c r="DS229" i="6"/>
  <c r="DS93" i="6"/>
  <c r="DS94" i="6"/>
  <c r="DS95" i="6"/>
  <c r="DS230" i="6"/>
  <c r="DS96" i="6"/>
  <c r="DS97" i="6"/>
  <c r="DS98" i="6"/>
  <c r="DS99" i="6"/>
  <c r="DS231" i="6"/>
  <c r="DS100" i="6"/>
  <c r="DS101" i="6"/>
  <c r="DS102" i="6"/>
  <c r="DS232" i="6"/>
  <c r="DS103" i="6"/>
  <c r="DS104" i="6"/>
  <c r="DS233" i="6"/>
  <c r="DS234" i="6"/>
  <c r="DS105" i="6"/>
  <c r="DS235" i="6"/>
  <c r="DS236" i="6"/>
  <c r="DS237" i="6"/>
  <c r="DS106" i="6"/>
  <c r="DS238" i="6"/>
  <c r="DS107" i="6"/>
  <c r="DS239" i="6"/>
  <c r="DS108" i="6"/>
  <c r="DS109" i="6"/>
  <c r="DS240" i="6"/>
  <c r="DS241" i="6"/>
  <c r="DS110" i="6"/>
  <c r="DS242" i="6"/>
  <c r="DS111" i="6"/>
  <c r="DS243" i="6"/>
  <c r="DS244" i="6"/>
  <c r="DS245" i="6"/>
  <c r="DS112" i="6"/>
  <c r="DS113" i="6"/>
  <c r="DS114" i="6"/>
  <c r="DS115" i="6"/>
  <c r="DS246" i="6"/>
  <c r="DS247" i="6"/>
  <c r="DS116" i="6"/>
  <c r="DS248" i="6"/>
  <c r="DS249" i="6"/>
  <c r="DS250" i="6"/>
  <c r="DS117" i="6"/>
  <c r="DS118" i="6"/>
  <c r="DS251" i="6"/>
  <c r="DS119" i="6"/>
  <c r="DS252" i="6"/>
  <c r="DS120" i="6"/>
  <c r="DS121" i="6"/>
  <c r="DS253" i="6"/>
  <c r="DS254" i="6"/>
  <c r="DS255" i="6"/>
  <c r="DS256" i="6"/>
  <c r="DS257" i="6"/>
  <c r="DS122" i="6"/>
  <c r="DS123" i="6"/>
  <c r="DS124" i="6"/>
  <c r="DS258" i="6"/>
  <c r="DS259" i="6"/>
  <c r="DS125" i="6"/>
  <c r="DS260" i="6"/>
  <c r="DS261" i="6"/>
  <c r="DS126" i="6"/>
  <c r="DS127" i="6"/>
  <c r="DS128" i="6"/>
  <c r="DS129" i="6"/>
  <c r="DS130" i="6"/>
  <c r="DS262" i="6"/>
  <c r="DS131" i="6"/>
  <c r="DS263" i="6"/>
  <c r="DS264" i="6"/>
  <c r="DS132" i="6"/>
  <c r="DS265" i="6"/>
  <c r="DS133" i="6"/>
  <c r="DS134" i="6"/>
  <c r="DS266" i="6"/>
  <c r="DS267" i="6"/>
  <c r="DS268" i="6"/>
  <c r="DS269" i="6"/>
  <c r="DS270" i="6"/>
  <c r="DS271" i="6"/>
  <c r="DS272" i="6"/>
  <c r="DS273" i="6"/>
  <c r="DS274" i="6"/>
  <c r="DS135" i="6"/>
  <c r="DR136" i="6"/>
  <c r="DR137" i="6"/>
  <c r="DR2" i="6"/>
  <c r="DR138" i="6"/>
  <c r="DR3" i="6"/>
  <c r="DR4" i="6"/>
  <c r="DR5" i="6"/>
  <c r="DR139" i="6"/>
  <c r="DR140" i="6"/>
  <c r="DR6" i="6"/>
  <c r="DR7" i="6"/>
  <c r="DR141" i="6"/>
  <c r="DR8" i="6"/>
  <c r="DR9" i="6"/>
  <c r="DR10" i="6"/>
  <c r="DR142" i="6"/>
  <c r="DR11" i="6"/>
  <c r="DR12" i="6"/>
  <c r="DR13" i="6"/>
  <c r="DR14" i="6"/>
  <c r="DR143" i="6"/>
  <c r="DR15" i="6"/>
  <c r="DR16" i="6"/>
  <c r="DR144" i="6"/>
  <c r="DR17" i="6"/>
  <c r="DR145" i="6"/>
  <c r="DR18" i="6"/>
  <c r="DR146" i="6"/>
  <c r="DR147" i="6"/>
  <c r="DR19" i="6"/>
  <c r="DR148" i="6"/>
  <c r="DR20" i="6"/>
  <c r="DR149" i="6"/>
  <c r="DR21" i="6"/>
  <c r="DR22" i="6"/>
  <c r="DR23" i="6"/>
  <c r="DR150" i="6"/>
  <c r="DR151" i="6"/>
  <c r="DR152" i="6"/>
  <c r="DR24" i="6"/>
  <c r="DR153" i="6"/>
  <c r="DR25" i="6"/>
  <c r="DR154" i="6"/>
  <c r="DR26" i="6"/>
  <c r="DR155" i="6"/>
  <c r="DR156" i="6"/>
  <c r="DR157" i="6"/>
  <c r="DR158" i="6"/>
  <c r="DR27" i="6"/>
  <c r="DR28" i="6"/>
  <c r="DR159" i="6"/>
  <c r="DR160" i="6"/>
  <c r="DR29" i="6"/>
  <c r="DR161" i="6"/>
  <c r="DR162" i="6"/>
  <c r="DR163" i="6"/>
  <c r="DR30" i="6"/>
  <c r="DR31" i="6"/>
  <c r="DR164" i="6"/>
  <c r="DR32" i="6"/>
  <c r="DR165" i="6"/>
  <c r="DR33" i="6"/>
  <c r="DR34" i="6"/>
  <c r="DR35" i="6"/>
  <c r="DR166" i="6"/>
  <c r="DR36" i="6"/>
  <c r="DR167" i="6"/>
  <c r="DR37" i="6"/>
  <c r="DR38" i="6"/>
  <c r="DR168" i="6"/>
  <c r="DR39" i="6"/>
  <c r="DR40" i="6"/>
  <c r="DR41" i="6"/>
  <c r="DR169" i="6"/>
  <c r="DR170" i="6"/>
  <c r="DR171" i="6"/>
  <c r="DR42" i="6"/>
  <c r="DR172" i="6"/>
  <c r="DR173" i="6"/>
  <c r="DR174" i="6"/>
  <c r="DR175" i="6"/>
  <c r="DR176" i="6"/>
  <c r="DR43" i="6"/>
  <c r="DR44" i="6"/>
  <c r="DR177" i="6"/>
  <c r="DR178" i="6"/>
  <c r="DR179" i="6"/>
  <c r="DR180" i="6"/>
  <c r="DR45" i="6"/>
  <c r="DR181" i="6"/>
  <c r="DR46" i="6"/>
  <c r="DR47" i="6"/>
  <c r="DR48" i="6"/>
  <c r="DR49" i="6"/>
  <c r="DR182" i="6"/>
  <c r="DR50" i="6"/>
  <c r="DR183" i="6"/>
  <c r="DR184" i="6"/>
  <c r="DR51" i="6"/>
  <c r="DR52" i="6"/>
  <c r="DR185" i="6"/>
  <c r="DR186" i="6"/>
  <c r="DR187" i="6"/>
  <c r="DR188" i="6"/>
  <c r="DR189" i="6"/>
  <c r="DR190" i="6"/>
  <c r="DR53" i="6"/>
  <c r="DR54" i="6"/>
  <c r="DR55" i="6"/>
  <c r="DR56" i="6"/>
  <c r="DR57" i="6"/>
  <c r="DR191" i="6"/>
  <c r="DR192" i="6"/>
  <c r="DR193" i="6"/>
  <c r="DR58" i="6"/>
  <c r="DR59" i="6"/>
  <c r="DR60" i="6"/>
  <c r="DR61" i="6"/>
  <c r="DR194" i="6"/>
  <c r="DR62" i="6"/>
  <c r="DR63" i="6"/>
  <c r="DR64" i="6"/>
  <c r="DR65" i="6"/>
  <c r="DR66" i="6"/>
  <c r="DR195" i="6"/>
  <c r="DR196" i="6"/>
  <c r="DR67" i="6"/>
  <c r="DR197" i="6"/>
  <c r="DR198" i="6"/>
  <c r="DR199" i="6"/>
  <c r="DR68" i="6"/>
  <c r="DR69" i="6"/>
  <c r="DR200" i="6"/>
  <c r="DR70" i="6"/>
  <c r="DR201" i="6"/>
  <c r="DR71" i="6"/>
  <c r="DR72" i="6"/>
  <c r="DR73" i="6"/>
  <c r="DR74" i="6"/>
  <c r="DR75" i="6"/>
  <c r="DR202" i="6"/>
  <c r="DR203" i="6"/>
  <c r="DR76" i="6"/>
  <c r="DR77" i="6"/>
  <c r="DR204" i="6"/>
  <c r="DR78" i="6"/>
  <c r="DR79" i="6"/>
  <c r="DR205" i="6"/>
  <c r="DR206" i="6"/>
  <c r="DR80" i="6"/>
  <c r="DR207" i="6"/>
  <c r="DR208" i="6"/>
  <c r="DR81" i="6"/>
  <c r="DR209" i="6"/>
  <c r="DR210" i="6"/>
  <c r="DR82" i="6"/>
  <c r="DR211" i="6"/>
  <c r="DR83" i="6"/>
  <c r="DR84" i="6"/>
  <c r="DR85" i="6"/>
  <c r="DR212" i="6"/>
  <c r="DR213" i="6"/>
  <c r="DR214" i="6"/>
  <c r="DR86" i="6"/>
  <c r="DR215" i="6"/>
  <c r="DR87" i="6"/>
  <c r="DR216" i="6"/>
  <c r="DR217" i="6"/>
  <c r="DR88" i="6"/>
  <c r="DR218" i="6"/>
  <c r="DR219" i="6"/>
  <c r="DR89" i="6"/>
  <c r="DR220" i="6"/>
  <c r="DR221" i="6"/>
  <c r="DR222" i="6"/>
  <c r="DR223" i="6"/>
  <c r="DR224" i="6"/>
  <c r="DR225" i="6"/>
  <c r="DR90" i="6"/>
  <c r="DR226" i="6"/>
  <c r="DR91" i="6"/>
  <c r="DR227" i="6"/>
  <c r="DR228" i="6"/>
  <c r="DR92" i="6"/>
  <c r="DR229" i="6"/>
  <c r="DR93" i="6"/>
  <c r="DR94" i="6"/>
  <c r="DR95" i="6"/>
  <c r="DR230" i="6"/>
  <c r="DR96" i="6"/>
  <c r="DR97" i="6"/>
  <c r="DR98" i="6"/>
  <c r="DR99" i="6"/>
  <c r="DR231" i="6"/>
  <c r="DR100" i="6"/>
  <c r="DR101" i="6"/>
  <c r="DR102" i="6"/>
  <c r="DR232" i="6"/>
  <c r="DR103" i="6"/>
  <c r="DR104" i="6"/>
  <c r="DR233" i="6"/>
  <c r="DR234" i="6"/>
  <c r="DR105" i="6"/>
  <c r="DR235" i="6"/>
  <c r="DR236" i="6"/>
  <c r="DR237" i="6"/>
  <c r="DR106" i="6"/>
  <c r="DR238" i="6"/>
  <c r="DR107" i="6"/>
  <c r="DR239" i="6"/>
  <c r="DR108" i="6"/>
  <c r="DR109" i="6"/>
  <c r="DR240" i="6"/>
  <c r="DR241" i="6"/>
  <c r="DR110" i="6"/>
  <c r="DR242" i="6"/>
  <c r="DR111" i="6"/>
  <c r="DR243" i="6"/>
  <c r="DR244" i="6"/>
  <c r="DR245" i="6"/>
  <c r="DR112" i="6"/>
  <c r="DR113" i="6"/>
  <c r="DR114" i="6"/>
  <c r="DR115" i="6"/>
  <c r="DR246" i="6"/>
  <c r="DR247" i="6"/>
  <c r="DR116" i="6"/>
  <c r="DR248" i="6"/>
  <c r="DR249" i="6"/>
  <c r="DR250" i="6"/>
  <c r="DR117" i="6"/>
  <c r="DR118" i="6"/>
  <c r="DR251" i="6"/>
  <c r="DR119" i="6"/>
  <c r="DR252" i="6"/>
  <c r="DR120" i="6"/>
  <c r="DR121" i="6"/>
  <c r="DR253" i="6"/>
  <c r="DR254" i="6"/>
  <c r="DR255" i="6"/>
  <c r="DR256" i="6"/>
  <c r="DR257" i="6"/>
  <c r="DR122" i="6"/>
  <c r="DR123" i="6"/>
  <c r="DR124" i="6"/>
  <c r="DR258" i="6"/>
  <c r="DR259" i="6"/>
  <c r="DR125" i="6"/>
  <c r="DR260" i="6"/>
  <c r="DR261" i="6"/>
  <c r="DR126" i="6"/>
  <c r="DR127" i="6"/>
  <c r="DR128" i="6"/>
  <c r="DR129" i="6"/>
  <c r="DR130" i="6"/>
  <c r="DR262" i="6"/>
  <c r="DR131" i="6"/>
  <c r="DR263" i="6"/>
  <c r="DR264" i="6"/>
  <c r="DR132" i="6"/>
  <c r="DR265" i="6"/>
  <c r="DR133" i="6"/>
  <c r="DR134" i="6"/>
  <c r="DR266" i="6"/>
  <c r="DR267" i="6"/>
  <c r="DR268" i="6"/>
  <c r="DR269" i="6"/>
  <c r="DR270" i="6"/>
  <c r="DR271" i="6"/>
  <c r="DR272" i="6"/>
  <c r="DR273" i="6"/>
  <c r="DR274" i="6"/>
  <c r="DR135" i="6"/>
  <c r="DQ136" i="6"/>
  <c r="DQ137" i="6"/>
  <c r="DQ2" i="6"/>
  <c r="DQ138" i="6"/>
  <c r="DQ3" i="6"/>
  <c r="DQ4" i="6"/>
  <c r="DQ5" i="6"/>
  <c r="DQ139" i="6"/>
  <c r="DQ140" i="6"/>
  <c r="DQ6" i="6"/>
  <c r="DQ7" i="6"/>
  <c r="DQ141" i="6"/>
  <c r="DQ8" i="6"/>
  <c r="DQ9" i="6"/>
  <c r="DQ10" i="6"/>
  <c r="DQ142" i="6"/>
  <c r="DQ11" i="6"/>
  <c r="DQ12" i="6"/>
  <c r="DQ13" i="6"/>
  <c r="DQ14" i="6"/>
  <c r="DQ143" i="6"/>
  <c r="DQ15" i="6"/>
  <c r="DQ16" i="6"/>
  <c r="DQ144" i="6"/>
  <c r="DQ17" i="6"/>
  <c r="DQ145" i="6"/>
  <c r="DQ18" i="6"/>
  <c r="DQ146" i="6"/>
  <c r="DQ147" i="6"/>
  <c r="DQ19" i="6"/>
  <c r="DQ148" i="6"/>
  <c r="DQ20" i="6"/>
  <c r="DQ149" i="6"/>
  <c r="DQ21" i="6"/>
  <c r="DQ22" i="6"/>
  <c r="DQ23" i="6"/>
  <c r="DQ150" i="6"/>
  <c r="DQ151" i="6"/>
  <c r="DQ152" i="6"/>
  <c r="DQ24" i="6"/>
  <c r="DQ153" i="6"/>
  <c r="DQ25" i="6"/>
  <c r="DQ154" i="6"/>
  <c r="DQ26" i="6"/>
  <c r="DQ155" i="6"/>
  <c r="DQ156" i="6"/>
  <c r="DQ157" i="6"/>
  <c r="DQ158" i="6"/>
  <c r="DQ27" i="6"/>
  <c r="DQ28" i="6"/>
  <c r="DQ159" i="6"/>
  <c r="DQ160" i="6"/>
  <c r="DQ29" i="6"/>
  <c r="DQ161" i="6"/>
  <c r="DQ162" i="6"/>
  <c r="DQ163" i="6"/>
  <c r="DQ30" i="6"/>
  <c r="DQ31" i="6"/>
  <c r="DQ164" i="6"/>
  <c r="DQ32" i="6"/>
  <c r="DQ165" i="6"/>
  <c r="DQ33" i="6"/>
  <c r="DQ34" i="6"/>
  <c r="DQ35" i="6"/>
  <c r="DQ166" i="6"/>
  <c r="DQ36" i="6"/>
  <c r="DQ167" i="6"/>
  <c r="DQ37" i="6"/>
  <c r="DQ38" i="6"/>
  <c r="DQ168" i="6"/>
  <c r="DQ39" i="6"/>
  <c r="DQ40" i="6"/>
  <c r="DQ41" i="6"/>
  <c r="DQ169" i="6"/>
  <c r="DQ170" i="6"/>
  <c r="DQ171" i="6"/>
  <c r="DQ42" i="6"/>
  <c r="DQ172" i="6"/>
  <c r="DQ173" i="6"/>
  <c r="DQ174" i="6"/>
  <c r="DQ175" i="6"/>
  <c r="DQ176" i="6"/>
  <c r="DQ43" i="6"/>
  <c r="DQ44" i="6"/>
  <c r="DQ177" i="6"/>
  <c r="DQ178" i="6"/>
  <c r="DQ179" i="6"/>
  <c r="DQ180" i="6"/>
  <c r="DQ45" i="6"/>
  <c r="DQ181" i="6"/>
  <c r="DQ46" i="6"/>
  <c r="DQ47" i="6"/>
  <c r="DQ48" i="6"/>
  <c r="DQ49" i="6"/>
  <c r="DQ182" i="6"/>
  <c r="DQ50" i="6"/>
  <c r="DQ183" i="6"/>
  <c r="DQ184" i="6"/>
  <c r="DQ51" i="6"/>
  <c r="DQ52" i="6"/>
  <c r="DQ185" i="6"/>
  <c r="DQ186" i="6"/>
  <c r="DQ187" i="6"/>
  <c r="DQ188" i="6"/>
  <c r="DQ189" i="6"/>
  <c r="DQ190" i="6"/>
  <c r="DQ53" i="6"/>
  <c r="DQ54" i="6"/>
  <c r="DQ55" i="6"/>
  <c r="DQ56" i="6"/>
  <c r="DQ57" i="6"/>
  <c r="DQ191" i="6"/>
  <c r="DQ192" i="6"/>
  <c r="DQ193" i="6"/>
  <c r="DQ58" i="6"/>
  <c r="DQ59" i="6"/>
  <c r="DQ60" i="6"/>
  <c r="DQ61" i="6"/>
  <c r="DQ194" i="6"/>
  <c r="DQ62" i="6"/>
  <c r="DQ63" i="6"/>
  <c r="DQ64" i="6"/>
  <c r="DQ65" i="6"/>
  <c r="DQ66" i="6"/>
  <c r="DQ195" i="6"/>
  <c r="DQ196" i="6"/>
  <c r="DQ67" i="6"/>
  <c r="DQ197" i="6"/>
  <c r="DQ198" i="6"/>
  <c r="DQ199" i="6"/>
  <c r="DQ68" i="6"/>
  <c r="DQ69" i="6"/>
  <c r="DQ200" i="6"/>
  <c r="DQ70" i="6"/>
  <c r="DQ201" i="6"/>
  <c r="DQ71" i="6"/>
  <c r="DQ72" i="6"/>
  <c r="DQ73" i="6"/>
  <c r="DQ74" i="6"/>
  <c r="DQ75" i="6"/>
  <c r="DQ202" i="6"/>
  <c r="DQ203" i="6"/>
  <c r="DQ76" i="6"/>
  <c r="DQ77" i="6"/>
  <c r="DQ204" i="6"/>
  <c r="DQ78" i="6"/>
  <c r="DQ79" i="6"/>
  <c r="DQ205" i="6"/>
  <c r="DQ206" i="6"/>
  <c r="DQ80" i="6"/>
  <c r="DQ207" i="6"/>
  <c r="DQ208" i="6"/>
  <c r="DQ81" i="6"/>
  <c r="DQ209" i="6"/>
  <c r="DQ210" i="6"/>
  <c r="DQ82" i="6"/>
  <c r="DQ211" i="6"/>
  <c r="DQ83" i="6"/>
  <c r="DQ84" i="6"/>
  <c r="DQ85" i="6"/>
  <c r="DQ212" i="6"/>
  <c r="DQ213" i="6"/>
  <c r="DQ214" i="6"/>
  <c r="DQ86" i="6"/>
  <c r="DQ215" i="6"/>
  <c r="DQ87" i="6"/>
  <c r="DQ216" i="6"/>
  <c r="DQ217" i="6"/>
  <c r="DQ88" i="6"/>
  <c r="DQ218" i="6"/>
  <c r="DQ219" i="6"/>
  <c r="DQ89" i="6"/>
  <c r="DQ220" i="6"/>
  <c r="DQ221" i="6"/>
  <c r="DQ222" i="6"/>
  <c r="DQ223" i="6"/>
  <c r="DQ224" i="6"/>
  <c r="DQ225" i="6"/>
  <c r="DQ90" i="6"/>
  <c r="DQ226" i="6"/>
  <c r="DQ91" i="6"/>
  <c r="DQ227" i="6"/>
  <c r="DQ228" i="6"/>
  <c r="DQ92" i="6"/>
  <c r="DQ229" i="6"/>
  <c r="DQ93" i="6"/>
  <c r="DQ94" i="6"/>
  <c r="DQ95" i="6"/>
  <c r="DQ230" i="6"/>
  <c r="DQ96" i="6"/>
  <c r="DQ97" i="6"/>
  <c r="DQ98" i="6"/>
  <c r="DQ99" i="6"/>
  <c r="DQ231" i="6"/>
  <c r="DQ100" i="6"/>
  <c r="DQ101" i="6"/>
  <c r="DQ102" i="6"/>
  <c r="DQ232" i="6"/>
  <c r="DQ103" i="6"/>
  <c r="DQ104" i="6"/>
  <c r="DQ233" i="6"/>
  <c r="DQ234" i="6"/>
  <c r="DQ105" i="6"/>
  <c r="DQ235" i="6"/>
  <c r="DQ236" i="6"/>
  <c r="DQ237" i="6"/>
  <c r="DQ106" i="6"/>
  <c r="DQ238" i="6"/>
  <c r="DQ107" i="6"/>
  <c r="DQ239" i="6"/>
  <c r="DQ108" i="6"/>
  <c r="DQ109" i="6"/>
  <c r="DQ240" i="6"/>
  <c r="DQ241" i="6"/>
  <c r="DQ110" i="6"/>
  <c r="DQ242" i="6"/>
  <c r="DQ111" i="6"/>
  <c r="DQ243" i="6"/>
  <c r="DQ244" i="6"/>
  <c r="DQ245" i="6"/>
  <c r="DQ112" i="6"/>
  <c r="DQ113" i="6"/>
  <c r="DQ114" i="6"/>
  <c r="DQ115" i="6"/>
  <c r="DQ246" i="6"/>
  <c r="DQ247" i="6"/>
  <c r="DQ116" i="6"/>
  <c r="DQ248" i="6"/>
  <c r="DQ249" i="6"/>
  <c r="DQ250" i="6"/>
  <c r="DQ117" i="6"/>
  <c r="DQ118" i="6"/>
  <c r="DQ251" i="6"/>
  <c r="DQ119" i="6"/>
  <c r="DQ252" i="6"/>
  <c r="DQ120" i="6"/>
  <c r="DQ121" i="6"/>
  <c r="DQ253" i="6"/>
  <c r="DQ254" i="6"/>
  <c r="DQ255" i="6"/>
  <c r="DQ256" i="6"/>
  <c r="DQ257" i="6"/>
  <c r="DQ122" i="6"/>
  <c r="DQ123" i="6"/>
  <c r="DQ124" i="6"/>
  <c r="DQ258" i="6"/>
  <c r="DQ259" i="6"/>
  <c r="DQ125" i="6"/>
  <c r="DQ260" i="6"/>
  <c r="DQ261" i="6"/>
  <c r="DQ126" i="6"/>
  <c r="DQ127" i="6"/>
  <c r="DQ128" i="6"/>
  <c r="DQ129" i="6"/>
  <c r="DQ130" i="6"/>
  <c r="DQ262" i="6"/>
  <c r="DQ131" i="6"/>
  <c r="DQ263" i="6"/>
  <c r="DQ264" i="6"/>
  <c r="DQ132" i="6"/>
  <c r="DQ265" i="6"/>
  <c r="DQ133" i="6"/>
  <c r="DQ134" i="6"/>
  <c r="DQ266" i="6"/>
  <c r="DQ267" i="6"/>
  <c r="DQ268" i="6"/>
  <c r="DQ269" i="6"/>
  <c r="DQ270" i="6"/>
  <c r="DQ271" i="6"/>
  <c r="DQ272" i="6"/>
  <c r="DQ273" i="6"/>
  <c r="DQ274" i="6"/>
  <c r="DQ135" i="6"/>
  <c r="DO136" i="6"/>
  <c r="DO137" i="6"/>
  <c r="DO2" i="6"/>
  <c r="DO138" i="6"/>
  <c r="DO3" i="6"/>
  <c r="DO4" i="6"/>
  <c r="DO5" i="6"/>
  <c r="DO139" i="6"/>
  <c r="DO140" i="6"/>
  <c r="DO6" i="6"/>
  <c r="DO7" i="6"/>
  <c r="DO141" i="6"/>
  <c r="DO8" i="6"/>
  <c r="DO9" i="6"/>
  <c r="DO10" i="6"/>
  <c r="DO142" i="6"/>
  <c r="DO11" i="6"/>
  <c r="DO12" i="6"/>
  <c r="DO13" i="6"/>
  <c r="DO14" i="6"/>
  <c r="DO143" i="6"/>
  <c r="DO15" i="6"/>
  <c r="DO16" i="6"/>
  <c r="DO144" i="6"/>
  <c r="DO17" i="6"/>
  <c r="DO145" i="6"/>
  <c r="DO18" i="6"/>
  <c r="DO146" i="6"/>
  <c r="DO147" i="6"/>
  <c r="DO19" i="6"/>
  <c r="DO148" i="6"/>
  <c r="DO20" i="6"/>
  <c r="DO149" i="6"/>
  <c r="DO21" i="6"/>
  <c r="DO22" i="6"/>
  <c r="DO23" i="6"/>
  <c r="DO150" i="6"/>
  <c r="DO151" i="6"/>
  <c r="DO152" i="6"/>
  <c r="DO24" i="6"/>
  <c r="DO153" i="6"/>
  <c r="DO25" i="6"/>
  <c r="DO154" i="6"/>
  <c r="DO26" i="6"/>
  <c r="DO155" i="6"/>
  <c r="DO156" i="6"/>
  <c r="DO157" i="6"/>
  <c r="DO158" i="6"/>
  <c r="DO27" i="6"/>
  <c r="DO28" i="6"/>
  <c r="DO159" i="6"/>
  <c r="DO160" i="6"/>
  <c r="DO29" i="6"/>
  <c r="DO161" i="6"/>
  <c r="DO162" i="6"/>
  <c r="DO163" i="6"/>
  <c r="DO30" i="6"/>
  <c r="DO31" i="6"/>
  <c r="DO164" i="6"/>
  <c r="DO32" i="6"/>
  <c r="DO165" i="6"/>
  <c r="DO33" i="6"/>
  <c r="DO34" i="6"/>
  <c r="DO35" i="6"/>
  <c r="DO166" i="6"/>
  <c r="DO36" i="6"/>
  <c r="DO167" i="6"/>
  <c r="DO37" i="6"/>
  <c r="DO38" i="6"/>
  <c r="DO168" i="6"/>
  <c r="DO39" i="6"/>
  <c r="DO40" i="6"/>
  <c r="DO41" i="6"/>
  <c r="DO169" i="6"/>
  <c r="DO170" i="6"/>
  <c r="DO171" i="6"/>
  <c r="DO42" i="6"/>
  <c r="DO172" i="6"/>
  <c r="DO173" i="6"/>
  <c r="DO174" i="6"/>
  <c r="DO175" i="6"/>
  <c r="DO176" i="6"/>
  <c r="DO43" i="6"/>
  <c r="DO44" i="6"/>
  <c r="DO177" i="6"/>
  <c r="DO178" i="6"/>
  <c r="DO179" i="6"/>
  <c r="DO180" i="6"/>
  <c r="DO45" i="6"/>
  <c r="DO181" i="6"/>
  <c r="DO46" i="6"/>
  <c r="DO47" i="6"/>
  <c r="DO48" i="6"/>
  <c r="DO49" i="6"/>
  <c r="DO182" i="6"/>
  <c r="DO50" i="6"/>
  <c r="DO183" i="6"/>
  <c r="DO184" i="6"/>
  <c r="DO51" i="6"/>
  <c r="DO52" i="6"/>
  <c r="DO185" i="6"/>
  <c r="DO186" i="6"/>
  <c r="DO187" i="6"/>
  <c r="DO188" i="6"/>
  <c r="DO189" i="6"/>
  <c r="DO190" i="6"/>
  <c r="DO53" i="6"/>
  <c r="DO54" i="6"/>
  <c r="DO55" i="6"/>
  <c r="DO56" i="6"/>
  <c r="DO57" i="6"/>
  <c r="DO191" i="6"/>
  <c r="DO192" i="6"/>
  <c r="DO193" i="6"/>
  <c r="DO58" i="6"/>
  <c r="DO59" i="6"/>
  <c r="DO60" i="6"/>
  <c r="DO61" i="6"/>
  <c r="DO194" i="6"/>
  <c r="DO62" i="6"/>
  <c r="DO63" i="6"/>
  <c r="DO64" i="6"/>
  <c r="DO65" i="6"/>
  <c r="DO66" i="6"/>
  <c r="DO195" i="6"/>
  <c r="DO196" i="6"/>
  <c r="DO67" i="6"/>
  <c r="DO197" i="6"/>
  <c r="DO198" i="6"/>
  <c r="DO199" i="6"/>
  <c r="DO68" i="6"/>
  <c r="DO69" i="6"/>
  <c r="DO200" i="6"/>
  <c r="DO70" i="6"/>
  <c r="DO201" i="6"/>
  <c r="DO71" i="6"/>
  <c r="DO72" i="6"/>
  <c r="DO73" i="6"/>
  <c r="DO74" i="6"/>
  <c r="DO75" i="6"/>
  <c r="DO202" i="6"/>
  <c r="DO203" i="6"/>
  <c r="DO76" i="6"/>
  <c r="DO77" i="6"/>
  <c r="DO204" i="6"/>
  <c r="DO78" i="6"/>
  <c r="DO79" i="6"/>
  <c r="DO205" i="6"/>
  <c r="DO206" i="6"/>
  <c r="DO80" i="6"/>
  <c r="DO207" i="6"/>
  <c r="DO208" i="6"/>
  <c r="DO81" i="6"/>
  <c r="DO209" i="6"/>
  <c r="DO210" i="6"/>
  <c r="DO82" i="6"/>
  <c r="DO211" i="6"/>
  <c r="DO83" i="6"/>
  <c r="DO84" i="6"/>
  <c r="DO85" i="6"/>
  <c r="DO212" i="6"/>
  <c r="DO213" i="6"/>
  <c r="DO214" i="6"/>
  <c r="DO86" i="6"/>
  <c r="DO215" i="6"/>
  <c r="DO87" i="6"/>
  <c r="DO216" i="6"/>
  <c r="DO217" i="6"/>
  <c r="DO88" i="6"/>
  <c r="DO218" i="6"/>
  <c r="DO219" i="6"/>
  <c r="DO89" i="6"/>
  <c r="DO220" i="6"/>
  <c r="DO221" i="6"/>
  <c r="DO222" i="6"/>
  <c r="DO223" i="6"/>
  <c r="DO224" i="6"/>
  <c r="DO225" i="6"/>
  <c r="DO90" i="6"/>
  <c r="DO226" i="6"/>
  <c r="DO91" i="6"/>
  <c r="DO227" i="6"/>
  <c r="DO228" i="6"/>
  <c r="DO92" i="6"/>
  <c r="DO229" i="6"/>
  <c r="DO93" i="6"/>
  <c r="DO94" i="6"/>
  <c r="DO95" i="6"/>
  <c r="DO230" i="6"/>
  <c r="DO96" i="6"/>
  <c r="DO97" i="6"/>
  <c r="DO98" i="6"/>
  <c r="DO99" i="6"/>
  <c r="DO231" i="6"/>
  <c r="DO100" i="6"/>
  <c r="DO101" i="6"/>
  <c r="DO102" i="6"/>
  <c r="DO232" i="6"/>
  <c r="DO103" i="6"/>
  <c r="DO104" i="6"/>
  <c r="DO233" i="6"/>
  <c r="DO234" i="6"/>
  <c r="DO105" i="6"/>
  <c r="DO235" i="6"/>
  <c r="DO236" i="6"/>
  <c r="DO237" i="6"/>
  <c r="DO106" i="6"/>
  <c r="DO238" i="6"/>
  <c r="DO107" i="6"/>
  <c r="DO239" i="6"/>
  <c r="DO108" i="6"/>
  <c r="DO109" i="6"/>
  <c r="DO240" i="6"/>
  <c r="DO241" i="6"/>
  <c r="DO110" i="6"/>
  <c r="DO242" i="6"/>
  <c r="DO111" i="6"/>
  <c r="DO243" i="6"/>
  <c r="DO244" i="6"/>
  <c r="DO245" i="6"/>
  <c r="DO112" i="6"/>
  <c r="DO113" i="6"/>
  <c r="DO114" i="6"/>
  <c r="DO115" i="6"/>
  <c r="DO246" i="6"/>
  <c r="DO247" i="6"/>
  <c r="DO116" i="6"/>
  <c r="DO248" i="6"/>
  <c r="DO249" i="6"/>
  <c r="DO250" i="6"/>
  <c r="DO117" i="6"/>
  <c r="DO118" i="6"/>
  <c r="DO251" i="6"/>
  <c r="DO119" i="6"/>
  <c r="DO252" i="6"/>
  <c r="DO120" i="6"/>
  <c r="DO121" i="6"/>
  <c r="DO253" i="6"/>
  <c r="DO254" i="6"/>
  <c r="DO255" i="6"/>
  <c r="DO256" i="6"/>
  <c r="DO257" i="6"/>
  <c r="DO122" i="6"/>
  <c r="DO123" i="6"/>
  <c r="DO124" i="6"/>
  <c r="DO258" i="6"/>
  <c r="DO259" i="6"/>
  <c r="DO125" i="6"/>
  <c r="DO260" i="6"/>
  <c r="DO261" i="6"/>
  <c r="DO126" i="6"/>
  <c r="DO127" i="6"/>
  <c r="DO128" i="6"/>
  <c r="DO129" i="6"/>
  <c r="DO130" i="6"/>
  <c r="DO262" i="6"/>
  <c r="DO131" i="6"/>
  <c r="DO263" i="6"/>
  <c r="DO264" i="6"/>
  <c r="DO132" i="6"/>
  <c r="DO265" i="6"/>
  <c r="DO133" i="6"/>
  <c r="DO134" i="6"/>
  <c r="DO266" i="6"/>
  <c r="DO267" i="6"/>
  <c r="DO268" i="6"/>
  <c r="DO269" i="6"/>
  <c r="DO270" i="6"/>
  <c r="DO271" i="6"/>
  <c r="DO272" i="6"/>
  <c r="DO273" i="6"/>
  <c r="DO274" i="6"/>
  <c r="DO135" i="6"/>
  <c r="DM136" i="6"/>
  <c r="DM137" i="6"/>
  <c r="DM2" i="6"/>
  <c r="DM138" i="6"/>
  <c r="DM3" i="6"/>
  <c r="DM4" i="6"/>
  <c r="DM5" i="6"/>
  <c r="DM139" i="6"/>
  <c r="DM140" i="6"/>
  <c r="DM6" i="6"/>
  <c r="DM7" i="6"/>
  <c r="DM141" i="6"/>
  <c r="DM8" i="6"/>
  <c r="DM9" i="6"/>
  <c r="DM10" i="6"/>
  <c r="DM142" i="6"/>
  <c r="DM11" i="6"/>
  <c r="DM12" i="6"/>
  <c r="DM13" i="6"/>
  <c r="DM14" i="6"/>
  <c r="DM143" i="6"/>
  <c r="DM15" i="6"/>
  <c r="DM16" i="6"/>
  <c r="DM144" i="6"/>
  <c r="DM17" i="6"/>
  <c r="DM145" i="6"/>
  <c r="DM18" i="6"/>
  <c r="DM146" i="6"/>
  <c r="DM147" i="6"/>
  <c r="DM19" i="6"/>
  <c r="DM148" i="6"/>
  <c r="DM20" i="6"/>
  <c r="DM149" i="6"/>
  <c r="DM21" i="6"/>
  <c r="DM22" i="6"/>
  <c r="DM23" i="6"/>
  <c r="DM150" i="6"/>
  <c r="DM151" i="6"/>
  <c r="DM152" i="6"/>
  <c r="DM24" i="6"/>
  <c r="DM153" i="6"/>
  <c r="DM25" i="6"/>
  <c r="DM154" i="6"/>
  <c r="DM26" i="6"/>
  <c r="DM155" i="6"/>
  <c r="DM156" i="6"/>
  <c r="DM157" i="6"/>
  <c r="DM158" i="6"/>
  <c r="DM27" i="6"/>
  <c r="DM28" i="6"/>
  <c r="DM159" i="6"/>
  <c r="DM160" i="6"/>
  <c r="DM29" i="6"/>
  <c r="DM161" i="6"/>
  <c r="DM162" i="6"/>
  <c r="DM163" i="6"/>
  <c r="DM30" i="6"/>
  <c r="DM31" i="6"/>
  <c r="DM164" i="6"/>
  <c r="DM32" i="6"/>
  <c r="DM165" i="6"/>
  <c r="DM33" i="6"/>
  <c r="DM34" i="6"/>
  <c r="DM35" i="6"/>
  <c r="DM166" i="6"/>
  <c r="DM36" i="6"/>
  <c r="DM167" i="6"/>
  <c r="DM37" i="6"/>
  <c r="DM38" i="6"/>
  <c r="DM168" i="6"/>
  <c r="DM39" i="6"/>
  <c r="DM40" i="6"/>
  <c r="DM41" i="6"/>
  <c r="DM169" i="6"/>
  <c r="DM170" i="6"/>
  <c r="DM171" i="6"/>
  <c r="DM42" i="6"/>
  <c r="DM172" i="6"/>
  <c r="DM173" i="6"/>
  <c r="DM174" i="6"/>
  <c r="DM175" i="6"/>
  <c r="DM176" i="6"/>
  <c r="DM43" i="6"/>
  <c r="DM44" i="6"/>
  <c r="DM177" i="6"/>
  <c r="DM178" i="6"/>
  <c r="DM179" i="6"/>
  <c r="DM180" i="6"/>
  <c r="DM45" i="6"/>
  <c r="DM181" i="6"/>
  <c r="DM46" i="6"/>
  <c r="DM47" i="6"/>
  <c r="DM48" i="6"/>
  <c r="DM49" i="6"/>
  <c r="DM182" i="6"/>
  <c r="DM50" i="6"/>
  <c r="DM183" i="6"/>
  <c r="DM184" i="6"/>
  <c r="DM51" i="6"/>
  <c r="DM52" i="6"/>
  <c r="DM185" i="6"/>
  <c r="DM186" i="6"/>
  <c r="DM187" i="6"/>
  <c r="DM188" i="6"/>
  <c r="DM189" i="6"/>
  <c r="DM190" i="6"/>
  <c r="DM53" i="6"/>
  <c r="DM54" i="6"/>
  <c r="DM55" i="6"/>
  <c r="DM56" i="6"/>
  <c r="DM57" i="6"/>
  <c r="DM191" i="6"/>
  <c r="DM192" i="6"/>
  <c r="DM193" i="6"/>
  <c r="DM58" i="6"/>
  <c r="DM59" i="6"/>
  <c r="DM60" i="6"/>
  <c r="DM61" i="6"/>
  <c r="DM194" i="6"/>
  <c r="DM62" i="6"/>
  <c r="DM63" i="6"/>
  <c r="DM64" i="6"/>
  <c r="DM65" i="6"/>
  <c r="DM66" i="6"/>
  <c r="DM195" i="6"/>
  <c r="DM196" i="6"/>
  <c r="DM67" i="6"/>
  <c r="DM197" i="6"/>
  <c r="DM198" i="6"/>
  <c r="DM199" i="6"/>
  <c r="DM68" i="6"/>
  <c r="DM69" i="6"/>
  <c r="DM200" i="6"/>
  <c r="DM70" i="6"/>
  <c r="DM201" i="6"/>
  <c r="DM71" i="6"/>
  <c r="DM72" i="6"/>
  <c r="DM73" i="6"/>
  <c r="DM74" i="6"/>
  <c r="DM75" i="6"/>
  <c r="DM202" i="6"/>
  <c r="DM203" i="6"/>
  <c r="DM76" i="6"/>
  <c r="DM77" i="6"/>
  <c r="DM204" i="6"/>
  <c r="DM78" i="6"/>
  <c r="DM79" i="6"/>
  <c r="DM205" i="6"/>
  <c r="DM206" i="6"/>
  <c r="DM80" i="6"/>
  <c r="DM207" i="6"/>
  <c r="DM208" i="6"/>
  <c r="DM81" i="6"/>
  <c r="DM209" i="6"/>
  <c r="DM210" i="6"/>
  <c r="DM82" i="6"/>
  <c r="DM211" i="6"/>
  <c r="DM83" i="6"/>
  <c r="DM84" i="6"/>
  <c r="DM85" i="6"/>
  <c r="DM212" i="6"/>
  <c r="DM213" i="6"/>
  <c r="DM214" i="6"/>
  <c r="DM86" i="6"/>
  <c r="DM215" i="6"/>
  <c r="DM87" i="6"/>
  <c r="DM216" i="6"/>
  <c r="DM217" i="6"/>
  <c r="DM88" i="6"/>
  <c r="DM218" i="6"/>
  <c r="DM219" i="6"/>
  <c r="DM89" i="6"/>
  <c r="DM220" i="6"/>
  <c r="DM221" i="6"/>
  <c r="DM222" i="6"/>
  <c r="DM223" i="6"/>
  <c r="DM224" i="6"/>
  <c r="DM225" i="6"/>
  <c r="DM90" i="6"/>
  <c r="DM226" i="6"/>
  <c r="DM91" i="6"/>
  <c r="DM227" i="6"/>
  <c r="DM228" i="6"/>
  <c r="DM92" i="6"/>
  <c r="DM229" i="6"/>
  <c r="DM93" i="6"/>
  <c r="DM94" i="6"/>
  <c r="DM95" i="6"/>
  <c r="DM230" i="6"/>
  <c r="DM96" i="6"/>
  <c r="DM97" i="6"/>
  <c r="DM98" i="6"/>
  <c r="DM99" i="6"/>
  <c r="DM231" i="6"/>
  <c r="DM100" i="6"/>
  <c r="DM101" i="6"/>
  <c r="DM102" i="6"/>
  <c r="DM232" i="6"/>
  <c r="DM103" i="6"/>
  <c r="DM104" i="6"/>
  <c r="DM233" i="6"/>
  <c r="DM234" i="6"/>
  <c r="DM105" i="6"/>
  <c r="DM235" i="6"/>
  <c r="DM236" i="6"/>
  <c r="DM237" i="6"/>
  <c r="DM106" i="6"/>
  <c r="DM238" i="6"/>
  <c r="DM107" i="6"/>
  <c r="DM239" i="6"/>
  <c r="DM108" i="6"/>
  <c r="DM109" i="6"/>
  <c r="DM240" i="6"/>
  <c r="DM241" i="6"/>
  <c r="DM110" i="6"/>
  <c r="DM242" i="6"/>
  <c r="DM111" i="6"/>
  <c r="DM243" i="6"/>
  <c r="DM244" i="6"/>
  <c r="DM245" i="6"/>
  <c r="DM112" i="6"/>
  <c r="DM113" i="6"/>
  <c r="DM114" i="6"/>
  <c r="DM115" i="6"/>
  <c r="DM246" i="6"/>
  <c r="DM247" i="6"/>
  <c r="DM116" i="6"/>
  <c r="DM248" i="6"/>
  <c r="DM249" i="6"/>
  <c r="DM250" i="6"/>
  <c r="DM117" i="6"/>
  <c r="DM118" i="6"/>
  <c r="DM251" i="6"/>
  <c r="DM119" i="6"/>
  <c r="DM252" i="6"/>
  <c r="DM120" i="6"/>
  <c r="DM121" i="6"/>
  <c r="DM253" i="6"/>
  <c r="DM254" i="6"/>
  <c r="DM255" i="6"/>
  <c r="DM256" i="6"/>
  <c r="DM257" i="6"/>
  <c r="DM122" i="6"/>
  <c r="DM123" i="6"/>
  <c r="DM124" i="6"/>
  <c r="DM258" i="6"/>
  <c r="DM259" i="6"/>
  <c r="DM125" i="6"/>
  <c r="DM260" i="6"/>
  <c r="DM261" i="6"/>
  <c r="DM126" i="6"/>
  <c r="DM127" i="6"/>
  <c r="DM128" i="6"/>
  <c r="DM129" i="6"/>
  <c r="DM130" i="6"/>
  <c r="DM262" i="6"/>
  <c r="DM131" i="6"/>
  <c r="DM263" i="6"/>
  <c r="DM264" i="6"/>
  <c r="DM132" i="6"/>
  <c r="DM265" i="6"/>
  <c r="DM133" i="6"/>
  <c r="DM134" i="6"/>
  <c r="DM266" i="6"/>
  <c r="DM267" i="6"/>
  <c r="DM268" i="6"/>
  <c r="DM269" i="6"/>
  <c r="DM270" i="6"/>
  <c r="DM271" i="6"/>
  <c r="DM272" i="6"/>
  <c r="DM273" i="6"/>
  <c r="DM274" i="6"/>
  <c r="DM135" i="6"/>
  <c r="DN136" i="6"/>
  <c r="DN137" i="6"/>
  <c r="DN2" i="6"/>
  <c r="DN138" i="6"/>
  <c r="DN3" i="6"/>
  <c r="DN4" i="6"/>
  <c r="DN5" i="6"/>
  <c r="DN139" i="6"/>
  <c r="DN140" i="6"/>
  <c r="DN6" i="6"/>
  <c r="DN7" i="6"/>
  <c r="DN141" i="6"/>
  <c r="DN8" i="6"/>
  <c r="DN9" i="6"/>
  <c r="DN10" i="6"/>
  <c r="DN142" i="6"/>
  <c r="DN11" i="6"/>
  <c r="DN12" i="6"/>
  <c r="DN13" i="6"/>
  <c r="DN14" i="6"/>
  <c r="DN143" i="6"/>
  <c r="DN15" i="6"/>
  <c r="DN16" i="6"/>
  <c r="DN144" i="6"/>
  <c r="DN17" i="6"/>
  <c r="DN145" i="6"/>
  <c r="DN18" i="6"/>
  <c r="DN146" i="6"/>
  <c r="DN147" i="6"/>
  <c r="DN19" i="6"/>
  <c r="DN148" i="6"/>
  <c r="DN20" i="6"/>
  <c r="DN149" i="6"/>
  <c r="DN21" i="6"/>
  <c r="DN22" i="6"/>
  <c r="DN23" i="6"/>
  <c r="DN150" i="6"/>
  <c r="DN151" i="6"/>
  <c r="DN152" i="6"/>
  <c r="DN24" i="6"/>
  <c r="DN153" i="6"/>
  <c r="DN25" i="6"/>
  <c r="DN154" i="6"/>
  <c r="DN26" i="6"/>
  <c r="DN155" i="6"/>
  <c r="DN156" i="6"/>
  <c r="DN157" i="6"/>
  <c r="DN158" i="6"/>
  <c r="DN27" i="6"/>
  <c r="DN28" i="6"/>
  <c r="DN159" i="6"/>
  <c r="DN160" i="6"/>
  <c r="DN29" i="6"/>
  <c r="DN161" i="6"/>
  <c r="DN162" i="6"/>
  <c r="DN163" i="6"/>
  <c r="DN30" i="6"/>
  <c r="DN31" i="6"/>
  <c r="DN164" i="6"/>
  <c r="DN32" i="6"/>
  <c r="DN165" i="6"/>
  <c r="DN33" i="6"/>
  <c r="DN34" i="6"/>
  <c r="DN35" i="6"/>
  <c r="DN166" i="6"/>
  <c r="DN36" i="6"/>
  <c r="DN167" i="6"/>
  <c r="DN37" i="6"/>
  <c r="DN38" i="6"/>
  <c r="DN168" i="6"/>
  <c r="DN39" i="6"/>
  <c r="DN40" i="6"/>
  <c r="DN41" i="6"/>
  <c r="DN169" i="6"/>
  <c r="DN170" i="6"/>
  <c r="DN171" i="6"/>
  <c r="DN42" i="6"/>
  <c r="DN172" i="6"/>
  <c r="DN173" i="6"/>
  <c r="DN174" i="6"/>
  <c r="DN175" i="6"/>
  <c r="DN176" i="6"/>
  <c r="DN43" i="6"/>
  <c r="DN44" i="6"/>
  <c r="DN177" i="6"/>
  <c r="DN178" i="6"/>
  <c r="DN179" i="6"/>
  <c r="DN180" i="6"/>
  <c r="DN45" i="6"/>
  <c r="DN181" i="6"/>
  <c r="DN46" i="6"/>
  <c r="DN47" i="6"/>
  <c r="DN48" i="6"/>
  <c r="DN49" i="6"/>
  <c r="DN182" i="6"/>
  <c r="DN50" i="6"/>
  <c r="DN183" i="6"/>
  <c r="DN184" i="6"/>
  <c r="DN51" i="6"/>
  <c r="DN52" i="6"/>
  <c r="DN185" i="6"/>
  <c r="DN186" i="6"/>
  <c r="DN187" i="6"/>
  <c r="DN188" i="6"/>
  <c r="DN189" i="6"/>
  <c r="DN190" i="6"/>
  <c r="DN53" i="6"/>
  <c r="DN54" i="6"/>
  <c r="DN55" i="6"/>
  <c r="DN56" i="6"/>
  <c r="DN57" i="6"/>
  <c r="DN191" i="6"/>
  <c r="DN192" i="6"/>
  <c r="DN193" i="6"/>
  <c r="DN58" i="6"/>
  <c r="DN59" i="6"/>
  <c r="DN60" i="6"/>
  <c r="DN61" i="6"/>
  <c r="DN194" i="6"/>
  <c r="DN62" i="6"/>
  <c r="DN63" i="6"/>
  <c r="DN64" i="6"/>
  <c r="DN65" i="6"/>
  <c r="DN66" i="6"/>
  <c r="DN195" i="6"/>
  <c r="DN196" i="6"/>
  <c r="DN67" i="6"/>
  <c r="DN197" i="6"/>
  <c r="DN198" i="6"/>
  <c r="DN199" i="6"/>
  <c r="DN68" i="6"/>
  <c r="DN69" i="6"/>
  <c r="DN200" i="6"/>
  <c r="DN70" i="6"/>
  <c r="DN201" i="6"/>
  <c r="DN71" i="6"/>
  <c r="DN72" i="6"/>
  <c r="DN73" i="6"/>
  <c r="DN74" i="6"/>
  <c r="DN75" i="6"/>
  <c r="DN202" i="6"/>
  <c r="DN203" i="6"/>
  <c r="DN76" i="6"/>
  <c r="DN77" i="6"/>
  <c r="DN204" i="6"/>
  <c r="DN78" i="6"/>
  <c r="DN79" i="6"/>
  <c r="DN205" i="6"/>
  <c r="DN206" i="6"/>
  <c r="DN80" i="6"/>
  <c r="DN207" i="6"/>
  <c r="DN208" i="6"/>
  <c r="DN81" i="6"/>
  <c r="DN209" i="6"/>
  <c r="DN210" i="6"/>
  <c r="DN82" i="6"/>
  <c r="DN211" i="6"/>
  <c r="DN83" i="6"/>
  <c r="DN84" i="6"/>
  <c r="DN85" i="6"/>
  <c r="DN212" i="6"/>
  <c r="DN213" i="6"/>
  <c r="DN214" i="6"/>
  <c r="DN86" i="6"/>
  <c r="DN215" i="6"/>
  <c r="DN87" i="6"/>
  <c r="DN216" i="6"/>
  <c r="DN217" i="6"/>
  <c r="DN88" i="6"/>
  <c r="DN218" i="6"/>
  <c r="DN219" i="6"/>
  <c r="DN89" i="6"/>
  <c r="DN220" i="6"/>
  <c r="DN221" i="6"/>
  <c r="DN222" i="6"/>
  <c r="DN223" i="6"/>
  <c r="DN224" i="6"/>
  <c r="DN225" i="6"/>
  <c r="DN90" i="6"/>
  <c r="DN226" i="6"/>
  <c r="DN91" i="6"/>
  <c r="DN227" i="6"/>
  <c r="DN228" i="6"/>
  <c r="DN92" i="6"/>
  <c r="DN229" i="6"/>
  <c r="DN93" i="6"/>
  <c r="DN94" i="6"/>
  <c r="DN95" i="6"/>
  <c r="DN230" i="6"/>
  <c r="DN96" i="6"/>
  <c r="DN97" i="6"/>
  <c r="DN98" i="6"/>
  <c r="DN99" i="6"/>
  <c r="DN231" i="6"/>
  <c r="DN100" i="6"/>
  <c r="DN101" i="6"/>
  <c r="DN102" i="6"/>
  <c r="DN232" i="6"/>
  <c r="DN103" i="6"/>
  <c r="DN104" i="6"/>
  <c r="DN233" i="6"/>
  <c r="DN234" i="6"/>
  <c r="DN105" i="6"/>
  <c r="DN235" i="6"/>
  <c r="DN236" i="6"/>
  <c r="DN237" i="6"/>
  <c r="DN106" i="6"/>
  <c r="DN238" i="6"/>
  <c r="DN107" i="6"/>
  <c r="DN239" i="6"/>
  <c r="DN108" i="6"/>
  <c r="DN109" i="6"/>
  <c r="DN240" i="6"/>
  <c r="DN241" i="6"/>
  <c r="DN110" i="6"/>
  <c r="DN242" i="6"/>
  <c r="DN111" i="6"/>
  <c r="DN243" i="6"/>
  <c r="DN244" i="6"/>
  <c r="DN245" i="6"/>
  <c r="DN112" i="6"/>
  <c r="DN113" i="6"/>
  <c r="DN114" i="6"/>
  <c r="DN115" i="6"/>
  <c r="DN246" i="6"/>
  <c r="DN247" i="6"/>
  <c r="DN116" i="6"/>
  <c r="DN248" i="6"/>
  <c r="DN249" i="6"/>
  <c r="DN250" i="6"/>
  <c r="DN117" i="6"/>
  <c r="DN118" i="6"/>
  <c r="DN251" i="6"/>
  <c r="DN119" i="6"/>
  <c r="DN252" i="6"/>
  <c r="DN120" i="6"/>
  <c r="DN121" i="6"/>
  <c r="DN253" i="6"/>
  <c r="DN254" i="6"/>
  <c r="DN255" i="6"/>
  <c r="DN256" i="6"/>
  <c r="DN257" i="6"/>
  <c r="DN122" i="6"/>
  <c r="DN123" i="6"/>
  <c r="DN124" i="6"/>
  <c r="DN258" i="6"/>
  <c r="DN259" i="6"/>
  <c r="DN125" i="6"/>
  <c r="DN260" i="6"/>
  <c r="DN261" i="6"/>
  <c r="DN126" i="6"/>
  <c r="DN127" i="6"/>
  <c r="DN128" i="6"/>
  <c r="DN129" i="6"/>
  <c r="DN130" i="6"/>
  <c r="DN262" i="6"/>
  <c r="DN131" i="6"/>
  <c r="DN263" i="6"/>
  <c r="DN264" i="6"/>
  <c r="DN132" i="6"/>
  <c r="DN265" i="6"/>
  <c r="DN133" i="6"/>
  <c r="DN134" i="6"/>
  <c r="DN266" i="6"/>
  <c r="DN267" i="6"/>
  <c r="DN268" i="6"/>
  <c r="DN269" i="6"/>
  <c r="DN270" i="6"/>
  <c r="DN271" i="6"/>
  <c r="DN272" i="6"/>
  <c r="DN273" i="6"/>
  <c r="DN274" i="6"/>
  <c r="DN135" i="6"/>
  <c r="DL200" i="6"/>
  <c r="DL201" i="6"/>
  <c r="DL202" i="6"/>
  <c r="DL203" i="6"/>
  <c r="DL204" i="6"/>
  <c r="DL205" i="6"/>
  <c r="DL206" i="6"/>
  <c r="DL209" i="6"/>
  <c r="DL210" i="6"/>
  <c r="DL211" i="6"/>
  <c r="DL212" i="6"/>
  <c r="DL215" i="6"/>
  <c r="DL220" i="6"/>
  <c r="DL221" i="6"/>
  <c r="DL222" i="6"/>
  <c r="DL223" i="6"/>
  <c r="DL225" i="6"/>
  <c r="DL227" i="6"/>
  <c r="DL228" i="6"/>
  <c r="DL231" i="6"/>
  <c r="DL232" i="6"/>
  <c r="DL233" i="6"/>
  <c r="DL234" i="6"/>
  <c r="DL235" i="6"/>
  <c r="DL236" i="6"/>
  <c r="DL238" i="6"/>
  <c r="DL239" i="6"/>
  <c r="DL240" i="6"/>
  <c r="DL241" i="6"/>
  <c r="DL242" i="6"/>
  <c r="DL243" i="6"/>
  <c r="DL244" i="6"/>
  <c r="DL245" i="6"/>
  <c r="DL246" i="6"/>
  <c r="DL247" i="6"/>
  <c r="DL248" i="6"/>
  <c r="DL249" i="6"/>
  <c r="DL250" i="6"/>
  <c r="DL251" i="6"/>
  <c r="DL252" i="6"/>
  <c r="DL253" i="6"/>
  <c r="DL254" i="6"/>
  <c r="DL255" i="6"/>
  <c r="DL256" i="6"/>
  <c r="DL257" i="6"/>
  <c r="DL258" i="6"/>
  <c r="DL259" i="6"/>
  <c r="DL261" i="6"/>
  <c r="DL262" i="6"/>
  <c r="DL263" i="6"/>
  <c r="DL265" i="6"/>
  <c r="DL266" i="6"/>
  <c r="DL267" i="6"/>
  <c r="DL268" i="6"/>
  <c r="DL269" i="6"/>
  <c r="DL271" i="6"/>
  <c r="DL272" i="6"/>
  <c r="DL273" i="6"/>
  <c r="DL274" i="6"/>
  <c r="DK200" i="6"/>
  <c r="DK201" i="6"/>
  <c r="DK202" i="6"/>
  <c r="DK203" i="6"/>
  <c r="DK204" i="6"/>
  <c r="DK205" i="6"/>
  <c r="DK206" i="6"/>
  <c r="DK209" i="6"/>
  <c r="DK210" i="6"/>
  <c r="DK211" i="6"/>
  <c r="DK212" i="6"/>
  <c r="DK215" i="6"/>
  <c r="DK220" i="6"/>
  <c r="DK221" i="6"/>
  <c r="DK222" i="6"/>
  <c r="DK223" i="6"/>
  <c r="DK225" i="6"/>
  <c r="DK227" i="6"/>
  <c r="DK228" i="6"/>
  <c r="DK231" i="6"/>
  <c r="DK232" i="6"/>
  <c r="DK233" i="6"/>
  <c r="DK234" i="6"/>
  <c r="DK235" i="6"/>
  <c r="DK236" i="6"/>
  <c r="DK238" i="6"/>
  <c r="DK239" i="6"/>
  <c r="DK240" i="6"/>
  <c r="DK241" i="6"/>
  <c r="DK242" i="6"/>
  <c r="DK243" i="6"/>
  <c r="DK244" i="6"/>
  <c r="DK245" i="6"/>
  <c r="DK246" i="6"/>
  <c r="DK247" i="6"/>
  <c r="DK248" i="6"/>
  <c r="DK249" i="6"/>
  <c r="DK250" i="6"/>
  <c r="DK251" i="6"/>
  <c r="DK252" i="6"/>
  <c r="DK253" i="6"/>
  <c r="DK254" i="6"/>
  <c r="DK255" i="6"/>
  <c r="DK256" i="6"/>
  <c r="DK257" i="6"/>
  <c r="DK258" i="6"/>
  <c r="DK259" i="6"/>
  <c r="DK261" i="6"/>
  <c r="DK262" i="6"/>
  <c r="DK263" i="6"/>
  <c r="DK265" i="6"/>
  <c r="DK266" i="6"/>
  <c r="DK267" i="6"/>
  <c r="DK268" i="6"/>
  <c r="DK269" i="6"/>
  <c r="DK271" i="6"/>
  <c r="DK272" i="6"/>
  <c r="DK273" i="6"/>
  <c r="DK274" i="6"/>
  <c r="CZ136" i="6"/>
  <c r="DA136" i="6"/>
  <c r="DB136" i="6"/>
  <c r="CZ137" i="6"/>
  <c r="DA137" i="6"/>
  <c r="DB137" i="6"/>
  <c r="DB2" i="6"/>
  <c r="CZ138" i="6"/>
  <c r="DA138" i="6"/>
  <c r="DB138" i="6"/>
  <c r="DB3" i="6"/>
  <c r="DB4" i="6"/>
  <c r="DB5" i="6"/>
  <c r="CZ139" i="6"/>
  <c r="DA139" i="6"/>
  <c r="DB139" i="6"/>
  <c r="CZ140" i="6"/>
  <c r="DA140" i="6"/>
  <c r="DB140" i="6"/>
  <c r="DB7" i="6"/>
  <c r="CZ141" i="6"/>
  <c r="DA141" i="6"/>
  <c r="DB141" i="6"/>
  <c r="DB8" i="6"/>
  <c r="DB9" i="6"/>
  <c r="DB10" i="6"/>
  <c r="CZ142" i="6"/>
  <c r="DA142" i="6"/>
  <c r="DB142" i="6"/>
  <c r="DB11" i="6"/>
  <c r="DB13" i="6"/>
  <c r="DB14" i="6"/>
  <c r="DB15" i="6"/>
  <c r="DB16" i="6"/>
  <c r="CZ144" i="6"/>
  <c r="DA144" i="6"/>
  <c r="DB144" i="6"/>
  <c r="DB17" i="6"/>
  <c r="DB18" i="6"/>
  <c r="CZ146" i="6"/>
  <c r="DA146" i="6"/>
  <c r="DB146" i="6"/>
  <c r="CZ147" i="6"/>
  <c r="DA147" i="6"/>
  <c r="DB147" i="6"/>
  <c r="DB19" i="6"/>
  <c r="CZ148" i="6"/>
  <c r="DA148" i="6"/>
  <c r="DB148" i="6"/>
  <c r="DB20" i="6"/>
  <c r="CZ149" i="6"/>
  <c r="DA149" i="6"/>
  <c r="DB149" i="6"/>
  <c r="DB21" i="6"/>
  <c r="DB22" i="6"/>
  <c r="DB23" i="6"/>
  <c r="CZ150" i="6"/>
  <c r="DA150" i="6"/>
  <c r="DB150" i="6"/>
  <c r="CZ151" i="6"/>
  <c r="DA151" i="6"/>
  <c r="DB151" i="6"/>
  <c r="CZ152" i="6"/>
  <c r="DA152" i="6"/>
  <c r="DB152" i="6"/>
  <c r="DB24" i="6"/>
  <c r="CZ153" i="6"/>
  <c r="DA153" i="6"/>
  <c r="DB153" i="6"/>
  <c r="DB25" i="6"/>
  <c r="CZ154" i="6"/>
  <c r="DA154" i="6"/>
  <c r="DB154" i="6"/>
  <c r="DB26" i="6"/>
  <c r="CZ155" i="6"/>
  <c r="DA155" i="6"/>
  <c r="DB155" i="6"/>
  <c r="CZ156" i="6"/>
  <c r="DA156" i="6"/>
  <c r="DB156" i="6"/>
  <c r="CZ157" i="6"/>
  <c r="DA157" i="6"/>
  <c r="DB157" i="6"/>
  <c r="CZ158" i="6"/>
  <c r="DA158" i="6"/>
  <c r="DB158" i="6"/>
  <c r="DB27" i="6"/>
  <c r="DB28" i="6"/>
  <c r="CZ159" i="6"/>
  <c r="DA159" i="6"/>
  <c r="DB159" i="6"/>
  <c r="CZ160" i="6"/>
  <c r="DA160" i="6"/>
  <c r="DB160" i="6"/>
  <c r="DB29" i="6"/>
  <c r="CZ161" i="6"/>
  <c r="DA161" i="6"/>
  <c r="DB161" i="6"/>
  <c r="DB30" i="6"/>
  <c r="CZ164" i="6"/>
  <c r="DA164" i="6"/>
  <c r="DB164" i="6"/>
  <c r="DB32" i="6"/>
  <c r="CZ165" i="6"/>
  <c r="DA165" i="6"/>
  <c r="DB165" i="6"/>
  <c r="CZ166" i="6"/>
  <c r="DA166" i="6"/>
  <c r="DB166" i="6"/>
  <c r="DB36" i="6"/>
  <c r="CZ168" i="6"/>
  <c r="DA168" i="6"/>
  <c r="DB168" i="6"/>
  <c r="DB39" i="6"/>
  <c r="DB40" i="6"/>
  <c r="CZ169" i="6"/>
  <c r="DA169" i="6"/>
  <c r="DB169" i="6"/>
  <c r="CZ171" i="6"/>
  <c r="DA171" i="6"/>
  <c r="DB171" i="6"/>
  <c r="DB42" i="6"/>
  <c r="CZ172" i="6"/>
  <c r="DA172" i="6"/>
  <c r="DB172" i="6"/>
  <c r="CZ173" i="6"/>
  <c r="DA173" i="6"/>
  <c r="DB173" i="6"/>
  <c r="DB43" i="6"/>
  <c r="CZ179" i="6"/>
  <c r="DA179" i="6"/>
  <c r="DB179" i="6"/>
  <c r="CZ180" i="6"/>
  <c r="DA180" i="6"/>
  <c r="DB180" i="6"/>
  <c r="DB45" i="6"/>
  <c r="DB47" i="6"/>
  <c r="DB49" i="6"/>
  <c r="DB50" i="6"/>
  <c r="CZ183" i="6"/>
  <c r="DA183" i="6"/>
  <c r="DB183" i="6"/>
  <c r="DB51" i="6"/>
  <c r="CZ185" i="6"/>
  <c r="DA185" i="6"/>
  <c r="DB185" i="6"/>
  <c r="DB53" i="6"/>
  <c r="DB56" i="6"/>
  <c r="CZ193" i="6"/>
  <c r="DA193" i="6"/>
  <c r="DB193" i="6"/>
  <c r="DB63" i="6"/>
  <c r="DB64" i="6"/>
  <c r="CZ197" i="6"/>
  <c r="DA197" i="6"/>
  <c r="DB197" i="6"/>
  <c r="DB73" i="6"/>
  <c r="DB77" i="6"/>
  <c r="DB78" i="6"/>
  <c r="CZ206" i="6"/>
  <c r="DA206" i="6"/>
  <c r="DB206" i="6"/>
  <c r="CZ215" i="6"/>
  <c r="DA215" i="6"/>
  <c r="DB215" i="6"/>
  <c r="CZ220" i="6"/>
  <c r="DA220" i="6"/>
  <c r="DB220" i="6"/>
  <c r="CZ221" i="6"/>
  <c r="DA221" i="6"/>
  <c r="DB221" i="6"/>
  <c r="CZ222" i="6"/>
  <c r="DA222" i="6"/>
  <c r="DB222" i="6"/>
  <c r="CZ223" i="6"/>
  <c r="DA223" i="6"/>
  <c r="DB223" i="6"/>
  <c r="CZ225" i="6"/>
  <c r="DA225" i="6"/>
  <c r="DB225" i="6"/>
  <c r="CZ228" i="6"/>
  <c r="DA228" i="6"/>
  <c r="DB228" i="6"/>
  <c r="DB93" i="6"/>
  <c r="DB95" i="6"/>
  <c r="DB101" i="6"/>
  <c r="CZ232" i="6"/>
  <c r="DA232" i="6"/>
  <c r="DB232" i="6"/>
  <c r="DB103" i="6"/>
  <c r="CZ235" i="6"/>
  <c r="DA235" i="6"/>
  <c r="DB235" i="6"/>
  <c r="DB106" i="6"/>
  <c r="CZ239" i="6"/>
  <c r="DA239" i="6"/>
  <c r="DB239" i="6"/>
  <c r="CZ240" i="6"/>
  <c r="DA240" i="6"/>
  <c r="DB240" i="6"/>
  <c r="CZ241" i="6"/>
  <c r="DA241" i="6"/>
  <c r="DB241" i="6"/>
  <c r="DB111" i="6"/>
  <c r="CZ244" i="6"/>
  <c r="DA244" i="6"/>
  <c r="DB244" i="6"/>
  <c r="DB113" i="6"/>
  <c r="CZ247" i="6"/>
  <c r="DA247" i="6"/>
  <c r="DB247" i="6"/>
  <c r="CZ248" i="6"/>
  <c r="DA248" i="6"/>
  <c r="DB248" i="6"/>
  <c r="CZ249" i="6"/>
  <c r="DA249" i="6"/>
  <c r="DB249" i="6"/>
  <c r="DB117" i="6"/>
  <c r="DB118" i="6"/>
  <c r="CZ251" i="6"/>
  <c r="DA251" i="6"/>
  <c r="DB251" i="6"/>
  <c r="DB119" i="6"/>
  <c r="CZ252" i="6"/>
  <c r="DA252" i="6"/>
  <c r="DB252" i="6"/>
  <c r="DB120" i="6"/>
  <c r="DB121" i="6"/>
  <c r="CZ253" i="6"/>
  <c r="DA253" i="6"/>
  <c r="DB253" i="6"/>
  <c r="CZ254" i="6"/>
  <c r="DA254" i="6"/>
  <c r="DB254" i="6"/>
  <c r="CZ255" i="6"/>
  <c r="DA255" i="6"/>
  <c r="DB255" i="6"/>
  <c r="CZ256" i="6"/>
  <c r="DA256" i="6"/>
  <c r="DB256" i="6"/>
  <c r="CZ257" i="6"/>
  <c r="DA257" i="6"/>
  <c r="DB257" i="6"/>
  <c r="DB124" i="6"/>
  <c r="CZ258" i="6"/>
  <c r="DA258" i="6"/>
  <c r="DB258" i="6"/>
  <c r="DB125" i="6"/>
  <c r="CZ261" i="6"/>
  <c r="DA261" i="6"/>
  <c r="DB261" i="6"/>
  <c r="DB126" i="6"/>
  <c r="DB127" i="6"/>
  <c r="DB128" i="6"/>
  <c r="DB130" i="6"/>
  <c r="CZ262" i="6"/>
  <c r="DA262" i="6"/>
  <c r="DB262" i="6"/>
  <c r="DB131" i="6"/>
  <c r="DB132" i="6"/>
  <c r="CZ265" i="6"/>
  <c r="DA265" i="6"/>
  <c r="DB265" i="6"/>
  <c r="DB134" i="6"/>
  <c r="CZ266" i="6"/>
  <c r="DA266" i="6"/>
  <c r="DB266" i="6"/>
  <c r="CZ268" i="6"/>
  <c r="DA268" i="6"/>
  <c r="DB268" i="6"/>
  <c r="CZ269" i="6"/>
  <c r="DA269" i="6"/>
  <c r="DB269" i="6"/>
  <c r="CZ271" i="6"/>
  <c r="DA271" i="6"/>
  <c r="DB271" i="6"/>
  <c r="CZ272" i="6"/>
  <c r="DA272" i="6"/>
  <c r="DB272" i="6"/>
  <c r="CZ273" i="6"/>
  <c r="DA273" i="6"/>
  <c r="DB273" i="6"/>
  <c r="CZ274" i="6"/>
  <c r="DA274" i="6"/>
  <c r="DB274" i="6"/>
  <c r="DB135" i="6"/>
  <c r="DA135" i="6"/>
  <c r="CZ135" i="6"/>
  <c r="F15" i="17" l="1"/>
  <c r="Y15" i="17"/>
  <c r="Y25" i="17"/>
  <c r="X6" i="17"/>
  <c r="AC6" i="17"/>
  <c r="AN6" i="17"/>
  <c r="P6" i="17"/>
  <c r="T6" i="17"/>
  <c r="AJ6" i="17"/>
  <c r="AO6" i="17"/>
  <c r="AF6" i="17"/>
  <c r="AK6" i="17"/>
  <c r="AV6" i="17"/>
  <c r="AB6" i="17"/>
  <c r="AG6" i="17"/>
  <c r="AR6" i="17"/>
  <c r="P10" i="17"/>
  <c r="T10" i="17"/>
  <c r="X10" i="17"/>
  <c r="AB10" i="17"/>
  <c r="AF10" i="17"/>
  <c r="AJ10" i="17"/>
  <c r="AN10" i="17"/>
  <c r="AR10" i="17"/>
  <c r="AV10" i="17"/>
  <c r="AC10" i="17"/>
  <c r="AG10" i="17"/>
  <c r="AK10" i="17"/>
  <c r="AO10" i="17"/>
  <c r="P23" i="17"/>
  <c r="T23" i="17"/>
  <c r="X23" i="17"/>
  <c r="AB23" i="17"/>
  <c r="AF23" i="17"/>
  <c r="AJ23" i="17"/>
  <c r="AN23" i="17"/>
  <c r="AR23" i="17"/>
  <c r="AG23" i="17"/>
  <c r="AV23" i="17"/>
  <c r="AK23" i="17"/>
  <c r="AO23" i="17"/>
  <c r="AC23" i="17"/>
  <c r="AC11" i="17"/>
  <c r="AG11" i="17"/>
  <c r="AK11" i="17"/>
  <c r="AO11" i="17"/>
  <c r="AB11" i="17"/>
  <c r="AR11" i="17"/>
  <c r="P11" i="17"/>
  <c r="AF11" i="17"/>
  <c r="AV11" i="17"/>
  <c r="T11" i="17"/>
  <c r="AJ11" i="17"/>
  <c r="X11" i="17"/>
  <c r="AN11" i="17"/>
  <c r="AC7" i="17"/>
  <c r="AG7" i="17"/>
  <c r="AK7" i="17"/>
  <c r="AO7" i="17"/>
  <c r="P7" i="17"/>
  <c r="T7" i="17"/>
  <c r="X7" i="17"/>
  <c r="AB7" i="17"/>
  <c r="AF7" i="17"/>
  <c r="AJ7" i="17"/>
  <c r="AN7" i="17"/>
  <c r="AR7" i="17"/>
  <c r="AV7" i="17"/>
  <c r="AB16" i="17"/>
  <c r="AG16" i="17"/>
  <c r="AR16" i="17"/>
  <c r="X16" i="17"/>
  <c r="AC16" i="17"/>
  <c r="AN16" i="17"/>
  <c r="T16" i="17"/>
  <c r="AO16" i="17"/>
  <c r="AF16" i="17"/>
  <c r="AJ16" i="17"/>
  <c r="P16" i="17"/>
  <c r="AK16" i="17"/>
  <c r="AV16" i="17"/>
  <c r="AC9" i="17"/>
  <c r="AG9" i="17"/>
  <c r="AK9" i="17"/>
  <c r="AO9" i="17"/>
  <c r="X9" i="17"/>
  <c r="AN9" i="17"/>
  <c r="AB9" i="17"/>
  <c r="AR9" i="17"/>
  <c r="P9" i="17"/>
  <c r="AF9" i="17"/>
  <c r="AV9" i="17"/>
  <c r="T9" i="17"/>
  <c r="AJ9" i="17"/>
  <c r="AB22" i="17"/>
  <c r="T22" i="17"/>
  <c r="AG22" i="17"/>
  <c r="AR22" i="17"/>
  <c r="AC22" i="17"/>
  <c r="AN22" i="17"/>
  <c r="P22" i="17"/>
  <c r="X22" i="17"/>
  <c r="AJ22" i="17"/>
  <c r="AO22" i="17"/>
  <c r="AF22" i="17"/>
  <c r="AK22" i="17"/>
  <c r="AV22" i="17"/>
  <c r="H7" i="17"/>
  <c r="I7" i="17"/>
  <c r="J7" i="17"/>
  <c r="G7" i="17"/>
  <c r="I16" i="17"/>
  <c r="H16" i="17"/>
  <c r="G16" i="17"/>
  <c r="J16" i="17"/>
  <c r="J9" i="17"/>
  <c r="G9" i="17"/>
  <c r="H9" i="17"/>
  <c r="I9" i="17"/>
  <c r="G22" i="17"/>
  <c r="I22" i="17"/>
  <c r="H22" i="17"/>
  <c r="J22" i="17"/>
  <c r="G6" i="17"/>
  <c r="H6" i="17"/>
  <c r="I6" i="17"/>
  <c r="J6" i="17"/>
  <c r="G10" i="17"/>
  <c r="H10" i="17"/>
  <c r="I10" i="17"/>
  <c r="J10" i="17"/>
  <c r="H23" i="17"/>
  <c r="J23" i="17"/>
  <c r="G23" i="17"/>
  <c r="I23" i="17"/>
  <c r="H11" i="17"/>
  <c r="I11" i="17"/>
  <c r="J11" i="17"/>
  <c r="G11" i="17"/>
  <c r="AB2" i="17"/>
  <c r="X2" i="17"/>
  <c r="AR2" i="17"/>
  <c r="AN2" i="17"/>
  <c r="AV2" i="17"/>
  <c r="AJ2" i="17"/>
  <c r="P2" i="17"/>
  <c r="AF2" i="17"/>
  <c r="T2" i="17"/>
  <c r="AK2" i="17"/>
  <c r="AO2" i="17"/>
  <c r="AG2" i="17"/>
  <c r="AC2" i="17"/>
  <c r="J2" i="17"/>
  <c r="I2" i="17"/>
  <c r="H2" i="17"/>
  <c r="G2" i="17"/>
  <c r="AR4" i="7"/>
  <c r="AS4" i="7"/>
  <c r="AW10" i="7"/>
  <c r="AU12" i="7"/>
  <c r="AU14" i="7"/>
  <c r="AU13" i="7"/>
  <c r="AU11" i="7"/>
  <c r="AU10" i="7"/>
  <c r="AU9" i="7"/>
  <c r="AU8" i="7"/>
  <c r="AU7" i="7"/>
  <c r="AU6" i="7"/>
  <c r="AU5" i="7"/>
  <c r="AT14" i="7"/>
  <c r="AT13" i="7"/>
  <c r="AT12" i="7"/>
  <c r="AT11" i="7"/>
  <c r="AT10" i="7"/>
  <c r="AT9" i="7"/>
  <c r="AT8" i="7"/>
  <c r="AT7" i="7"/>
  <c r="AT6" i="7"/>
  <c r="AT5" i="7"/>
  <c r="AP16" i="17" l="1"/>
  <c r="AP22" i="17"/>
  <c r="AD16" i="17"/>
  <c r="AI22" i="17"/>
  <c r="AL22" i="17"/>
  <c r="AD22" i="17"/>
  <c r="AM16" i="17"/>
  <c r="AI16" i="17"/>
  <c r="AE22" i="17"/>
  <c r="AL9" i="17"/>
  <c r="AM9" i="17"/>
  <c r="AE16" i="17"/>
  <c r="AL7" i="17"/>
  <c r="AM7" i="17"/>
  <c r="AL11" i="17"/>
  <c r="AM11" i="17"/>
  <c r="AD23" i="17"/>
  <c r="AE23" i="17"/>
  <c r="AL23" i="17"/>
  <c r="AM23" i="17"/>
  <c r="AI10" i="17"/>
  <c r="AH10" i="17"/>
  <c r="AD6" i="17"/>
  <c r="AE6" i="17"/>
  <c r="Z25" i="17"/>
  <c r="AA25" i="17"/>
  <c r="AH22" i="17"/>
  <c r="AH9" i="17"/>
  <c r="AI9" i="17"/>
  <c r="AQ16" i="17"/>
  <c r="AH7" i="17"/>
  <c r="AI7" i="17"/>
  <c r="AH11" i="17"/>
  <c r="AI11" i="17"/>
  <c r="AP23" i="17"/>
  <c r="AQ23" i="17"/>
  <c r="AE10" i="17"/>
  <c r="AD10" i="17"/>
  <c r="AH6" i="17"/>
  <c r="AI6" i="17"/>
  <c r="AL6" i="17"/>
  <c r="AM6" i="17"/>
  <c r="AP6" i="17"/>
  <c r="AQ6" i="17"/>
  <c r="AD9" i="17"/>
  <c r="AE9" i="17"/>
  <c r="AD7" i="17"/>
  <c r="AE7" i="17"/>
  <c r="AD11" i="17"/>
  <c r="AE11" i="17"/>
  <c r="AQ10" i="17"/>
  <c r="AP10" i="17"/>
  <c r="AA15" i="17"/>
  <c r="Z15" i="17"/>
  <c r="AM22" i="17"/>
  <c r="AQ22" i="17"/>
  <c r="AP9" i="17"/>
  <c r="AQ9" i="17"/>
  <c r="AL16" i="17"/>
  <c r="AH16" i="17"/>
  <c r="AP7" i="17"/>
  <c r="AQ7" i="17"/>
  <c r="AP11" i="17"/>
  <c r="AQ11" i="17"/>
  <c r="AH23" i="17"/>
  <c r="AI23" i="17"/>
  <c r="AM10" i="17"/>
  <c r="AL10" i="17"/>
  <c r="AM2" i="17"/>
  <c r="AL2" i="17"/>
  <c r="AE2" i="17"/>
  <c r="AD2" i="17"/>
  <c r="AI2" i="17"/>
  <c r="AH2" i="17"/>
  <c r="AQ2" i="17"/>
  <c r="AP2" i="17"/>
  <c r="AX9" i="7"/>
  <c r="AX10" i="7"/>
  <c r="AB4" i="7"/>
  <c r="AC4" i="7" s="1"/>
  <c r="AB5" i="7"/>
  <c r="AC5" i="7" s="1"/>
  <c r="AB6" i="7"/>
  <c r="AC6" i="7" s="1"/>
  <c r="AB7" i="7"/>
  <c r="AC7" i="7" s="1"/>
  <c r="AB8" i="7"/>
  <c r="AC8" i="7" s="1"/>
  <c r="AB9" i="7"/>
  <c r="AC9" i="7" s="1"/>
  <c r="AB10" i="7"/>
  <c r="AC10" i="7" s="1"/>
  <c r="AB11" i="7"/>
  <c r="AC11" i="7" s="1"/>
  <c r="AB12" i="7"/>
  <c r="AC12" i="7" s="1"/>
  <c r="AB13" i="7"/>
  <c r="AC13" i="7" s="1"/>
  <c r="AB14" i="7"/>
  <c r="AC14" i="7" s="1"/>
  <c r="AB15" i="7"/>
  <c r="AC15" i="7" s="1"/>
  <c r="AB16" i="7"/>
  <c r="AC16" i="7" s="1"/>
  <c r="AB17" i="7"/>
  <c r="AC17" i="7" s="1"/>
  <c r="AB18" i="7"/>
  <c r="AC18" i="7" s="1"/>
  <c r="AB19" i="7"/>
  <c r="AC19" i="7" s="1"/>
  <c r="AB20" i="7"/>
  <c r="AC20" i="7" s="1"/>
  <c r="AB21" i="7"/>
  <c r="AC21" i="7" s="1"/>
  <c r="AB22" i="7"/>
  <c r="AC22" i="7" s="1"/>
  <c r="AB23" i="7"/>
  <c r="AC23" i="7" s="1"/>
  <c r="AB24" i="7"/>
  <c r="AC24" i="7" s="1"/>
  <c r="AB25" i="7"/>
  <c r="AC25" i="7" s="1"/>
  <c r="AB26" i="7"/>
  <c r="AC26" i="7" s="1"/>
  <c r="AB27" i="7"/>
  <c r="AC27" i="7" s="1"/>
  <c r="AB28" i="7"/>
  <c r="AC28" i="7" s="1"/>
  <c r="AB29" i="7"/>
  <c r="AC29" i="7" s="1"/>
  <c r="AB30" i="7"/>
  <c r="AC30" i="7" s="1"/>
  <c r="AB31" i="7"/>
  <c r="AC31" i="7" s="1"/>
  <c r="AB32" i="7"/>
  <c r="AC32" i="7" s="1"/>
  <c r="AB33" i="7"/>
  <c r="AC33" i="7" s="1"/>
  <c r="AB34" i="7"/>
  <c r="AC34" i="7" s="1"/>
  <c r="AB35" i="7"/>
  <c r="AC35" i="7" s="1"/>
  <c r="AB36" i="7"/>
  <c r="AC36" i="7" s="1"/>
  <c r="AB37" i="7"/>
  <c r="AC37" i="7" s="1"/>
  <c r="AB38" i="7"/>
  <c r="AC38" i="7" s="1"/>
  <c r="AB39" i="7"/>
  <c r="AC39" i="7" s="1"/>
  <c r="AB40" i="7"/>
  <c r="AC40" i="7" s="1"/>
  <c r="AB41" i="7"/>
  <c r="AC41" i="7" s="1"/>
  <c r="AB42" i="7"/>
  <c r="AC42" i="7" s="1"/>
  <c r="AB43" i="7"/>
  <c r="AC43" i="7" s="1"/>
  <c r="AB44" i="7"/>
  <c r="AC44" i="7" s="1"/>
  <c r="AB45" i="7"/>
  <c r="AC45" i="7" s="1"/>
  <c r="AB46" i="7"/>
  <c r="AC46" i="7" s="1"/>
  <c r="AB47" i="7"/>
  <c r="AC47" i="7" s="1"/>
  <c r="AB48" i="7"/>
  <c r="AC48" i="7" s="1"/>
  <c r="AB49" i="7"/>
  <c r="AC49" i="7" s="1"/>
  <c r="AB50" i="7"/>
  <c r="AC50" i="7" s="1"/>
  <c r="AB51" i="7"/>
  <c r="AC51" i="7" s="1"/>
  <c r="AB52" i="7"/>
  <c r="AC52" i="7" s="1"/>
  <c r="AB53" i="7"/>
  <c r="AC53" i="7" s="1"/>
  <c r="AB54" i="7"/>
  <c r="AC54" i="7" s="1"/>
  <c r="AB55" i="7"/>
  <c r="AC55" i="7" s="1"/>
  <c r="AB56" i="7"/>
  <c r="AC56" i="7" s="1"/>
  <c r="AB57" i="7"/>
  <c r="AC57" i="7" s="1"/>
  <c r="AB58" i="7"/>
  <c r="AC58" i="7" s="1"/>
  <c r="AB59" i="7"/>
  <c r="AC59" i="7" s="1"/>
  <c r="AB60" i="7"/>
  <c r="AC60" i="7" s="1"/>
  <c r="AB61" i="7"/>
  <c r="AC61" i="7" s="1"/>
  <c r="AB62" i="7"/>
  <c r="AC62" i="7" s="1"/>
  <c r="AB63" i="7"/>
  <c r="AC63" i="7" s="1"/>
  <c r="AB64" i="7"/>
  <c r="AC64" i="7" s="1"/>
  <c r="AB65" i="7"/>
  <c r="AC65" i="7" s="1"/>
  <c r="AB66" i="7"/>
  <c r="AC66" i="7" s="1"/>
  <c r="AB67" i="7"/>
  <c r="AC67" i="7" s="1"/>
  <c r="AB68" i="7"/>
  <c r="AC68" i="7" s="1"/>
  <c r="AB69" i="7"/>
  <c r="AC69" i="7" s="1"/>
  <c r="AB70" i="7"/>
  <c r="AC70" i="7" s="1"/>
  <c r="AB71" i="7"/>
  <c r="AC71" i="7" s="1"/>
  <c r="AB72" i="7"/>
  <c r="AC72" i="7" s="1"/>
  <c r="AB73" i="7"/>
  <c r="AC73" i="7" s="1"/>
  <c r="AB74" i="7"/>
  <c r="AC74" i="7" s="1"/>
  <c r="AB75" i="7"/>
  <c r="AC75" i="7" s="1"/>
  <c r="AB76" i="7"/>
  <c r="AC76" i="7" s="1"/>
  <c r="AB77" i="7"/>
  <c r="AC77" i="7" s="1"/>
  <c r="AB79" i="7"/>
  <c r="AC79" i="7" s="1"/>
  <c r="AB80" i="7"/>
  <c r="AC80" i="7" s="1"/>
  <c r="AB81" i="7"/>
  <c r="AC81" i="7" s="1"/>
  <c r="AB82" i="7"/>
  <c r="AC82" i="7" s="1"/>
  <c r="AB83" i="7"/>
  <c r="AC83" i="7" s="1"/>
  <c r="AB84" i="7"/>
  <c r="AC84" i="7" s="1"/>
  <c r="AB85" i="7"/>
  <c r="AC85" i="7" s="1"/>
  <c r="AB86" i="7"/>
  <c r="AC86" i="7" s="1"/>
  <c r="AB87" i="7"/>
  <c r="AC87" i="7" s="1"/>
  <c r="AB88" i="7"/>
  <c r="AC88" i="7" s="1"/>
  <c r="AB89" i="7"/>
  <c r="AC89" i="7" s="1"/>
  <c r="AB91" i="7"/>
  <c r="AC91" i="7" s="1"/>
  <c r="AB92" i="7"/>
  <c r="AC92" i="7" s="1"/>
  <c r="AB93" i="7"/>
  <c r="AC93" i="7" s="1"/>
  <c r="AB94" i="7"/>
  <c r="AC94" i="7" s="1"/>
  <c r="AB95" i="7"/>
  <c r="AC95" i="7" s="1"/>
  <c r="AB97" i="7"/>
  <c r="AC97" i="7" s="1"/>
  <c r="AB98" i="7"/>
  <c r="AC98" i="7" s="1"/>
  <c r="AB99" i="7"/>
  <c r="AC99" i="7" s="1"/>
  <c r="AB100" i="7"/>
  <c r="AC100" i="7" s="1"/>
  <c r="AB101" i="7"/>
  <c r="AC101" i="7" s="1"/>
  <c r="AB104" i="7"/>
  <c r="AC104" i="7" s="1"/>
  <c r="AB105" i="7"/>
  <c r="AC105" i="7" s="1"/>
  <c r="AB106" i="7"/>
  <c r="AC106" i="7" s="1"/>
  <c r="AB108" i="7"/>
  <c r="AC108" i="7" s="1"/>
  <c r="AB109" i="7"/>
  <c r="AC109" i="7" s="1"/>
  <c r="AB110" i="7"/>
  <c r="AC110" i="7" s="1"/>
  <c r="AB120" i="7"/>
  <c r="AC120" i="7" s="1"/>
  <c r="AB122" i="7"/>
  <c r="AC122" i="7" s="1"/>
  <c r="AB123" i="7"/>
  <c r="AC123" i="7" s="1"/>
  <c r="AB128" i="7"/>
  <c r="AC128" i="7" s="1"/>
  <c r="AB129" i="7"/>
  <c r="AC129" i="7" s="1"/>
  <c r="AB132" i="7"/>
  <c r="AC132" i="7" s="1"/>
  <c r="AB140" i="7"/>
  <c r="AC140" i="7" s="1"/>
  <c r="AB141" i="7"/>
  <c r="AC141" i="7" s="1"/>
  <c r="AB142" i="7"/>
  <c r="AC142" i="7" s="1"/>
  <c r="AB144" i="7"/>
  <c r="AC144" i="7" s="1"/>
  <c r="AB145" i="7"/>
  <c r="AC145" i="7" s="1"/>
  <c r="AB149" i="7"/>
  <c r="AC149" i="7" s="1"/>
  <c r="AB150" i="7"/>
  <c r="AC150" i="7" s="1"/>
  <c r="AB157" i="7"/>
  <c r="AC157" i="7" s="1"/>
  <c r="AB159" i="7"/>
  <c r="AC159" i="7" s="1"/>
  <c r="AB161" i="7"/>
  <c r="AC161" i="7" s="1"/>
  <c r="AB162" i="7"/>
  <c r="AC162" i="7" s="1"/>
  <c r="AB163" i="7"/>
  <c r="AC163" i="7" s="1"/>
  <c r="AB165" i="7"/>
  <c r="AC165" i="7" s="1"/>
  <c r="AB176" i="7"/>
  <c r="AC176" i="7" s="1"/>
  <c r="AB188" i="7"/>
  <c r="AC188" i="7" s="1"/>
  <c r="AB200" i="7"/>
  <c r="AC200" i="7" s="1"/>
  <c r="AB204" i="7"/>
  <c r="AC204" i="7" s="1"/>
  <c r="AB205" i="7"/>
  <c r="AC205" i="7" s="1"/>
  <c r="AB206" i="7"/>
  <c r="AC206" i="7" s="1"/>
  <c r="AB208" i="7"/>
  <c r="AC208" i="7" s="1"/>
  <c r="AB213" i="7"/>
  <c r="AC213" i="7" s="1"/>
  <c r="AB216" i="7"/>
  <c r="AC216" i="7" s="1"/>
  <c r="AB231" i="7"/>
  <c r="AC231" i="7" s="1"/>
  <c r="AB232" i="7"/>
  <c r="AC232" i="7" s="1"/>
  <c r="AB233" i="7"/>
  <c r="AC233" i="7" s="1"/>
  <c r="AB78" i="7"/>
  <c r="AC78" i="7" s="1"/>
  <c r="AB90" i="7"/>
  <c r="AC90" i="7" s="1"/>
  <c r="AB96" i="7"/>
  <c r="AC96" i="7" s="1"/>
  <c r="AB102" i="7"/>
  <c r="AC102" i="7" s="1"/>
  <c r="AB103" i="7"/>
  <c r="AC103" i="7" s="1"/>
  <c r="AB107" i="7"/>
  <c r="AC107" i="7" s="1"/>
  <c r="AB111" i="7"/>
  <c r="AC111" i="7" s="1"/>
  <c r="AB112" i="7"/>
  <c r="AC112" i="7" s="1"/>
  <c r="AB113" i="7"/>
  <c r="AC113" i="7" s="1"/>
  <c r="AB114" i="7"/>
  <c r="AC114" i="7" s="1"/>
  <c r="AB115" i="7"/>
  <c r="AC115" i="7" s="1"/>
  <c r="AB116" i="7"/>
  <c r="AC116" i="7" s="1"/>
  <c r="AB117" i="7"/>
  <c r="AC117" i="7" s="1"/>
  <c r="AB118" i="7"/>
  <c r="AC118" i="7" s="1"/>
  <c r="AB119" i="7"/>
  <c r="AC119" i="7" s="1"/>
  <c r="AB121" i="7"/>
  <c r="AC121" i="7" s="1"/>
  <c r="AB124" i="7"/>
  <c r="AC124" i="7" s="1"/>
  <c r="AB125" i="7"/>
  <c r="AC125" i="7" s="1"/>
  <c r="AB126" i="7"/>
  <c r="AC126" i="7" s="1"/>
  <c r="AB127" i="7"/>
  <c r="AC127" i="7" s="1"/>
  <c r="AB130" i="7"/>
  <c r="AC130" i="7" s="1"/>
  <c r="AB131" i="7"/>
  <c r="AC131" i="7" s="1"/>
  <c r="AB133" i="7"/>
  <c r="AC133" i="7" s="1"/>
  <c r="AB134" i="7"/>
  <c r="AC134" i="7" s="1"/>
  <c r="AB135" i="7"/>
  <c r="AC135" i="7" s="1"/>
  <c r="AB136" i="7"/>
  <c r="AC136" i="7" s="1"/>
  <c r="AB137" i="7"/>
  <c r="AC137" i="7" s="1"/>
  <c r="AB138" i="7"/>
  <c r="AC138" i="7" s="1"/>
  <c r="AB139" i="7"/>
  <c r="AC139" i="7" s="1"/>
  <c r="AB143" i="7"/>
  <c r="AC143" i="7" s="1"/>
  <c r="AB146" i="7"/>
  <c r="AC146" i="7" s="1"/>
  <c r="AB147" i="7"/>
  <c r="AC147" i="7" s="1"/>
  <c r="AB148" i="7"/>
  <c r="AC148" i="7" s="1"/>
  <c r="AB151" i="7"/>
  <c r="AC151" i="7" s="1"/>
  <c r="AB152" i="7"/>
  <c r="AC152" i="7" s="1"/>
  <c r="AB153" i="7"/>
  <c r="AC153" i="7" s="1"/>
  <c r="AB154" i="7"/>
  <c r="AC154" i="7" s="1"/>
  <c r="AB155" i="7"/>
  <c r="AC155" i="7" s="1"/>
  <c r="AB156" i="7"/>
  <c r="AC156" i="7" s="1"/>
  <c r="AB158" i="7"/>
  <c r="AC158" i="7" s="1"/>
  <c r="AB160" i="7"/>
  <c r="AC160" i="7" s="1"/>
  <c r="AB164" i="7"/>
  <c r="AC164" i="7" s="1"/>
  <c r="AB166" i="7"/>
  <c r="AC166" i="7" s="1"/>
  <c r="AB167" i="7"/>
  <c r="AC167" i="7" s="1"/>
  <c r="AB168" i="7"/>
  <c r="AC168" i="7" s="1"/>
  <c r="AB169" i="7"/>
  <c r="AC169" i="7" s="1"/>
  <c r="AB170" i="7"/>
  <c r="AC170" i="7" s="1"/>
  <c r="AB171" i="7"/>
  <c r="AC171" i="7" s="1"/>
  <c r="AB172" i="7"/>
  <c r="AC172" i="7" s="1"/>
  <c r="AB173" i="7"/>
  <c r="AC173" i="7" s="1"/>
  <c r="AB174" i="7"/>
  <c r="AC174" i="7" s="1"/>
  <c r="AB175" i="7"/>
  <c r="AC175" i="7" s="1"/>
  <c r="AB177" i="7"/>
  <c r="AC177" i="7" s="1"/>
  <c r="AB178" i="7"/>
  <c r="AC178" i="7" s="1"/>
  <c r="AB179" i="7"/>
  <c r="AC179" i="7" s="1"/>
  <c r="AB180" i="7"/>
  <c r="AC180" i="7" s="1"/>
  <c r="AB181" i="7"/>
  <c r="AC181" i="7" s="1"/>
  <c r="AB182" i="7"/>
  <c r="AC182" i="7" s="1"/>
  <c r="AB183" i="7"/>
  <c r="AC183" i="7" s="1"/>
  <c r="AB184" i="7"/>
  <c r="AC184" i="7" s="1"/>
  <c r="AB185" i="7"/>
  <c r="AC185" i="7" s="1"/>
  <c r="AB186" i="7"/>
  <c r="AC186" i="7" s="1"/>
  <c r="AB187" i="7"/>
  <c r="AC187" i="7" s="1"/>
  <c r="AB189" i="7"/>
  <c r="AC189" i="7" s="1"/>
  <c r="AB190" i="7"/>
  <c r="AC190" i="7" s="1"/>
  <c r="AB191" i="7"/>
  <c r="AC191" i="7" s="1"/>
  <c r="AB192" i="7"/>
  <c r="AC192" i="7" s="1"/>
  <c r="AB193" i="7"/>
  <c r="AC193" i="7" s="1"/>
  <c r="AB194" i="7"/>
  <c r="AC194" i="7" s="1"/>
  <c r="AB195" i="7"/>
  <c r="AC195" i="7" s="1"/>
  <c r="AB196" i="7"/>
  <c r="AC196" i="7" s="1"/>
  <c r="AB197" i="7"/>
  <c r="AC197" i="7" s="1"/>
  <c r="AB198" i="7"/>
  <c r="AC198" i="7" s="1"/>
  <c r="AB199" i="7"/>
  <c r="AC199" i="7" s="1"/>
  <c r="AB201" i="7"/>
  <c r="AC201" i="7" s="1"/>
  <c r="AB202" i="7"/>
  <c r="AC202" i="7" s="1"/>
  <c r="AB203" i="7"/>
  <c r="AC203" i="7" s="1"/>
  <c r="AB207" i="7"/>
  <c r="AC207" i="7" s="1"/>
  <c r="AB209" i="7"/>
  <c r="AC209" i="7" s="1"/>
  <c r="AB210" i="7"/>
  <c r="AC210" i="7" s="1"/>
  <c r="AB211" i="7"/>
  <c r="AC211" i="7" s="1"/>
  <c r="AB212" i="7"/>
  <c r="AC212" i="7" s="1"/>
  <c r="AB214" i="7"/>
  <c r="AC214" i="7" s="1"/>
  <c r="AB215" i="7"/>
  <c r="AC215" i="7" s="1"/>
  <c r="AB217" i="7"/>
  <c r="AC217" i="7" s="1"/>
  <c r="AB218" i="7"/>
  <c r="AC218" i="7" s="1"/>
  <c r="AB219" i="7"/>
  <c r="AC219" i="7" s="1"/>
  <c r="AB220" i="7"/>
  <c r="AC220" i="7" s="1"/>
  <c r="AB221" i="7"/>
  <c r="AC221" i="7" s="1"/>
  <c r="AB222" i="7"/>
  <c r="AC222" i="7" s="1"/>
  <c r="AB223" i="7"/>
  <c r="AC223" i="7" s="1"/>
  <c r="AB224" i="7"/>
  <c r="AC224" i="7" s="1"/>
  <c r="AB225" i="7"/>
  <c r="AC225" i="7" s="1"/>
  <c r="AB226" i="7"/>
  <c r="AC226" i="7" s="1"/>
  <c r="AB227" i="7"/>
  <c r="AC227" i="7" s="1"/>
  <c r="AB228" i="7"/>
  <c r="AC228" i="7" s="1"/>
  <c r="AB229" i="7"/>
  <c r="AC229" i="7" s="1"/>
  <c r="AB230" i="7"/>
  <c r="AC230" i="7" s="1"/>
  <c r="AB234" i="7"/>
  <c r="AC234" i="7" s="1"/>
  <c r="AB235" i="7"/>
  <c r="AC235" i="7" s="1"/>
  <c r="AB236" i="7"/>
  <c r="AC236" i="7" s="1"/>
  <c r="AB237" i="7"/>
  <c r="AC237" i="7" s="1"/>
  <c r="AB238" i="7"/>
  <c r="AC238" i="7" s="1"/>
  <c r="AB239" i="7"/>
  <c r="AC239" i="7" s="1"/>
  <c r="AB240" i="7"/>
  <c r="AC240" i="7" s="1"/>
  <c r="AB241" i="7"/>
  <c r="AC241" i="7" s="1"/>
  <c r="AB3" i="7"/>
  <c r="AC3" i="7" s="1"/>
  <c r="Z4" i="7"/>
  <c r="AA4" i="7" s="1"/>
  <c r="Z5" i="7"/>
  <c r="AA5" i="7" s="1"/>
  <c r="Z6" i="7"/>
  <c r="AA6" i="7" s="1"/>
  <c r="Z7" i="7"/>
  <c r="AA7" i="7" s="1"/>
  <c r="Z8" i="7"/>
  <c r="AA8" i="7" s="1"/>
  <c r="Z9" i="7"/>
  <c r="AA9" i="7" s="1"/>
  <c r="Z10" i="7"/>
  <c r="AA10" i="7" s="1"/>
  <c r="Z11" i="7"/>
  <c r="AA11" i="7" s="1"/>
  <c r="Z12" i="7"/>
  <c r="AA12" i="7" s="1"/>
  <c r="Z13" i="7"/>
  <c r="AA13" i="7" s="1"/>
  <c r="Z14" i="7"/>
  <c r="AA14" i="7" s="1"/>
  <c r="Z15" i="7"/>
  <c r="AA15" i="7" s="1"/>
  <c r="Z16" i="7"/>
  <c r="AA16" i="7" s="1"/>
  <c r="Z17" i="7"/>
  <c r="AA17" i="7" s="1"/>
  <c r="Z18" i="7"/>
  <c r="AA18" i="7" s="1"/>
  <c r="Z19" i="7"/>
  <c r="AA19" i="7" s="1"/>
  <c r="Z20" i="7"/>
  <c r="AA20" i="7" s="1"/>
  <c r="Z21" i="7"/>
  <c r="AA21" i="7" s="1"/>
  <c r="Z22" i="7"/>
  <c r="AA22" i="7" s="1"/>
  <c r="Z23" i="7"/>
  <c r="AA23" i="7" s="1"/>
  <c r="Z24" i="7"/>
  <c r="AA24" i="7" s="1"/>
  <c r="Z25" i="7"/>
  <c r="AA25" i="7" s="1"/>
  <c r="Z26" i="7"/>
  <c r="AA26" i="7" s="1"/>
  <c r="Z27" i="7"/>
  <c r="AA27" i="7" s="1"/>
  <c r="Z28" i="7"/>
  <c r="AA28" i="7" s="1"/>
  <c r="Z29" i="7"/>
  <c r="AA29" i="7" s="1"/>
  <c r="Z30" i="7"/>
  <c r="AA30" i="7" s="1"/>
  <c r="Z31" i="7"/>
  <c r="AA31" i="7" s="1"/>
  <c r="Z32" i="7"/>
  <c r="AA32" i="7" s="1"/>
  <c r="Z33" i="7"/>
  <c r="AA33" i="7" s="1"/>
  <c r="Z34" i="7"/>
  <c r="AA34" i="7" s="1"/>
  <c r="Z35" i="7"/>
  <c r="AA35" i="7" s="1"/>
  <c r="Z36" i="7"/>
  <c r="AA36" i="7" s="1"/>
  <c r="Z37" i="7"/>
  <c r="AA37" i="7" s="1"/>
  <c r="Z38" i="7"/>
  <c r="AA38" i="7" s="1"/>
  <c r="Z39" i="7"/>
  <c r="AA39" i="7" s="1"/>
  <c r="Z40" i="7"/>
  <c r="AA40" i="7" s="1"/>
  <c r="Z41" i="7"/>
  <c r="AA41" i="7" s="1"/>
  <c r="Z42" i="7"/>
  <c r="AA42" i="7" s="1"/>
  <c r="Z43" i="7"/>
  <c r="AA43" i="7" s="1"/>
  <c r="Z44" i="7"/>
  <c r="AA44" i="7" s="1"/>
  <c r="Z45" i="7"/>
  <c r="AA45" i="7" s="1"/>
  <c r="Z46" i="7"/>
  <c r="AA46" i="7" s="1"/>
  <c r="Z47" i="7"/>
  <c r="AA47" i="7" s="1"/>
  <c r="Z48" i="7"/>
  <c r="AA48" i="7" s="1"/>
  <c r="Z49" i="7"/>
  <c r="AA49" i="7" s="1"/>
  <c r="Z50" i="7"/>
  <c r="AA50" i="7" s="1"/>
  <c r="Z51" i="7"/>
  <c r="AA51" i="7" s="1"/>
  <c r="Z52" i="7"/>
  <c r="AA52" i="7" s="1"/>
  <c r="Z53" i="7"/>
  <c r="AA53" i="7" s="1"/>
  <c r="Z54" i="7"/>
  <c r="AA54" i="7" s="1"/>
  <c r="Z55" i="7"/>
  <c r="AA55" i="7" s="1"/>
  <c r="Z56" i="7"/>
  <c r="AA56" i="7" s="1"/>
  <c r="Z57" i="7"/>
  <c r="AA57" i="7" s="1"/>
  <c r="Z58" i="7"/>
  <c r="AA58" i="7" s="1"/>
  <c r="Z59" i="7"/>
  <c r="AA59" i="7" s="1"/>
  <c r="Z60" i="7"/>
  <c r="AA60" i="7" s="1"/>
  <c r="Z61" i="7"/>
  <c r="AA61" i="7" s="1"/>
  <c r="Z62" i="7"/>
  <c r="AA62" i="7" s="1"/>
  <c r="Z63" i="7"/>
  <c r="AA63" i="7" s="1"/>
  <c r="Z64" i="7"/>
  <c r="AA64" i="7" s="1"/>
  <c r="Z65" i="7"/>
  <c r="AA65" i="7" s="1"/>
  <c r="Z66" i="7"/>
  <c r="AA66" i="7" s="1"/>
  <c r="Z67" i="7"/>
  <c r="AA67" i="7" s="1"/>
  <c r="Z68" i="7"/>
  <c r="AA68" i="7" s="1"/>
  <c r="Z69" i="7"/>
  <c r="AA69" i="7" s="1"/>
  <c r="Z70" i="7"/>
  <c r="AA70" i="7" s="1"/>
  <c r="Z71" i="7"/>
  <c r="AA71" i="7" s="1"/>
  <c r="Z72" i="7"/>
  <c r="AA72" i="7" s="1"/>
  <c r="Z73" i="7"/>
  <c r="AA73" i="7" s="1"/>
  <c r="Z74" i="7"/>
  <c r="AA74" i="7" s="1"/>
  <c r="Z75" i="7"/>
  <c r="AA75" i="7" s="1"/>
  <c r="Z76" i="7"/>
  <c r="AA76" i="7" s="1"/>
  <c r="Z77" i="7"/>
  <c r="AA77" i="7" s="1"/>
  <c r="Z79" i="7"/>
  <c r="AA79" i="7" s="1"/>
  <c r="Z80" i="7"/>
  <c r="AA80" i="7" s="1"/>
  <c r="Z81" i="7"/>
  <c r="AA81" i="7" s="1"/>
  <c r="Z82" i="7"/>
  <c r="AA82" i="7" s="1"/>
  <c r="Z83" i="7"/>
  <c r="AA83" i="7" s="1"/>
  <c r="Z84" i="7"/>
  <c r="AA84" i="7" s="1"/>
  <c r="Z85" i="7"/>
  <c r="AA85" i="7" s="1"/>
  <c r="Z86" i="7"/>
  <c r="AA86" i="7" s="1"/>
  <c r="Z87" i="7"/>
  <c r="AA87" i="7" s="1"/>
  <c r="Z88" i="7"/>
  <c r="AA88" i="7" s="1"/>
  <c r="Z89" i="7"/>
  <c r="AA89" i="7" s="1"/>
  <c r="Z91" i="7"/>
  <c r="AA91" i="7" s="1"/>
  <c r="Z92" i="7"/>
  <c r="AA92" i="7" s="1"/>
  <c r="Z93" i="7"/>
  <c r="AA93" i="7" s="1"/>
  <c r="Z94" i="7"/>
  <c r="AA94" i="7" s="1"/>
  <c r="Z95" i="7"/>
  <c r="AA95" i="7" s="1"/>
  <c r="Z97" i="7"/>
  <c r="AA97" i="7" s="1"/>
  <c r="Z98" i="7"/>
  <c r="AA98" i="7" s="1"/>
  <c r="Z99" i="7"/>
  <c r="AA99" i="7" s="1"/>
  <c r="Z100" i="7"/>
  <c r="AA100" i="7" s="1"/>
  <c r="Z101" i="7"/>
  <c r="AA101" i="7" s="1"/>
  <c r="Z104" i="7"/>
  <c r="AA104" i="7" s="1"/>
  <c r="Z105" i="7"/>
  <c r="AA105" i="7" s="1"/>
  <c r="Z106" i="7"/>
  <c r="AA106" i="7" s="1"/>
  <c r="Z108" i="7"/>
  <c r="AA108" i="7" s="1"/>
  <c r="Z109" i="7"/>
  <c r="AA109" i="7" s="1"/>
  <c r="Z110" i="7"/>
  <c r="AA110" i="7" s="1"/>
  <c r="Z120" i="7"/>
  <c r="AA120" i="7" s="1"/>
  <c r="Z122" i="7"/>
  <c r="AA122" i="7" s="1"/>
  <c r="Z123" i="7"/>
  <c r="AA123" i="7" s="1"/>
  <c r="Z128" i="7"/>
  <c r="AA128" i="7" s="1"/>
  <c r="Z129" i="7"/>
  <c r="AA129" i="7" s="1"/>
  <c r="Z132" i="7"/>
  <c r="AA132" i="7" s="1"/>
  <c r="Z140" i="7"/>
  <c r="AA140" i="7" s="1"/>
  <c r="Z141" i="7"/>
  <c r="AA141" i="7" s="1"/>
  <c r="Z142" i="7"/>
  <c r="AA142" i="7" s="1"/>
  <c r="Z144" i="7"/>
  <c r="AA144" i="7" s="1"/>
  <c r="Z145" i="7"/>
  <c r="AA145" i="7" s="1"/>
  <c r="Z149" i="7"/>
  <c r="AA149" i="7" s="1"/>
  <c r="Z150" i="7"/>
  <c r="AA150" i="7" s="1"/>
  <c r="Z157" i="7"/>
  <c r="AA157" i="7" s="1"/>
  <c r="Z159" i="7"/>
  <c r="AA159" i="7" s="1"/>
  <c r="Z161" i="7"/>
  <c r="AA161" i="7" s="1"/>
  <c r="Z162" i="7"/>
  <c r="AA162" i="7" s="1"/>
  <c r="Z163" i="7"/>
  <c r="AA163" i="7" s="1"/>
  <c r="Z165" i="7"/>
  <c r="AA165" i="7" s="1"/>
  <c r="Z176" i="7"/>
  <c r="AA176" i="7" s="1"/>
  <c r="Z188" i="7"/>
  <c r="AA188" i="7" s="1"/>
  <c r="Z200" i="7"/>
  <c r="AA200" i="7" s="1"/>
  <c r="Z204" i="7"/>
  <c r="AA204" i="7" s="1"/>
  <c r="Z205" i="7"/>
  <c r="AA205" i="7" s="1"/>
  <c r="Z206" i="7"/>
  <c r="AA206" i="7" s="1"/>
  <c r="Z208" i="7"/>
  <c r="AA208" i="7" s="1"/>
  <c r="Z213" i="7"/>
  <c r="AA213" i="7" s="1"/>
  <c r="Z216" i="7"/>
  <c r="AA216" i="7" s="1"/>
  <c r="Z231" i="7"/>
  <c r="AA231" i="7" s="1"/>
  <c r="Z232" i="7"/>
  <c r="AA232" i="7" s="1"/>
  <c r="Z233" i="7"/>
  <c r="AA233" i="7" s="1"/>
  <c r="Z78" i="7"/>
  <c r="AA78" i="7" s="1"/>
  <c r="Z90" i="7"/>
  <c r="AA90" i="7" s="1"/>
  <c r="Z96" i="7"/>
  <c r="AA96" i="7" s="1"/>
  <c r="Z102" i="7"/>
  <c r="AA102" i="7" s="1"/>
  <c r="Z103" i="7"/>
  <c r="AA103" i="7" s="1"/>
  <c r="Z107" i="7"/>
  <c r="AA107" i="7" s="1"/>
  <c r="Z111" i="7"/>
  <c r="AA111" i="7" s="1"/>
  <c r="Z112" i="7"/>
  <c r="AA112" i="7" s="1"/>
  <c r="Z113" i="7"/>
  <c r="AA113" i="7" s="1"/>
  <c r="Z114" i="7"/>
  <c r="AA114" i="7" s="1"/>
  <c r="Z115" i="7"/>
  <c r="AA115" i="7" s="1"/>
  <c r="Z116" i="7"/>
  <c r="AA116" i="7" s="1"/>
  <c r="Z117" i="7"/>
  <c r="AA117" i="7" s="1"/>
  <c r="Z118" i="7"/>
  <c r="AA118" i="7" s="1"/>
  <c r="Z119" i="7"/>
  <c r="AA119" i="7" s="1"/>
  <c r="Z121" i="7"/>
  <c r="AA121" i="7" s="1"/>
  <c r="Z124" i="7"/>
  <c r="AA124" i="7" s="1"/>
  <c r="Z125" i="7"/>
  <c r="AA125" i="7" s="1"/>
  <c r="Z126" i="7"/>
  <c r="AA126" i="7" s="1"/>
  <c r="Z127" i="7"/>
  <c r="AA127" i="7" s="1"/>
  <c r="Z130" i="7"/>
  <c r="AA130" i="7" s="1"/>
  <c r="Z131" i="7"/>
  <c r="AA131" i="7" s="1"/>
  <c r="Z133" i="7"/>
  <c r="AA133" i="7" s="1"/>
  <c r="Z134" i="7"/>
  <c r="AA134" i="7" s="1"/>
  <c r="Z135" i="7"/>
  <c r="AA135" i="7" s="1"/>
  <c r="Z136" i="7"/>
  <c r="AA136" i="7" s="1"/>
  <c r="Z137" i="7"/>
  <c r="AA137" i="7" s="1"/>
  <c r="Z138" i="7"/>
  <c r="AA138" i="7" s="1"/>
  <c r="Z139" i="7"/>
  <c r="AA139" i="7" s="1"/>
  <c r="Z143" i="7"/>
  <c r="AA143" i="7" s="1"/>
  <c r="Z146" i="7"/>
  <c r="AA146" i="7" s="1"/>
  <c r="Z147" i="7"/>
  <c r="AA147" i="7" s="1"/>
  <c r="Z148" i="7"/>
  <c r="AA148" i="7" s="1"/>
  <c r="Z151" i="7"/>
  <c r="AA151" i="7" s="1"/>
  <c r="Z152" i="7"/>
  <c r="AA152" i="7" s="1"/>
  <c r="Z153" i="7"/>
  <c r="AA153" i="7" s="1"/>
  <c r="Z154" i="7"/>
  <c r="AA154" i="7" s="1"/>
  <c r="Z155" i="7"/>
  <c r="AA155" i="7" s="1"/>
  <c r="Z156" i="7"/>
  <c r="AA156" i="7" s="1"/>
  <c r="Z158" i="7"/>
  <c r="AA158" i="7" s="1"/>
  <c r="Z160" i="7"/>
  <c r="AA160" i="7" s="1"/>
  <c r="Z164" i="7"/>
  <c r="AA164" i="7" s="1"/>
  <c r="Z166" i="7"/>
  <c r="AA166" i="7" s="1"/>
  <c r="Z167" i="7"/>
  <c r="AA167" i="7" s="1"/>
  <c r="Z168" i="7"/>
  <c r="AA168" i="7" s="1"/>
  <c r="Z169" i="7"/>
  <c r="AA169" i="7" s="1"/>
  <c r="Z170" i="7"/>
  <c r="AA170" i="7" s="1"/>
  <c r="Z171" i="7"/>
  <c r="AA171" i="7" s="1"/>
  <c r="Z172" i="7"/>
  <c r="AA172" i="7" s="1"/>
  <c r="Z173" i="7"/>
  <c r="AA173" i="7" s="1"/>
  <c r="Z174" i="7"/>
  <c r="AA174" i="7" s="1"/>
  <c r="Z175" i="7"/>
  <c r="AA175" i="7" s="1"/>
  <c r="Z177" i="7"/>
  <c r="AA177" i="7" s="1"/>
  <c r="Z178" i="7"/>
  <c r="AA178" i="7" s="1"/>
  <c r="Z179" i="7"/>
  <c r="AA179" i="7" s="1"/>
  <c r="Z180" i="7"/>
  <c r="AA180" i="7" s="1"/>
  <c r="Z181" i="7"/>
  <c r="AA181" i="7" s="1"/>
  <c r="Z182" i="7"/>
  <c r="AA182" i="7" s="1"/>
  <c r="Z183" i="7"/>
  <c r="AA183" i="7" s="1"/>
  <c r="Z184" i="7"/>
  <c r="AA184" i="7" s="1"/>
  <c r="Z185" i="7"/>
  <c r="AA185" i="7" s="1"/>
  <c r="Z186" i="7"/>
  <c r="AA186" i="7" s="1"/>
  <c r="Z187" i="7"/>
  <c r="AA187" i="7" s="1"/>
  <c r="Z189" i="7"/>
  <c r="AA189" i="7" s="1"/>
  <c r="Z190" i="7"/>
  <c r="AA190" i="7" s="1"/>
  <c r="Z191" i="7"/>
  <c r="AA191" i="7" s="1"/>
  <c r="Z192" i="7"/>
  <c r="AA192" i="7" s="1"/>
  <c r="Z193" i="7"/>
  <c r="AA193" i="7" s="1"/>
  <c r="Z194" i="7"/>
  <c r="AA194" i="7" s="1"/>
  <c r="Z195" i="7"/>
  <c r="AA195" i="7" s="1"/>
  <c r="Z196" i="7"/>
  <c r="AA196" i="7" s="1"/>
  <c r="Z197" i="7"/>
  <c r="AA197" i="7" s="1"/>
  <c r="Z198" i="7"/>
  <c r="AA198" i="7" s="1"/>
  <c r="Z199" i="7"/>
  <c r="AA199" i="7" s="1"/>
  <c r="Z201" i="7"/>
  <c r="AA201" i="7" s="1"/>
  <c r="Z202" i="7"/>
  <c r="AA202" i="7" s="1"/>
  <c r="Z203" i="7"/>
  <c r="AA203" i="7" s="1"/>
  <c r="Z207" i="7"/>
  <c r="AA207" i="7" s="1"/>
  <c r="Z209" i="7"/>
  <c r="AA209" i="7" s="1"/>
  <c r="Z210" i="7"/>
  <c r="AA210" i="7" s="1"/>
  <c r="Z211" i="7"/>
  <c r="AA211" i="7" s="1"/>
  <c r="Z212" i="7"/>
  <c r="AA212" i="7" s="1"/>
  <c r="Z214" i="7"/>
  <c r="AA214" i="7" s="1"/>
  <c r="Z215" i="7"/>
  <c r="AA215" i="7" s="1"/>
  <c r="Z217" i="7"/>
  <c r="AA217" i="7" s="1"/>
  <c r="Z218" i="7"/>
  <c r="AA218" i="7" s="1"/>
  <c r="Z219" i="7"/>
  <c r="AA219" i="7" s="1"/>
  <c r="Z220" i="7"/>
  <c r="AA220" i="7" s="1"/>
  <c r="Z221" i="7"/>
  <c r="AA221" i="7" s="1"/>
  <c r="Z222" i="7"/>
  <c r="AA222" i="7" s="1"/>
  <c r="Z223" i="7"/>
  <c r="AA223" i="7" s="1"/>
  <c r="Z224" i="7"/>
  <c r="AA224" i="7" s="1"/>
  <c r="Z225" i="7"/>
  <c r="AA225" i="7" s="1"/>
  <c r="Z226" i="7"/>
  <c r="AA226" i="7" s="1"/>
  <c r="Z227" i="7"/>
  <c r="AA227" i="7" s="1"/>
  <c r="Z228" i="7"/>
  <c r="AA228" i="7" s="1"/>
  <c r="Z229" i="7"/>
  <c r="AA229" i="7" s="1"/>
  <c r="Z230" i="7"/>
  <c r="AA230" i="7" s="1"/>
  <c r="Z234" i="7"/>
  <c r="AA234" i="7" s="1"/>
  <c r="Z235" i="7"/>
  <c r="AA235" i="7" s="1"/>
  <c r="Z236" i="7"/>
  <c r="AA236" i="7" s="1"/>
  <c r="Z237" i="7"/>
  <c r="AA237" i="7" s="1"/>
  <c r="Z238" i="7"/>
  <c r="AA238" i="7" s="1"/>
  <c r="Z239" i="7"/>
  <c r="AA239" i="7" s="1"/>
  <c r="Z240" i="7"/>
  <c r="AA240" i="7" s="1"/>
  <c r="Z241" i="7"/>
  <c r="AA241" i="7" s="1"/>
  <c r="Z3" i="7"/>
  <c r="AA3" i="7" s="1"/>
  <c r="E72" i="4" l="1"/>
  <c r="E102" i="4"/>
  <c r="E105" i="4"/>
  <c r="E114" i="4"/>
  <c r="E124" i="4"/>
  <c r="E33" i="4"/>
  <c r="E30" i="4"/>
  <c r="E31" i="4"/>
  <c r="E44" i="4"/>
  <c r="E53" i="4"/>
  <c r="E55" i="4"/>
  <c r="E8" i="4"/>
  <c r="E37" i="4"/>
  <c r="E56" i="4"/>
  <c r="E67" i="4"/>
  <c r="E70" i="4"/>
  <c r="E80" i="4"/>
  <c r="E87" i="4"/>
  <c r="E95" i="4"/>
  <c r="E103" i="4"/>
  <c r="E107" i="4"/>
  <c r="E109" i="4"/>
  <c r="E117" i="4"/>
  <c r="E121" i="4"/>
  <c r="DH3" i="6" s="1"/>
  <c r="E122" i="4"/>
  <c r="E128" i="4"/>
  <c r="E129" i="4"/>
  <c r="DH45" i="6" s="1"/>
  <c r="E132" i="4"/>
  <c r="E134" i="4"/>
  <c r="E28" i="4"/>
  <c r="E25" i="4"/>
  <c r="E63" i="4"/>
  <c r="E85" i="4"/>
  <c r="DH12" i="6" s="1"/>
  <c r="E100" i="4"/>
  <c r="DH5" i="6" s="1"/>
  <c r="E104" i="4"/>
  <c r="E119" i="4"/>
  <c r="E125" i="4"/>
  <c r="E127" i="4"/>
  <c r="E130" i="4"/>
  <c r="DH6" i="6" s="1"/>
  <c r="E133" i="4"/>
  <c r="E135" i="4"/>
  <c r="E58" i="4"/>
  <c r="E4" i="4"/>
  <c r="DH128" i="6" s="1"/>
  <c r="AW15" i="17" s="1"/>
  <c r="E5" i="4"/>
  <c r="E6" i="4"/>
  <c r="E7" i="4"/>
  <c r="E9" i="4"/>
  <c r="E10" i="4"/>
  <c r="E11" i="4"/>
  <c r="E12" i="4"/>
  <c r="E13" i="4"/>
  <c r="E14" i="4"/>
  <c r="E15" i="4"/>
  <c r="DH25" i="6" s="1"/>
  <c r="E16" i="4"/>
  <c r="E17" i="4"/>
  <c r="E18" i="4"/>
  <c r="DH56" i="6" s="1"/>
  <c r="E19" i="4"/>
  <c r="E20" i="4"/>
  <c r="E21" i="4"/>
  <c r="DH9" i="6" s="1"/>
  <c r="E22" i="4"/>
  <c r="E23" i="4"/>
  <c r="E24" i="4"/>
  <c r="E26" i="4"/>
  <c r="E27" i="4"/>
  <c r="DH10" i="6" s="1"/>
  <c r="E29" i="4"/>
  <c r="E32" i="4"/>
  <c r="E34" i="4"/>
  <c r="E35" i="4"/>
  <c r="E36" i="4"/>
  <c r="E38" i="4"/>
  <c r="E39" i="4"/>
  <c r="E40" i="4"/>
  <c r="E41" i="4"/>
  <c r="DH20" i="6" s="1"/>
  <c r="E42" i="4"/>
  <c r="E43" i="4"/>
  <c r="E45" i="4"/>
  <c r="E46" i="4"/>
  <c r="E47" i="4"/>
  <c r="E48" i="4"/>
  <c r="E49" i="4"/>
  <c r="E50" i="4"/>
  <c r="E51" i="4"/>
  <c r="E52" i="4"/>
  <c r="E54" i="4"/>
  <c r="E57" i="4"/>
  <c r="E59" i="4"/>
  <c r="E60" i="4"/>
  <c r="E61" i="4"/>
  <c r="E62" i="4"/>
  <c r="E64" i="4"/>
  <c r="E65" i="4"/>
  <c r="E66" i="4"/>
  <c r="E68" i="4"/>
  <c r="E69" i="4"/>
  <c r="E71" i="4"/>
  <c r="E73" i="4"/>
  <c r="E74" i="4"/>
  <c r="E75" i="4"/>
  <c r="E76" i="4"/>
  <c r="E77" i="4"/>
  <c r="E78" i="4"/>
  <c r="E79" i="4"/>
  <c r="E81" i="4"/>
  <c r="E82" i="4"/>
  <c r="E83" i="4"/>
  <c r="E84" i="4"/>
  <c r="E86" i="4"/>
  <c r="E88" i="4"/>
  <c r="E89" i="4"/>
  <c r="E90" i="4"/>
  <c r="E91" i="4"/>
  <c r="E92" i="4"/>
  <c r="E93" i="4"/>
  <c r="E94" i="4"/>
  <c r="E96" i="4"/>
  <c r="E97" i="4"/>
  <c r="E98" i="4"/>
  <c r="E99" i="4"/>
  <c r="E101" i="4"/>
  <c r="E106" i="4"/>
  <c r="E108" i="4"/>
  <c r="E110" i="4"/>
  <c r="E111" i="4"/>
  <c r="E112" i="4"/>
  <c r="E113" i="4"/>
  <c r="E115" i="4"/>
  <c r="DH19" i="6" s="1"/>
  <c r="E116" i="4"/>
  <c r="DH18" i="6" s="1"/>
  <c r="E118" i="4"/>
  <c r="E120" i="4"/>
  <c r="E123" i="4"/>
  <c r="DH16" i="6" s="1"/>
  <c r="E126" i="4"/>
  <c r="E131" i="4"/>
  <c r="E3" i="4"/>
  <c r="DH129" i="6" l="1"/>
  <c r="D3" i="4"/>
  <c r="DH22" i="6"/>
  <c r="DI22" i="6" s="1"/>
  <c r="DH75" i="6"/>
  <c r="DI75" i="6" s="1"/>
  <c r="DH83" i="6"/>
  <c r="DI83" i="6" s="1"/>
  <c r="DH65" i="6"/>
  <c r="DI65" i="6" s="1"/>
  <c r="DH41" i="6"/>
  <c r="DI41" i="6" s="1"/>
  <c r="DH85" i="6"/>
  <c r="DI85" i="6" s="1"/>
  <c r="DH64" i="6"/>
  <c r="DI64" i="6" s="1"/>
  <c r="DH91" i="6"/>
  <c r="DI91" i="6" s="1"/>
  <c r="DH80" i="6"/>
  <c r="DI80" i="6" s="1"/>
  <c r="DH32" i="6"/>
  <c r="DI32" i="6" s="1"/>
  <c r="DH17" i="6"/>
  <c r="AW48" i="17" s="1"/>
  <c r="DH105" i="6"/>
  <c r="DH81" i="6"/>
  <c r="DI81" i="6" s="1"/>
  <c r="DH89" i="6"/>
  <c r="DI89" i="6" s="1"/>
  <c r="DH124" i="6"/>
  <c r="DI124" i="6" s="1"/>
  <c r="DH121" i="6"/>
  <c r="DI121" i="6" s="1"/>
  <c r="DH74" i="6"/>
  <c r="DI74" i="6" s="1"/>
  <c r="DH78" i="6"/>
  <c r="DI78" i="6" s="1"/>
  <c r="DH98" i="6"/>
  <c r="DI98" i="6" s="1"/>
  <c r="DH79" i="6"/>
  <c r="DI79" i="6" s="1"/>
  <c r="DH26" i="6"/>
  <c r="DI26" i="6" s="1"/>
  <c r="DH52" i="6"/>
  <c r="DI52" i="6" s="1"/>
  <c r="DH125" i="6"/>
  <c r="DI125" i="6" s="1"/>
  <c r="DH122" i="6"/>
  <c r="DI122" i="6" s="1"/>
  <c r="DH93" i="6"/>
  <c r="DI93" i="6" s="1"/>
  <c r="DH102" i="6"/>
  <c r="DI102" i="6" s="1"/>
  <c r="DH29" i="6"/>
  <c r="DI29" i="6" s="1"/>
  <c r="DH31" i="6"/>
  <c r="DI31" i="6" s="1"/>
  <c r="DH13" i="6"/>
  <c r="DI13" i="6" s="1"/>
  <c r="DH7" i="6"/>
  <c r="DI7" i="6" s="1"/>
  <c r="DH55" i="6"/>
  <c r="DI55" i="6" s="1"/>
  <c r="DH113" i="6"/>
  <c r="DI113" i="6" s="1"/>
  <c r="DH43" i="6"/>
  <c r="DI43" i="6" s="1"/>
  <c r="DH97" i="6"/>
  <c r="DI97" i="6" s="1"/>
  <c r="DH76" i="6"/>
  <c r="DI76" i="6" s="1"/>
  <c r="DH57" i="6"/>
  <c r="DI57" i="6" s="1"/>
  <c r="DH110" i="6"/>
  <c r="DI110" i="6" s="1"/>
  <c r="DH101" i="6"/>
  <c r="DI101" i="6" s="1"/>
  <c r="DH111" i="6"/>
  <c r="DI111" i="6" s="1"/>
  <c r="DH87" i="6"/>
  <c r="DI87" i="6" s="1"/>
  <c r="DH62" i="6"/>
  <c r="DI62" i="6" s="1"/>
  <c r="DH53" i="6"/>
  <c r="DI53" i="6" s="1"/>
  <c r="DH82" i="6"/>
  <c r="DI82" i="6" s="1"/>
  <c r="DH14" i="6"/>
  <c r="DI14" i="6" s="1"/>
  <c r="DH134" i="6"/>
  <c r="DI134" i="6" s="1"/>
  <c r="DH11" i="6"/>
  <c r="DI11" i="6" s="1"/>
  <c r="DH63" i="6"/>
  <c r="DI63" i="6" s="1"/>
  <c r="DH106" i="6"/>
  <c r="DI106" i="6" s="1"/>
  <c r="DH120" i="6"/>
  <c r="DI120" i="6" s="1"/>
  <c r="DH51" i="6"/>
  <c r="DI51" i="6" s="1"/>
  <c r="DH39" i="6"/>
  <c r="DI39" i="6" s="1"/>
  <c r="DH109" i="6"/>
  <c r="DI109" i="6" s="1"/>
  <c r="DH42" i="6"/>
  <c r="DI42" i="6" s="1"/>
  <c r="DH130" i="6"/>
  <c r="DI130" i="6" s="1"/>
  <c r="DH40" i="6"/>
  <c r="DI40" i="6" s="1"/>
  <c r="DH108" i="6"/>
  <c r="DI108" i="6" s="1"/>
  <c r="DH27" i="6"/>
  <c r="DI27" i="6" s="1"/>
  <c r="DH68" i="6"/>
  <c r="DI68" i="6" s="1"/>
  <c r="DH35" i="6"/>
  <c r="DI35" i="6" s="1"/>
  <c r="DH67" i="6"/>
  <c r="DI67" i="6" s="1"/>
  <c r="DH36" i="6"/>
  <c r="DI36" i="6" s="1"/>
  <c r="DH96" i="6"/>
  <c r="DI96" i="6" s="1"/>
  <c r="DH69" i="6"/>
  <c r="DI69" i="6" s="1"/>
  <c r="DH90" i="6"/>
  <c r="DI90" i="6" s="1"/>
  <c r="DH117" i="6"/>
  <c r="DI117" i="6" s="1"/>
  <c r="DH61" i="6"/>
  <c r="DI61" i="6" s="1"/>
  <c r="DH44" i="6"/>
  <c r="DI44" i="6" s="1"/>
  <c r="DH46" i="6"/>
  <c r="DI46" i="6" s="1"/>
  <c r="DH66" i="6"/>
  <c r="DI66" i="6" s="1"/>
  <c r="DH50" i="6"/>
  <c r="DI50" i="6" s="1"/>
  <c r="DH21" i="6"/>
  <c r="DI21" i="6" s="1"/>
  <c r="DH104" i="6"/>
  <c r="DI104" i="6" s="1"/>
  <c r="DH131" i="6"/>
  <c r="DI131" i="6" s="1"/>
  <c r="DH71" i="6"/>
  <c r="DI71" i="6" s="1"/>
  <c r="DH99" i="6"/>
  <c r="DI99" i="6" s="1"/>
  <c r="DH59" i="6"/>
  <c r="DI59" i="6" s="1"/>
  <c r="DH60" i="6"/>
  <c r="DI60" i="6" s="1"/>
  <c r="DH47" i="6"/>
  <c r="DH15" i="6"/>
  <c r="DH118" i="6"/>
  <c r="DI118" i="6" s="1"/>
  <c r="DH73" i="6"/>
  <c r="DI73" i="6" s="1"/>
  <c r="DH84" i="6"/>
  <c r="DI84" i="6" s="1"/>
  <c r="DH116" i="6"/>
  <c r="DI116" i="6" s="1"/>
  <c r="DH2" i="6"/>
  <c r="DI2" i="6" s="1"/>
  <c r="DH86" i="6"/>
  <c r="DI86" i="6" s="1"/>
  <c r="DH23" i="6"/>
  <c r="AY15" i="17"/>
  <c r="AX15" i="17"/>
  <c r="DH114" i="6"/>
  <c r="DI114" i="6" s="1"/>
  <c r="DH119" i="6"/>
  <c r="DI119" i="6" s="1"/>
  <c r="DH132" i="6"/>
  <c r="DI132" i="6" s="1"/>
  <c r="DH33" i="6"/>
  <c r="DH103" i="6"/>
  <c r="DI103" i="6" s="1"/>
  <c r="DH38" i="6"/>
  <c r="DH123" i="6"/>
  <c r="DI123" i="6" s="1"/>
  <c r="DH94" i="6"/>
  <c r="DI94" i="6" s="1"/>
  <c r="DH126" i="6"/>
  <c r="DI126" i="6" s="1"/>
  <c r="DH24" i="6"/>
  <c r="DI24" i="6" s="1"/>
  <c r="DH49" i="6"/>
  <c r="DI49" i="6" s="1"/>
  <c r="DH72" i="6"/>
  <c r="DI72" i="6" s="1"/>
  <c r="DH95" i="6"/>
  <c r="DI95" i="6" s="1"/>
  <c r="DH100" i="6"/>
  <c r="DI100" i="6" s="1"/>
  <c r="DH54" i="6"/>
  <c r="DI54" i="6" s="1"/>
  <c r="DH88" i="6"/>
  <c r="DI88" i="6" s="1"/>
  <c r="DH92" i="6"/>
  <c r="DI92" i="6" s="1"/>
  <c r="DH34" i="6"/>
  <c r="DI34" i="6" s="1"/>
  <c r="DH28" i="6"/>
  <c r="DH112" i="6"/>
  <c r="DI112" i="6" s="1"/>
  <c r="AW38" i="17"/>
  <c r="AW31" i="17"/>
  <c r="DH58" i="6"/>
  <c r="DI58" i="6" s="1"/>
  <c r="DH107" i="6"/>
  <c r="DI107" i="6" s="1"/>
  <c r="DH115" i="6"/>
  <c r="DI115" i="6" s="1"/>
  <c r="DH37" i="6"/>
  <c r="DI37" i="6" s="1"/>
  <c r="DH30" i="6"/>
  <c r="DH8" i="6"/>
  <c r="DI8" i="6" s="1"/>
  <c r="DH77" i="6"/>
  <c r="DI77" i="6" s="1"/>
  <c r="DH133" i="6"/>
  <c r="DI133" i="6" s="1"/>
  <c r="DH127" i="6"/>
  <c r="DI127" i="6" s="1"/>
  <c r="DH48" i="6"/>
  <c r="DI48" i="6" s="1"/>
  <c r="DH70" i="6"/>
  <c r="AW34" i="17" s="1"/>
  <c r="DH4" i="6"/>
  <c r="DI4" i="6" s="1"/>
  <c r="DI20" i="6"/>
  <c r="DI129" i="6"/>
  <c r="DI16" i="6"/>
  <c r="DI18" i="6"/>
  <c r="DI19" i="6"/>
  <c r="DI10" i="6"/>
  <c r="DI9" i="6"/>
  <c r="DI56" i="6"/>
  <c r="DI25" i="6"/>
  <c r="DI128" i="6"/>
  <c r="DI6" i="6"/>
  <c r="DI5" i="6"/>
  <c r="DI12" i="6"/>
  <c r="DI45" i="6"/>
  <c r="DI3" i="6"/>
  <c r="M21" i="15"/>
  <c r="M71" i="15"/>
  <c r="M27" i="15"/>
  <c r="M24" i="15"/>
  <c r="M35" i="15"/>
  <c r="M72" i="15"/>
  <c r="M6" i="15"/>
  <c r="M55" i="15"/>
  <c r="M89" i="15"/>
  <c r="M7" i="15"/>
  <c r="M5" i="15"/>
  <c r="M84" i="15"/>
  <c r="M74" i="15"/>
  <c r="M43" i="15"/>
  <c r="M114" i="15"/>
  <c r="M10" i="15"/>
  <c r="M63" i="15"/>
  <c r="M58" i="15"/>
  <c r="M29" i="15"/>
  <c r="M88" i="15"/>
  <c r="L21" i="15"/>
  <c r="N71" i="15"/>
  <c r="O27" i="15"/>
  <c r="L35" i="15"/>
  <c r="N72" i="15"/>
  <c r="O6" i="15"/>
  <c r="L89" i="15"/>
  <c r="N7" i="15"/>
  <c r="O5" i="15"/>
  <c r="L74" i="15"/>
  <c r="N43" i="15"/>
  <c r="O114" i="15"/>
  <c r="L63" i="15"/>
  <c r="N58" i="15"/>
  <c r="O29" i="15"/>
  <c r="L22" i="15"/>
  <c r="L70" i="15"/>
  <c r="L23" i="15"/>
  <c r="L30" i="15"/>
  <c r="L59" i="15"/>
  <c r="L108" i="15"/>
  <c r="L16" i="15"/>
  <c r="L38" i="15"/>
  <c r="L85" i="15"/>
  <c r="L31" i="15"/>
  <c r="L67" i="15"/>
  <c r="L106" i="15"/>
  <c r="L15" i="15"/>
  <c r="L37" i="15"/>
  <c r="L60" i="15"/>
  <c r="L36" i="15"/>
  <c r="L61" i="15"/>
  <c r="L100" i="15"/>
  <c r="L9" i="15"/>
  <c r="L97" i="15"/>
  <c r="L90" i="15"/>
  <c r="L79" i="15"/>
  <c r="L113" i="15"/>
  <c r="L4" i="15"/>
  <c r="L94" i="15"/>
  <c r="L3" i="15"/>
  <c r="L87" i="15"/>
  <c r="L75" i="15"/>
  <c r="L52" i="15"/>
  <c r="L82" i="15"/>
  <c r="L45" i="15"/>
  <c r="L92" i="15"/>
  <c r="L46" i="15"/>
  <c r="L39" i="15"/>
  <c r="L50" i="15"/>
  <c r="L65" i="15"/>
  <c r="L78" i="15"/>
  <c r="L49" i="15"/>
  <c r="L68" i="15"/>
  <c r="L95" i="15"/>
  <c r="O21" i="15"/>
  <c r="N27" i="15"/>
  <c r="N35" i="15"/>
  <c r="L6" i="15"/>
  <c r="O55" i="15"/>
  <c r="O7" i="15"/>
  <c r="N84" i="15"/>
  <c r="L43" i="15"/>
  <c r="L10" i="15"/>
  <c r="O63" i="15"/>
  <c r="N29" i="15"/>
  <c r="M22" i="15"/>
  <c r="N70" i="15"/>
  <c r="O23" i="15"/>
  <c r="M59" i="15"/>
  <c r="N108" i="15"/>
  <c r="O16" i="15"/>
  <c r="M85" i="15"/>
  <c r="N31" i="15"/>
  <c r="O67" i="15"/>
  <c r="M15" i="15"/>
  <c r="N37" i="15"/>
  <c r="O60" i="15"/>
  <c r="M61" i="15"/>
  <c r="N100" i="15"/>
  <c r="O9" i="15"/>
  <c r="M90" i="15"/>
  <c r="N79" i="15"/>
  <c r="O113" i="15"/>
  <c r="M94" i="15"/>
  <c r="N3" i="15"/>
  <c r="O87" i="15"/>
  <c r="M52" i="15"/>
  <c r="N82" i="15"/>
  <c r="O45" i="15"/>
  <c r="M46" i="15"/>
  <c r="N39" i="15"/>
  <c r="O50" i="15"/>
  <c r="M78" i="15"/>
  <c r="N49" i="15"/>
  <c r="O68" i="15"/>
  <c r="L62" i="15"/>
  <c r="L111" i="15"/>
  <c r="L32" i="15"/>
  <c r="L105" i="15"/>
  <c r="L86" i="15"/>
  <c r="L98" i="15"/>
  <c r="L53" i="15"/>
  <c r="L14" i="15"/>
  <c r="L102" i="15"/>
  <c r="L104" i="15"/>
  <c r="L17" i="15"/>
  <c r="L51" i="15"/>
  <c r="L99" i="15"/>
  <c r="L18" i="15"/>
  <c r="L66" i="15"/>
  <c r="L77" i="15"/>
  <c r="L8" i="15"/>
  <c r="L44" i="15"/>
  <c r="L81" i="15"/>
  <c r="L69" i="15"/>
  <c r="L26" i="15"/>
  <c r="L34" i="15"/>
  <c r="L80" i="15"/>
  <c r="L103" i="15"/>
  <c r="L109" i="15"/>
  <c r="L13" i="15"/>
  <c r="L25" i="15"/>
  <c r="L28" i="15"/>
  <c r="L33" i="15"/>
  <c r="L42" i="15"/>
  <c r="L64" i="15"/>
  <c r="L76" i="15"/>
  <c r="L91" i="15"/>
  <c r="L101" i="15"/>
  <c r="L110" i="15"/>
  <c r="L112" i="15"/>
  <c r="L96" i="15"/>
  <c r="L47" i="15"/>
  <c r="L83" i="15"/>
  <c r="L73" i="15"/>
  <c r="L107" i="15"/>
  <c r="L56" i="15"/>
  <c r="L19" i="15"/>
  <c r="L41" i="15"/>
  <c r="L40" i="15"/>
  <c r="L57" i="15"/>
  <c r="L20" i="15"/>
  <c r="L11" i="15"/>
  <c r="L12" i="15"/>
  <c r="L48" i="15"/>
  <c r="L93" i="15"/>
  <c r="L71" i="15"/>
  <c r="L24" i="15"/>
  <c r="O35" i="15"/>
  <c r="N6" i="15"/>
  <c r="N89" i="15"/>
  <c r="L5" i="15"/>
  <c r="O84" i="15"/>
  <c r="O43" i="15"/>
  <c r="N10" i="15"/>
  <c r="L58" i="15"/>
  <c r="L88" i="15"/>
  <c r="N22" i="15"/>
  <c r="O70" i="15"/>
  <c r="M30" i="15"/>
  <c r="N59" i="15"/>
  <c r="O108" i="15"/>
  <c r="M38" i="15"/>
  <c r="N85" i="15"/>
  <c r="O31" i="15"/>
  <c r="M106" i="15"/>
  <c r="N15" i="15"/>
  <c r="O37" i="15"/>
  <c r="M36" i="15"/>
  <c r="N61" i="15"/>
  <c r="O100" i="15"/>
  <c r="M97" i="15"/>
  <c r="N90" i="15"/>
  <c r="O79" i="15"/>
  <c r="M4" i="15"/>
  <c r="N94" i="15"/>
  <c r="O3" i="15"/>
  <c r="M75" i="15"/>
  <c r="N52" i="15"/>
  <c r="O82" i="15"/>
  <c r="M92" i="15"/>
  <c r="N46" i="15"/>
  <c r="O39" i="15"/>
  <c r="M65" i="15"/>
  <c r="N78" i="15"/>
  <c r="O49" i="15"/>
  <c r="M95" i="15"/>
  <c r="M62" i="15"/>
  <c r="M111" i="15"/>
  <c r="M32" i="15"/>
  <c r="M105" i="15"/>
  <c r="M86" i="15"/>
  <c r="M98" i="15"/>
  <c r="M53" i="15"/>
  <c r="M14" i="15"/>
  <c r="M102" i="15"/>
  <c r="M104" i="15"/>
  <c r="M17" i="15"/>
  <c r="M51" i="15"/>
  <c r="M99" i="15"/>
  <c r="M18" i="15"/>
  <c r="M66" i="15"/>
  <c r="M77" i="15"/>
  <c r="M8" i="15"/>
  <c r="M44" i="15"/>
  <c r="M81" i="15"/>
  <c r="M69" i="15"/>
  <c r="M26" i="15"/>
  <c r="M34" i="15"/>
  <c r="M80" i="15"/>
  <c r="M103" i="15"/>
  <c r="M109" i="15"/>
  <c r="M13" i="15"/>
  <c r="M25" i="15"/>
  <c r="M28" i="15"/>
  <c r="M33" i="15"/>
  <c r="M42" i="15"/>
  <c r="M64" i="15"/>
  <c r="M76" i="15"/>
  <c r="M91" i="15"/>
  <c r="M101" i="15"/>
  <c r="M110" i="15"/>
  <c r="M112" i="15"/>
  <c r="M96" i="15"/>
  <c r="M47" i="15"/>
  <c r="M83" i="15"/>
  <c r="M73" i="15"/>
  <c r="O71" i="15"/>
  <c r="L72" i="15"/>
  <c r="O89" i="15"/>
  <c r="N74" i="15"/>
  <c r="O10" i="15"/>
  <c r="N88" i="15"/>
  <c r="M23" i="15"/>
  <c r="O59" i="15"/>
  <c r="N38" i="15"/>
  <c r="M67" i="15"/>
  <c r="O15" i="15"/>
  <c r="N36" i="15"/>
  <c r="M9" i="15"/>
  <c r="O90" i="15"/>
  <c r="N4" i="15"/>
  <c r="M87" i="15"/>
  <c r="O52" i="15"/>
  <c r="N92" i="15"/>
  <c r="M50" i="15"/>
  <c r="O78" i="15"/>
  <c r="N95" i="15"/>
  <c r="N111" i="15"/>
  <c r="N105" i="15"/>
  <c r="N98" i="15"/>
  <c r="N14" i="15"/>
  <c r="N104" i="15"/>
  <c r="N51" i="15"/>
  <c r="N18" i="15"/>
  <c r="N77" i="15"/>
  <c r="N44" i="15"/>
  <c r="N69" i="15"/>
  <c r="N34" i="15"/>
  <c r="N103" i="15"/>
  <c r="N13" i="15"/>
  <c r="N28" i="15"/>
  <c r="N42" i="15"/>
  <c r="N76" i="15"/>
  <c r="N101" i="15"/>
  <c r="N112" i="15"/>
  <c r="N47" i="15"/>
  <c r="N73" i="15"/>
  <c r="O107" i="15"/>
  <c r="M19" i="15"/>
  <c r="N41" i="15"/>
  <c r="O40" i="15"/>
  <c r="M20" i="15"/>
  <c r="N11" i="15"/>
  <c r="O12" i="15"/>
  <c r="M93" i="15"/>
  <c r="N113" i="15"/>
  <c r="M39" i="15"/>
  <c r="O62" i="15"/>
  <c r="O53" i="15"/>
  <c r="O17" i="15"/>
  <c r="O8" i="15"/>
  <c r="O80" i="15"/>
  <c r="O64" i="15"/>
  <c r="O110" i="15"/>
  <c r="N107" i="15"/>
  <c r="N40" i="15"/>
  <c r="N12" i="15"/>
  <c r="L27" i="15"/>
  <c r="O72" i="15"/>
  <c r="L7" i="15"/>
  <c r="O74" i="15"/>
  <c r="N63" i="15"/>
  <c r="O88" i="15"/>
  <c r="N23" i="15"/>
  <c r="M108" i="15"/>
  <c r="O38" i="15"/>
  <c r="N67" i="15"/>
  <c r="M37" i="15"/>
  <c r="O36" i="15"/>
  <c r="N9" i="15"/>
  <c r="M79" i="15"/>
  <c r="O4" i="15"/>
  <c r="N87" i="15"/>
  <c r="M82" i="15"/>
  <c r="O92" i="15"/>
  <c r="N50" i="15"/>
  <c r="M49" i="15"/>
  <c r="O95" i="15"/>
  <c r="O111" i="15"/>
  <c r="O105" i="15"/>
  <c r="O98" i="15"/>
  <c r="O14" i="15"/>
  <c r="O104" i="15"/>
  <c r="O51" i="15"/>
  <c r="O18" i="15"/>
  <c r="O77" i="15"/>
  <c r="O44" i="15"/>
  <c r="O69" i="15"/>
  <c r="O34" i="15"/>
  <c r="O103" i="15"/>
  <c r="O13" i="15"/>
  <c r="O28" i="15"/>
  <c r="O42" i="15"/>
  <c r="O76" i="15"/>
  <c r="O101" i="15"/>
  <c r="O112" i="15"/>
  <c r="O47" i="15"/>
  <c r="O73" i="15"/>
  <c r="M56" i="15"/>
  <c r="N19" i="15"/>
  <c r="O41" i="15"/>
  <c r="M57" i="15"/>
  <c r="N20" i="15"/>
  <c r="O11" i="15"/>
  <c r="M48" i="15"/>
  <c r="N93" i="15"/>
  <c r="L54" i="15"/>
  <c r="O30" i="15"/>
  <c r="O106" i="15"/>
  <c r="M100" i="15"/>
  <c r="M3" i="15"/>
  <c r="N45" i="15"/>
  <c r="N68" i="15"/>
  <c r="O86" i="15"/>
  <c r="O99" i="15"/>
  <c r="O26" i="15"/>
  <c r="O25" i="15"/>
  <c r="O91" i="15"/>
  <c r="O83" i="15"/>
  <c r="M41" i="15"/>
  <c r="M11" i="15"/>
  <c r="N24" i="15"/>
  <c r="L55" i="15"/>
  <c r="N5" i="15"/>
  <c r="L114" i="15"/>
  <c r="O58" i="15"/>
  <c r="O22" i="15"/>
  <c r="N30" i="15"/>
  <c r="M16" i="15"/>
  <c r="O85" i="15"/>
  <c r="N106" i="15"/>
  <c r="M60" i="15"/>
  <c r="O61" i="15"/>
  <c r="N97" i="15"/>
  <c r="M113" i="15"/>
  <c r="O94" i="15"/>
  <c r="N75" i="15"/>
  <c r="M45" i="15"/>
  <c r="O46" i="15"/>
  <c r="N65" i="15"/>
  <c r="M68" i="15"/>
  <c r="N62" i="15"/>
  <c r="N32" i="15"/>
  <c r="N86" i="15"/>
  <c r="N53" i="15"/>
  <c r="N102" i="15"/>
  <c r="N17" i="15"/>
  <c r="N99" i="15"/>
  <c r="N66" i="15"/>
  <c r="N8" i="15"/>
  <c r="N81" i="15"/>
  <c r="N26" i="15"/>
  <c r="N80" i="15"/>
  <c r="N109" i="15"/>
  <c r="N25" i="15"/>
  <c r="N33" i="15"/>
  <c r="N64" i="15"/>
  <c r="N91" i="15"/>
  <c r="N110" i="15"/>
  <c r="N96" i="15"/>
  <c r="N83" i="15"/>
  <c r="M107" i="15"/>
  <c r="N56" i="15"/>
  <c r="O19" i="15"/>
  <c r="M40" i="15"/>
  <c r="N57" i="15"/>
  <c r="O20" i="15"/>
  <c r="M12" i="15"/>
  <c r="N48" i="15"/>
  <c r="O93" i="15"/>
  <c r="N21" i="15"/>
  <c r="O24" i="15"/>
  <c r="N55" i="15"/>
  <c r="L84" i="15"/>
  <c r="N114" i="15"/>
  <c r="L29" i="15"/>
  <c r="M70" i="15"/>
  <c r="N16" i="15"/>
  <c r="M31" i="15"/>
  <c r="N60" i="15"/>
  <c r="O97" i="15"/>
  <c r="O75" i="15"/>
  <c r="O65" i="15"/>
  <c r="O32" i="15"/>
  <c r="O102" i="15"/>
  <c r="O66" i="15"/>
  <c r="O81" i="15"/>
  <c r="O109" i="15"/>
  <c r="O33" i="15"/>
  <c r="O96" i="15"/>
  <c r="O56" i="15"/>
  <c r="O57" i="15"/>
  <c r="O48" i="15"/>
  <c r="S104" i="16"/>
  <c r="DB230" i="6"/>
  <c r="S112" i="16"/>
  <c r="DB98" i="6"/>
  <c r="S113" i="16"/>
  <c r="DB181" i="6"/>
  <c r="S107" i="16"/>
  <c r="DB79" i="6"/>
  <c r="S18" i="16"/>
  <c r="DB85" i="6"/>
  <c r="S98" i="16"/>
  <c r="DB94" i="6"/>
  <c r="S91" i="16"/>
  <c r="DB74" i="6"/>
  <c r="S111" i="16"/>
  <c r="DB97" i="6"/>
  <c r="L121" i="16"/>
  <c r="DB46" i="6"/>
  <c r="S103" i="16"/>
  <c r="DB178" i="6"/>
  <c r="S106" i="16"/>
  <c r="DB96" i="6"/>
  <c r="L129" i="16"/>
  <c r="DB218" i="6"/>
  <c r="L128" i="16"/>
  <c r="DB108" i="6"/>
  <c r="S93" i="16"/>
  <c r="DB267" i="6"/>
  <c r="S101" i="16"/>
  <c r="DB177" i="6"/>
  <c r="S87" i="16"/>
  <c r="DB72" i="6"/>
  <c r="S102" i="16"/>
  <c r="DB270" i="6"/>
  <c r="S86" i="16"/>
  <c r="DB175" i="6"/>
  <c r="S114" i="16"/>
  <c r="DB99" i="6"/>
  <c r="S105" i="16"/>
  <c r="DB204" i="6"/>
  <c r="S110" i="16"/>
  <c r="DB242" i="6"/>
  <c r="D138" i="4"/>
  <c r="D4" i="4"/>
  <c r="D5" i="4"/>
  <c r="D6" i="4"/>
  <c r="D7" i="4"/>
  <c r="D8" i="4"/>
  <c r="H2" i="1" s="1"/>
  <c r="D9" i="4"/>
  <c r="D10" i="4"/>
  <c r="D11" i="4"/>
  <c r="D12" i="4"/>
  <c r="D13" i="4"/>
  <c r="D14" i="4"/>
  <c r="D15" i="4"/>
  <c r="D16" i="4"/>
  <c r="D17" i="4"/>
  <c r="D18" i="4"/>
  <c r="D19" i="4"/>
  <c r="D20" i="4"/>
  <c r="D25" i="4"/>
  <c r="D21" i="4"/>
  <c r="D22" i="4"/>
  <c r="D23" i="4"/>
  <c r="D24"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AW45" i="17" l="1"/>
  <c r="AW18" i="17"/>
  <c r="AW6" i="17"/>
  <c r="AW25" i="17"/>
  <c r="AW44" i="17"/>
  <c r="AY44" i="17" s="1"/>
  <c r="AW39" i="17"/>
  <c r="AW27" i="17"/>
  <c r="AW17" i="17"/>
  <c r="AW24" i="17"/>
  <c r="AX24" i="17" s="1"/>
  <c r="AW49" i="17"/>
  <c r="AY49" i="17" s="1"/>
  <c r="AW40" i="17"/>
  <c r="AW41" i="17"/>
  <c r="AX41" i="17" s="1"/>
  <c r="AW47" i="17"/>
  <c r="AX47" i="17" s="1"/>
  <c r="AW46" i="17"/>
  <c r="AX46" i="17" s="1"/>
  <c r="DI15" i="6"/>
  <c r="AW32" i="17"/>
  <c r="AY32" i="17" s="1"/>
  <c r="AW16" i="17"/>
  <c r="AY16" i="17" s="1"/>
  <c r="AX49" i="17"/>
  <c r="AX40" i="17"/>
  <c r="AY40" i="17"/>
  <c r="AY46" i="17"/>
  <c r="AX32" i="17"/>
  <c r="AY27" i="17"/>
  <c r="AX27" i="17"/>
  <c r="AY17" i="17"/>
  <c r="AX17" i="17"/>
  <c r="AX6" i="17"/>
  <c r="AY6" i="17"/>
  <c r="AY34" i="17"/>
  <c r="AX34" i="17"/>
  <c r="R87" i="18"/>
  <c r="M87" i="18"/>
  <c r="H87" i="18"/>
  <c r="DG41" i="6"/>
  <c r="AY45" i="17"/>
  <c r="AX45" i="17"/>
  <c r="AY25" i="17"/>
  <c r="AX25" i="17"/>
  <c r="AW20" i="17"/>
  <c r="AY39" i="17"/>
  <c r="AX39" i="17"/>
  <c r="AW10" i="17"/>
  <c r="H113" i="18"/>
  <c r="R113" i="18"/>
  <c r="M113" i="18"/>
  <c r="DG70" i="6"/>
  <c r="H121" i="18"/>
  <c r="R121" i="18"/>
  <c r="M121" i="18"/>
  <c r="DG83" i="6"/>
  <c r="DG5" i="6"/>
  <c r="R64" i="18"/>
  <c r="M64" i="18"/>
  <c r="H64" i="18"/>
  <c r="R123" i="18"/>
  <c r="M123" i="18"/>
  <c r="H123" i="18"/>
  <c r="DG42" i="6"/>
  <c r="H37" i="18"/>
  <c r="R37" i="18"/>
  <c r="DG4" i="6"/>
  <c r="M37" i="18"/>
  <c r="H89" i="18"/>
  <c r="R89" i="18"/>
  <c r="M89" i="18"/>
  <c r="DG43" i="6"/>
  <c r="R32" i="18"/>
  <c r="M32" i="18"/>
  <c r="H32" i="18"/>
  <c r="DG48" i="6"/>
  <c r="R11" i="18"/>
  <c r="M11" i="18"/>
  <c r="H11" i="18"/>
  <c r="DG21" i="6"/>
  <c r="AX31" i="17"/>
  <c r="AY31" i="17"/>
  <c r="DI38" i="6"/>
  <c r="C42" i="17" s="1"/>
  <c r="DI33" i="6"/>
  <c r="AW19" i="17"/>
  <c r="DI23" i="6"/>
  <c r="AW33" i="17"/>
  <c r="AW9" i="17"/>
  <c r="AW23" i="17"/>
  <c r="AW36" i="17"/>
  <c r="AW29" i="17"/>
  <c r="AW12" i="17"/>
  <c r="AW37" i="17"/>
  <c r="AW5" i="17"/>
  <c r="DI105" i="6"/>
  <c r="N27" i="17" s="1"/>
  <c r="R132" i="18"/>
  <c r="M132" i="18"/>
  <c r="H132" i="18"/>
  <c r="DG84" i="6"/>
  <c r="R120" i="18"/>
  <c r="M120" i="18"/>
  <c r="H120" i="18"/>
  <c r="DG37" i="6"/>
  <c r="R111" i="18"/>
  <c r="M111" i="18"/>
  <c r="H111" i="18"/>
  <c r="DG82" i="6"/>
  <c r="R91" i="18"/>
  <c r="M91" i="18"/>
  <c r="H91" i="18"/>
  <c r="DG131" i="6"/>
  <c r="H101" i="18"/>
  <c r="R101" i="18"/>
  <c r="M101" i="18"/>
  <c r="DG102" i="6"/>
  <c r="R104" i="18"/>
  <c r="M104" i="18"/>
  <c r="H104" i="18"/>
  <c r="DG94" i="6"/>
  <c r="R83" i="18"/>
  <c r="M83" i="18"/>
  <c r="H83" i="18"/>
  <c r="DG12" i="6"/>
  <c r="H53" i="18"/>
  <c r="R53" i="18"/>
  <c r="M53" i="18"/>
  <c r="DG80" i="6"/>
  <c r="R103" i="18"/>
  <c r="M103" i="18"/>
  <c r="H103" i="18"/>
  <c r="DG108" i="6"/>
  <c r="R47" i="18"/>
  <c r="M47" i="18"/>
  <c r="H47" i="18"/>
  <c r="DG105" i="6"/>
  <c r="M46" i="18"/>
  <c r="H46" i="18"/>
  <c r="R46" i="18"/>
  <c r="DG59" i="6"/>
  <c r="R76" i="18"/>
  <c r="M76" i="18"/>
  <c r="H76" i="18"/>
  <c r="DG20" i="6"/>
  <c r="R40" i="18"/>
  <c r="M40" i="18"/>
  <c r="H40" i="18"/>
  <c r="DG60" i="6"/>
  <c r="M74" i="18"/>
  <c r="H74" i="18"/>
  <c r="R74" i="18"/>
  <c r="DG90" i="6"/>
  <c r="M10" i="18"/>
  <c r="H10" i="18"/>
  <c r="R10" i="18"/>
  <c r="DG87" i="6"/>
  <c r="H9" i="18"/>
  <c r="R9" i="18"/>
  <c r="M9" i="18"/>
  <c r="DG62" i="6"/>
  <c r="R8" i="18"/>
  <c r="M8" i="18"/>
  <c r="H8" i="18"/>
  <c r="DG73" i="6"/>
  <c r="R4" i="18"/>
  <c r="M4" i="18"/>
  <c r="H4" i="18"/>
  <c r="DG129" i="6"/>
  <c r="AW7" i="17"/>
  <c r="AW21" i="17"/>
  <c r="H133" i="18"/>
  <c r="R133" i="18"/>
  <c r="M133" i="18"/>
  <c r="DG86" i="6"/>
  <c r="R108" i="18"/>
  <c r="M108" i="18"/>
  <c r="DG132" i="6"/>
  <c r="H108" i="18"/>
  <c r="R88" i="18"/>
  <c r="M88" i="18"/>
  <c r="H88" i="18"/>
  <c r="DG103" i="6"/>
  <c r="H117" i="18"/>
  <c r="R117" i="18"/>
  <c r="M117" i="18"/>
  <c r="DG23" i="6"/>
  <c r="R44" i="18"/>
  <c r="M44" i="18"/>
  <c r="H44" i="18"/>
  <c r="DG64" i="6"/>
  <c r="DG7" i="6"/>
  <c r="R96" i="18"/>
  <c r="M96" i="18"/>
  <c r="H96" i="18"/>
  <c r="R84" i="18"/>
  <c r="M84" i="18"/>
  <c r="H84" i="18"/>
  <c r="DG27" i="6"/>
  <c r="R79" i="18"/>
  <c r="M79" i="18"/>
  <c r="H79" i="18"/>
  <c r="DG97" i="6"/>
  <c r="R19" i="18"/>
  <c r="M19" i="18"/>
  <c r="H19" i="18"/>
  <c r="DG121" i="6"/>
  <c r="R28" i="18"/>
  <c r="M28" i="18"/>
  <c r="H28" i="18"/>
  <c r="DG69" i="6"/>
  <c r="R27" i="18"/>
  <c r="M27" i="18"/>
  <c r="H27" i="18"/>
  <c r="DG28" i="6"/>
  <c r="M66" i="18"/>
  <c r="H66" i="18"/>
  <c r="R66" i="18"/>
  <c r="DG117" i="6"/>
  <c r="R43" i="18"/>
  <c r="M43" i="18"/>
  <c r="H43" i="18"/>
  <c r="DG61" i="6"/>
  <c r="R35" i="18"/>
  <c r="M35" i="18"/>
  <c r="H35" i="18"/>
  <c r="DG44" i="6"/>
  <c r="R3" i="18"/>
  <c r="M3" i="18"/>
  <c r="J3" i="18" s="1"/>
  <c r="H3" i="18"/>
  <c r="DG26" i="6"/>
  <c r="M14" i="18"/>
  <c r="H14" i="18"/>
  <c r="R14" i="18"/>
  <c r="DG128" i="6"/>
  <c r="AS15" i="17" s="1"/>
  <c r="M134" i="18"/>
  <c r="R134" i="18"/>
  <c r="DG115" i="6"/>
  <c r="H134" i="18"/>
  <c r="R127" i="18"/>
  <c r="M127" i="18"/>
  <c r="H127" i="18"/>
  <c r="DG22" i="6"/>
  <c r="R128" i="18"/>
  <c r="M128" i="18"/>
  <c r="H128" i="18"/>
  <c r="DG50" i="6"/>
  <c r="R112" i="18"/>
  <c r="M112" i="18"/>
  <c r="H112" i="18"/>
  <c r="DG16" i="6"/>
  <c r="R116" i="18"/>
  <c r="M116" i="18"/>
  <c r="H116" i="18"/>
  <c r="DG116" i="6"/>
  <c r="R115" i="18"/>
  <c r="M115" i="18"/>
  <c r="H115" i="18"/>
  <c r="DG19" i="6"/>
  <c r="M90" i="18"/>
  <c r="H90" i="18"/>
  <c r="R90" i="18"/>
  <c r="DG93" i="6"/>
  <c r="H77" i="18"/>
  <c r="R77" i="18"/>
  <c r="M77" i="18"/>
  <c r="DG77" i="6"/>
  <c r="H69" i="18"/>
  <c r="R69" i="18"/>
  <c r="M69" i="18"/>
  <c r="DG98" i="6"/>
  <c r="R72" i="18"/>
  <c r="M72" i="18"/>
  <c r="H72" i="18"/>
  <c r="DG51" i="6"/>
  <c r="H65" i="18"/>
  <c r="R65" i="18"/>
  <c r="M65" i="18"/>
  <c r="DG14" i="6"/>
  <c r="H105" i="18"/>
  <c r="R105" i="18"/>
  <c r="M105" i="18"/>
  <c r="DG29" i="6"/>
  <c r="R55" i="18"/>
  <c r="M55" i="18"/>
  <c r="H55" i="18"/>
  <c r="DG71" i="6"/>
  <c r="H73" i="18"/>
  <c r="R73" i="18"/>
  <c r="M73" i="18"/>
  <c r="DG126" i="6"/>
  <c r="R92" i="18"/>
  <c r="M92" i="18"/>
  <c r="H92" i="18"/>
  <c r="DG130" i="6"/>
  <c r="R48" i="18"/>
  <c r="M48" i="18"/>
  <c r="H48" i="18"/>
  <c r="DG40" i="6"/>
  <c r="M86" i="18"/>
  <c r="H86" i="18"/>
  <c r="R86" i="18"/>
  <c r="DG55" i="6"/>
  <c r="R39" i="18"/>
  <c r="M39" i="18"/>
  <c r="H39" i="18"/>
  <c r="DG134" i="6"/>
  <c r="H25" i="18"/>
  <c r="DG2" i="6"/>
  <c r="R25" i="18"/>
  <c r="M25" i="18"/>
  <c r="R67" i="18"/>
  <c r="M67" i="18"/>
  <c r="H67" i="18"/>
  <c r="DG68" i="6"/>
  <c r="DG11" i="6"/>
  <c r="R24" i="18"/>
  <c r="M24" i="18"/>
  <c r="H24" i="18"/>
  <c r="R68" i="18"/>
  <c r="M68" i="18"/>
  <c r="H68" i="18"/>
  <c r="DG35" i="6"/>
  <c r="M30" i="18"/>
  <c r="H30" i="18"/>
  <c r="R30" i="18"/>
  <c r="DG67" i="6"/>
  <c r="H81" i="18"/>
  <c r="R81" i="18"/>
  <c r="M81" i="18"/>
  <c r="DG57" i="6"/>
  <c r="R60" i="18"/>
  <c r="M60" i="18"/>
  <c r="H60" i="18"/>
  <c r="DG110" i="6"/>
  <c r="H33" i="18"/>
  <c r="R33" i="18"/>
  <c r="M33" i="18"/>
  <c r="DG74" i="6"/>
  <c r="H13" i="18"/>
  <c r="R13" i="18"/>
  <c r="M13" i="18"/>
  <c r="DG52" i="6"/>
  <c r="M38" i="18"/>
  <c r="DG10" i="6"/>
  <c r="H38" i="18"/>
  <c r="R38" i="18"/>
  <c r="R20" i="18"/>
  <c r="M20" i="18"/>
  <c r="H20" i="18"/>
  <c r="DG78" i="6"/>
  <c r="M70" i="18"/>
  <c r="H70" i="18"/>
  <c r="R70" i="18"/>
  <c r="DG112" i="6"/>
  <c r="H21" i="18"/>
  <c r="R21" i="18"/>
  <c r="M21" i="18"/>
  <c r="DG25" i="6"/>
  <c r="R31" i="18"/>
  <c r="M31" i="18"/>
  <c r="H31" i="18"/>
  <c r="DG58" i="6"/>
  <c r="R16" i="18"/>
  <c r="M16" i="18"/>
  <c r="H16" i="18"/>
  <c r="DG46" i="6"/>
  <c r="AW2" i="17"/>
  <c r="L25" i="17"/>
  <c r="DI70" i="6"/>
  <c r="DI30" i="6"/>
  <c r="AX38" i="17"/>
  <c r="AY38" i="17"/>
  <c r="DI28" i="6"/>
  <c r="N36" i="17" s="1"/>
  <c r="AW42" i="17"/>
  <c r="DI47" i="6"/>
  <c r="N29" i="17" s="1"/>
  <c r="AW8" i="17"/>
  <c r="AW14" i="17"/>
  <c r="AW43" i="17"/>
  <c r="AW28" i="17"/>
  <c r="AW26" i="17"/>
  <c r="AX48" i="17"/>
  <c r="AY48" i="17"/>
  <c r="M126" i="18"/>
  <c r="R126" i="18"/>
  <c r="H126" i="18"/>
  <c r="DG45" i="6"/>
  <c r="H125" i="18"/>
  <c r="DG3" i="6"/>
  <c r="R125" i="18"/>
  <c r="M125" i="18"/>
  <c r="M98" i="18"/>
  <c r="H98" i="18"/>
  <c r="R98" i="18"/>
  <c r="DG33" i="6"/>
  <c r="H97" i="18"/>
  <c r="R97" i="18"/>
  <c r="M97" i="18"/>
  <c r="DG106" i="6"/>
  <c r="R80" i="18"/>
  <c r="M80" i="18"/>
  <c r="H80" i="18"/>
  <c r="DG123" i="6"/>
  <c r="H57" i="18"/>
  <c r="DG13" i="6"/>
  <c r="R57" i="18"/>
  <c r="M57" i="18"/>
  <c r="R95" i="18"/>
  <c r="M95" i="18"/>
  <c r="H95" i="18"/>
  <c r="DG32" i="6"/>
  <c r="H41" i="18"/>
  <c r="R41" i="18"/>
  <c r="M41" i="18"/>
  <c r="DG113" i="6"/>
  <c r="M58" i="18"/>
  <c r="H58" i="18"/>
  <c r="R58" i="18"/>
  <c r="DG100" i="6"/>
  <c r="R36" i="18"/>
  <c r="M36" i="18"/>
  <c r="H36" i="18"/>
  <c r="DG89" i="6"/>
  <c r="M54" i="18"/>
  <c r="H54" i="18"/>
  <c r="R54" i="18"/>
  <c r="DG124" i="6"/>
  <c r="R12" i="18"/>
  <c r="M12" i="18"/>
  <c r="H12" i="18"/>
  <c r="DG127" i="6"/>
  <c r="H29" i="18"/>
  <c r="R29" i="18"/>
  <c r="M29" i="18"/>
  <c r="DG34" i="6"/>
  <c r="R15" i="18"/>
  <c r="M15" i="18"/>
  <c r="H15" i="18"/>
  <c r="DG119" i="6"/>
  <c r="M6" i="18"/>
  <c r="H6" i="18"/>
  <c r="R6" i="18"/>
  <c r="DG53" i="6"/>
  <c r="AX18" i="17"/>
  <c r="AY18" i="17"/>
  <c r="AX44" i="17"/>
  <c r="R131" i="18"/>
  <c r="M131" i="18"/>
  <c r="H131" i="18"/>
  <c r="DG104" i="6"/>
  <c r="H93" i="18"/>
  <c r="R93" i="18"/>
  <c r="M93" i="18"/>
  <c r="DG18" i="6"/>
  <c r="R71" i="18"/>
  <c r="M71" i="18"/>
  <c r="H71" i="18"/>
  <c r="DG114" i="6"/>
  <c r="R75" i="18"/>
  <c r="M75" i="18"/>
  <c r="H75" i="18"/>
  <c r="DG85" i="6"/>
  <c r="R63" i="18"/>
  <c r="M63" i="18"/>
  <c r="H63" i="18"/>
  <c r="DG133" i="6"/>
  <c r="R107" i="18"/>
  <c r="M107" i="18"/>
  <c r="H107" i="18"/>
  <c r="DG72" i="6"/>
  <c r="M22" i="18"/>
  <c r="H22" i="18"/>
  <c r="R22" i="18"/>
  <c r="DG99" i="6"/>
  <c r="M34" i="18"/>
  <c r="H34" i="18"/>
  <c r="R34" i="18"/>
  <c r="DG76" i="6"/>
  <c r="H17" i="18"/>
  <c r="R17" i="18"/>
  <c r="M17" i="18"/>
  <c r="DG92" i="6"/>
  <c r="R135" i="18"/>
  <c r="M135" i="18"/>
  <c r="H135" i="18"/>
  <c r="DG30" i="6"/>
  <c r="R124" i="18"/>
  <c r="M124" i="18"/>
  <c r="DG6" i="6"/>
  <c r="H124" i="18"/>
  <c r="H129" i="18"/>
  <c r="R129" i="18"/>
  <c r="M129" i="18"/>
  <c r="DG122" i="6"/>
  <c r="M114" i="18"/>
  <c r="DG8" i="6"/>
  <c r="R114" i="18"/>
  <c r="H114" i="18"/>
  <c r="M118" i="18"/>
  <c r="R118" i="18"/>
  <c r="DG75" i="6"/>
  <c r="H118" i="18"/>
  <c r="M94" i="18"/>
  <c r="H94" i="18"/>
  <c r="R94" i="18"/>
  <c r="DG125" i="6"/>
  <c r="R100" i="18"/>
  <c r="M100" i="18"/>
  <c r="H100" i="18"/>
  <c r="DG120" i="6"/>
  <c r="M110" i="18"/>
  <c r="H110" i="18"/>
  <c r="R110" i="18"/>
  <c r="DG65" i="6"/>
  <c r="R119" i="18"/>
  <c r="M119" i="18"/>
  <c r="H119" i="18"/>
  <c r="DG47" i="6"/>
  <c r="H109" i="18"/>
  <c r="R109" i="18"/>
  <c r="M109" i="18"/>
  <c r="DG38" i="6"/>
  <c r="M122" i="18"/>
  <c r="R122" i="18"/>
  <c r="H122" i="18"/>
  <c r="DG39" i="6"/>
  <c r="M130" i="18"/>
  <c r="R130" i="18"/>
  <c r="H130" i="18"/>
  <c r="DG109" i="6"/>
  <c r="H85" i="18"/>
  <c r="R85" i="18"/>
  <c r="M85" i="18"/>
  <c r="DG31" i="6"/>
  <c r="M102" i="18"/>
  <c r="H102" i="18"/>
  <c r="R102" i="18"/>
  <c r="DG91" i="6"/>
  <c r="R56" i="18"/>
  <c r="M56" i="18"/>
  <c r="H56" i="18"/>
  <c r="DG24" i="6"/>
  <c r="M106" i="18"/>
  <c r="H106" i="18"/>
  <c r="R106" i="18"/>
  <c r="DG49" i="6"/>
  <c r="R51" i="18"/>
  <c r="M51" i="18"/>
  <c r="H51" i="18"/>
  <c r="DG79" i="6"/>
  <c r="M42" i="18"/>
  <c r="H42" i="18"/>
  <c r="R42" i="18"/>
  <c r="DG17" i="6"/>
  <c r="M62" i="18"/>
  <c r="H62" i="18"/>
  <c r="R62" i="18"/>
  <c r="DG95" i="6"/>
  <c r="M26" i="18"/>
  <c r="H26" i="18"/>
  <c r="R26" i="18"/>
  <c r="DG66" i="6"/>
  <c r="M82" i="18"/>
  <c r="H82" i="18"/>
  <c r="R82" i="18"/>
  <c r="DG81" i="6"/>
  <c r="M78" i="18"/>
  <c r="H78" i="18"/>
  <c r="R78" i="18"/>
  <c r="DG54" i="6"/>
  <c r="R59" i="18"/>
  <c r="M59" i="18"/>
  <c r="H59" i="18"/>
  <c r="DG88" i="6"/>
  <c r="R99" i="18"/>
  <c r="M99" i="18"/>
  <c r="H99" i="18"/>
  <c r="DG36" i="6"/>
  <c r="H61" i="18"/>
  <c r="R61" i="18"/>
  <c r="M61" i="18"/>
  <c r="DG96" i="6"/>
  <c r="H45" i="18"/>
  <c r="R45" i="18"/>
  <c r="M45" i="18"/>
  <c r="DG101" i="6"/>
  <c r="M18" i="18"/>
  <c r="H18" i="18"/>
  <c r="R18" i="18"/>
  <c r="DG63" i="6"/>
  <c r="R23" i="18"/>
  <c r="M23" i="18"/>
  <c r="H23" i="18"/>
  <c r="DG111" i="6"/>
  <c r="M50" i="18"/>
  <c r="H50" i="18"/>
  <c r="R50" i="18"/>
  <c r="DG9" i="6"/>
  <c r="H49" i="18"/>
  <c r="R49" i="18"/>
  <c r="M49" i="18"/>
  <c r="DG56" i="6"/>
  <c r="AS25" i="17" s="1"/>
  <c r="R52" i="18"/>
  <c r="M52" i="18"/>
  <c r="H52" i="18"/>
  <c r="DG15" i="6"/>
  <c r="H5" i="18"/>
  <c r="R5" i="18"/>
  <c r="M5" i="18"/>
  <c r="DG118" i="6"/>
  <c r="R7" i="18"/>
  <c r="M7" i="18"/>
  <c r="H7" i="18"/>
  <c r="DG107" i="6"/>
  <c r="AW35" i="17"/>
  <c r="AW11" i="17"/>
  <c r="AW13" i="17"/>
  <c r="AW30" i="17"/>
  <c r="AW22" i="17"/>
  <c r="DI17" i="6"/>
  <c r="O37" i="17" s="1"/>
  <c r="N26" i="17"/>
  <c r="N46" i="17"/>
  <c r="O46" i="17"/>
  <c r="O26" i="17"/>
  <c r="N18" i="17"/>
  <c r="N19" i="17"/>
  <c r="O18" i="17"/>
  <c r="O19" i="17"/>
  <c r="O12" i="17"/>
  <c r="N12" i="17"/>
  <c r="O49" i="17"/>
  <c r="N49" i="17"/>
  <c r="O28" i="17"/>
  <c r="N35" i="17"/>
  <c r="O22" i="17"/>
  <c r="O36" i="17"/>
  <c r="O32" i="17"/>
  <c r="O47" i="17"/>
  <c r="O30" i="17"/>
  <c r="O43" i="17"/>
  <c r="O20" i="17"/>
  <c r="N20" i="17"/>
  <c r="O14" i="17"/>
  <c r="N17" i="17"/>
  <c r="N8" i="17"/>
  <c r="O11" i="17"/>
  <c r="O9" i="17"/>
  <c r="N23" i="17"/>
  <c r="N7" i="17"/>
  <c r="N16" i="17"/>
  <c r="O34" i="17"/>
  <c r="O15" i="17"/>
  <c r="N15" i="17"/>
  <c r="N5" i="17"/>
  <c r="O5" i="17"/>
  <c r="N6" i="17"/>
  <c r="N10" i="17"/>
  <c r="O6" i="17"/>
  <c r="O10" i="17"/>
  <c r="O29" i="17"/>
  <c r="O42" i="17"/>
  <c r="N33" i="17"/>
  <c r="N22" i="17"/>
  <c r="O44" i="17"/>
  <c r="N32" i="17"/>
  <c r="L27" i="17"/>
  <c r="N45" i="17"/>
  <c r="O45" i="17"/>
  <c r="C48" i="17"/>
  <c r="N38" i="17"/>
  <c r="O38" i="17"/>
  <c r="N31" i="17"/>
  <c r="O31" i="17"/>
  <c r="N42" i="17"/>
  <c r="O25" i="17"/>
  <c r="O21" i="17"/>
  <c r="O27" i="17"/>
  <c r="O41" i="17"/>
  <c r="O24" i="17"/>
  <c r="O48" i="17"/>
  <c r="O35" i="17"/>
  <c r="O39" i="17"/>
  <c r="N25" i="17"/>
  <c r="N21" i="17"/>
  <c r="N41" i="17"/>
  <c r="N24" i="17"/>
  <c r="N48" i="17"/>
  <c r="L37" i="17"/>
  <c r="B32" i="17"/>
  <c r="L22" i="17"/>
  <c r="B35" i="17"/>
  <c r="C41" i="17"/>
  <c r="B25" i="17"/>
  <c r="C39" i="17"/>
  <c r="C36" i="17"/>
  <c r="L36" i="17"/>
  <c r="B36" i="17"/>
  <c r="L26" i="17"/>
  <c r="C46" i="17"/>
  <c r="C26" i="17"/>
  <c r="B26" i="17"/>
  <c r="B46" i="17"/>
  <c r="L46" i="17"/>
  <c r="L29" i="17"/>
  <c r="B37" i="17"/>
  <c r="C33" i="17"/>
  <c r="B39" i="17"/>
  <c r="C25" i="17"/>
  <c r="L35" i="17"/>
  <c r="C24" i="17"/>
  <c r="C35" i="17"/>
  <c r="L41" i="17"/>
  <c r="C44" i="17"/>
  <c r="C32" i="17"/>
  <c r="C40" i="17"/>
  <c r="C34" i="17"/>
  <c r="B34" i="17"/>
  <c r="L34" i="17"/>
  <c r="C47" i="17"/>
  <c r="C30" i="17"/>
  <c r="L30" i="17"/>
  <c r="C43" i="17"/>
  <c r="B47" i="17"/>
  <c r="B30" i="17"/>
  <c r="B43" i="17"/>
  <c r="L43" i="17"/>
  <c r="L47" i="17"/>
  <c r="C8" i="17"/>
  <c r="B17" i="17"/>
  <c r="B8" i="17"/>
  <c r="L8" i="17"/>
  <c r="B20" i="17"/>
  <c r="L17" i="17"/>
  <c r="C17" i="17"/>
  <c r="C20" i="17"/>
  <c r="L20" i="17"/>
  <c r="B16" i="17"/>
  <c r="C9" i="17"/>
  <c r="B14" i="17"/>
  <c r="B23" i="17"/>
  <c r="B11" i="17"/>
  <c r="C7" i="17"/>
  <c r="B9" i="17"/>
  <c r="L9" i="17"/>
  <c r="C14" i="17"/>
  <c r="B13" i="17"/>
  <c r="L11" i="17"/>
  <c r="B7" i="17"/>
  <c r="L16" i="17"/>
  <c r="L14" i="17"/>
  <c r="L13" i="17"/>
  <c r="L7" i="17"/>
  <c r="C16" i="17"/>
  <c r="C13" i="17"/>
  <c r="L23" i="17"/>
  <c r="C23" i="17"/>
  <c r="C11" i="17"/>
  <c r="L19" i="17"/>
  <c r="C18" i="17"/>
  <c r="L18" i="17"/>
  <c r="B19" i="17"/>
  <c r="B18" i="17"/>
  <c r="C19" i="17"/>
  <c r="L15" i="17"/>
  <c r="C15" i="17"/>
  <c r="B15" i="17"/>
  <c r="B29" i="17"/>
  <c r="B42" i="17"/>
  <c r="B33" i="17"/>
  <c r="B22" i="17"/>
  <c r="B41" i="17"/>
  <c r="C22" i="17"/>
  <c r="L44" i="17"/>
  <c r="B40" i="17"/>
  <c r="L40" i="17"/>
  <c r="B38" i="17"/>
  <c r="C38" i="17"/>
  <c r="L38" i="17"/>
  <c r="B31" i="17"/>
  <c r="L31" i="17"/>
  <c r="C31" i="17"/>
  <c r="B12" i="17"/>
  <c r="C12" i="17"/>
  <c r="L12" i="17"/>
  <c r="C49" i="17"/>
  <c r="B49" i="17"/>
  <c r="B28" i="17"/>
  <c r="L49" i="17"/>
  <c r="C28" i="17"/>
  <c r="L28" i="17"/>
  <c r="C21" i="17"/>
  <c r="B44" i="17"/>
  <c r="L32" i="17"/>
  <c r="L48" i="17"/>
  <c r="L21" i="17"/>
  <c r="B45" i="17"/>
  <c r="C45" i="17"/>
  <c r="L45" i="17"/>
  <c r="B5" i="17"/>
  <c r="C5" i="17"/>
  <c r="L5" i="17"/>
  <c r="L6" i="17"/>
  <c r="B6" i="17"/>
  <c r="C10" i="17"/>
  <c r="B10" i="17"/>
  <c r="C6" i="17"/>
  <c r="L10" i="17"/>
  <c r="C29" i="17"/>
  <c r="C37" i="17"/>
  <c r="L42" i="17"/>
  <c r="L39" i="17"/>
  <c r="L33" i="17"/>
  <c r="L24" i="17"/>
  <c r="B21" i="17"/>
  <c r="B24" i="17"/>
  <c r="B27" i="17"/>
  <c r="C27" i="17"/>
  <c r="B48" i="17"/>
  <c r="L2" i="17"/>
  <c r="O135" i="18"/>
  <c r="H134" i="1"/>
  <c r="M25" i="16" s="1"/>
  <c r="U25" i="16" s="1"/>
  <c r="O124" i="18"/>
  <c r="H123" i="1"/>
  <c r="M5" i="16" s="1"/>
  <c r="U5" i="16" s="1"/>
  <c r="O129" i="18"/>
  <c r="H128" i="1"/>
  <c r="M104" i="16" s="1"/>
  <c r="O114" i="18"/>
  <c r="H113" i="1"/>
  <c r="M6" i="16" s="1"/>
  <c r="U6" i="16" s="1"/>
  <c r="O118" i="18"/>
  <c r="H117" i="1"/>
  <c r="M64" i="16" s="1"/>
  <c r="U64" i="16" s="1"/>
  <c r="O94" i="18"/>
  <c r="H93" i="1"/>
  <c r="M106" i="16" s="1"/>
  <c r="U106" i="16" s="1"/>
  <c r="O100" i="18"/>
  <c r="H99" i="1"/>
  <c r="M102" i="16" s="1"/>
  <c r="U102" i="16" s="1"/>
  <c r="O110" i="18"/>
  <c r="H109" i="1"/>
  <c r="M135" i="16" s="1"/>
  <c r="O119" i="18"/>
  <c r="H118" i="1"/>
  <c r="M39" i="16" s="1"/>
  <c r="U39" i="16" s="1"/>
  <c r="O109" i="18"/>
  <c r="H108" i="1"/>
  <c r="M33" i="16" s="1"/>
  <c r="U33" i="16" s="1"/>
  <c r="O122" i="18"/>
  <c r="H121" i="1"/>
  <c r="M136" i="16" s="1"/>
  <c r="O130" i="18"/>
  <c r="H129" i="1"/>
  <c r="M92" i="16" s="1"/>
  <c r="U92" i="16" s="1"/>
  <c r="O85" i="18"/>
  <c r="H84" i="1"/>
  <c r="M26" i="16" s="1"/>
  <c r="U26" i="16" s="1"/>
  <c r="O102" i="18"/>
  <c r="H101" i="1"/>
  <c r="M132" i="16" s="1"/>
  <c r="O56" i="18"/>
  <c r="H54" i="1"/>
  <c r="M125" i="16" s="1"/>
  <c r="O106" i="18"/>
  <c r="H104" i="1"/>
  <c r="M41" i="16" s="1"/>
  <c r="U41" i="16" s="1"/>
  <c r="O51" i="18"/>
  <c r="H50" i="1"/>
  <c r="M68" i="16" s="1"/>
  <c r="U68" i="16" s="1"/>
  <c r="O42" i="18"/>
  <c r="H41" i="1"/>
  <c r="M14" i="16" s="1"/>
  <c r="U14" i="16" s="1"/>
  <c r="O62" i="18"/>
  <c r="H61" i="1"/>
  <c r="M80" i="16" s="1"/>
  <c r="U80" i="16" s="1"/>
  <c r="O26" i="18"/>
  <c r="H25" i="1"/>
  <c r="M56" i="16" s="1"/>
  <c r="U56" i="16" s="1"/>
  <c r="O82" i="18"/>
  <c r="H81" i="1"/>
  <c r="M70" i="16" s="1"/>
  <c r="U70" i="16" s="1"/>
  <c r="O78" i="18"/>
  <c r="H76" i="1"/>
  <c r="M46" i="16" s="1"/>
  <c r="U46" i="16" s="1"/>
  <c r="O59" i="18"/>
  <c r="H58" i="1"/>
  <c r="M76" i="16" s="1"/>
  <c r="U76" i="16" s="1"/>
  <c r="O99" i="18"/>
  <c r="H98" i="1"/>
  <c r="M31" i="16" s="1"/>
  <c r="U31" i="16" s="1"/>
  <c r="O61" i="18"/>
  <c r="H60" i="1"/>
  <c r="M81" i="16" s="1"/>
  <c r="U81" i="16" s="1"/>
  <c r="O45" i="18"/>
  <c r="H45" i="1"/>
  <c r="M85" i="16" s="1"/>
  <c r="U85" i="16" s="1"/>
  <c r="O18" i="18"/>
  <c r="H17" i="1"/>
  <c r="M55" i="16" s="1"/>
  <c r="U55" i="16" s="1"/>
  <c r="O23" i="18"/>
  <c r="H22" i="1"/>
  <c r="M94" i="16" s="1"/>
  <c r="U94" i="16" s="1"/>
  <c r="O50" i="18"/>
  <c r="H49" i="1"/>
  <c r="M7" i="16" s="1"/>
  <c r="U7" i="16" s="1"/>
  <c r="O49" i="18"/>
  <c r="H48" i="1"/>
  <c r="M48" i="16" s="1"/>
  <c r="U48" i="16" s="1"/>
  <c r="O52" i="18"/>
  <c r="H51" i="1"/>
  <c r="M12" i="16" s="1"/>
  <c r="U12" i="16" s="1"/>
  <c r="O5" i="18"/>
  <c r="H4" i="1"/>
  <c r="M100" i="16" s="1"/>
  <c r="U100" i="16" s="1"/>
  <c r="O7" i="18"/>
  <c r="H6" i="1"/>
  <c r="M90" i="16" s="1"/>
  <c r="U90" i="16" s="1"/>
  <c r="O132" i="18"/>
  <c r="H131" i="1"/>
  <c r="M73" i="16" s="1"/>
  <c r="U73" i="16" s="1"/>
  <c r="O126" i="18"/>
  <c r="H125" i="1"/>
  <c r="M37" i="16" s="1"/>
  <c r="U37" i="16" s="1"/>
  <c r="O120" i="18"/>
  <c r="H119" i="1"/>
  <c r="M32" i="16" s="1"/>
  <c r="U32" i="16" s="1"/>
  <c r="O125" i="18"/>
  <c r="H124" i="1"/>
  <c r="M3" i="16" s="1"/>
  <c r="U3" i="16" s="1"/>
  <c r="O111" i="18"/>
  <c r="H110" i="1"/>
  <c r="M71" i="16" s="1"/>
  <c r="U71" i="16" s="1"/>
  <c r="O98" i="18"/>
  <c r="H97" i="1"/>
  <c r="M28" i="16" s="1"/>
  <c r="U28" i="16" s="1"/>
  <c r="O91" i="18"/>
  <c r="H90" i="1"/>
  <c r="M112" i="16" s="1"/>
  <c r="U112" i="16" s="1"/>
  <c r="O97" i="18"/>
  <c r="H96" i="1"/>
  <c r="M89" i="16" s="1"/>
  <c r="U89" i="16" s="1"/>
  <c r="O101" i="18"/>
  <c r="H100" i="1"/>
  <c r="M131" i="16" s="1"/>
  <c r="O87" i="18"/>
  <c r="H86" i="1"/>
  <c r="M129" i="16" s="1"/>
  <c r="O80" i="18"/>
  <c r="H79" i="1"/>
  <c r="M128" i="16" s="1"/>
  <c r="O104" i="18"/>
  <c r="H102" i="1"/>
  <c r="M133" i="16" s="1"/>
  <c r="O83" i="18"/>
  <c r="H82" i="1"/>
  <c r="M10" i="16" s="1"/>
  <c r="U10" i="16" s="1"/>
  <c r="O57" i="18"/>
  <c r="H55" i="1"/>
  <c r="M126" i="16" s="1"/>
  <c r="O53" i="18"/>
  <c r="H52" i="1"/>
  <c r="M69" i="16" s="1"/>
  <c r="U69" i="16" s="1"/>
  <c r="O95" i="18"/>
  <c r="H94" i="1"/>
  <c r="M27" i="16" s="1"/>
  <c r="U27" i="16" s="1"/>
  <c r="O103" i="18"/>
  <c r="H105" i="1"/>
  <c r="M91" i="16" s="1"/>
  <c r="U91" i="16" s="1"/>
  <c r="O41" i="18"/>
  <c r="H40" i="1"/>
  <c r="M122" i="16" s="1"/>
  <c r="O47" i="18"/>
  <c r="H46" i="1"/>
  <c r="M88" i="16" s="1"/>
  <c r="U88" i="16" s="1"/>
  <c r="O58" i="18"/>
  <c r="H57" i="1"/>
  <c r="M84" i="16" s="1"/>
  <c r="U84" i="16" s="1"/>
  <c r="O46" i="18"/>
  <c r="H44" i="1"/>
  <c r="M51" i="16" s="1"/>
  <c r="U51" i="16" s="1"/>
  <c r="O36" i="18"/>
  <c r="H35" i="1"/>
  <c r="M119" i="16" s="1"/>
  <c r="O54" i="18"/>
  <c r="H56" i="1"/>
  <c r="M105" i="16" s="1"/>
  <c r="U105" i="16" s="1"/>
  <c r="O76" i="18"/>
  <c r="H74" i="1"/>
  <c r="M17" i="16" s="1"/>
  <c r="U17" i="16" s="1"/>
  <c r="O12" i="18"/>
  <c r="H11" i="1"/>
  <c r="M108" i="16" s="1"/>
  <c r="U108" i="16" s="1"/>
  <c r="O40" i="18"/>
  <c r="H39" i="1"/>
  <c r="M52" i="16" s="1"/>
  <c r="U52" i="16" s="1"/>
  <c r="O29" i="18"/>
  <c r="H28" i="1"/>
  <c r="M29" i="16" s="1"/>
  <c r="U29" i="16" s="1"/>
  <c r="O74" i="18"/>
  <c r="H72" i="1"/>
  <c r="M77" i="16" s="1"/>
  <c r="U77" i="16" s="1"/>
  <c r="O15" i="18"/>
  <c r="H14" i="1"/>
  <c r="M101" i="16" s="1"/>
  <c r="U101" i="16" s="1"/>
  <c r="O10" i="18"/>
  <c r="H9" i="1"/>
  <c r="M75" i="16" s="1"/>
  <c r="U75" i="16" s="1"/>
  <c r="O9" i="18"/>
  <c r="H8" i="1"/>
  <c r="M54" i="16" s="1"/>
  <c r="U54" i="16" s="1"/>
  <c r="O6" i="18"/>
  <c r="H5" i="1"/>
  <c r="M45" i="16" s="1"/>
  <c r="U45" i="16" s="1"/>
  <c r="O8" i="18"/>
  <c r="H7" i="1"/>
  <c r="M62" i="16" s="1"/>
  <c r="U62" i="16" s="1"/>
  <c r="O133" i="18"/>
  <c r="H132" i="1"/>
  <c r="M74" i="16" s="1"/>
  <c r="U74" i="16" s="1"/>
  <c r="O131" i="18"/>
  <c r="H130" i="1"/>
  <c r="M87" i="16" s="1"/>
  <c r="U87" i="16" s="1"/>
  <c r="O113" i="18"/>
  <c r="H112" i="1"/>
  <c r="M59" i="16" s="1"/>
  <c r="U59" i="16" s="1"/>
  <c r="O108" i="18"/>
  <c r="H107" i="1"/>
  <c r="M113" i="16" s="1"/>
  <c r="U113" i="16" s="1"/>
  <c r="O93" i="18"/>
  <c r="H92" i="1"/>
  <c r="M15" i="16" s="1"/>
  <c r="U15" i="16" s="1"/>
  <c r="O121" i="18"/>
  <c r="H120" i="1"/>
  <c r="M72" i="16" s="1"/>
  <c r="U72" i="16" s="1"/>
  <c r="O88" i="18"/>
  <c r="H87" i="1"/>
  <c r="M86" i="16" s="1"/>
  <c r="U86" i="16" s="1"/>
  <c r="O71" i="18"/>
  <c r="H69" i="1"/>
  <c r="M96" i="16" s="1"/>
  <c r="U96" i="16" s="1"/>
  <c r="O64" i="18"/>
  <c r="H63" i="1"/>
  <c r="M4" i="16" s="1"/>
  <c r="U4" i="16" s="1"/>
  <c r="O117" i="18"/>
  <c r="H116" i="1"/>
  <c r="M20" i="16" s="1"/>
  <c r="U20" i="16" s="1"/>
  <c r="O75" i="18"/>
  <c r="H73" i="1"/>
  <c r="M127" i="16" s="1"/>
  <c r="O44" i="18"/>
  <c r="H43" i="1"/>
  <c r="M123" i="16" s="1"/>
  <c r="O123" i="18"/>
  <c r="H122" i="1"/>
  <c r="M34" i="16" s="1"/>
  <c r="U34" i="16" s="1"/>
  <c r="O63" i="18"/>
  <c r="H62" i="1"/>
  <c r="M114" i="16" s="1"/>
  <c r="U114" i="16" s="1"/>
  <c r="O96" i="18"/>
  <c r="H95" i="1"/>
  <c r="M130" i="16" s="1"/>
  <c r="O37" i="18"/>
  <c r="H36" i="1"/>
  <c r="M120" i="16" s="1"/>
  <c r="O107" i="18"/>
  <c r="H106" i="1"/>
  <c r="M61" i="16" s="1"/>
  <c r="U61" i="16" s="1"/>
  <c r="O84" i="18"/>
  <c r="H83" i="1"/>
  <c r="M23" i="16" s="1"/>
  <c r="U23" i="16" s="1"/>
  <c r="O89" i="18"/>
  <c r="H88" i="1"/>
  <c r="M35" i="16" s="1"/>
  <c r="U35" i="16" s="1"/>
  <c r="O22" i="18"/>
  <c r="H21" i="1"/>
  <c r="M116" i="16" s="1"/>
  <c r="O79" i="18"/>
  <c r="H77" i="1"/>
  <c r="M82" i="16" s="1"/>
  <c r="U82" i="16" s="1"/>
  <c r="O34" i="18"/>
  <c r="H33" i="1"/>
  <c r="M65" i="16" s="1"/>
  <c r="U65" i="16" s="1"/>
  <c r="O32" i="18"/>
  <c r="H31" i="1"/>
  <c r="M40" i="16" s="1"/>
  <c r="U40" i="16" s="1"/>
  <c r="O19" i="18"/>
  <c r="H18" i="1"/>
  <c r="M103" i="16" s="1"/>
  <c r="U103" i="16" s="1"/>
  <c r="O17" i="18"/>
  <c r="H16" i="1"/>
  <c r="M78" i="16" s="1"/>
  <c r="U78" i="16" s="1"/>
  <c r="O28" i="18"/>
  <c r="H27" i="1"/>
  <c r="M58" i="16" s="1"/>
  <c r="U58" i="16" s="1"/>
  <c r="O11" i="18"/>
  <c r="H10" i="1"/>
  <c r="M18" i="16" s="1"/>
  <c r="U18" i="16" s="1"/>
  <c r="O27" i="18"/>
  <c r="H26" i="1"/>
  <c r="M24" i="16" s="1"/>
  <c r="U24" i="16" s="1"/>
  <c r="O66" i="18"/>
  <c r="H65" i="1"/>
  <c r="M99" i="16" s="1"/>
  <c r="U99" i="16" s="1"/>
  <c r="O43" i="18"/>
  <c r="H42" i="1"/>
  <c r="M53" i="16" s="1"/>
  <c r="U53" i="16" s="1"/>
  <c r="O35" i="18"/>
  <c r="H34" i="1"/>
  <c r="M36" i="16" s="1"/>
  <c r="U36" i="16" s="1"/>
  <c r="M22" i="16"/>
  <c r="O14" i="18"/>
  <c r="H13" i="1"/>
  <c r="M109" i="16" s="1"/>
  <c r="O134" i="18"/>
  <c r="H133" i="1"/>
  <c r="M97" i="16" s="1"/>
  <c r="U97" i="16" s="1"/>
  <c r="O127" i="18"/>
  <c r="H126" i="1"/>
  <c r="M19" i="16" s="1"/>
  <c r="U19" i="16" s="1"/>
  <c r="O128" i="18"/>
  <c r="H127" i="1"/>
  <c r="M42" i="16" s="1"/>
  <c r="O112" i="18"/>
  <c r="H111" i="1"/>
  <c r="M13" i="16" s="1"/>
  <c r="U13" i="16" s="1"/>
  <c r="O116" i="18"/>
  <c r="H115" i="1"/>
  <c r="M98" i="16" s="1"/>
  <c r="O115" i="18"/>
  <c r="H114" i="1"/>
  <c r="M16" i="16" s="1"/>
  <c r="U16" i="16" s="1"/>
  <c r="O90" i="18"/>
  <c r="H89" i="1"/>
  <c r="M79" i="16" s="1"/>
  <c r="O77" i="18"/>
  <c r="H75" i="1"/>
  <c r="M66" i="16" s="1"/>
  <c r="U66" i="16" s="1"/>
  <c r="O69" i="18"/>
  <c r="H78" i="1"/>
  <c r="M83" i="16" s="1"/>
  <c r="O72" i="18"/>
  <c r="H70" i="1"/>
  <c r="M43" i="16" s="1"/>
  <c r="U43" i="16" s="1"/>
  <c r="O65" i="18"/>
  <c r="H64" i="1"/>
  <c r="M11" i="16" s="1"/>
  <c r="O105" i="18"/>
  <c r="H103" i="1"/>
  <c r="M134" i="16" s="1"/>
  <c r="O55" i="18"/>
  <c r="H53" i="1"/>
  <c r="M60" i="16" s="1"/>
  <c r="O73" i="18"/>
  <c r="H71" i="1"/>
  <c r="M107" i="16" s="1"/>
  <c r="U107" i="16" s="1"/>
  <c r="O92" i="18"/>
  <c r="H91" i="1"/>
  <c r="M111" i="16" s="1"/>
  <c r="O48" i="18"/>
  <c r="H47" i="1"/>
  <c r="O86" i="18"/>
  <c r="H85" i="1"/>
  <c r="M47" i="16" s="1"/>
  <c r="U47" i="16" s="1"/>
  <c r="O39" i="18"/>
  <c r="H38" i="1"/>
  <c r="M121" i="16" s="1"/>
  <c r="O25" i="18"/>
  <c r="H24" i="1"/>
  <c r="O67" i="18"/>
  <c r="H66" i="1"/>
  <c r="M57" i="16" s="1"/>
  <c r="U57" i="16" s="1"/>
  <c r="O24" i="18"/>
  <c r="H23" i="1"/>
  <c r="M9" i="16" s="1"/>
  <c r="O68" i="18"/>
  <c r="H68" i="1"/>
  <c r="M30" i="16" s="1"/>
  <c r="U30" i="16" s="1"/>
  <c r="O30" i="18"/>
  <c r="H29" i="1"/>
  <c r="M118" i="16" s="1"/>
  <c r="O81" i="18"/>
  <c r="H80" i="1"/>
  <c r="M49" i="16" s="1"/>
  <c r="U49" i="16" s="1"/>
  <c r="O60" i="18"/>
  <c r="H59" i="1"/>
  <c r="M93" i="16" s="1"/>
  <c r="O33" i="18"/>
  <c r="H32" i="1"/>
  <c r="M63" i="16" s="1"/>
  <c r="O13" i="18"/>
  <c r="H12" i="1"/>
  <c r="M44" i="16" s="1"/>
  <c r="O38" i="18"/>
  <c r="H37" i="1"/>
  <c r="M8" i="16" s="1"/>
  <c r="U8" i="16" s="1"/>
  <c r="O20" i="18"/>
  <c r="H19" i="1"/>
  <c r="M67" i="16" s="1"/>
  <c r="U67" i="16" s="1"/>
  <c r="O70" i="18"/>
  <c r="H67" i="1"/>
  <c r="M95" i="16" s="1"/>
  <c r="U95" i="16" s="1"/>
  <c r="O21" i="18"/>
  <c r="H20" i="1"/>
  <c r="M21" i="16" s="1"/>
  <c r="O31" i="18"/>
  <c r="H30" i="1"/>
  <c r="M50" i="16" s="1"/>
  <c r="U50" i="16" s="1"/>
  <c r="O16" i="18"/>
  <c r="H15" i="1"/>
  <c r="M38" i="16" s="1"/>
  <c r="O4" i="18"/>
  <c r="H3" i="1"/>
  <c r="M110" i="16" s="1"/>
  <c r="U110" i="16" s="1"/>
  <c r="R138" i="18"/>
  <c r="R137" i="18"/>
  <c r="O3" i="18"/>
  <c r="C2" i="17"/>
  <c r="J134" i="18"/>
  <c r="E134" i="18"/>
  <c r="J133" i="18"/>
  <c r="E133" i="18"/>
  <c r="J126" i="18"/>
  <c r="E126" i="18"/>
  <c r="J129" i="18"/>
  <c r="E129" i="18"/>
  <c r="J112" i="18"/>
  <c r="E112" i="18"/>
  <c r="J108" i="18"/>
  <c r="E108" i="18"/>
  <c r="J111" i="18"/>
  <c r="E111" i="18"/>
  <c r="J94" i="18"/>
  <c r="E94" i="18"/>
  <c r="J90" i="18"/>
  <c r="E90" i="18"/>
  <c r="J88" i="18"/>
  <c r="E88" i="18"/>
  <c r="J97" i="18"/>
  <c r="E97" i="18"/>
  <c r="J119" i="18"/>
  <c r="E119" i="18"/>
  <c r="J72" i="18"/>
  <c r="E72" i="18"/>
  <c r="J117" i="18"/>
  <c r="E117" i="18"/>
  <c r="J80" i="18"/>
  <c r="E80" i="18"/>
  <c r="J130" i="18"/>
  <c r="E130" i="18"/>
  <c r="J55" i="18"/>
  <c r="E55" i="18"/>
  <c r="J123" i="18"/>
  <c r="E123" i="18"/>
  <c r="J57" i="18"/>
  <c r="E57" i="18"/>
  <c r="J56" i="18"/>
  <c r="E56" i="18"/>
  <c r="J48" i="18"/>
  <c r="E48" i="18"/>
  <c r="J37" i="18"/>
  <c r="E37" i="18"/>
  <c r="J103" i="18"/>
  <c r="E103" i="18"/>
  <c r="J42" i="18"/>
  <c r="E42" i="18"/>
  <c r="J25" i="18"/>
  <c r="E25" i="18"/>
  <c r="J89" i="18"/>
  <c r="E89" i="18"/>
  <c r="J58" i="18"/>
  <c r="E58" i="18"/>
  <c r="J82" i="18"/>
  <c r="E82" i="18"/>
  <c r="J68" i="18"/>
  <c r="E68" i="18"/>
  <c r="J34" i="18"/>
  <c r="E34" i="18"/>
  <c r="J54" i="18"/>
  <c r="E54" i="18"/>
  <c r="J99" i="18"/>
  <c r="E99" i="18"/>
  <c r="J60" i="18"/>
  <c r="E60" i="18"/>
  <c r="J17" i="18"/>
  <c r="E17" i="18"/>
  <c r="J40" i="18"/>
  <c r="E40" i="18"/>
  <c r="J18" i="18"/>
  <c r="E18" i="18"/>
  <c r="J38" i="18"/>
  <c r="E38" i="18"/>
  <c r="J27" i="18"/>
  <c r="E27" i="18"/>
  <c r="J15" i="18"/>
  <c r="E15" i="18"/>
  <c r="J49" i="18"/>
  <c r="E49" i="18"/>
  <c r="J21" i="18"/>
  <c r="E21" i="18"/>
  <c r="J35" i="18"/>
  <c r="E35" i="18"/>
  <c r="J6" i="18"/>
  <c r="E6" i="18"/>
  <c r="J7" i="18"/>
  <c r="E7" i="18"/>
  <c r="AY2" i="17"/>
  <c r="AX2" i="17"/>
  <c r="B2" i="17"/>
  <c r="N2" i="17"/>
  <c r="J135" i="18"/>
  <c r="E135" i="18"/>
  <c r="J127" i="18"/>
  <c r="E127" i="18"/>
  <c r="J131" i="18"/>
  <c r="E131" i="18"/>
  <c r="J120" i="18"/>
  <c r="E120" i="18"/>
  <c r="J114" i="18"/>
  <c r="E114" i="18"/>
  <c r="J116" i="18"/>
  <c r="E116" i="18"/>
  <c r="J93" i="18"/>
  <c r="E93" i="18"/>
  <c r="J98" i="18"/>
  <c r="E98" i="18"/>
  <c r="J100" i="18"/>
  <c r="E100" i="18"/>
  <c r="J77" i="18"/>
  <c r="E77" i="18"/>
  <c r="J71" i="18"/>
  <c r="E71" i="18"/>
  <c r="J101" i="18"/>
  <c r="E101" i="18"/>
  <c r="J109" i="18"/>
  <c r="E109" i="18"/>
  <c r="J65" i="18"/>
  <c r="E65" i="18"/>
  <c r="J75" i="18"/>
  <c r="E75" i="18"/>
  <c r="J104" i="18"/>
  <c r="E104" i="18"/>
  <c r="J85" i="18"/>
  <c r="E85" i="18"/>
  <c r="J73" i="18"/>
  <c r="E73" i="18"/>
  <c r="J63" i="18"/>
  <c r="E63" i="18"/>
  <c r="J53" i="18"/>
  <c r="E53" i="18"/>
  <c r="J106" i="18"/>
  <c r="E106" i="18"/>
  <c r="J86" i="18"/>
  <c r="E86" i="18"/>
  <c r="J107" i="18"/>
  <c r="E107" i="18"/>
  <c r="J41" i="18"/>
  <c r="E41" i="18"/>
  <c r="J62" i="18"/>
  <c r="E62" i="18"/>
  <c r="J67" i="18"/>
  <c r="E67" i="18"/>
  <c r="J22" i="18"/>
  <c r="E22" i="18"/>
  <c r="J46" i="18"/>
  <c r="E46" i="18"/>
  <c r="J78" i="18"/>
  <c r="E78" i="18"/>
  <c r="J30" i="18"/>
  <c r="E30" i="18"/>
  <c r="J32" i="18"/>
  <c r="E32" i="18"/>
  <c r="J76" i="18"/>
  <c r="E76" i="18"/>
  <c r="J61" i="18"/>
  <c r="E61" i="18"/>
  <c r="J33" i="18"/>
  <c r="E33" i="18"/>
  <c r="J28" i="18"/>
  <c r="E28" i="18"/>
  <c r="J29" i="18"/>
  <c r="E29" i="18"/>
  <c r="J23" i="18"/>
  <c r="E23" i="18"/>
  <c r="J20" i="18"/>
  <c r="E20" i="18"/>
  <c r="J66" i="18"/>
  <c r="E66" i="18"/>
  <c r="J10" i="18"/>
  <c r="E10" i="18"/>
  <c r="J52" i="18"/>
  <c r="E52" i="18"/>
  <c r="J31" i="18"/>
  <c r="E31" i="18"/>
  <c r="J8" i="18"/>
  <c r="E8" i="18"/>
  <c r="O2" i="17"/>
  <c r="J4" i="18"/>
  <c r="E4" i="18"/>
  <c r="J132" i="18"/>
  <c r="E132" i="18"/>
  <c r="J124" i="18"/>
  <c r="E124" i="18"/>
  <c r="J128" i="18"/>
  <c r="E128" i="18"/>
  <c r="J113" i="18"/>
  <c r="E113" i="18"/>
  <c r="J125" i="18"/>
  <c r="E125" i="18"/>
  <c r="J118" i="18"/>
  <c r="E118" i="18"/>
  <c r="J115" i="18"/>
  <c r="E115" i="18"/>
  <c r="J121" i="18"/>
  <c r="E121" i="18"/>
  <c r="J91" i="18"/>
  <c r="E91" i="18"/>
  <c r="J110" i="18"/>
  <c r="E110" i="18"/>
  <c r="J69" i="18"/>
  <c r="E69" i="18"/>
  <c r="J64" i="18"/>
  <c r="E64" i="18"/>
  <c r="J87" i="18"/>
  <c r="E87" i="18"/>
  <c r="J122" i="18"/>
  <c r="E122" i="18"/>
  <c r="J105" i="18"/>
  <c r="E105" i="18"/>
  <c r="J44" i="18"/>
  <c r="E44" i="18"/>
  <c r="J83" i="18"/>
  <c r="E83" i="18"/>
  <c r="J102" i="18"/>
  <c r="E102" i="18"/>
  <c r="J92" i="18"/>
  <c r="E92" i="18"/>
  <c r="J96" i="18"/>
  <c r="E96" i="18"/>
  <c r="J95" i="18"/>
  <c r="E95" i="18"/>
  <c r="J51" i="18"/>
  <c r="E51" i="18"/>
  <c r="J39" i="18"/>
  <c r="E39" i="18"/>
  <c r="J84" i="18"/>
  <c r="E84" i="18"/>
  <c r="J47" i="18"/>
  <c r="E47" i="18"/>
  <c r="J26" i="18"/>
  <c r="E26" i="18"/>
  <c r="J24" i="18"/>
  <c r="E24" i="18"/>
  <c r="J79" i="18"/>
  <c r="E79" i="18"/>
  <c r="J36" i="18"/>
  <c r="E36" i="18"/>
  <c r="J59" i="18"/>
  <c r="E59" i="18"/>
  <c r="J81" i="18"/>
  <c r="E81" i="18"/>
  <c r="J19" i="18"/>
  <c r="E19" i="18"/>
  <c r="J12" i="18"/>
  <c r="E12" i="18"/>
  <c r="J45" i="18"/>
  <c r="E45" i="18"/>
  <c r="J13" i="18"/>
  <c r="E13" i="18"/>
  <c r="J11" i="18"/>
  <c r="E11" i="18"/>
  <c r="J74" i="18"/>
  <c r="E74" i="18"/>
  <c r="J50" i="18"/>
  <c r="E50" i="18"/>
  <c r="J70" i="18"/>
  <c r="E70" i="18"/>
  <c r="J43" i="18"/>
  <c r="E43" i="18"/>
  <c r="J9" i="18"/>
  <c r="E9" i="18"/>
  <c r="J5" i="18"/>
  <c r="E5" i="18"/>
  <c r="J16" i="18"/>
  <c r="E16" i="18"/>
  <c r="J14" i="18"/>
  <c r="E14" i="18"/>
  <c r="AE6" i="15"/>
  <c r="N54" i="15"/>
  <c r="AF5" i="15"/>
  <c r="AF6" i="15" s="1"/>
  <c r="O54" i="15"/>
  <c r="AD5" i="15"/>
  <c r="AD6" i="15" s="1"/>
  <c r="M54" i="15"/>
  <c r="AC5" i="15"/>
  <c r="AC6" i="15" s="1"/>
  <c r="U104" i="16"/>
  <c r="U22" i="16"/>
  <c r="U109" i="16"/>
  <c r="U42" i="16"/>
  <c r="U98" i="16"/>
  <c r="U79" i="16"/>
  <c r="U83" i="16"/>
  <c r="U11" i="16"/>
  <c r="U60" i="16"/>
  <c r="U111" i="16"/>
  <c r="M124" i="16"/>
  <c r="M117" i="16"/>
  <c r="U9" i="16"/>
  <c r="U93" i="16"/>
  <c r="U63" i="16"/>
  <c r="U44" i="16"/>
  <c r="U21" i="16"/>
  <c r="U38" i="16"/>
  <c r="T105" i="16"/>
  <c r="Z105" i="16"/>
  <c r="T86" i="16"/>
  <c r="Z86" i="16"/>
  <c r="T87" i="16"/>
  <c r="Z87" i="16"/>
  <c r="T93" i="16"/>
  <c r="Z93" i="16"/>
  <c r="T103" i="16"/>
  <c r="Z103" i="16"/>
  <c r="T111" i="16"/>
  <c r="Z111" i="16"/>
  <c r="T98" i="16"/>
  <c r="Z98" i="16"/>
  <c r="T107" i="16"/>
  <c r="Z107" i="16"/>
  <c r="T112" i="16"/>
  <c r="Z112" i="16"/>
  <c r="T110" i="16"/>
  <c r="Z110" i="16"/>
  <c r="T114" i="16"/>
  <c r="Z114" i="16"/>
  <c r="T102" i="16"/>
  <c r="Z102" i="16"/>
  <c r="T101" i="16"/>
  <c r="Z101" i="16"/>
  <c r="T106" i="16"/>
  <c r="Z106" i="16"/>
  <c r="T91" i="16"/>
  <c r="Z91" i="16"/>
  <c r="T18" i="16"/>
  <c r="Z18" i="16"/>
  <c r="T113" i="16"/>
  <c r="Z113" i="16"/>
  <c r="T104" i="16"/>
  <c r="Z104" i="16"/>
  <c r="N37" i="17" l="1"/>
  <c r="AY24" i="17"/>
  <c r="AX16" i="17"/>
  <c r="AY41" i="17"/>
  <c r="AY47" i="17"/>
  <c r="N44" i="17"/>
  <c r="AS40" i="17"/>
  <c r="AY11" i="17"/>
  <c r="AX11" i="17"/>
  <c r="AS19" i="17"/>
  <c r="AS18" i="17"/>
  <c r="AX14" i="17"/>
  <c r="AY14" i="17"/>
  <c r="AT40" i="17"/>
  <c r="AU40" i="17"/>
  <c r="AS27" i="17"/>
  <c r="AS45" i="17"/>
  <c r="AY29" i="17"/>
  <c r="AX29" i="17"/>
  <c r="AY33" i="17"/>
  <c r="AX33" i="17"/>
  <c r="AY10" i="17"/>
  <c r="AX10" i="17"/>
  <c r="N34" i="17"/>
  <c r="N11" i="17"/>
  <c r="O16" i="17"/>
  <c r="O17" i="17"/>
  <c r="N14" i="17"/>
  <c r="O8" i="17"/>
  <c r="N43" i="17"/>
  <c r="O40" i="17"/>
  <c r="O33" i="17"/>
  <c r="N28" i="17"/>
  <c r="AY22" i="17"/>
  <c r="AX22" i="17"/>
  <c r="AY35" i="17"/>
  <c r="AX35" i="17"/>
  <c r="AS24" i="17"/>
  <c r="AS26" i="17"/>
  <c r="AS37" i="17"/>
  <c r="AS46" i="17"/>
  <c r="AS21" i="17"/>
  <c r="AS22" i="17"/>
  <c r="AY26" i="17"/>
  <c r="AX26" i="17"/>
  <c r="AY8" i="17"/>
  <c r="AX8" i="17"/>
  <c r="N40" i="17"/>
  <c r="AS38" i="17"/>
  <c r="AS31" i="17"/>
  <c r="AS32" i="17"/>
  <c r="AS44" i="17"/>
  <c r="AS29" i="17"/>
  <c r="AX5" i="17"/>
  <c r="AY5" i="17"/>
  <c r="AY36" i="17"/>
  <c r="AX36" i="17"/>
  <c r="N9" i="17"/>
  <c r="O23" i="17"/>
  <c r="O7" i="17"/>
  <c r="O13" i="17"/>
  <c r="N13" i="17"/>
  <c r="N47" i="17"/>
  <c r="N30" i="17"/>
  <c r="N39" i="17"/>
  <c r="AX30" i="17"/>
  <c r="AY30" i="17"/>
  <c r="AX28" i="17"/>
  <c r="AY28" i="17"/>
  <c r="AU15" i="17"/>
  <c r="AT15" i="17"/>
  <c r="AY21" i="17"/>
  <c r="AX21" i="17"/>
  <c r="AY37" i="17"/>
  <c r="AX37" i="17"/>
  <c r="AY23" i="17"/>
  <c r="AX23" i="17"/>
  <c r="AY19" i="17"/>
  <c r="AX19" i="17"/>
  <c r="AY13" i="17"/>
  <c r="AX13" i="17"/>
  <c r="AT25" i="17"/>
  <c r="AU25" i="17"/>
  <c r="AS39" i="17"/>
  <c r="AS28" i="17"/>
  <c r="AS49" i="17"/>
  <c r="AS12" i="17"/>
  <c r="AS48" i="17"/>
  <c r="AS33" i="17"/>
  <c r="AS35" i="17"/>
  <c r="AS41" i="17"/>
  <c r="AS42" i="17"/>
  <c r="AS34" i="17"/>
  <c r="AX43" i="17"/>
  <c r="AY43" i="17"/>
  <c r="AX42" i="17"/>
  <c r="AY42" i="17"/>
  <c r="AS5" i="17"/>
  <c r="AS6" i="17"/>
  <c r="AS10" i="17"/>
  <c r="K2" i="17"/>
  <c r="AX7" i="17"/>
  <c r="AY7" i="17"/>
  <c r="AX12" i="17"/>
  <c r="AY12" i="17"/>
  <c r="AX9" i="17"/>
  <c r="AY9" i="17"/>
  <c r="AS47" i="17"/>
  <c r="AS43" i="17"/>
  <c r="AS30" i="17"/>
  <c r="AS36" i="17"/>
  <c r="AS13" i="17"/>
  <c r="AS8" i="17"/>
  <c r="AS20" i="17"/>
  <c r="AS14" i="17"/>
  <c r="AS17" i="17"/>
  <c r="AS11" i="17"/>
  <c r="AS7" i="17"/>
  <c r="AS16" i="17"/>
  <c r="AS9" i="17"/>
  <c r="AS23" i="17"/>
  <c r="AX20" i="17"/>
  <c r="AY20" i="17"/>
  <c r="N25" i="18"/>
  <c r="P88" i="18"/>
  <c r="K45" i="17"/>
  <c r="K36" i="17"/>
  <c r="K46" i="17"/>
  <c r="K26" i="17"/>
  <c r="K29" i="17"/>
  <c r="K37" i="17"/>
  <c r="K15" i="17"/>
  <c r="K33" i="17"/>
  <c r="K39" i="17"/>
  <c r="K42" i="17"/>
  <c r="K43" i="17"/>
  <c r="K47" i="17"/>
  <c r="K30" i="17"/>
  <c r="K17" i="17"/>
  <c r="K20" i="17"/>
  <c r="K8" i="17"/>
  <c r="K13" i="17"/>
  <c r="K14" i="17"/>
  <c r="K23" i="17"/>
  <c r="K16" i="17"/>
  <c r="K11" i="17"/>
  <c r="K9" i="17"/>
  <c r="K7" i="17"/>
  <c r="K12" i="17"/>
  <c r="K49" i="17"/>
  <c r="K28" i="17"/>
  <c r="K19" i="17"/>
  <c r="K18" i="17"/>
  <c r="K25" i="17"/>
  <c r="K34" i="17"/>
  <c r="K48" i="17"/>
  <c r="K38" i="17"/>
  <c r="K31" i="17"/>
  <c r="K5" i="17"/>
  <c r="K10" i="17"/>
  <c r="K6" i="17"/>
  <c r="K32" i="17"/>
  <c r="K40" i="17"/>
  <c r="K44" i="17"/>
  <c r="K27" i="17"/>
  <c r="K41" i="17"/>
  <c r="K24" i="17"/>
  <c r="K35" i="17"/>
  <c r="K21" i="17"/>
  <c r="K22" i="17"/>
  <c r="P52" i="18"/>
  <c r="N129" i="18"/>
  <c r="N18" i="18"/>
  <c r="N28" i="18"/>
  <c r="P21" i="18"/>
  <c r="N92" i="18"/>
  <c r="P62" i="18"/>
  <c r="N63" i="18"/>
  <c r="P13" i="18"/>
  <c r="N90" i="18"/>
  <c r="N122" i="18"/>
  <c r="P131" i="18"/>
  <c r="N30" i="18"/>
  <c r="P128" i="18"/>
  <c r="P65" i="18"/>
  <c r="N19" i="18"/>
  <c r="P40" i="18"/>
  <c r="P41" i="18"/>
  <c r="N87" i="18"/>
  <c r="P126" i="18"/>
  <c r="P102" i="18"/>
  <c r="N17" i="18"/>
  <c r="P7" i="18"/>
  <c r="P50" i="18"/>
  <c r="N59" i="18"/>
  <c r="P56" i="18"/>
  <c r="P100" i="18"/>
  <c r="P35" i="18"/>
  <c r="P22" i="18"/>
  <c r="N71" i="18"/>
  <c r="P70" i="18"/>
  <c r="N33" i="18"/>
  <c r="N68" i="18"/>
  <c r="P39" i="18"/>
  <c r="P73" i="18"/>
  <c r="N72" i="18"/>
  <c r="N115" i="18"/>
  <c r="N127" i="18"/>
  <c r="N84" i="18"/>
  <c r="P6" i="18"/>
  <c r="P76" i="18"/>
  <c r="N95" i="18"/>
  <c r="P97" i="18"/>
  <c r="N45" i="18"/>
  <c r="P109" i="18"/>
  <c r="P89" i="18"/>
  <c r="N7" i="18"/>
  <c r="N50" i="18"/>
  <c r="P59" i="18"/>
  <c r="N56" i="18"/>
  <c r="N100" i="18"/>
  <c r="N35" i="18"/>
  <c r="N22" i="18"/>
  <c r="P71" i="18"/>
  <c r="P16" i="18"/>
  <c r="P20" i="18"/>
  <c r="P60" i="18"/>
  <c r="P24" i="18"/>
  <c r="P86" i="18"/>
  <c r="N55" i="18"/>
  <c r="P69" i="18"/>
  <c r="P116" i="18"/>
  <c r="P134" i="18"/>
  <c r="P44" i="18"/>
  <c r="P10" i="18"/>
  <c r="P36" i="18"/>
  <c r="N57" i="18"/>
  <c r="P98" i="18"/>
  <c r="N78" i="18"/>
  <c r="P94" i="18"/>
  <c r="N123" i="18"/>
  <c r="N52" i="18"/>
  <c r="P18" i="18"/>
  <c r="N62" i="18"/>
  <c r="P122" i="18"/>
  <c r="P129" i="18"/>
  <c r="P28" i="18"/>
  <c r="P63" i="18"/>
  <c r="N131" i="18"/>
  <c r="P31" i="18"/>
  <c r="P38" i="18"/>
  <c r="N81" i="18"/>
  <c r="P67" i="18"/>
  <c r="N48" i="18"/>
  <c r="P105" i="18"/>
  <c r="N77" i="18"/>
  <c r="N112" i="18"/>
  <c r="P14" i="18"/>
  <c r="P43" i="18"/>
  <c r="N121" i="18"/>
  <c r="N74" i="18"/>
  <c r="P58" i="18"/>
  <c r="P104" i="18"/>
  <c r="N125" i="18"/>
  <c r="P42" i="18"/>
  <c r="P124" i="18"/>
  <c r="O137" i="18"/>
  <c r="P3" i="18"/>
  <c r="N3" i="18"/>
  <c r="O138" i="18"/>
  <c r="N43" i="18"/>
  <c r="P19" i="18"/>
  <c r="P84" i="18"/>
  <c r="N44" i="18"/>
  <c r="P121" i="18"/>
  <c r="N8" i="18"/>
  <c r="N9" i="18"/>
  <c r="P15" i="18"/>
  <c r="N29" i="18"/>
  <c r="N12" i="18"/>
  <c r="P54" i="18"/>
  <c r="N46" i="18"/>
  <c r="N47" i="18"/>
  <c r="P103" i="18"/>
  <c r="N53" i="18"/>
  <c r="P83" i="18"/>
  <c r="P80" i="18"/>
  <c r="N101" i="18"/>
  <c r="N91" i="18"/>
  <c r="P111" i="18"/>
  <c r="P120" i="18"/>
  <c r="N132" i="18"/>
  <c r="P99" i="18"/>
  <c r="N26" i="18"/>
  <c r="P106" i="18"/>
  <c r="P130" i="18"/>
  <c r="N110" i="18"/>
  <c r="N114" i="18"/>
  <c r="P27" i="18"/>
  <c r="N34" i="18"/>
  <c r="N37" i="18"/>
  <c r="P117" i="18"/>
  <c r="N108" i="18"/>
  <c r="N5" i="18"/>
  <c r="P49" i="18"/>
  <c r="N23" i="18"/>
  <c r="N61" i="18"/>
  <c r="N82" i="18"/>
  <c r="P51" i="18"/>
  <c r="N85" i="18"/>
  <c r="P119" i="18"/>
  <c r="P118" i="18"/>
  <c r="N135" i="18"/>
  <c r="N66" i="18"/>
  <c r="N32" i="18"/>
  <c r="P107" i="18"/>
  <c r="N75" i="18"/>
  <c r="N93" i="18"/>
  <c r="N4" i="18"/>
  <c r="N16" i="18"/>
  <c r="N21" i="18"/>
  <c r="N20" i="18"/>
  <c r="N13" i="18"/>
  <c r="N60" i="18"/>
  <c r="P30" i="18"/>
  <c r="N24" i="18"/>
  <c r="P25" i="18"/>
  <c r="N86" i="18"/>
  <c r="P92" i="18"/>
  <c r="P55" i="18"/>
  <c r="N65" i="18"/>
  <c r="N69" i="18"/>
  <c r="P90" i="18"/>
  <c r="N116" i="18"/>
  <c r="N128" i="18"/>
  <c r="N134" i="18"/>
  <c r="N11" i="18"/>
  <c r="N79" i="18"/>
  <c r="P96" i="18"/>
  <c r="N64" i="18"/>
  <c r="P113" i="18"/>
  <c r="P8" i="18"/>
  <c r="P9" i="18"/>
  <c r="N15" i="18"/>
  <c r="P29" i="18"/>
  <c r="P12" i="18"/>
  <c r="N54" i="18"/>
  <c r="P46" i="18"/>
  <c r="P47" i="18"/>
  <c r="N103" i="18"/>
  <c r="P53" i="18"/>
  <c r="N83" i="18"/>
  <c r="N80" i="18"/>
  <c r="P101" i="18"/>
  <c r="P91" i="18"/>
  <c r="N111" i="18"/>
  <c r="N120" i="18"/>
  <c r="P132" i="18"/>
  <c r="N99" i="18"/>
  <c r="P26" i="18"/>
  <c r="N106" i="18"/>
  <c r="N130" i="18"/>
  <c r="P110" i="18"/>
  <c r="P114" i="18"/>
  <c r="N27" i="18"/>
  <c r="P34" i="18"/>
  <c r="P37" i="18"/>
  <c r="N117" i="18"/>
  <c r="P108" i="18"/>
  <c r="P5" i="18"/>
  <c r="N49" i="18"/>
  <c r="P23" i="18"/>
  <c r="P61" i="18"/>
  <c r="P82" i="18"/>
  <c r="N51" i="18"/>
  <c r="P85" i="18"/>
  <c r="N119" i="18"/>
  <c r="N118" i="18"/>
  <c r="P135" i="18"/>
  <c r="P66" i="18"/>
  <c r="P32" i="18"/>
  <c r="N107" i="18"/>
  <c r="P75" i="18"/>
  <c r="P93" i="18"/>
  <c r="P4" i="18"/>
  <c r="N31" i="18"/>
  <c r="N70" i="18"/>
  <c r="N38" i="18"/>
  <c r="P33" i="18"/>
  <c r="P81" i="18"/>
  <c r="P68" i="18"/>
  <c r="N67" i="18"/>
  <c r="N39" i="18"/>
  <c r="P48" i="18"/>
  <c r="N73" i="18"/>
  <c r="N105" i="18"/>
  <c r="P72" i="18"/>
  <c r="P77" i="18"/>
  <c r="P115" i="18"/>
  <c r="P112" i="18"/>
  <c r="P127" i="18"/>
  <c r="N14" i="18"/>
  <c r="P11" i="18"/>
  <c r="P79" i="18"/>
  <c r="N96" i="18"/>
  <c r="P64" i="18"/>
  <c r="N113" i="18"/>
  <c r="N6" i="18"/>
  <c r="N10" i="18"/>
  <c r="P74" i="18"/>
  <c r="N40" i="18"/>
  <c r="N76" i="18"/>
  <c r="N36" i="18"/>
  <c r="N58" i="18"/>
  <c r="N41" i="18"/>
  <c r="P95" i="18"/>
  <c r="P57" i="18"/>
  <c r="N104" i="18"/>
  <c r="P87" i="18"/>
  <c r="N97" i="18"/>
  <c r="N98" i="18"/>
  <c r="P125" i="18"/>
  <c r="N126" i="18"/>
  <c r="P45" i="18"/>
  <c r="P78" i="18"/>
  <c r="N42" i="18"/>
  <c r="N102" i="18"/>
  <c r="N109" i="18"/>
  <c r="N94" i="18"/>
  <c r="N124" i="18"/>
  <c r="P17" i="18"/>
  <c r="N89" i="18"/>
  <c r="P123" i="18"/>
  <c r="N88" i="18"/>
  <c r="P133" i="18"/>
  <c r="N133" i="18"/>
  <c r="E3" i="18"/>
  <c r="F14" i="18" s="1"/>
  <c r="H138" i="18"/>
  <c r="H137" i="18"/>
  <c r="I10" i="18"/>
  <c r="M138" i="18"/>
  <c r="M137" i="18"/>
  <c r="AS2" i="17"/>
  <c r="L125" i="16"/>
  <c r="DB250" i="6"/>
  <c r="L127" i="16"/>
  <c r="DB237" i="6"/>
  <c r="L132" i="16"/>
  <c r="DB114" i="6"/>
  <c r="L136" i="16"/>
  <c r="DB88" i="6"/>
  <c r="L126" i="16"/>
  <c r="DB243" i="6"/>
  <c r="L123" i="16"/>
  <c r="DB233" i="6"/>
  <c r="L119" i="16"/>
  <c r="DB263" i="6"/>
  <c r="L131" i="16"/>
  <c r="DB264" i="6"/>
  <c r="L134" i="16"/>
  <c r="DB214" i="6"/>
  <c r="L124" i="16"/>
  <c r="DB102" i="6"/>
  <c r="L118" i="16"/>
  <c r="DB234" i="6"/>
  <c r="L116" i="16"/>
  <c r="DB238" i="6"/>
  <c r="V62" i="16"/>
  <c r="X62" i="16"/>
  <c r="V54" i="16"/>
  <c r="X54" i="16"/>
  <c r="V101" i="16"/>
  <c r="X101" i="16"/>
  <c r="V29" i="16"/>
  <c r="X29" i="16"/>
  <c r="V108" i="16"/>
  <c r="X108" i="16"/>
  <c r="V105" i="16"/>
  <c r="X105" i="16"/>
  <c r="X51" i="16"/>
  <c r="V51" i="16"/>
  <c r="V88" i="16"/>
  <c r="X88" i="16"/>
  <c r="V91" i="16"/>
  <c r="X91" i="16"/>
  <c r="V69" i="16"/>
  <c r="X69" i="16"/>
  <c r="V10" i="16"/>
  <c r="X10" i="16"/>
  <c r="V112" i="16"/>
  <c r="X112" i="16"/>
  <c r="V71" i="16"/>
  <c r="X71" i="16"/>
  <c r="V32" i="16"/>
  <c r="X32" i="16"/>
  <c r="V73" i="16"/>
  <c r="X73" i="16"/>
  <c r="V14" i="16"/>
  <c r="X14" i="16"/>
  <c r="V102" i="16"/>
  <c r="X102" i="16"/>
  <c r="V90" i="16"/>
  <c r="X90" i="16"/>
  <c r="V12" i="16"/>
  <c r="X12" i="16"/>
  <c r="V7" i="16"/>
  <c r="X7" i="16"/>
  <c r="V55" i="16"/>
  <c r="X55" i="16"/>
  <c r="V81" i="16"/>
  <c r="X81" i="16"/>
  <c r="V76" i="16"/>
  <c r="X76" i="16"/>
  <c r="V70" i="16"/>
  <c r="X70" i="16"/>
  <c r="V68" i="16"/>
  <c r="X68" i="16"/>
  <c r="V26" i="16"/>
  <c r="X26" i="16"/>
  <c r="V64" i="16"/>
  <c r="X64" i="16"/>
  <c r="V50" i="16"/>
  <c r="X50" i="16"/>
  <c r="V95" i="16"/>
  <c r="X95" i="16"/>
  <c r="V8" i="16"/>
  <c r="X8" i="16"/>
  <c r="V63" i="16"/>
  <c r="X63" i="16"/>
  <c r="V49" i="16"/>
  <c r="X49" i="16"/>
  <c r="V30" i="16"/>
  <c r="X30" i="16"/>
  <c r="V57" i="16"/>
  <c r="X57" i="16"/>
  <c r="V107" i="16"/>
  <c r="X107" i="16"/>
  <c r="V43" i="16"/>
  <c r="X43" i="16"/>
  <c r="V66" i="16"/>
  <c r="X66" i="16"/>
  <c r="V16" i="16"/>
  <c r="X16" i="16"/>
  <c r="V13" i="16"/>
  <c r="X13" i="16"/>
  <c r="V19" i="16"/>
  <c r="X19" i="16"/>
  <c r="V74" i="16"/>
  <c r="X74" i="16"/>
  <c r="V109" i="16"/>
  <c r="X109" i="16"/>
  <c r="V36" i="16"/>
  <c r="X36" i="16"/>
  <c r="V99" i="16"/>
  <c r="X99" i="16"/>
  <c r="V18" i="16"/>
  <c r="X18" i="16"/>
  <c r="V78" i="16"/>
  <c r="X78" i="16"/>
  <c r="V40" i="16"/>
  <c r="X40" i="16"/>
  <c r="V82" i="16"/>
  <c r="X82" i="16"/>
  <c r="V35" i="16"/>
  <c r="X35" i="16"/>
  <c r="V61" i="16"/>
  <c r="X61" i="16"/>
  <c r="V34" i="16"/>
  <c r="X34" i="16"/>
  <c r="V4" i="16"/>
  <c r="X4" i="16"/>
  <c r="V86" i="16"/>
  <c r="X86" i="16"/>
  <c r="V15" i="16"/>
  <c r="X15" i="16"/>
  <c r="V59" i="16"/>
  <c r="X59" i="16"/>
  <c r="V110" i="16"/>
  <c r="X110" i="16"/>
  <c r="V106" i="16"/>
  <c r="X106" i="16"/>
  <c r="S3" i="16"/>
  <c r="DB48" i="6"/>
  <c r="L117" i="16"/>
  <c r="DB231" i="6"/>
  <c r="L133" i="16"/>
  <c r="DB91" i="6"/>
  <c r="L120" i="16"/>
  <c r="DB246" i="6"/>
  <c r="L130" i="16"/>
  <c r="DB208" i="6"/>
  <c r="L135" i="16"/>
  <c r="DB62" i="6"/>
  <c r="L122" i="16"/>
  <c r="DB115" i="6"/>
  <c r="V45" i="16"/>
  <c r="X45" i="16"/>
  <c r="V75" i="16"/>
  <c r="X75" i="16"/>
  <c r="V77" i="16"/>
  <c r="X77" i="16"/>
  <c r="V52" i="16"/>
  <c r="X52" i="16"/>
  <c r="V17" i="16"/>
  <c r="X17" i="16"/>
  <c r="V84" i="16"/>
  <c r="X84" i="16"/>
  <c r="V27" i="16"/>
  <c r="X27" i="16"/>
  <c r="V89" i="16"/>
  <c r="X89" i="16"/>
  <c r="V28" i="16"/>
  <c r="X28" i="16"/>
  <c r="V3" i="16"/>
  <c r="X3" i="16"/>
  <c r="V37" i="16"/>
  <c r="X37" i="16"/>
  <c r="V56" i="16"/>
  <c r="X56" i="16"/>
  <c r="V41" i="16"/>
  <c r="X41" i="16"/>
  <c r="V5" i="16"/>
  <c r="X5" i="16"/>
  <c r="V100" i="16"/>
  <c r="X100" i="16"/>
  <c r="V48" i="16"/>
  <c r="X48" i="16"/>
  <c r="V94" i="16"/>
  <c r="X94" i="16"/>
  <c r="V85" i="16"/>
  <c r="X85" i="16"/>
  <c r="V31" i="16"/>
  <c r="X31" i="16"/>
  <c r="V46" i="16"/>
  <c r="X46" i="16"/>
  <c r="V80" i="16"/>
  <c r="X80" i="16"/>
  <c r="V39" i="16"/>
  <c r="X39" i="16"/>
  <c r="V25" i="16"/>
  <c r="X25" i="16"/>
  <c r="V38" i="16"/>
  <c r="X38" i="16"/>
  <c r="V21" i="16"/>
  <c r="X21" i="16"/>
  <c r="V67" i="16"/>
  <c r="X67" i="16"/>
  <c r="V44" i="16"/>
  <c r="X44" i="16"/>
  <c r="V93" i="16"/>
  <c r="X93" i="16"/>
  <c r="V9" i="16"/>
  <c r="X9" i="16"/>
  <c r="V47" i="16"/>
  <c r="X47" i="16"/>
  <c r="V111" i="16"/>
  <c r="X111" i="16"/>
  <c r="V60" i="16"/>
  <c r="X60" i="16"/>
  <c r="V11" i="16"/>
  <c r="X11" i="16"/>
  <c r="V83" i="16"/>
  <c r="X83" i="16"/>
  <c r="V79" i="16"/>
  <c r="X79" i="16"/>
  <c r="V98" i="16"/>
  <c r="X98" i="16"/>
  <c r="V42" i="16"/>
  <c r="X42" i="16"/>
  <c r="V97" i="16"/>
  <c r="X97" i="16"/>
  <c r="V92" i="16"/>
  <c r="X92" i="16"/>
  <c r="V6" i="16"/>
  <c r="X6" i="16"/>
  <c r="V22" i="16"/>
  <c r="X22" i="16"/>
  <c r="V53" i="16"/>
  <c r="X53" i="16"/>
  <c r="V24" i="16"/>
  <c r="X24" i="16"/>
  <c r="V58" i="16"/>
  <c r="X58" i="16"/>
  <c r="V103" i="16"/>
  <c r="X103" i="16"/>
  <c r="V65" i="16"/>
  <c r="X65" i="16"/>
  <c r="V23" i="16"/>
  <c r="X23" i="16"/>
  <c r="V114" i="16"/>
  <c r="X114" i="16"/>
  <c r="V20" i="16"/>
  <c r="X20" i="16"/>
  <c r="V96" i="16"/>
  <c r="X96" i="16"/>
  <c r="V72" i="16"/>
  <c r="X72" i="16"/>
  <c r="V113" i="16"/>
  <c r="X113" i="16"/>
  <c r="V87" i="16"/>
  <c r="X87" i="16"/>
  <c r="V33" i="16"/>
  <c r="X33" i="16"/>
  <c r="V104" i="16"/>
  <c r="X104" i="16"/>
  <c r="E113" i="1"/>
  <c r="J6" i="16" s="1"/>
  <c r="E116" i="1"/>
  <c r="J20" i="16" s="1"/>
  <c r="E83" i="1"/>
  <c r="J23" i="16" s="1"/>
  <c r="E127" i="1"/>
  <c r="J42" i="16" s="1"/>
  <c r="E42" i="1"/>
  <c r="J53" i="16" s="1"/>
  <c r="E7" i="1"/>
  <c r="J62" i="16" s="1"/>
  <c r="E33" i="1"/>
  <c r="J65" i="16" s="1"/>
  <c r="E3" i="1"/>
  <c r="J110" i="16" s="1"/>
  <c r="E124" i="1"/>
  <c r="J3" i="16" s="1"/>
  <c r="E130" i="1"/>
  <c r="J87" i="16" s="1"/>
  <c r="E107" i="1"/>
  <c r="J113" i="16" s="1"/>
  <c r="E125" i="1"/>
  <c r="J37" i="16" s="1"/>
  <c r="E93" i="1"/>
  <c r="J106" i="16" s="1"/>
  <c r="E128" i="1"/>
  <c r="J104" i="16" s="1"/>
  <c r="E115" i="1"/>
  <c r="J98" i="16" s="1"/>
  <c r="E92" i="1"/>
  <c r="J15" i="16" s="1"/>
  <c r="E15" i="1"/>
  <c r="J38" i="16" s="1"/>
  <c r="E38" i="1"/>
  <c r="E24" i="1"/>
  <c r="E59" i="1"/>
  <c r="J93" i="16" s="1"/>
  <c r="E2" i="1"/>
  <c r="J22" i="16" s="1"/>
  <c r="E29" i="1"/>
  <c r="E14" i="1"/>
  <c r="J101" i="16" s="1"/>
  <c r="E10" i="1"/>
  <c r="J18" i="16" s="1"/>
  <c r="E39" i="1"/>
  <c r="J52" i="16" s="1"/>
  <c r="E43" i="1"/>
  <c r="E101" i="1"/>
  <c r="E55" i="1"/>
  <c r="E62" i="1"/>
  <c r="J114" i="16" s="1"/>
  <c r="E91" i="1"/>
  <c r="J111" i="16" s="1"/>
  <c r="E54" i="1"/>
  <c r="E95" i="1"/>
  <c r="E47" i="1"/>
  <c r="E36" i="1"/>
  <c r="E94" i="1"/>
  <c r="J27" i="16" s="1"/>
  <c r="E56" i="1"/>
  <c r="J105" i="16" s="1"/>
  <c r="E35" i="1"/>
  <c r="E40" i="1"/>
  <c r="E105" i="1"/>
  <c r="J91" i="16" s="1"/>
  <c r="E18" i="1"/>
  <c r="J103" i="16" s="1"/>
  <c r="E21" i="1"/>
  <c r="E102" i="1"/>
  <c r="E99" i="1"/>
  <c r="J102" i="16" s="1"/>
  <c r="E71" i="1"/>
  <c r="J107" i="16" s="1"/>
  <c r="E86" i="1"/>
  <c r="E109" i="1"/>
  <c r="E103" i="1"/>
  <c r="E73" i="1"/>
  <c r="E79" i="1"/>
  <c r="E121" i="1"/>
  <c r="E100" i="1"/>
  <c r="E90" i="1"/>
  <c r="J112" i="16" s="1"/>
  <c r="E87" i="1"/>
  <c r="J86" i="16" s="1"/>
  <c r="D59" i="18" l="1"/>
  <c r="D114" i="18"/>
  <c r="D30" i="18"/>
  <c r="D27" i="18"/>
  <c r="D34" i="18"/>
  <c r="D112" i="18"/>
  <c r="D107" i="18"/>
  <c r="D108" i="18"/>
  <c r="D31" i="18"/>
  <c r="D55" i="18"/>
  <c r="D128" i="18"/>
  <c r="D123" i="18"/>
  <c r="D120" i="18"/>
  <c r="AT9" i="17"/>
  <c r="AU9" i="17"/>
  <c r="AU13" i="17"/>
  <c r="AT13" i="17"/>
  <c r="AT48" i="17"/>
  <c r="AU48" i="17"/>
  <c r="AU36" i="17"/>
  <c r="AT36" i="17"/>
  <c r="AT6" i="17"/>
  <c r="AU6" i="17"/>
  <c r="AT41" i="17"/>
  <c r="AU41" i="17"/>
  <c r="AT12" i="17"/>
  <c r="AU12" i="17"/>
  <c r="AT32" i="17"/>
  <c r="AU32" i="17"/>
  <c r="AT22" i="17"/>
  <c r="AU22" i="17"/>
  <c r="AT26" i="17"/>
  <c r="AU26" i="17"/>
  <c r="AT18" i="17"/>
  <c r="AU18" i="17"/>
  <c r="D68" i="18"/>
  <c r="D28" i="18"/>
  <c r="D126" i="18"/>
  <c r="D100" i="18"/>
  <c r="AU7" i="17"/>
  <c r="AT7" i="17"/>
  <c r="AU20" i="17"/>
  <c r="AT20" i="17"/>
  <c r="AT30" i="17"/>
  <c r="AU30" i="17"/>
  <c r="AT5" i="17"/>
  <c r="AU5" i="17"/>
  <c r="AU35" i="17"/>
  <c r="AT35" i="17"/>
  <c r="AT49" i="17"/>
  <c r="AU49" i="17"/>
  <c r="AT31" i="17"/>
  <c r="AU31" i="17"/>
  <c r="AT21" i="17"/>
  <c r="AU21" i="17"/>
  <c r="AT24" i="17"/>
  <c r="AU24" i="17"/>
  <c r="AU19" i="17"/>
  <c r="AT19" i="17"/>
  <c r="AT17" i="17"/>
  <c r="AU17" i="17"/>
  <c r="AU10" i="17"/>
  <c r="AT10" i="17"/>
  <c r="AT42" i="17"/>
  <c r="AU42" i="17"/>
  <c r="AT39" i="17"/>
  <c r="AU39" i="17"/>
  <c r="AU16" i="17"/>
  <c r="AT16" i="17"/>
  <c r="AU14" i="17"/>
  <c r="AT14" i="17"/>
  <c r="AT23" i="17"/>
  <c r="AU23" i="17"/>
  <c r="AT11" i="17"/>
  <c r="AU11" i="17"/>
  <c r="AT8" i="17"/>
  <c r="AU8" i="17"/>
  <c r="AT43" i="17"/>
  <c r="AU43" i="17"/>
  <c r="AU34" i="17"/>
  <c r="AT34" i="17"/>
  <c r="AT33" i="17"/>
  <c r="AU33" i="17"/>
  <c r="AT28" i="17"/>
  <c r="AU28" i="17"/>
  <c r="AU29" i="17"/>
  <c r="AT29" i="17"/>
  <c r="AU38" i="17"/>
  <c r="AT38" i="17"/>
  <c r="AU46" i="17"/>
  <c r="AT46" i="17"/>
  <c r="AT45" i="17"/>
  <c r="AU45" i="17"/>
  <c r="AU47" i="17"/>
  <c r="AT47" i="17"/>
  <c r="AT44" i="17"/>
  <c r="AU44" i="17"/>
  <c r="AU37" i="17"/>
  <c r="AT37" i="17"/>
  <c r="AU27" i="17"/>
  <c r="AT27" i="17"/>
  <c r="D97" i="18"/>
  <c r="D21" i="18"/>
  <c r="D71" i="18"/>
  <c r="D64" i="18"/>
  <c r="D115" i="18"/>
  <c r="D51" i="18"/>
  <c r="K11" i="18"/>
  <c r="I3" i="18"/>
  <c r="F22" i="18"/>
  <c r="F113" i="18"/>
  <c r="F133" i="18"/>
  <c r="F76" i="18"/>
  <c r="F91" i="18"/>
  <c r="F24" i="18"/>
  <c r="F103" i="18"/>
  <c r="F89" i="18"/>
  <c r="F127" i="18"/>
  <c r="F98" i="18"/>
  <c r="F117" i="18"/>
  <c r="F58" i="18"/>
  <c r="F116" i="18"/>
  <c r="F94" i="18"/>
  <c r="F56" i="18"/>
  <c r="F53" i="18"/>
  <c r="F8" i="18"/>
  <c r="F80" i="18"/>
  <c r="F15" i="18"/>
  <c r="F66" i="18"/>
  <c r="F73" i="18"/>
  <c r="F87" i="18"/>
  <c r="F17" i="18"/>
  <c r="W113" i="16"/>
  <c r="F74" i="18"/>
  <c r="F88" i="18"/>
  <c r="D104" i="18"/>
  <c r="F69" i="18"/>
  <c r="D134" i="18"/>
  <c r="F130" i="18"/>
  <c r="D46" i="18"/>
  <c r="F49" i="18"/>
  <c r="D33" i="18"/>
  <c r="I134" i="18"/>
  <c r="I6" i="18"/>
  <c r="I104" i="18"/>
  <c r="I22" i="18"/>
  <c r="I43" i="18"/>
  <c r="I32" i="18"/>
  <c r="I26" i="18"/>
  <c r="I15" i="18"/>
  <c r="I92" i="18"/>
  <c r="I45" i="18"/>
  <c r="I37" i="18"/>
  <c r="I93" i="18"/>
  <c r="I62" i="18"/>
  <c r="I125" i="18"/>
  <c r="F82" i="18"/>
  <c r="D77" i="18"/>
  <c r="D10" i="18"/>
  <c r="F36" i="18"/>
  <c r="F13" i="18"/>
  <c r="I122" i="18"/>
  <c r="I50" i="18"/>
  <c r="I108" i="18"/>
  <c r="I119" i="18"/>
  <c r="I123" i="18"/>
  <c r="I34" i="18"/>
  <c r="I131" i="18"/>
  <c r="I101" i="18"/>
  <c r="I106" i="18"/>
  <c r="I30" i="18"/>
  <c r="I29" i="18"/>
  <c r="I132" i="18"/>
  <c r="I113" i="18"/>
  <c r="I115" i="18"/>
  <c r="I87" i="18"/>
  <c r="I79" i="18"/>
  <c r="I74" i="18"/>
  <c r="I16" i="18"/>
  <c r="I111" i="18"/>
  <c r="I130" i="18"/>
  <c r="I25" i="18"/>
  <c r="I54" i="18"/>
  <c r="I49" i="18"/>
  <c r="I135" i="18"/>
  <c r="I33" i="18"/>
  <c r="D44" i="18"/>
  <c r="D81" i="18"/>
  <c r="D43" i="18"/>
  <c r="D129" i="18"/>
  <c r="F37" i="18"/>
  <c r="F135" i="18"/>
  <c r="D86" i="18"/>
  <c r="F124" i="18"/>
  <c r="F83" i="18"/>
  <c r="F9" i="18"/>
  <c r="I42" i="18"/>
  <c r="I60" i="18"/>
  <c r="I75" i="18"/>
  <c r="I66" i="18"/>
  <c r="I44" i="18"/>
  <c r="I51" i="18"/>
  <c r="I129" i="18"/>
  <c r="I88" i="18"/>
  <c r="I17" i="18"/>
  <c r="I120" i="18"/>
  <c r="I77" i="18"/>
  <c r="I63" i="18"/>
  <c r="I46" i="18"/>
  <c r="I23" i="18"/>
  <c r="I124" i="18"/>
  <c r="I121" i="18"/>
  <c r="I13" i="18"/>
  <c r="I94" i="18"/>
  <c r="F39" i="18"/>
  <c r="I126" i="18"/>
  <c r="I90" i="18"/>
  <c r="I80" i="18"/>
  <c r="I48" i="18"/>
  <c r="I58" i="18"/>
  <c r="I18" i="18"/>
  <c r="I35" i="18"/>
  <c r="I116" i="18"/>
  <c r="I100" i="18"/>
  <c r="I73" i="18"/>
  <c r="I41" i="18"/>
  <c r="I61" i="18"/>
  <c r="I31" i="18"/>
  <c r="I110" i="18"/>
  <c r="I47" i="18"/>
  <c r="I81" i="18"/>
  <c r="I72" i="18"/>
  <c r="I57" i="18"/>
  <c r="I82" i="18"/>
  <c r="I38" i="18"/>
  <c r="I109" i="18"/>
  <c r="I86" i="18"/>
  <c r="I69" i="18"/>
  <c r="I39" i="18"/>
  <c r="D133" i="18"/>
  <c r="F97" i="18"/>
  <c r="D117" i="18"/>
  <c r="D89" i="18"/>
  <c r="F40" i="18"/>
  <c r="D127" i="18"/>
  <c r="D98" i="18"/>
  <c r="F85" i="18"/>
  <c r="D53" i="18"/>
  <c r="F78" i="18"/>
  <c r="D76" i="18"/>
  <c r="F52" i="18"/>
  <c r="D8" i="18"/>
  <c r="F118" i="18"/>
  <c r="D91" i="18"/>
  <c r="F84" i="18"/>
  <c r="D24" i="18"/>
  <c r="F11" i="18"/>
  <c r="F5" i="18"/>
  <c r="F119" i="18"/>
  <c r="D80" i="18"/>
  <c r="F42" i="18"/>
  <c r="D58" i="18"/>
  <c r="F18" i="18"/>
  <c r="D15" i="18"/>
  <c r="F35" i="18"/>
  <c r="F131" i="18"/>
  <c r="D116" i="18"/>
  <c r="F75" i="18"/>
  <c r="F41" i="18"/>
  <c r="D22" i="18"/>
  <c r="F29" i="18"/>
  <c r="D66" i="18"/>
  <c r="F132" i="18"/>
  <c r="D113" i="18"/>
  <c r="D87" i="18"/>
  <c r="F92" i="18"/>
  <c r="F79" i="18"/>
  <c r="F45" i="18"/>
  <c r="D74" i="18"/>
  <c r="F16" i="18"/>
  <c r="F111" i="18"/>
  <c r="D88" i="18"/>
  <c r="D130" i="18"/>
  <c r="D37" i="18"/>
  <c r="D82" i="18"/>
  <c r="D17" i="18"/>
  <c r="D49" i="18"/>
  <c r="D135" i="18"/>
  <c r="F93" i="18"/>
  <c r="F109" i="18"/>
  <c r="F63" i="18"/>
  <c r="F62" i="18"/>
  <c r="F32" i="18"/>
  <c r="F23" i="18"/>
  <c r="F3" i="18"/>
  <c r="D124" i="18"/>
  <c r="D69" i="18"/>
  <c r="D83" i="18"/>
  <c r="D39" i="18"/>
  <c r="D36" i="18"/>
  <c r="D13" i="18"/>
  <c r="D9" i="18"/>
  <c r="F99" i="18"/>
  <c r="D40" i="18"/>
  <c r="F7" i="18"/>
  <c r="F65" i="18"/>
  <c r="D85" i="18"/>
  <c r="F67" i="18"/>
  <c r="D78" i="18"/>
  <c r="F20" i="18"/>
  <c r="D52" i="18"/>
  <c r="F4" i="18"/>
  <c r="D118" i="18"/>
  <c r="F105" i="18"/>
  <c r="F102" i="18"/>
  <c r="F95" i="18"/>
  <c r="D84" i="18"/>
  <c r="F12" i="18"/>
  <c r="D11" i="18"/>
  <c r="F70" i="18"/>
  <c r="D5" i="18"/>
  <c r="F90" i="18"/>
  <c r="D119" i="18"/>
  <c r="F48" i="18"/>
  <c r="D42" i="18"/>
  <c r="F60" i="18"/>
  <c r="D18" i="18"/>
  <c r="D35" i="18"/>
  <c r="D131" i="18"/>
  <c r="F101" i="18"/>
  <c r="D75" i="18"/>
  <c r="F106" i="18"/>
  <c r="D41" i="18"/>
  <c r="F61" i="18"/>
  <c r="D29" i="18"/>
  <c r="D132" i="18"/>
  <c r="F110" i="18"/>
  <c r="D92" i="18"/>
  <c r="F47" i="18"/>
  <c r="D79" i="18"/>
  <c r="D45" i="18"/>
  <c r="D16" i="18"/>
  <c r="D111" i="18"/>
  <c r="F72" i="18"/>
  <c r="F57" i="18"/>
  <c r="F25" i="18"/>
  <c r="F54" i="18"/>
  <c r="F38" i="18"/>
  <c r="F6" i="18"/>
  <c r="I127" i="18"/>
  <c r="D93" i="18"/>
  <c r="D109" i="18"/>
  <c r="D63" i="18"/>
  <c r="D62" i="18"/>
  <c r="D32" i="18"/>
  <c r="D23" i="18"/>
  <c r="D3" i="18"/>
  <c r="F125" i="18"/>
  <c r="F121" i="18"/>
  <c r="F122" i="18"/>
  <c r="F96" i="18"/>
  <c r="F26" i="18"/>
  <c r="F19" i="18"/>
  <c r="F50" i="18"/>
  <c r="D14" i="18"/>
  <c r="F112" i="18"/>
  <c r="D94" i="18"/>
  <c r="F55" i="18"/>
  <c r="D56" i="18"/>
  <c r="D103" i="18"/>
  <c r="F68" i="18"/>
  <c r="D99" i="18"/>
  <c r="F27" i="18"/>
  <c r="F21" i="18"/>
  <c r="D7" i="18"/>
  <c r="F114" i="18"/>
  <c r="F71" i="18"/>
  <c r="D65" i="18"/>
  <c r="F107" i="18"/>
  <c r="D67" i="18"/>
  <c r="F28" i="18"/>
  <c r="D20" i="18"/>
  <c r="D4" i="18"/>
  <c r="F128" i="18"/>
  <c r="F64" i="18"/>
  <c r="D105" i="18"/>
  <c r="D102" i="18"/>
  <c r="D95" i="18"/>
  <c r="F59" i="18"/>
  <c r="D12" i="18"/>
  <c r="D70" i="18"/>
  <c r="F126" i="18"/>
  <c r="F108" i="18"/>
  <c r="D90" i="18"/>
  <c r="F123" i="18"/>
  <c r="D48" i="18"/>
  <c r="F34" i="18"/>
  <c r="D60" i="18"/>
  <c r="F100" i="18"/>
  <c r="D101" i="18"/>
  <c r="D106" i="18"/>
  <c r="F30" i="18"/>
  <c r="D61" i="18"/>
  <c r="F31" i="18"/>
  <c r="F115" i="18"/>
  <c r="D110" i="18"/>
  <c r="F44" i="18"/>
  <c r="F51" i="18"/>
  <c r="D47" i="18"/>
  <c r="F81" i="18"/>
  <c r="F43" i="18"/>
  <c r="F134" i="18"/>
  <c r="F129" i="18"/>
  <c r="D72" i="18"/>
  <c r="D57" i="18"/>
  <c r="D25" i="18"/>
  <c r="D54" i="18"/>
  <c r="D38" i="18"/>
  <c r="D6" i="18"/>
  <c r="F120" i="18"/>
  <c r="F77" i="18"/>
  <c r="F104" i="18"/>
  <c r="F86" i="18"/>
  <c r="F46" i="18"/>
  <c r="F33" i="18"/>
  <c r="F10" i="18"/>
  <c r="D73" i="18"/>
  <c r="D125" i="18"/>
  <c r="D121" i="18"/>
  <c r="D122" i="18"/>
  <c r="D96" i="18"/>
  <c r="D26" i="18"/>
  <c r="D19" i="18"/>
  <c r="D50" i="18"/>
  <c r="P138" i="18"/>
  <c r="P137" i="18"/>
  <c r="K113" i="18"/>
  <c r="I27" i="18"/>
  <c r="I67" i="18"/>
  <c r="I5" i="18"/>
  <c r="K66" i="18"/>
  <c r="K93" i="18"/>
  <c r="I133" i="18"/>
  <c r="I89" i="18"/>
  <c r="I40" i="18"/>
  <c r="I7" i="18"/>
  <c r="I85" i="18"/>
  <c r="I52" i="18"/>
  <c r="I8" i="18"/>
  <c r="I128" i="18"/>
  <c r="K121" i="18"/>
  <c r="K51" i="18"/>
  <c r="K65" i="18"/>
  <c r="I96" i="18"/>
  <c r="I19" i="18"/>
  <c r="I14" i="18"/>
  <c r="I117" i="18"/>
  <c r="I103" i="18"/>
  <c r="I99" i="18"/>
  <c r="I65" i="18"/>
  <c r="I20" i="18"/>
  <c r="I4" i="18"/>
  <c r="I102" i="18"/>
  <c r="K105" i="18"/>
  <c r="K74" i="18"/>
  <c r="I83" i="18"/>
  <c r="I36" i="18"/>
  <c r="I9" i="18"/>
  <c r="I97" i="18"/>
  <c r="I56" i="18"/>
  <c r="I114" i="18"/>
  <c r="I78" i="18"/>
  <c r="I59" i="18"/>
  <c r="K4" i="18"/>
  <c r="K81" i="18"/>
  <c r="K131" i="18"/>
  <c r="I71" i="18"/>
  <c r="I107" i="18"/>
  <c r="I28" i="18"/>
  <c r="I105" i="18"/>
  <c r="I24" i="18"/>
  <c r="I70" i="18"/>
  <c r="K132" i="18"/>
  <c r="K125" i="18"/>
  <c r="K91" i="18"/>
  <c r="K44" i="18"/>
  <c r="K13" i="18"/>
  <c r="K31" i="18"/>
  <c r="K84" i="18"/>
  <c r="K9" i="18"/>
  <c r="K120" i="18"/>
  <c r="K100" i="18"/>
  <c r="K73" i="18"/>
  <c r="I112" i="18"/>
  <c r="I55" i="18"/>
  <c r="I68" i="18"/>
  <c r="I21" i="18"/>
  <c r="I98" i="18"/>
  <c r="I53" i="18"/>
  <c r="I76" i="18"/>
  <c r="I118" i="18"/>
  <c r="I64" i="18"/>
  <c r="I84" i="18"/>
  <c r="I11" i="18"/>
  <c r="K124" i="18"/>
  <c r="K118" i="18"/>
  <c r="K110" i="18"/>
  <c r="K39" i="18"/>
  <c r="K70" i="18"/>
  <c r="K122" i="18"/>
  <c r="K79" i="18"/>
  <c r="K135" i="18"/>
  <c r="K114" i="18"/>
  <c r="K77" i="18"/>
  <c r="I91" i="18"/>
  <c r="I95" i="18"/>
  <c r="I12" i="18"/>
  <c r="K128" i="18"/>
  <c r="K115" i="18"/>
  <c r="K69" i="18"/>
  <c r="K24" i="18"/>
  <c r="K16" i="18"/>
  <c r="K92" i="18"/>
  <c r="K12" i="18"/>
  <c r="K127" i="18"/>
  <c r="K116" i="18"/>
  <c r="K109" i="18"/>
  <c r="K71" i="18"/>
  <c r="K75" i="18"/>
  <c r="K78" i="18"/>
  <c r="K98" i="18"/>
  <c r="K101" i="18"/>
  <c r="K104" i="18"/>
  <c r="K85" i="18"/>
  <c r="K61" i="18"/>
  <c r="K63" i="18"/>
  <c r="K53" i="18"/>
  <c r="K106" i="18"/>
  <c r="K20" i="18"/>
  <c r="K62" i="18"/>
  <c r="K107" i="18"/>
  <c r="K22" i="18"/>
  <c r="K32" i="18"/>
  <c r="K28" i="18"/>
  <c r="K83" i="18"/>
  <c r="K133" i="18"/>
  <c r="K88" i="18"/>
  <c r="K37" i="18"/>
  <c r="K41" i="18"/>
  <c r="K46" i="18"/>
  <c r="K76" i="18"/>
  <c r="K23" i="18"/>
  <c r="K36" i="18"/>
  <c r="K112" i="18"/>
  <c r="K72" i="18"/>
  <c r="K45" i="18"/>
  <c r="K108" i="18"/>
  <c r="K117" i="18"/>
  <c r="K86" i="18"/>
  <c r="K67" i="18"/>
  <c r="K30" i="18"/>
  <c r="K33" i="18"/>
  <c r="K10" i="18"/>
  <c r="K87" i="18"/>
  <c r="K134" i="18"/>
  <c r="K90" i="18"/>
  <c r="K123" i="18"/>
  <c r="K55" i="18"/>
  <c r="K48" i="18"/>
  <c r="K25" i="18"/>
  <c r="K68" i="18"/>
  <c r="K60" i="18"/>
  <c r="K38" i="18"/>
  <c r="K21" i="18"/>
  <c r="K102" i="18"/>
  <c r="K19" i="18"/>
  <c r="K89" i="18"/>
  <c r="K34" i="18"/>
  <c r="K17" i="18"/>
  <c r="K27" i="18"/>
  <c r="K35" i="18"/>
  <c r="K95" i="18"/>
  <c r="J138" i="18"/>
  <c r="K3" i="18"/>
  <c r="J137" i="18"/>
  <c r="K96" i="18"/>
  <c r="K50" i="18"/>
  <c r="K126" i="18"/>
  <c r="K111" i="18"/>
  <c r="K97" i="18"/>
  <c r="K80" i="18"/>
  <c r="K57" i="18"/>
  <c r="K103" i="18"/>
  <c r="K58" i="18"/>
  <c r="K54" i="18"/>
  <c r="K40" i="18"/>
  <c r="K15" i="18"/>
  <c r="K6" i="18"/>
  <c r="E137" i="18"/>
  <c r="O139" i="18" s="1"/>
  <c r="E138" i="18"/>
  <c r="K26" i="18"/>
  <c r="K43" i="18"/>
  <c r="K29" i="18"/>
  <c r="K52" i="18"/>
  <c r="K8" i="18"/>
  <c r="K47" i="18"/>
  <c r="K5" i="18"/>
  <c r="K129" i="18"/>
  <c r="K94" i="18"/>
  <c r="K119" i="18"/>
  <c r="K130" i="18"/>
  <c r="K56" i="18"/>
  <c r="K42" i="18"/>
  <c r="K82" i="18"/>
  <c r="K99" i="18"/>
  <c r="K18" i="18"/>
  <c r="K49" i="18"/>
  <c r="K7" i="18"/>
  <c r="K64" i="18"/>
  <c r="K59" i="18"/>
  <c r="K14" i="18"/>
  <c r="AU2" i="17"/>
  <c r="AT2" i="17"/>
  <c r="CZ39" i="6"/>
  <c r="CZ29" i="6"/>
  <c r="CZ120" i="6"/>
  <c r="CZ32" i="6"/>
  <c r="CZ24" i="6"/>
  <c r="CZ119" i="6"/>
  <c r="CZ2" i="6"/>
  <c r="CZ132" i="6"/>
  <c r="CZ27" i="6"/>
  <c r="CZ113" i="6"/>
  <c r="CZ4" i="6"/>
  <c r="CZ130" i="6"/>
  <c r="CZ64" i="6"/>
  <c r="CZ134" i="6"/>
  <c r="CZ73" i="6"/>
  <c r="CZ23" i="6"/>
  <c r="CZ103" i="6"/>
  <c r="CZ40" i="6"/>
  <c r="CZ26" i="6"/>
  <c r="CZ125" i="6"/>
  <c r="CZ3" i="6"/>
  <c r="CZ8" i="6"/>
  <c r="CZ131" i="6"/>
  <c r="CZ126" i="6"/>
  <c r="CZ121" i="6"/>
  <c r="CZ124" i="6"/>
  <c r="CZ7" i="6"/>
  <c r="CZ13" i="6"/>
  <c r="CZ21" i="6"/>
  <c r="CZ18" i="6"/>
  <c r="CZ45" i="6"/>
  <c r="CZ50" i="6"/>
  <c r="W33" i="16"/>
  <c r="J127" i="16"/>
  <c r="CZ237" i="6"/>
  <c r="J126" i="16"/>
  <c r="CZ243" i="6"/>
  <c r="CZ212" i="6"/>
  <c r="E75" i="1"/>
  <c r="J66" i="16" s="1"/>
  <c r="S66" i="16"/>
  <c r="DB112" i="6"/>
  <c r="J131" i="16"/>
  <c r="CZ264" i="6"/>
  <c r="J116" i="16"/>
  <c r="CZ238" i="6"/>
  <c r="CZ186" i="6"/>
  <c r="J132" i="16"/>
  <c r="CZ267" i="6"/>
  <c r="CZ196" i="6"/>
  <c r="E11" i="1"/>
  <c r="J108" i="16" s="1"/>
  <c r="S108" i="16"/>
  <c r="DB109" i="6"/>
  <c r="S54" i="16"/>
  <c r="DB35" i="6"/>
  <c r="E58" i="1"/>
  <c r="S76" i="16"/>
  <c r="DB170" i="6"/>
  <c r="E65" i="1"/>
  <c r="J99" i="16" s="1"/>
  <c r="S99" i="16"/>
  <c r="DB203" i="6"/>
  <c r="E76" i="1"/>
  <c r="J46" i="16" s="1"/>
  <c r="S46" i="16"/>
  <c r="DB58" i="6"/>
  <c r="CZ175" i="6"/>
  <c r="J128" i="16"/>
  <c r="CZ108" i="6"/>
  <c r="J129" i="16"/>
  <c r="CZ218" i="6"/>
  <c r="J133" i="16"/>
  <c r="CZ91" i="6"/>
  <c r="CZ178" i="6"/>
  <c r="J119" i="16"/>
  <c r="CZ263" i="6"/>
  <c r="J124" i="16"/>
  <c r="CZ102" i="6"/>
  <c r="CZ99" i="6"/>
  <c r="CZ104" i="6"/>
  <c r="J118" i="16"/>
  <c r="CZ234" i="6"/>
  <c r="J121" i="16"/>
  <c r="CZ46" i="6"/>
  <c r="CZ122" i="6"/>
  <c r="CZ219" i="6"/>
  <c r="E129" i="1"/>
  <c r="J92" i="16" s="1"/>
  <c r="S92" i="16"/>
  <c r="DB75" i="6"/>
  <c r="S75" i="16"/>
  <c r="DB68" i="6"/>
  <c r="E106" i="1"/>
  <c r="J61" i="16" s="1"/>
  <c r="S61" i="16"/>
  <c r="DB195" i="6"/>
  <c r="E30" i="1"/>
  <c r="J50" i="16" s="1"/>
  <c r="S50" i="16"/>
  <c r="DB60" i="6"/>
  <c r="E108" i="1"/>
  <c r="J33" i="16" s="1"/>
  <c r="S33" i="16"/>
  <c r="DB217" i="6"/>
  <c r="E126" i="1"/>
  <c r="J19" i="16" s="1"/>
  <c r="S19" i="16"/>
  <c r="DB163" i="6"/>
  <c r="S90" i="16"/>
  <c r="DB176" i="6"/>
  <c r="E117" i="1"/>
  <c r="J64" i="16" s="1"/>
  <c r="S64" i="16"/>
  <c r="DB67" i="6"/>
  <c r="E48" i="1"/>
  <c r="J48" i="16" s="1"/>
  <c r="S48" i="16"/>
  <c r="DB245" i="6"/>
  <c r="E34" i="1"/>
  <c r="J36" i="16" s="1"/>
  <c r="S36" i="16"/>
  <c r="DB55" i="6"/>
  <c r="E26" i="1"/>
  <c r="J24" i="16" s="1"/>
  <c r="S24" i="16"/>
  <c r="DB31" i="6"/>
  <c r="E37" i="1"/>
  <c r="J8" i="16" s="1"/>
  <c r="S8" i="16"/>
  <c r="DB182" i="6"/>
  <c r="E77" i="1"/>
  <c r="S82" i="16"/>
  <c r="DB70" i="6"/>
  <c r="Y34" i="17" s="1"/>
  <c r="E19" i="1"/>
  <c r="J67" i="16" s="1"/>
  <c r="S67" i="16"/>
  <c r="DB236" i="6"/>
  <c r="E17" i="1"/>
  <c r="J55" i="16" s="1"/>
  <c r="S55" i="16"/>
  <c r="DB143" i="6"/>
  <c r="E12" i="1"/>
  <c r="S44" i="16"/>
  <c r="DB12" i="6"/>
  <c r="E20" i="1"/>
  <c r="J21" i="16" s="1"/>
  <c r="S21" i="16"/>
  <c r="DB110" i="6"/>
  <c r="E57" i="1"/>
  <c r="J84" i="16" s="1"/>
  <c r="S84" i="16"/>
  <c r="DB201" i="6"/>
  <c r="E131" i="1"/>
  <c r="J73" i="16" s="1"/>
  <c r="S73" i="16"/>
  <c r="DB145" i="6"/>
  <c r="S22" i="16"/>
  <c r="DB212" i="6"/>
  <c r="S27" i="16"/>
  <c r="DB186" i="6"/>
  <c r="S38" i="16"/>
  <c r="DB57" i="6"/>
  <c r="S15" i="16"/>
  <c r="DB83" i="6"/>
  <c r="W106" i="16"/>
  <c r="W59" i="16"/>
  <c r="W86" i="16"/>
  <c r="W34" i="16"/>
  <c r="W35" i="16"/>
  <c r="W40" i="16"/>
  <c r="W18" i="16"/>
  <c r="W36" i="16"/>
  <c r="W74" i="16"/>
  <c r="W13" i="16"/>
  <c r="W66" i="16"/>
  <c r="W107" i="16"/>
  <c r="W30" i="16"/>
  <c r="W63" i="16"/>
  <c r="W95" i="16"/>
  <c r="W64" i="16"/>
  <c r="W68" i="16"/>
  <c r="W76" i="16"/>
  <c r="W55" i="16"/>
  <c r="W12" i="16"/>
  <c r="W102" i="16"/>
  <c r="W73" i="16"/>
  <c r="W71" i="16"/>
  <c r="W10" i="16"/>
  <c r="W91" i="16"/>
  <c r="W108" i="16"/>
  <c r="W101" i="16"/>
  <c r="W62" i="16"/>
  <c r="CZ213" i="6"/>
  <c r="J130" i="16"/>
  <c r="CZ208" i="6"/>
  <c r="CZ94" i="6"/>
  <c r="E82" i="1"/>
  <c r="J10" i="16" s="1"/>
  <c r="S10" i="16"/>
  <c r="DB100" i="6"/>
  <c r="S45" i="16"/>
  <c r="DB33" i="6"/>
  <c r="E68" i="1"/>
  <c r="J30" i="16" s="1"/>
  <c r="DB188" i="6"/>
  <c r="E51" i="1"/>
  <c r="J12" i="16" s="1"/>
  <c r="S12" i="16"/>
  <c r="DB184" i="6"/>
  <c r="E89" i="1"/>
  <c r="J79" i="16" s="1"/>
  <c r="S79" i="16"/>
  <c r="DB226" i="6"/>
  <c r="E112" i="1"/>
  <c r="J59" i="16" s="1"/>
  <c r="S59" i="16"/>
  <c r="DB260" i="6"/>
  <c r="E80" i="1"/>
  <c r="S49" i="16"/>
  <c r="DB34" i="6"/>
  <c r="E122" i="1"/>
  <c r="J34" i="16" s="1"/>
  <c r="S34" i="16"/>
  <c r="DB190" i="6"/>
  <c r="S100" i="16"/>
  <c r="DB76" i="6"/>
  <c r="E123" i="1"/>
  <c r="J5" i="16" s="1"/>
  <c r="S5" i="16"/>
  <c r="DB207" i="6"/>
  <c r="E61" i="1"/>
  <c r="J80" i="16" s="1"/>
  <c r="S80" i="16"/>
  <c r="DB174" i="6"/>
  <c r="E50" i="1"/>
  <c r="S68" i="16"/>
  <c r="DB38" i="6"/>
  <c r="E44" i="1"/>
  <c r="J51" i="16" s="1"/>
  <c r="S51" i="16"/>
  <c r="DB61" i="6"/>
  <c r="E88" i="1"/>
  <c r="J35" i="16" s="1"/>
  <c r="S35" i="16"/>
  <c r="DB54" i="6"/>
  <c r="E74" i="1"/>
  <c r="J17" i="16" s="1"/>
  <c r="S17" i="16"/>
  <c r="DB84" i="6"/>
  <c r="E78" i="1"/>
  <c r="S83" i="16"/>
  <c r="DB227" i="6"/>
  <c r="E120" i="1"/>
  <c r="S72" i="16"/>
  <c r="DB199" i="6"/>
  <c r="E25" i="1"/>
  <c r="J56" i="16" s="1"/>
  <c r="S56" i="16"/>
  <c r="DB259" i="6"/>
  <c r="S37" i="16"/>
  <c r="DB122" i="6"/>
  <c r="E84" i="1"/>
  <c r="J26" i="16" s="1"/>
  <c r="S26" i="16"/>
  <c r="DB86" i="6"/>
  <c r="Y49" i="17" s="1"/>
  <c r="S20" i="16"/>
  <c r="DB52" i="6"/>
  <c r="W96" i="16"/>
  <c r="W114" i="16"/>
  <c r="W65" i="16"/>
  <c r="W58" i="16"/>
  <c r="W53" i="16"/>
  <c r="W6" i="16"/>
  <c r="W97" i="16"/>
  <c r="W98" i="16"/>
  <c r="W83" i="16"/>
  <c r="W60" i="16"/>
  <c r="W47" i="16"/>
  <c r="W93" i="16"/>
  <c r="W67" i="16"/>
  <c r="W38" i="16"/>
  <c r="W39" i="16"/>
  <c r="W46" i="16"/>
  <c r="W85" i="16"/>
  <c r="W48" i="16"/>
  <c r="W5" i="16"/>
  <c r="W56" i="16"/>
  <c r="W3" i="16"/>
  <c r="W89" i="16"/>
  <c r="W84" i="16"/>
  <c r="W52" i="16"/>
  <c r="W75" i="16"/>
  <c r="W51" i="16"/>
  <c r="S88" i="16"/>
  <c r="DB107" i="6"/>
  <c r="J134" i="16"/>
  <c r="CZ214" i="6"/>
  <c r="E60" i="1"/>
  <c r="S81" i="16"/>
  <c r="DB200" i="6"/>
  <c r="E31" i="1"/>
  <c r="DB191" i="6"/>
  <c r="E49" i="1"/>
  <c r="J7" i="16" s="1"/>
  <c r="S7" i="16"/>
  <c r="DB162" i="6"/>
  <c r="S43" i="16"/>
  <c r="DB89" i="6"/>
  <c r="E23" i="1"/>
  <c r="J9" i="16" s="1"/>
  <c r="S9" i="16"/>
  <c r="DB209" i="6"/>
  <c r="E66" i="1"/>
  <c r="J57" i="16" s="1"/>
  <c r="S57" i="16"/>
  <c r="DB65" i="6"/>
  <c r="E72" i="1"/>
  <c r="J77" i="16" s="1"/>
  <c r="S77" i="16"/>
  <c r="DB69" i="6"/>
  <c r="S62" i="16"/>
  <c r="DB196" i="6"/>
  <c r="S53" i="16"/>
  <c r="DB194" i="6"/>
  <c r="S42" i="16"/>
  <c r="DB219" i="6"/>
  <c r="S23" i="16"/>
  <c r="DB213" i="6"/>
  <c r="S6" i="16"/>
  <c r="DB81" i="6"/>
  <c r="W110" i="16"/>
  <c r="W15" i="16"/>
  <c r="W4" i="16"/>
  <c r="W61" i="16"/>
  <c r="W82" i="16"/>
  <c r="W78" i="16"/>
  <c r="W99" i="16"/>
  <c r="W109" i="16"/>
  <c r="W19" i="16"/>
  <c r="W16" i="16"/>
  <c r="W43" i="16"/>
  <c r="W57" i="16"/>
  <c r="W49" i="16"/>
  <c r="W8" i="16"/>
  <c r="W50" i="16"/>
  <c r="W26" i="16"/>
  <c r="W70" i="16"/>
  <c r="W81" i="16"/>
  <c r="W7" i="16"/>
  <c r="W90" i="16"/>
  <c r="W14" i="16"/>
  <c r="W32" i="16"/>
  <c r="W112" i="16"/>
  <c r="W69" i="16"/>
  <c r="W88" i="16"/>
  <c r="W105" i="16"/>
  <c r="W29" i="16"/>
  <c r="W54" i="16"/>
  <c r="CZ204" i="6"/>
  <c r="CZ85" i="6"/>
  <c r="CZ181" i="6"/>
  <c r="E133" i="1"/>
  <c r="S97" i="16"/>
  <c r="DB229" i="6"/>
  <c r="J122" i="16"/>
  <c r="J125" i="16"/>
  <c r="CZ250" i="6"/>
  <c r="CZ177" i="6"/>
  <c r="CZ230" i="6"/>
  <c r="E32" i="1"/>
  <c r="J63" i="16" s="1"/>
  <c r="S63" i="16"/>
  <c r="DB167" i="6"/>
  <c r="E134" i="1"/>
  <c r="J25" i="16" s="1"/>
  <c r="S25" i="16"/>
  <c r="DB6" i="6"/>
  <c r="E27" i="1"/>
  <c r="J58" i="16" s="1"/>
  <c r="S58" i="16"/>
  <c r="DB105" i="6"/>
  <c r="E119" i="1"/>
  <c r="S32" i="16"/>
  <c r="DB216" i="6"/>
  <c r="E132" i="1"/>
  <c r="J74" i="16" s="1"/>
  <c r="S74" i="16"/>
  <c r="DB41" i="6"/>
  <c r="E98" i="1"/>
  <c r="J31" i="16" s="1"/>
  <c r="S31" i="16"/>
  <c r="DB189" i="6"/>
  <c r="E64" i="1"/>
  <c r="J11" i="16" s="1"/>
  <c r="S11" i="16"/>
  <c r="DB210" i="6"/>
  <c r="E70" i="1"/>
  <c r="J43" i="16" s="1"/>
  <c r="J136" i="16"/>
  <c r="J135" i="16"/>
  <c r="CZ270" i="6"/>
  <c r="E46" i="1"/>
  <c r="J88" i="16" s="1"/>
  <c r="J120" i="16"/>
  <c r="CZ246" i="6"/>
  <c r="J123" i="16"/>
  <c r="CZ233" i="6"/>
  <c r="CZ194" i="6"/>
  <c r="J117" i="16"/>
  <c r="CZ231" i="6"/>
  <c r="CZ242" i="6"/>
  <c r="E16" i="1"/>
  <c r="J78" i="16" s="1"/>
  <c r="S78" i="16"/>
  <c r="DB90" i="6"/>
  <c r="E110" i="1"/>
  <c r="J71" i="16" s="1"/>
  <c r="S71" i="16"/>
  <c r="DB198" i="6"/>
  <c r="E85" i="1"/>
  <c r="J47" i="16" s="1"/>
  <c r="S47" i="16"/>
  <c r="DB59" i="6"/>
  <c r="E13" i="1"/>
  <c r="J109" i="16" s="1"/>
  <c r="S109" i="16"/>
  <c r="DB205" i="6"/>
  <c r="E114" i="1"/>
  <c r="J16" i="16" s="1"/>
  <c r="S16" i="16"/>
  <c r="DB116" i="6"/>
  <c r="E63" i="1"/>
  <c r="J4" i="16" s="1"/>
  <c r="S4" i="16"/>
  <c r="DB80" i="6"/>
  <c r="E52" i="1"/>
  <c r="J69" i="16" s="1"/>
  <c r="S69" i="16"/>
  <c r="DB129" i="6"/>
  <c r="E22" i="1"/>
  <c r="J94" i="16" s="1"/>
  <c r="S94" i="16"/>
  <c r="DB44" i="6"/>
  <c r="E118" i="1"/>
  <c r="J39" i="16" s="1"/>
  <c r="S39" i="16"/>
  <c r="DB123" i="6"/>
  <c r="E28" i="1"/>
  <c r="J29" i="16" s="1"/>
  <c r="S29" i="16"/>
  <c r="DB187" i="6"/>
  <c r="E41" i="1"/>
  <c r="J14" i="16" s="1"/>
  <c r="S14" i="16"/>
  <c r="DB211" i="6"/>
  <c r="E45" i="1"/>
  <c r="J85" i="16" s="1"/>
  <c r="S85" i="16"/>
  <c r="DB71" i="6"/>
  <c r="S65" i="16"/>
  <c r="DB37" i="6"/>
  <c r="E69" i="1"/>
  <c r="J96" i="16" s="1"/>
  <c r="S96" i="16"/>
  <c r="DB92" i="6"/>
  <c r="E104" i="1"/>
  <c r="J41" i="16" s="1"/>
  <c r="S41" i="16"/>
  <c r="DB192" i="6"/>
  <c r="E97" i="1"/>
  <c r="J28" i="16" s="1"/>
  <c r="S28" i="16"/>
  <c r="DB87" i="6"/>
  <c r="E96" i="1"/>
  <c r="J89" i="16" s="1"/>
  <c r="S89" i="16"/>
  <c r="DB133" i="6"/>
  <c r="E81" i="1"/>
  <c r="J70" i="16" s="1"/>
  <c r="S70" i="16"/>
  <c r="DB224" i="6"/>
  <c r="E53" i="1"/>
  <c r="J60" i="16" s="1"/>
  <c r="S60" i="16"/>
  <c r="DB66" i="6"/>
  <c r="S52" i="16"/>
  <c r="DB104" i="6"/>
  <c r="E67" i="1"/>
  <c r="J95" i="16" s="1"/>
  <c r="S95" i="16"/>
  <c r="DB202" i="6"/>
  <c r="E111" i="1"/>
  <c r="J13" i="16" s="1"/>
  <c r="S13" i="16"/>
  <c r="DB82" i="6"/>
  <c r="W104" i="16"/>
  <c r="W87" i="16"/>
  <c r="W72" i="16"/>
  <c r="W20" i="16"/>
  <c r="W23" i="16"/>
  <c r="W103" i="16"/>
  <c r="W24" i="16"/>
  <c r="W22" i="16"/>
  <c r="W92" i="16"/>
  <c r="W42" i="16"/>
  <c r="W79" i="16"/>
  <c r="W11" i="16"/>
  <c r="W111" i="16"/>
  <c r="W9" i="16"/>
  <c r="W44" i="16"/>
  <c r="W21" i="16"/>
  <c r="W25" i="16"/>
  <c r="W80" i="16"/>
  <c r="W31" i="16"/>
  <c r="W94" i="16"/>
  <c r="W100" i="16"/>
  <c r="W41" i="16"/>
  <c r="W37" i="16"/>
  <c r="W28" i="16"/>
  <c r="W27" i="16"/>
  <c r="W17" i="16"/>
  <c r="W77" i="16"/>
  <c r="W45" i="16"/>
  <c r="T3" i="16"/>
  <c r="Z3" i="16"/>
  <c r="E9" i="1"/>
  <c r="J75" i="16" s="1"/>
  <c r="E5" i="1"/>
  <c r="J45" i="16" s="1"/>
  <c r="E4" i="1"/>
  <c r="J100" i="16" s="1"/>
  <c r="E6" i="1"/>
  <c r="J90" i="16" s="1"/>
  <c r="E8" i="1"/>
  <c r="J54" i="16" s="1"/>
  <c r="D137" i="4"/>
  <c r="D139" i="4" s="1"/>
  <c r="Y23" i="17" l="1"/>
  <c r="Z23" i="17" s="1"/>
  <c r="Y11" i="17"/>
  <c r="Y9" i="17"/>
  <c r="Y8" i="17"/>
  <c r="Y13" i="17"/>
  <c r="Y14" i="17"/>
  <c r="Z49" i="17"/>
  <c r="AA49" i="17"/>
  <c r="Y33" i="17"/>
  <c r="Y36" i="17"/>
  <c r="Y41" i="17"/>
  <c r="Y42" i="17"/>
  <c r="Y46" i="17"/>
  <c r="Y12" i="17"/>
  <c r="Y17" i="17"/>
  <c r="F31" i="17"/>
  <c r="Y48" i="17"/>
  <c r="Y31" i="17"/>
  <c r="Y6" i="17"/>
  <c r="Y7" i="17"/>
  <c r="Y10" i="17"/>
  <c r="Y5" i="17"/>
  <c r="Y26" i="17"/>
  <c r="Y45" i="17"/>
  <c r="Y27" i="17"/>
  <c r="Y16" i="17"/>
  <c r="Y29" i="17"/>
  <c r="Y44" i="17"/>
  <c r="Y40" i="17"/>
  <c r="Y32" i="17"/>
  <c r="Y38" i="17"/>
  <c r="Y39" i="17"/>
  <c r="Y19" i="17"/>
  <c r="Y18" i="17"/>
  <c r="Y30" i="17"/>
  <c r="Y20" i="17"/>
  <c r="Y24" i="17"/>
  <c r="Y21" i="17"/>
  <c r="Y37" i="17"/>
  <c r="Y47" i="17"/>
  <c r="Y22" i="17"/>
  <c r="Y43" i="17"/>
  <c r="Y35" i="17"/>
  <c r="Y28" i="17"/>
  <c r="AA34" i="17"/>
  <c r="Z34" i="17"/>
  <c r="CZ37" i="6"/>
  <c r="J32" i="16"/>
  <c r="CZ115" i="6"/>
  <c r="J97" i="16"/>
  <c r="CZ48" i="6"/>
  <c r="J40" i="16"/>
  <c r="CZ96" i="6"/>
  <c r="J81" i="16"/>
  <c r="CZ83" i="6"/>
  <c r="J72" i="16"/>
  <c r="CZ98" i="6"/>
  <c r="J83" i="16"/>
  <c r="CZ79" i="6"/>
  <c r="J68" i="16"/>
  <c r="CZ57" i="6"/>
  <c r="J49" i="16"/>
  <c r="CZ52" i="6"/>
  <c r="J44" i="16"/>
  <c r="CZ97" i="6"/>
  <c r="J82" i="16"/>
  <c r="CZ88" i="6"/>
  <c r="J76" i="16"/>
  <c r="F6" i="17"/>
  <c r="F7" i="17"/>
  <c r="F5" i="17"/>
  <c r="F10" i="17"/>
  <c r="F40" i="17"/>
  <c r="F27" i="17"/>
  <c r="F45" i="17"/>
  <c r="F48" i="17"/>
  <c r="F39" i="17"/>
  <c r="F38" i="17"/>
  <c r="F18" i="17"/>
  <c r="F19" i="17"/>
  <c r="F36" i="17"/>
  <c r="F47" i="17"/>
  <c r="F22" i="17"/>
  <c r="F43" i="17"/>
  <c r="F20" i="17"/>
  <c r="F24" i="17"/>
  <c r="F21" i="17"/>
  <c r="F30" i="17"/>
  <c r="F16" i="17"/>
  <c r="F23" i="17"/>
  <c r="F17" i="17"/>
  <c r="F41" i="17"/>
  <c r="F44" i="17"/>
  <c r="F11" i="17"/>
  <c r="F9" i="17"/>
  <c r="F14" i="17"/>
  <c r="F13" i="17"/>
  <c r="F8" i="17"/>
  <c r="F29" i="17"/>
  <c r="F32" i="17"/>
  <c r="F34" i="17"/>
  <c r="F37" i="17"/>
  <c r="F25" i="17"/>
  <c r="F46" i="17"/>
  <c r="F35" i="17"/>
  <c r="F26" i="17"/>
  <c r="F33" i="17"/>
  <c r="F42" i="17"/>
  <c r="F49" i="17"/>
  <c r="F28" i="17"/>
  <c r="F12" i="17"/>
  <c r="P15" i="16"/>
  <c r="O15" i="16"/>
  <c r="P37" i="16"/>
  <c r="O37" i="16"/>
  <c r="P62" i="16"/>
  <c r="O62" i="16"/>
  <c r="P53" i="16"/>
  <c r="O53" i="16"/>
  <c r="P107" i="16"/>
  <c r="O107" i="16"/>
  <c r="P18" i="16"/>
  <c r="O18" i="16"/>
  <c r="P98" i="16"/>
  <c r="O98" i="16"/>
  <c r="P23" i="16"/>
  <c r="O23" i="16"/>
  <c r="P6" i="16"/>
  <c r="O6" i="16"/>
  <c r="P114" i="16"/>
  <c r="O114" i="16"/>
  <c r="P27" i="16"/>
  <c r="O27" i="16"/>
  <c r="P91" i="16"/>
  <c r="O91" i="16"/>
  <c r="P110" i="16"/>
  <c r="O110" i="16"/>
  <c r="P102" i="16"/>
  <c r="O102" i="16"/>
  <c r="P101" i="16"/>
  <c r="O101" i="16"/>
  <c r="P112" i="16"/>
  <c r="O112" i="16"/>
  <c r="P3" i="16"/>
  <c r="O3" i="16"/>
  <c r="P113" i="16"/>
  <c r="O113" i="16"/>
  <c r="P42" i="16"/>
  <c r="O42" i="16"/>
  <c r="P87" i="16"/>
  <c r="O87" i="16"/>
  <c r="P93" i="16"/>
  <c r="O93" i="16"/>
  <c r="P22" i="16"/>
  <c r="O22" i="16"/>
  <c r="P20" i="16"/>
  <c r="O20" i="16"/>
  <c r="P106" i="16"/>
  <c r="O106" i="16"/>
  <c r="P111" i="16"/>
  <c r="O111" i="16"/>
  <c r="P65" i="16"/>
  <c r="O65" i="16"/>
  <c r="P104" i="16"/>
  <c r="O104" i="16"/>
  <c r="P38" i="16"/>
  <c r="O38" i="16"/>
  <c r="P105" i="16"/>
  <c r="O105" i="16"/>
  <c r="P52" i="16"/>
  <c r="O52" i="16"/>
  <c r="P103" i="16"/>
  <c r="O103" i="16"/>
  <c r="P86" i="16"/>
  <c r="O86" i="16"/>
  <c r="F138" i="18"/>
  <c r="F137" i="18"/>
  <c r="J139" i="18"/>
  <c r="K138" i="18"/>
  <c r="K137" i="18"/>
  <c r="A100" i="1"/>
  <c r="L100" i="1" s="1"/>
  <c r="I131" i="16" s="1"/>
  <c r="A97" i="1"/>
  <c r="CZ53" i="6"/>
  <c r="A5" i="1"/>
  <c r="A6" i="1"/>
  <c r="L6" i="1" s="1"/>
  <c r="I90" i="16" s="1"/>
  <c r="CZ16" i="6"/>
  <c r="A111" i="1"/>
  <c r="L111" i="1" s="1"/>
  <c r="I13" i="16" s="1"/>
  <c r="A53" i="1"/>
  <c r="L53" i="1" s="1"/>
  <c r="I60" i="16" s="1"/>
  <c r="CZ49" i="6"/>
  <c r="A104" i="1"/>
  <c r="CZ101" i="6"/>
  <c r="A45" i="1"/>
  <c r="L45" i="1" s="1"/>
  <c r="I85" i="16" s="1"/>
  <c r="CZ111" i="6"/>
  <c r="A22" i="1"/>
  <c r="L22" i="1" s="1"/>
  <c r="I94" i="16" s="1"/>
  <c r="CZ128" i="6"/>
  <c r="A13" i="1"/>
  <c r="A46" i="1"/>
  <c r="CZ51" i="6"/>
  <c r="A70" i="1"/>
  <c r="L70" i="1" s="1"/>
  <c r="I43" i="16" s="1"/>
  <c r="A119" i="1"/>
  <c r="L119" i="1" s="1"/>
  <c r="I32" i="16" s="1"/>
  <c r="A31" i="1"/>
  <c r="A25" i="1"/>
  <c r="L25" i="1" s="1"/>
  <c r="I56" i="16" s="1"/>
  <c r="CZ43" i="6"/>
  <c r="A88" i="1"/>
  <c r="A123" i="1"/>
  <c r="A80" i="1"/>
  <c r="A68" i="1"/>
  <c r="CZ25" i="6"/>
  <c r="A20" i="1"/>
  <c r="L20" i="1" s="1"/>
  <c r="I21" i="16" s="1"/>
  <c r="A77" i="1"/>
  <c r="CZ56" i="6"/>
  <c r="A48" i="1"/>
  <c r="CZ22" i="6"/>
  <c r="A126" i="1"/>
  <c r="L126" i="1" s="1"/>
  <c r="I19" i="16" s="1"/>
  <c r="A76" i="1"/>
  <c r="A92" i="1"/>
  <c r="A90" i="1"/>
  <c r="L90" i="1" s="1"/>
  <c r="I112" i="16" s="1"/>
  <c r="A113" i="1"/>
  <c r="L113" i="1" s="1"/>
  <c r="I6" i="16" s="1"/>
  <c r="A2" i="1"/>
  <c r="A47" i="1"/>
  <c r="A87" i="1"/>
  <c r="A7" i="1"/>
  <c r="L7" i="1" s="1"/>
  <c r="I62" i="16" s="1"/>
  <c r="A38" i="1"/>
  <c r="L38" i="1" s="1"/>
  <c r="I121" i="16" s="1"/>
  <c r="A109" i="1"/>
  <c r="L109" i="1" s="1"/>
  <c r="I135" i="16" s="1"/>
  <c r="A107" i="1"/>
  <c r="L107" i="1" s="1"/>
  <c r="I113" i="16" s="1"/>
  <c r="A54" i="1"/>
  <c r="L54" i="1" s="1"/>
  <c r="I125" i="16" s="1"/>
  <c r="A105" i="1"/>
  <c r="L105" i="1" s="1"/>
  <c r="I91" i="16" s="1"/>
  <c r="CZ118" i="6"/>
  <c r="A4" i="1"/>
  <c r="L4" i="1" s="1"/>
  <c r="I100" i="16" s="1"/>
  <c r="CZ47" i="6"/>
  <c r="A118" i="1"/>
  <c r="CZ19" i="6"/>
  <c r="A114" i="1"/>
  <c r="L114" i="1" s="1"/>
  <c r="I16" i="16" s="1"/>
  <c r="A16" i="1"/>
  <c r="L16" i="1" s="1"/>
  <c r="I78" i="16" s="1"/>
  <c r="A132" i="1"/>
  <c r="L132" i="1" s="1"/>
  <c r="I74" i="16" s="1"/>
  <c r="CZ74" i="6"/>
  <c r="A32" i="1"/>
  <c r="L32" i="1" s="1"/>
  <c r="I63" i="16" s="1"/>
  <c r="CZ11" i="6"/>
  <c r="A23" i="1"/>
  <c r="CZ20" i="6"/>
  <c r="A74" i="1"/>
  <c r="L74" i="1" s="1"/>
  <c r="I17" i="16" s="1"/>
  <c r="CZ95" i="6"/>
  <c r="A61" i="1"/>
  <c r="L61" i="1" s="1"/>
  <c r="I80" i="16" s="1"/>
  <c r="CZ42" i="6"/>
  <c r="A122" i="1"/>
  <c r="L122" i="1" s="1"/>
  <c r="I34" i="16" s="1"/>
  <c r="CZ15" i="6"/>
  <c r="A51" i="1"/>
  <c r="L51" i="1" s="1"/>
  <c r="I12" i="16" s="1"/>
  <c r="A82" i="1"/>
  <c r="L82" i="1" s="1"/>
  <c r="I10" i="16" s="1"/>
  <c r="A57" i="1"/>
  <c r="CZ78" i="6"/>
  <c r="A19" i="1"/>
  <c r="A34" i="1"/>
  <c r="L34" i="1" s="1"/>
  <c r="I36" i="16" s="1"/>
  <c r="CZ72" i="6"/>
  <c r="A106" i="1"/>
  <c r="A3" i="1"/>
  <c r="A55" i="1"/>
  <c r="L55" i="1" s="1"/>
  <c r="I126" i="16" s="1"/>
  <c r="A56" i="1"/>
  <c r="L56" i="1" s="1"/>
  <c r="I105" i="16" s="1"/>
  <c r="A71" i="1"/>
  <c r="L71" i="1" s="1"/>
  <c r="I107" i="16" s="1"/>
  <c r="A93" i="1"/>
  <c r="L93" i="1" s="1"/>
  <c r="I106" i="16" s="1"/>
  <c r="A91" i="1"/>
  <c r="A40" i="1"/>
  <c r="L40" i="1" s="1"/>
  <c r="I122" i="16" s="1"/>
  <c r="A83" i="1"/>
  <c r="L83" i="1" s="1"/>
  <c r="I23" i="16" s="1"/>
  <c r="A14" i="1"/>
  <c r="L14" i="1" s="1"/>
  <c r="I101" i="16" s="1"/>
  <c r="A99" i="1"/>
  <c r="L99" i="1" s="1"/>
  <c r="I102" i="16" s="1"/>
  <c r="A28" i="1"/>
  <c r="L28" i="1" s="1"/>
  <c r="I29" i="16" s="1"/>
  <c r="CZ5" i="6"/>
  <c r="A63" i="1"/>
  <c r="L63" i="1" s="1"/>
  <c r="I4" i="16" s="1"/>
  <c r="CZ36" i="6"/>
  <c r="A98" i="1"/>
  <c r="L98" i="1" s="1"/>
  <c r="I31" i="16" s="1"/>
  <c r="CZ30" i="6"/>
  <c r="A134" i="1"/>
  <c r="A133" i="1"/>
  <c r="L133" i="1" s="1"/>
  <c r="I97" i="16" s="1"/>
  <c r="A66" i="1"/>
  <c r="L66" i="1" s="1"/>
  <c r="I57" i="16" s="1"/>
  <c r="CZ9" i="6"/>
  <c r="A49" i="1"/>
  <c r="L49" i="1" s="1"/>
  <c r="I7" i="16" s="1"/>
  <c r="A78" i="1"/>
  <c r="L78" i="1" s="1"/>
  <c r="I83" i="16" s="1"/>
  <c r="A50" i="1"/>
  <c r="L50" i="1" s="1"/>
  <c r="I68" i="16" s="1"/>
  <c r="CZ93" i="6"/>
  <c r="A89" i="1"/>
  <c r="L89" i="1" s="1"/>
  <c r="I79" i="16" s="1"/>
  <c r="A131" i="1"/>
  <c r="CZ63" i="6"/>
  <c r="A17" i="1"/>
  <c r="CZ28" i="6"/>
  <c r="A26" i="1"/>
  <c r="L26" i="1" s="1"/>
  <c r="I24" i="16" s="1"/>
  <c r="A30" i="1"/>
  <c r="L30" i="1" s="1"/>
  <c r="I50" i="16" s="1"/>
  <c r="A129" i="1"/>
  <c r="L129" i="1" s="1"/>
  <c r="I92" i="16" s="1"/>
  <c r="A58" i="1"/>
  <c r="CZ77" i="6"/>
  <c r="A75" i="1"/>
  <c r="A125" i="1"/>
  <c r="A59" i="1"/>
  <c r="L59" i="1" s="1"/>
  <c r="I93" i="16" s="1"/>
  <c r="A21" i="1"/>
  <c r="A42" i="1"/>
  <c r="A39" i="1"/>
  <c r="L39" i="1" s="1"/>
  <c r="I52" i="16" s="1"/>
  <c r="A35" i="1"/>
  <c r="A116" i="1"/>
  <c r="A130" i="1"/>
  <c r="L130" i="1" s="1"/>
  <c r="I87" i="16" s="1"/>
  <c r="A29" i="1"/>
  <c r="A115" i="1"/>
  <c r="A94" i="1"/>
  <c r="L94" i="1" s="1"/>
  <c r="I27" i="16" s="1"/>
  <c r="A121" i="1"/>
  <c r="CZ106" i="6"/>
  <c r="A96" i="1"/>
  <c r="A110" i="1"/>
  <c r="CZ62" i="6"/>
  <c r="A8" i="1"/>
  <c r="L8" i="1" s="1"/>
  <c r="I54" i="16" s="1"/>
  <c r="A9" i="1"/>
  <c r="A67" i="1"/>
  <c r="L67" i="1" s="1"/>
  <c r="I95" i="16" s="1"/>
  <c r="CZ81" i="6"/>
  <c r="A81" i="1"/>
  <c r="CZ114" i="6"/>
  <c r="A69" i="1"/>
  <c r="CZ17" i="6"/>
  <c r="A41" i="1"/>
  <c r="L41" i="1" s="1"/>
  <c r="I14" i="16" s="1"/>
  <c r="A52" i="1"/>
  <c r="A85" i="1"/>
  <c r="L85" i="1" s="1"/>
  <c r="I47" i="16" s="1"/>
  <c r="CZ14" i="6"/>
  <c r="A64" i="1"/>
  <c r="A27" i="1"/>
  <c r="A72" i="1"/>
  <c r="A60" i="1"/>
  <c r="L60" i="1" s="1"/>
  <c r="I81" i="16" s="1"/>
  <c r="A84" i="1"/>
  <c r="A120" i="1"/>
  <c r="L120" i="1" s="1"/>
  <c r="I72" i="16" s="1"/>
  <c r="A44" i="1"/>
  <c r="A112" i="1"/>
  <c r="L112" i="1" s="1"/>
  <c r="I59" i="16" s="1"/>
  <c r="A12" i="1"/>
  <c r="L12" i="1" s="1"/>
  <c r="I44" i="16" s="1"/>
  <c r="CZ10" i="6"/>
  <c r="A37" i="1"/>
  <c r="A117" i="1"/>
  <c r="L117" i="1" s="1"/>
  <c r="I64" i="16" s="1"/>
  <c r="A108" i="1"/>
  <c r="L108" i="1" s="1"/>
  <c r="I33" i="16" s="1"/>
  <c r="CZ117" i="6"/>
  <c r="A65" i="1"/>
  <c r="L65" i="1" s="1"/>
  <c r="I99" i="16" s="1"/>
  <c r="CZ127" i="6"/>
  <c r="A11" i="1"/>
  <c r="L11" i="1" s="1"/>
  <c r="I108" i="16" s="1"/>
  <c r="A127" i="1"/>
  <c r="A10" i="1"/>
  <c r="L10" i="1" s="1"/>
  <c r="I18" i="16" s="1"/>
  <c r="A95" i="1"/>
  <c r="L95" i="1" s="1"/>
  <c r="I130" i="16" s="1"/>
  <c r="A18" i="1"/>
  <c r="A73" i="1"/>
  <c r="L73" i="1" s="1"/>
  <c r="I127" i="16" s="1"/>
  <c r="A79" i="1"/>
  <c r="L79" i="1" s="1"/>
  <c r="I128" i="16" s="1"/>
  <c r="A124" i="1"/>
  <c r="A15" i="1"/>
  <c r="L15" i="1" s="1"/>
  <c r="I38" i="16" s="1"/>
  <c r="A62" i="1"/>
  <c r="L62" i="1" s="1"/>
  <c r="I114" i="16" s="1"/>
  <c r="A86" i="1"/>
  <c r="A128" i="1"/>
  <c r="L128" i="1" s="1"/>
  <c r="I104" i="16" s="1"/>
  <c r="A43" i="1"/>
  <c r="L43" i="1" s="1"/>
  <c r="I123" i="16" s="1"/>
  <c r="A36" i="1"/>
  <c r="A102" i="1"/>
  <c r="L102" i="1" s="1"/>
  <c r="I133" i="16" s="1"/>
  <c r="A33" i="1"/>
  <c r="A24" i="1"/>
  <c r="A101" i="1"/>
  <c r="L101" i="1" s="1"/>
  <c r="I132" i="16" s="1"/>
  <c r="A103" i="1"/>
  <c r="L103" i="1" s="1"/>
  <c r="I134" i="16" s="1"/>
  <c r="Y2" i="17"/>
  <c r="AA2" i="17" s="1"/>
  <c r="F2" i="17"/>
  <c r="F122" i="1"/>
  <c r="F101" i="1"/>
  <c r="K132" i="16" s="1"/>
  <c r="F91" i="1"/>
  <c r="K111" i="16" s="1"/>
  <c r="F95" i="1"/>
  <c r="F12" i="1"/>
  <c r="K44" i="16" s="1"/>
  <c r="F11" i="1"/>
  <c r="K108" i="16" s="1"/>
  <c r="F92" i="1"/>
  <c r="F68" i="1"/>
  <c r="F98" i="1"/>
  <c r="K31" i="16" s="1"/>
  <c r="F64" i="1"/>
  <c r="F134" i="1"/>
  <c r="K25" i="16" s="1"/>
  <c r="F97" i="1"/>
  <c r="K28" i="16" s="1"/>
  <c r="F46" i="1"/>
  <c r="K88" i="16" s="1"/>
  <c r="F133" i="1"/>
  <c r="K97" i="16" s="1"/>
  <c r="F55" i="1"/>
  <c r="F82" i="1"/>
  <c r="K10" i="16" s="1"/>
  <c r="F70" i="1"/>
  <c r="F62" i="1"/>
  <c r="K114" i="16" s="1"/>
  <c r="F111" i="1"/>
  <c r="K13" i="16" s="1"/>
  <c r="F53" i="1"/>
  <c r="K60" i="16" s="1"/>
  <c r="F22" i="1"/>
  <c r="K94" i="16" s="1"/>
  <c r="F42" i="1"/>
  <c r="K53" i="16" s="1"/>
  <c r="F116" i="1"/>
  <c r="K20" i="16" s="1"/>
  <c r="F80" i="1"/>
  <c r="K49" i="16" s="1"/>
  <c r="F71" i="1"/>
  <c r="K107" i="16" s="1"/>
  <c r="F3" i="1"/>
  <c r="K110" i="16" s="1"/>
  <c r="F15" i="1"/>
  <c r="K38" i="16" s="1"/>
  <c r="F128" i="1"/>
  <c r="K104" i="16" s="1"/>
  <c r="F102" i="1"/>
  <c r="K133" i="16" s="1"/>
  <c r="F39" i="1"/>
  <c r="K52" i="16" s="1"/>
  <c r="F87" i="1"/>
  <c r="K86" i="16" s="1"/>
  <c r="F17" i="1"/>
  <c r="K55" i="16" s="1"/>
  <c r="F66" i="1"/>
  <c r="K57" i="16" s="1"/>
  <c r="F26" i="1"/>
  <c r="F40" i="1"/>
  <c r="F59" i="1"/>
  <c r="K93" i="16" s="1"/>
  <c r="F32" i="1"/>
  <c r="K63" i="16" s="1"/>
  <c r="DA194" i="6"/>
  <c r="DA242" i="6"/>
  <c r="F112" i="1"/>
  <c r="K59" i="16" s="1"/>
  <c r="F58" i="1"/>
  <c r="K76" i="16" s="1"/>
  <c r="F86" i="1"/>
  <c r="F127" i="1"/>
  <c r="F45" i="1"/>
  <c r="F108" i="1"/>
  <c r="K33" i="16" s="1"/>
  <c r="F7" i="1"/>
  <c r="F67" i="1"/>
  <c r="K95" i="16" s="1"/>
  <c r="F8" i="1"/>
  <c r="K54" i="16" s="1"/>
  <c r="F44" i="1"/>
  <c r="K51" i="16" s="1"/>
  <c r="F18" i="1"/>
  <c r="F117" i="1"/>
  <c r="K64" i="16" s="1"/>
  <c r="F72" i="1"/>
  <c r="K77" i="16" s="1"/>
  <c r="F83" i="1"/>
  <c r="F107" i="1"/>
  <c r="F49" i="1"/>
  <c r="F77" i="1"/>
  <c r="K82" i="16" s="1"/>
  <c r="F89" i="1"/>
  <c r="F38" i="1"/>
  <c r="DA134" i="6" s="1"/>
  <c r="F81" i="1"/>
  <c r="K70" i="16" s="1"/>
  <c r="F25" i="1"/>
  <c r="K56" i="16" s="1"/>
  <c r="F96" i="1"/>
  <c r="F103" i="1"/>
  <c r="DA29" i="6" s="1"/>
  <c r="F131" i="1"/>
  <c r="K73" i="16" s="1"/>
  <c r="T95" i="16"/>
  <c r="Z95" i="16"/>
  <c r="T70" i="16"/>
  <c r="Z70" i="16"/>
  <c r="CZ133" i="6"/>
  <c r="T96" i="16"/>
  <c r="Z96" i="16"/>
  <c r="T14" i="16"/>
  <c r="Z14" i="16"/>
  <c r="T69" i="16"/>
  <c r="Z69" i="16"/>
  <c r="CZ80" i="6"/>
  <c r="T47" i="16"/>
  <c r="Z47" i="16"/>
  <c r="CZ198" i="6"/>
  <c r="T31" i="16"/>
  <c r="Z31" i="16"/>
  <c r="CZ41" i="6"/>
  <c r="T25" i="16"/>
  <c r="Z25" i="16"/>
  <c r="CZ167" i="6"/>
  <c r="T97" i="16"/>
  <c r="Z97" i="16"/>
  <c r="CZ69" i="6"/>
  <c r="T43" i="16"/>
  <c r="Z43" i="16"/>
  <c r="T81" i="16"/>
  <c r="Z81" i="16"/>
  <c r="T20" i="16"/>
  <c r="Z20" i="16"/>
  <c r="CZ259" i="6"/>
  <c r="T17" i="16"/>
  <c r="Z17" i="16"/>
  <c r="CZ54" i="6"/>
  <c r="T80" i="16"/>
  <c r="Z80" i="16"/>
  <c r="CZ207" i="6"/>
  <c r="T34" i="16"/>
  <c r="Z34" i="16"/>
  <c r="CZ34" i="6"/>
  <c r="T12" i="16"/>
  <c r="Z12" i="16"/>
  <c r="CZ188" i="6"/>
  <c r="T10" i="16"/>
  <c r="Z10" i="16"/>
  <c r="CZ145" i="6"/>
  <c r="Z44" i="16"/>
  <c r="T44" i="16"/>
  <c r="CZ143" i="6"/>
  <c r="T8" i="16"/>
  <c r="Z8" i="16"/>
  <c r="CZ31" i="6"/>
  <c r="T64" i="16"/>
  <c r="Z64" i="16"/>
  <c r="T33" i="16"/>
  <c r="Z33" i="16"/>
  <c r="CZ60" i="6"/>
  <c r="CZ75" i="6"/>
  <c r="T76" i="16"/>
  <c r="Z76" i="16"/>
  <c r="DA229" i="6"/>
  <c r="DA190" i="6"/>
  <c r="DA210" i="6"/>
  <c r="CZ176" i="6"/>
  <c r="F34" i="1"/>
  <c r="K36" i="16" s="1"/>
  <c r="F33" i="1"/>
  <c r="K65" i="16" s="1"/>
  <c r="F20" i="1"/>
  <c r="F54" i="1"/>
  <c r="DA24" i="6" s="1"/>
  <c r="F120" i="1"/>
  <c r="F9" i="1"/>
  <c r="K75" i="16" s="1"/>
  <c r="F36" i="1"/>
  <c r="DA4" i="6" s="1"/>
  <c r="F73" i="1"/>
  <c r="F118" i="1"/>
  <c r="F78" i="1"/>
  <c r="K83" i="16" s="1"/>
  <c r="F115" i="1"/>
  <c r="K98" i="16" s="1"/>
  <c r="F2" i="1"/>
  <c r="F61" i="1"/>
  <c r="F74" i="1"/>
  <c r="F79" i="1"/>
  <c r="F126" i="1"/>
  <c r="F30" i="1"/>
  <c r="K50" i="16" s="1"/>
  <c r="F76" i="1"/>
  <c r="K46" i="16" s="1"/>
  <c r="F85" i="1"/>
  <c r="K47" i="16" s="1"/>
  <c r="F109" i="1"/>
  <c r="DA65" i="6" s="1"/>
  <c r="F124" i="1"/>
  <c r="F4" i="1"/>
  <c r="F19" i="1"/>
  <c r="F100" i="1"/>
  <c r="F104" i="1"/>
  <c r="F31" i="1"/>
  <c r="K40" i="16" s="1"/>
  <c r="F52" i="1"/>
  <c r="K69" i="16" s="1"/>
  <c r="F21" i="1"/>
  <c r="DA99" i="6" s="1"/>
  <c r="F5" i="1"/>
  <c r="F105" i="1"/>
  <c r="K91" i="16" s="1"/>
  <c r="CZ33" i="6"/>
  <c r="CZ187" i="6"/>
  <c r="F119" i="1"/>
  <c r="K32" i="16" s="1"/>
  <c r="F13" i="1"/>
  <c r="F6" i="1"/>
  <c r="F28" i="1"/>
  <c r="K29" i="16" s="1"/>
  <c r="F129" i="1"/>
  <c r="K92" i="16" s="1"/>
  <c r="F57" i="1"/>
  <c r="K84" i="16" s="1"/>
  <c r="F99" i="1"/>
  <c r="F90" i="1"/>
  <c r="F113" i="1"/>
  <c r="F125" i="1"/>
  <c r="F23" i="1"/>
  <c r="F41" i="1"/>
  <c r="F56" i="1"/>
  <c r="F106" i="1"/>
  <c r="K61" i="16" s="1"/>
  <c r="F121" i="1"/>
  <c r="DA39" i="6" s="1"/>
  <c r="F114" i="1"/>
  <c r="F51" i="1"/>
  <c r="F29" i="1"/>
  <c r="F37" i="1"/>
  <c r="F84" i="1"/>
  <c r="F110" i="1"/>
  <c r="K71" i="16" s="1"/>
  <c r="F50" i="1"/>
  <c r="K68" i="16" s="1"/>
  <c r="F43" i="1"/>
  <c r="DA64" i="6" s="1"/>
  <c r="F88" i="1"/>
  <c r="F130" i="1"/>
  <c r="F35" i="1"/>
  <c r="DA89" i="6" s="1"/>
  <c r="F63" i="1"/>
  <c r="F10" i="1"/>
  <c r="CZ35" i="6"/>
  <c r="CZ68" i="6"/>
  <c r="T13" i="16"/>
  <c r="Z13" i="16"/>
  <c r="CZ202" i="6"/>
  <c r="Z60" i="16"/>
  <c r="T60" i="16"/>
  <c r="CZ224" i="6"/>
  <c r="T41" i="16"/>
  <c r="Z41" i="16"/>
  <c r="CZ92" i="6"/>
  <c r="T85" i="16"/>
  <c r="Z85" i="16"/>
  <c r="CZ211" i="6"/>
  <c r="T94" i="16"/>
  <c r="Z94" i="16"/>
  <c r="CZ129" i="6"/>
  <c r="T109" i="16"/>
  <c r="Z109" i="16"/>
  <c r="CZ59" i="6"/>
  <c r="T11" i="16"/>
  <c r="Z11" i="16"/>
  <c r="CZ189" i="6"/>
  <c r="T58" i="16"/>
  <c r="Z58" i="16"/>
  <c r="CZ6" i="6"/>
  <c r="CZ229" i="6"/>
  <c r="T6" i="16"/>
  <c r="Z6" i="16"/>
  <c r="T42" i="16"/>
  <c r="Z42" i="16"/>
  <c r="T62" i="16"/>
  <c r="Z62" i="16"/>
  <c r="T9" i="16"/>
  <c r="Z9" i="16"/>
  <c r="T40" i="16"/>
  <c r="Z40" i="16"/>
  <c r="CZ200" i="6"/>
  <c r="T88" i="16"/>
  <c r="Z88" i="16"/>
  <c r="T37" i="16"/>
  <c r="Z37" i="16"/>
  <c r="T83" i="16"/>
  <c r="Z83" i="16"/>
  <c r="CZ84" i="6"/>
  <c r="T68" i="16"/>
  <c r="Z68" i="16"/>
  <c r="CZ174" i="6"/>
  <c r="CZ190" i="6"/>
  <c r="T79" i="16"/>
  <c r="Z79" i="16"/>
  <c r="CZ184" i="6"/>
  <c r="CZ100" i="6"/>
  <c r="T38" i="16"/>
  <c r="Z38" i="16"/>
  <c r="T22" i="16"/>
  <c r="Z22" i="16"/>
  <c r="T21" i="16"/>
  <c r="Z21" i="16"/>
  <c r="CZ12" i="6"/>
  <c r="T82" i="16"/>
  <c r="Z82" i="16"/>
  <c r="CZ182" i="6"/>
  <c r="T48" i="16"/>
  <c r="Z48" i="16"/>
  <c r="CZ67" i="6"/>
  <c r="T19" i="16"/>
  <c r="Z19" i="16"/>
  <c r="CZ217" i="6"/>
  <c r="T75" i="16"/>
  <c r="Z75" i="16"/>
  <c r="T99" i="16"/>
  <c r="Z99" i="16"/>
  <c r="CZ170" i="6"/>
  <c r="T108" i="16"/>
  <c r="Z108" i="16"/>
  <c r="CZ82" i="6"/>
  <c r="CZ66" i="6"/>
  <c r="Z28" i="16"/>
  <c r="T28" i="16"/>
  <c r="CZ192" i="6"/>
  <c r="CZ71" i="6"/>
  <c r="T39" i="16"/>
  <c r="Z39" i="16"/>
  <c r="CZ44" i="6"/>
  <c r="T16" i="16"/>
  <c r="Z16" i="16"/>
  <c r="CZ205" i="6"/>
  <c r="T78" i="16"/>
  <c r="Z78" i="16"/>
  <c r="CZ107" i="6"/>
  <c r="CZ210" i="6"/>
  <c r="T32" i="16"/>
  <c r="Z32" i="16"/>
  <c r="CZ105" i="6"/>
  <c r="T57" i="16"/>
  <c r="Z57" i="16"/>
  <c r="CZ209" i="6"/>
  <c r="T7" i="16"/>
  <c r="Z7" i="16"/>
  <c r="CZ191" i="6"/>
  <c r="T26" i="16"/>
  <c r="Z26" i="16"/>
  <c r="T72" i="16"/>
  <c r="Z72" i="16"/>
  <c r="CZ227" i="6"/>
  <c r="Z51" i="16"/>
  <c r="T51" i="16"/>
  <c r="CZ38" i="6"/>
  <c r="T100" i="16"/>
  <c r="Z100" i="16"/>
  <c r="T59" i="16"/>
  <c r="Z59" i="16"/>
  <c r="CZ226" i="6"/>
  <c r="T45" i="16"/>
  <c r="Z45" i="16"/>
  <c r="T84" i="16"/>
  <c r="Z84" i="16"/>
  <c r="CZ110" i="6"/>
  <c r="T67" i="16"/>
  <c r="Z67" i="16"/>
  <c r="CZ70" i="6"/>
  <c r="Q34" i="17" s="1"/>
  <c r="T36" i="16"/>
  <c r="Z36" i="16"/>
  <c r="CZ245" i="6"/>
  <c r="CZ163" i="6"/>
  <c r="T61" i="16"/>
  <c r="Z61" i="16"/>
  <c r="T46" i="16"/>
  <c r="Z46" i="16"/>
  <c r="CZ203" i="6"/>
  <c r="CZ109" i="6"/>
  <c r="T66" i="16"/>
  <c r="Z66" i="16"/>
  <c r="DA175" i="6"/>
  <c r="F93" i="1"/>
  <c r="F14" i="1"/>
  <c r="F47" i="1"/>
  <c r="DA40" i="6" s="1"/>
  <c r="F75" i="1"/>
  <c r="F48" i="1"/>
  <c r="F16" i="1"/>
  <c r="K78" i="16" s="1"/>
  <c r="F132" i="1"/>
  <c r="K74" i="16" s="1"/>
  <c r="F60" i="1"/>
  <c r="K81" i="16" s="1"/>
  <c r="F27" i="1"/>
  <c r="K58" i="16" s="1"/>
  <c r="F123" i="1"/>
  <c r="K5" i="16" s="1"/>
  <c r="F24" i="1"/>
  <c r="DA2" i="6" s="1"/>
  <c r="CZ76" i="6"/>
  <c r="Z52" i="16"/>
  <c r="T52" i="16"/>
  <c r="T89" i="16"/>
  <c r="Z89" i="16"/>
  <c r="CZ87" i="6"/>
  <c r="T65" i="16"/>
  <c r="Z65" i="16"/>
  <c r="T29" i="16"/>
  <c r="Z29" i="16"/>
  <c r="CZ123" i="6"/>
  <c r="T4" i="16"/>
  <c r="Z4" i="16"/>
  <c r="CZ116" i="6"/>
  <c r="T71" i="16"/>
  <c r="Z71" i="16"/>
  <c r="CZ90" i="6"/>
  <c r="CZ89" i="6"/>
  <c r="T74" i="16"/>
  <c r="Z74" i="16"/>
  <c r="CZ216" i="6"/>
  <c r="T63" i="16"/>
  <c r="Z63" i="16"/>
  <c r="T23" i="16"/>
  <c r="Z23" i="16"/>
  <c r="T53" i="16"/>
  <c r="Z53" i="16"/>
  <c r="T77" i="16"/>
  <c r="Z77" i="16"/>
  <c r="CZ65" i="6"/>
  <c r="CZ162" i="6"/>
  <c r="CZ86" i="6"/>
  <c r="T56" i="16"/>
  <c r="Z56" i="16"/>
  <c r="CZ199" i="6"/>
  <c r="T35" i="16"/>
  <c r="Z35" i="16"/>
  <c r="CZ61" i="6"/>
  <c r="T5" i="16"/>
  <c r="Z5" i="16"/>
  <c r="T49" i="16"/>
  <c r="Z49" i="16"/>
  <c r="CZ260" i="6"/>
  <c r="T30" i="16"/>
  <c r="Z30" i="16"/>
  <c r="T15" i="16"/>
  <c r="Z15" i="16"/>
  <c r="T27" i="16"/>
  <c r="Z27" i="16"/>
  <c r="T73" i="16"/>
  <c r="Z73" i="16"/>
  <c r="CZ201" i="6"/>
  <c r="T55" i="16"/>
  <c r="Z55" i="16"/>
  <c r="CZ236" i="6"/>
  <c r="T24" i="16"/>
  <c r="Z24" i="16"/>
  <c r="CZ55" i="6"/>
  <c r="T90" i="16"/>
  <c r="Z90" i="16"/>
  <c r="T50" i="16"/>
  <c r="Z50" i="16"/>
  <c r="CZ195" i="6"/>
  <c r="T92" i="16"/>
  <c r="Z92" i="16"/>
  <c r="CZ58" i="6"/>
  <c r="T54" i="16"/>
  <c r="Z54" i="16"/>
  <c r="CZ112" i="6"/>
  <c r="F65" i="1"/>
  <c r="F94" i="1"/>
  <c r="F69" i="1"/>
  <c r="L3" i="1" l="1"/>
  <c r="I110" i="16" s="1"/>
  <c r="L24" i="1"/>
  <c r="I117" i="16" s="1"/>
  <c r="DK135" i="6"/>
  <c r="DL135" i="6"/>
  <c r="L18" i="1"/>
  <c r="I103" i="16" s="1"/>
  <c r="DL194" i="6"/>
  <c r="DK194" i="6"/>
  <c r="L84" i="1"/>
  <c r="I26" i="16" s="1"/>
  <c r="DL147" i="6"/>
  <c r="DK147" i="6"/>
  <c r="L64" i="1"/>
  <c r="I11" i="16" s="1"/>
  <c r="DK141" i="6"/>
  <c r="DL141" i="6"/>
  <c r="L81" i="1"/>
  <c r="I70" i="16" s="1"/>
  <c r="DL173" i="6"/>
  <c r="DK173" i="6"/>
  <c r="L29" i="1"/>
  <c r="I118" i="16" s="1"/>
  <c r="DL166" i="6"/>
  <c r="DK166" i="6"/>
  <c r="L125" i="1"/>
  <c r="I37" i="16" s="1"/>
  <c r="DK154" i="6"/>
  <c r="DL154" i="6"/>
  <c r="L17" i="1"/>
  <c r="I55" i="16" s="1"/>
  <c r="DL165" i="6"/>
  <c r="DK165" i="6"/>
  <c r="Q24" i="17"/>
  <c r="S24" i="17" s="1"/>
  <c r="L106" i="1"/>
  <c r="I61" i="16" s="1"/>
  <c r="DL168" i="6"/>
  <c r="DK168" i="6"/>
  <c r="Q35" i="17"/>
  <c r="S35" i="17" s="1"/>
  <c r="L77" i="1"/>
  <c r="I82" i="16" s="1"/>
  <c r="DL182" i="6"/>
  <c r="DK182" i="6"/>
  <c r="L80" i="1"/>
  <c r="I49" i="16" s="1"/>
  <c r="DK162" i="6"/>
  <c r="DL162" i="6"/>
  <c r="L104" i="1"/>
  <c r="I41" i="16" s="1"/>
  <c r="DK157" i="6"/>
  <c r="DL157" i="6"/>
  <c r="L97" i="1"/>
  <c r="I28" i="16" s="1"/>
  <c r="DL148" i="6"/>
  <c r="DK148" i="6"/>
  <c r="L33" i="1"/>
  <c r="I65" i="16" s="1"/>
  <c r="DL169" i="6"/>
  <c r="DK169" i="6"/>
  <c r="L124" i="1"/>
  <c r="I3" i="16" s="1"/>
  <c r="DL136" i="6"/>
  <c r="DK136" i="6"/>
  <c r="L121" i="1"/>
  <c r="I136" i="16" s="1"/>
  <c r="DK150" i="6"/>
  <c r="DL150" i="6"/>
  <c r="L42" i="1"/>
  <c r="I53" i="16" s="1"/>
  <c r="DL164" i="6"/>
  <c r="DK164" i="6"/>
  <c r="L75" i="1"/>
  <c r="I66" i="16" s="1"/>
  <c r="DK170" i="6"/>
  <c r="DL170" i="6"/>
  <c r="L57" i="1"/>
  <c r="I84" i="16" s="1"/>
  <c r="DK184" i="6"/>
  <c r="DL184" i="6"/>
  <c r="L87" i="1"/>
  <c r="I86" i="16" s="1"/>
  <c r="DK185" i="6"/>
  <c r="DL185" i="6"/>
  <c r="L123" i="1"/>
  <c r="I5" i="16" s="1"/>
  <c r="DL138" i="6"/>
  <c r="DK138" i="6"/>
  <c r="L31" i="1"/>
  <c r="I40" i="16" s="1"/>
  <c r="DL156" i="6"/>
  <c r="DK156" i="6"/>
  <c r="L46" i="1"/>
  <c r="I88" i="16" s="1"/>
  <c r="DL187" i="6"/>
  <c r="DK187" i="6"/>
  <c r="AA23" i="17"/>
  <c r="L86" i="1"/>
  <c r="I129" i="16" s="1"/>
  <c r="DL152" i="6"/>
  <c r="DK152" i="6"/>
  <c r="L37" i="1"/>
  <c r="I8" i="16" s="1"/>
  <c r="DL139" i="6"/>
  <c r="DK139" i="6"/>
  <c r="L72" i="1"/>
  <c r="I77" i="16" s="1"/>
  <c r="DK180" i="6"/>
  <c r="DL180" i="6"/>
  <c r="L69" i="1"/>
  <c r="I96" i="16" s="1"/>
  <c r="DL191" i="6"/>
  <c r="DK191" i="6"/>
  <c r="L110" i="1"/>
  <c r="I71" i="16" s="1"/>
  <c r="DL174" i="6"/>
  <c r="DK174" i="6"/>
  <c r="L116" i="1"/>
  <c r="I20" i="16" s="1"/>
  <c r="DL143" i="6"/>
  <c r="DK143" i="6"/>
  <c r="L21" i="1"/>
  <c r="I116" i="16" s="1"/>
  <c r="DL183" i="6"/>
  <c r="DK183" i="6"/>
  <c r="L131" i="1"/>
  <c r="I73" i="16" s="1"/>
  <c r="DK176" i="6"/>
  <c r="DL176" i="6"/>
  <c r="L91" i="1"/>
  <c r="I111" i="16" s="1"/>
  <c r="DL197" i="6"/>
  <c r="DK197" i="6"/>
  <c r="L47" i="1"/>
  <c r="I124" i="16" s="1"/>
  <c r="DL151" i="6"/>
  <c r="DK151" i="6"/>
  <c r="L92" i="1"/>
  <c r="I15" i="16" s="1"/>
  <c r="DL142" i="6"/>
  <c r="DK142" i="6"/>
  <c r="L48" i="1"/>
  <c r="I48" i="16" s="1"/>
  <c r="DL161" i="6"/>
  <c r="DK161" i="6"/>
  <c r="L88" i="1"/>
  <c r="I35" i="16" s="1"/>
  <c r="DL153" i="6"/>
  <c r="DK153" i="6"/>
  <c r="L13" i="1"/>
  <c r="I109" i="16" s="1"/>
  <c r="DL196" i="6"/>
  <c r="DK196" i="6"/>
  <c r="L5" i="1"/>
  <c r="I45" i="16" s="1"/>
  <c r="DL159" i="6"/>
  <c r="DK159" i="6"/>
  <c r="Q21" i="17"/>
  <c r="R21" i="17" s="1"/>
  <c r="L36" i="1"/>
  <c r="I120" i="16" s="1"/>
  <c r="DK137" i="6"/>
  <c r="DL137" i="6"/>
  <c r="L127" i="1"/>
  <c r="I42" i="16" s="1"/>
  <c r="DK158" i="6"/>
  <c r="DL158" i="6"/>
  <c r="DK167" i="6"/>
  <c r="DL167" i="6"/>
  <c r="L52" i="1"/>
  <c r="I69" i="16" s="1"/>
  <c r="DL172" i="6"/>
  <c r="DK172" i="6"/>
  <c r="DL177" i="6"/>
  <c r="DK177" i="6"/>
  <c r="L96" i="1"/>
  <c r="I89" i="16" s="1"/>
  <c r="DL188" i="6"/>
  <c r="DK188" i="6"/>
  <c r="L115" i="1"/>
  <c r="I98" i="16" s="1"/>
  <c r="DK193" i="6"/>
  <c r="DL193" i="6"/>
  <c r="L35" i="1"/>
  <c r="I119" i="16" s="1"/>
  <c r="DL179" i="6"/>
  <c r="DK179" i="6"/>
  <c r="DL178" i="6"/>
  <c r="DK178" i="6"/>
  <c r="L134" i="1"/>
  <c r="I25" i="16" s="1"/>
  <c r="DK146" i="6"/>
  <c r="DL146" i="6"/>
  <c r="L19" i="1"/>
  <c r="I67" i="16" s="1"/>
  <c r="DK171" i="6"/>
  <c r="DL171" i="6"/>
  <c r="L23" i="1"/>
  <c r="I9" i="16" s="1"/>
  <c r="DL140" i="6"/>
  <c r="DK140" i="6"/>
  <c r="L118" i="1"/>
  <c r="I39" i="16" s="1"/>
  <c r="DL155" i="6"/>
  <c r="DK155" i="6"/>
  <c r="L2" i="1"/>
  <c r="I22" i="16" s="1"/>
  <c r="DK144" i="6"/>
  <c r="DL144" i="6"/>
  <c r="L76" i="1"/>
  <c r="I46" i="16" s="1"/>
  <c r="DL160" i="6"/>
  <c r="DK160" i="6"/>
  <c r="Q25" i="17"/>
  <c r="R25" i="17" s="1"/>
  <c r="L68" i="1"/>
  <c r="I30" i="16" s="1"/>
  <c r="DL149" i="6"/>
  <c r="DK149" i="6"/>
  <c r="R24" i="17"/>
  <c r="S34" i="17"/>
  <c r="R34" i="17"/>
  <c r="Q40" i="17"/>
  <c r="Q32" i="17"/>
  <c r="Q29" i="17"/>
  <c r="Q44" i="17"/>
  <c r="Q38" i="17"/>
  <c r="Q31" i="17"/>
  <c r="Z28" i="17"/>
  <c r="AA28" i="17"/>
  <c r="AA47" i="17"/>
  <c r="Z47" i="17"/>
  <c r="Z20" i="17"/>
  <c r="AA20" i="17"/>
  <c r="AA39" i="17"/>
  <c r="Z39" i="17"/>
  <c r="Z44" i="17"/>
  <c r="AA44" i="17"/>
  <c r="Z5" i="17"/>
  <c r="AA5" i="17"/>
  <c r="Z31" i="17"/>
  <c r="AA31" i="17"/>
  <c r="Z12" i="17"/>
  <c r="AA12" i="17"/>
  <c r="AA36" i="17"/>
  <c r="Z36" i="17"/>
  <c r="Z9" i="17"/>
  <c r="AA9" i="17"/>
  <c r="Q19" i="17"/>
  <c r="Q18" i="17"/>
  <c r="Q5" i="17"/>
  <c r="Q6" i="17"/>
  <c r="Q10" i="17"/>
  <c r="D15" i="17"/>
  <c r="Q15" i="17"/>
  <c r="AA35" i="17"/>
  <c r="Z35" i="17"/>
  <c r="Z37" i="17"/>
  <c r="AA37" i="17"/>
  <c r="Z30" i="17"/>
  <c r="AA30" i="17"/>
  <c r="AA38" i="17"/>
  <c r="Z38" i="17"/>
  <c r="AA29" i="17"/>
  <c r="Z29" i="17"/>
  <c r="Q37" i="17"/>
  <c r="Z27" i="17"/>
  <c r="AA27" i="17"/>
  <c r="AA10" i="17"/>
  <c r="Z10" i="17"/>
  <c r="Z48" i="17"/>
  <c r="AA48" i="17"/>
  <c r="Q42" i="17"/>
  <c r="Z46" i="17"/>
  <c r="AA46" i="17"/>
  <c r="AA33" i="17"/>
  <c r="Z33" i="17"/>
  <c r="Z14" i="17"/>
  <c r="AA14" i="17"/>
  <c r="Z11" i="17"/>
  <c r="AA11" i="17"/>
  <c r="Q12" i="17"/>
  <c r="Q39" i="17"/>
  <c r="Q49" i="17"/>
  <c r="Q28" i="17"/>
  <c r="Q30" i="17"/>
  <c r="Q47" i="17"/>
  <c r="Q43" i="17"/>
  <c r="Q13" i="17"/>
  <c r="Q14" i="17"/>
  <c r="Q17" i="17"/>
  <c r="Q8" i="17"/>
  <c r="Q20" i="17"/>
  <c r="Q23" i="17"/>
  <c r="Q11" i="17"/>
  <c r="Q7" i="17"/>
  <c r="Q16" i="17"/>
  <c r="Q9" i="17"/>
  <c r="Q36" i="17"/>
  <c r="AA43" i="17"/>
  <c r="Z43" i="17"/>
  <c r="Z21" i="17"/>
  <c r="AA21" i="17"/>
  <c r="Z18" i="17"/>
  <c r="AA18" i="17"/>
  <c r="Z32" i="17"/>
  <c r="AA32" i="17"/>
  <c r="Z16" i="17"/>
  <c r="AA16" i="17"/>
  <c r="Q26" i="17"/>
  <c r="Z45" i="17"/>
  <c r="AA45" i="17"/>
  <c r="Z7" i="17"/>
  <c r="AA7" i="17"/>
  <c r="Q41" i="17"/>
  <c r="Z42" i="17"/>
  <c r="AA42" i="17"/>
  <c r="Z13" i="17"/>
  <c r="AA13" i="17"/>
  <c r="Q45" i="17"/>
  <c r="Q27" i="17"/>
  <c r="Q48" i="17"/>
  <c r="Z22" i="17"/>
  <c r="AA22" i="17"/>
  <c r="AA24" i="17"/>
  <c r="Z24" i="17"/>
  <c r="Z19" i="17"/>
  <c r="AA19" i="17"/>
  <c r="Z40" i="17"/>
  <c r="AA40" i="17"/>
  <c r="Q22" i="17"/>
  <c r="Q46" i="17"/>
  <c r="Z26" i="17"/>
  <c r="AA26" i="17"/>
  <c r="Z6" i="17"/>
  <c r="AA6" i="17"/>
  <c r="Z17" i="17"/>
  <c r="AA17" i="17"/>
  <c r="Q33" i="17"/>
  <c r="Z41" i="17"/>
  <c r="AA41" i="17"/>
  <c r="AA8" i="17"/>
  <c r="Z8" i="17"/>
  <c r="DA114" i="6"/>
  <c r="K96" i="16"/>
  <c r="DA32" i="6"/>
  <c r="K27" i="16"/>
  <c r="DA117" i="6"/>
  <c r="K99" i="16"/>
  <c r="DA56" i="6"/>
  <c r="K48" i="16"/>
  <c r="DA77" i="6"/>
  <c r="K66" i="16"/>
  <c r="DA119" i="6"/>
  <c r="K101" i="16"/>
  <c r="DA125" i="6"/>
  <c r="K106" i="16"/>
  <c r="DA21" i="6"/>
  <c r="K18" i="16"/>
  <c r="DA5" i="6"/>
  <c r="K4" i="16"/>
  <c r="DA104" i="6"/>
  <c r="K87" i="16"/>
  <c r="DA43" i="6"/>
  <c r="K35" i="16"/>
  <c r="DA31" i="6"/>
  <c r="K26" i="16"/>
  <c r="DA10" i="6"/>
  <c r="K8" i="16"/>
  <c r="DA15" i="6"/>
  <c r="K12" i="16"/>
  <c r="DA19" i="6"/>
  <c r="K16" i="16"/>
  <c r="DA124" i="6"/>
  <c r="K105" i="16"/>
  <c r="DA17" i="6"/>
  <c r="K14" i="16"/>
  <c r="DA11" i="6"/>
  <c r="K9" i="16"/>
  <c r="DA45" i="6"/>
  <c r="K37" i="16"/>
  <c r="DA8" i="6"/>
  <c r="K6" i="16"/>
  <c r="DA131" i="6"/>
  <c r="K112" i="16"/>
  <c r="DA120" i="6"/>
  <c r="K102" i="16"/>
  <c r="DA107" i="6"/>
  <c r="K90" i="16"/>
  <c r="DA128" i="6"/>
  <c r="K109" i="16"/>
  <c r="DA53" i="6"/>
  <c r="K45" i="16"/>
  <c r="DA49" i="6"/>
  <c r="K41" i="16"/>
  <c r="DA78" i="6"/>
  <c r="K67" i="16"/>
  <c r="DA118" i="6"/>
  <c r="K100" i="16"/>
  <c r="DA3" i="6"/>
  <c r="K3" i="16"/>
  <c r="DA22" i="6"/>
  <c r="K19" i="16"/>
  <c r="DA20" i="6"/>
  <c r="K17" i="16"/>
  <c r="DA95" i="6"/>
  <c r="K80" i="16"/>
  <c r="DA26" i="6"/>
  <c r="K22" i="16"/>
  <c r="DA47" i="6"/>
  <c r="K39" i="16"/>
  <c r="DA83" i="6"/>
  <c r="K72" i="16"/>
  <c r="DA25" i="6"/>
  <c r="K21" i="16"/>
  <c r="DA106" i="6"/>
  <c r="K89" i="16"/>
  <c r="DA93" i="6"/>
  <c r="K79" i="16"/>
  <c r="DA9" i="6"/>
  <c r="K7" i="16"/>
  <c r="DA132" i="6"/>
  <c r="K113" i="16"/>
  <c r="DA27" i="6"/>
  <c r="K23" i="16"/>
  <c r="DA121" i="6"/>
  <c r="K103" i="16"/>
  <c r="DA73" i="6"/>
  <c r="K62" i="16"/>
  <c r="DA101" i="6"/>
  <c r="K85" i="16"/>
  <c r="DA50" i="6"/>
  <c r="K42" i="16"/>
  <c r="DA28" i="6"/>
  <c r="K24" i="16"/>
  <c r="DA51" i="6"/>
  <c r="K43" i="16"/>
  <c r="DA14" i="6"/>
  <c r="K11" i="16"/>
  <c r="DA188" i="6"/>
  <c r="K30" i="16"/>
  <c r="DA18" i="6"/>
  <c r="K15" i="16"/>
  <c r="DA42" i="6"/>
  <c r="K34" i="16"/>
  <c r="Q34" i="16" s="1"/>
  <c r="D33" i="17"/>
  <c r="D29" i="17"/>
  <c r="D37" i="17"/>
  <c r="D39" i="17"/>
  <c r="D24" i="17"/>
  <c r="D40" i="17"/>
  <c r="D42" i="17"/>
  <c r="D35" i="17"/>
  <c r="D5" i="17"/>
  <c r="D10" i="17"/>
  <c r="D6" i="17"/>
  <c r="D22" i="17"/>
  <c r="D32" i="17"/>
  <c r="D25" i="17"/>
  <c r="D26" i="17"/>
  <c r="D18" i="17"/>
  <c r="D19" i="17"/>
  <c r="D34" i="17"/>
  <c r="D48" i="17"/>
  <c r="D44" i="17"/>
  <c r="D36" i="17"/>
  <c r="D12" i="17"/>
  <c r="D28" i="17"/>
  <c r="D49" i="17"/>
  <c r="D47" i="17"/>
  <c r="D30" i="17"/>
  <c r="D43" i="17"/>
  <c r="D8" i="17"/>
  <c r="D17" i="17"/>
  <c r="D20" i="17"/>
  <c r="D14" i="17"/>
  <c r="D7" i="17"/>
  <c r="D23" i="17"/>
  <c r="D16" i="17"/>
  <c r="D13" i="17"/>
  <c r="D9" i="17"/>
  <c r="D11" i="17"/>
  <c r="D21" i="17"/>
  <c r="D45" i="17"/>
  <c r="D38" i="17"/>
  <c r="D31" i="17"/>
  <c r="D41" i="17"/>
  <c r="D27" i="17"/>
  <c r="D46" i="17"/>
  <c r="L44" i="1"/>
  <c r="L27" i="1"/>
  <c r="L9" i="1"/>
  <c r="L58" i="1"/>
  <c r="R88" i="16"/>
  <c r="Q88" i="16"/>
  <c r="R44" i="16"/>
  <c r="Q44" i="16"/>
  <c r="R57" i="16"/>
  <c r="Q57" i="16"/>
  <c r="R93" i="16"/>
  <c r="Q93" i="16"/>
  <c r="R104" i="16"/>
  <c r="Q104" i="16"/>
  <c r="R49" i="16"/>
  <c r="Q49" i="16"/>
  <c r="R60" i="16"/>
  <c r="Q60" i="16"/>
  <c r="R10" i="16"/>
  <c r="Q10" i="16"/>
  <c r="R28" i="16"/>
  <c r="Q28" i="16"/>
  <c r="R38" i="16"/>
  <c r="Q38" i="16"/>
  <c r="R25" i="16"/>
  <c r="Q25" i="16"/>
  <c r="R63" i="16"/>
  <c r="Q63" i="16"/>
  <c r="R52" i="16"/>
  <c r="Q52" i="16"/>
  <c r="R110" i="16"/>
  <c r="Q110" i="16"/>
  <c r="R53" i="16"/>
  <c r="Q53" i="16"/>
  <c r="R114" i="16"/>
  <c r="Q114" i="16"/>
  <c r="R97" i="16"/>
  <c r="Q97" i="16"/>
  <c r="R108" i="16"/>
  <c r="Q108" i="16"/>
  <c r="P9" i="16"/>
  <c r="O9" i="16"/>
  <c r="P60" i="16"/>
  <c r="O60" i="16"/>
  <c r="P109" i="16"/>
  <c r="O109" i="16"/>
  <c r="P66" i="16"/>
  <c r="O66" i="16"/>
  <c r="P46" i="16"/>
  <c r="O46" i="16"/>
  <c r="P61" i="16"/>
  <c r="O61" i="16"/>
  <c r="P59" i="16"/>
  <c r="O59" i="16"/>
  <c r="P7" i="16"/>
  <c r="O7" i="16"/>
  <c r="P32" i="16"/>
  <c r="O32" i="16"/>
  <c r="P43" i="16"/>
  <c r="O43" i="16"/>
  <c r="P28" i="16"/>
  <c r="O28" i="16"/>
  <c r="P99" i="16"/>
  <c r="O99" i="16"/>
  <c r="P48" i="16"/>
  <c r="O48" i="16"/>
  <c r="P82" i="16"/>
  <c r="O82" i="16"/>
  <c r="P21" i="16"/>
  <c r="O21" i="16"/>
  <c r="P68" i="16"/>
  <c r="O68" i="16"/>
  <c r="P83" i="16"/>
  <c r="O83" i="16"/>
  <c r="O40" i="16"/>
  <c r="P40" i="16"/>
  <c r="P58" i="16"/>
  <c r="O58" i="16"/>
  <c r="P64" i="16"/>
  <c r="O64" i="16"/>
  <c r="P8" i="16"/>
  <c r="O8" i="16"/>
  <c r="P44" i="16"/>
  <c r="O44" i="16"/>
  <c r="P80" i="16"/>
  <c r="O80" i="16"/>
  <c r="P97" i="16"/>
  <c r="O97" i="16"/>
  <c r="P54" i="16"/>
  <c r="O54" i="16"/>
  <c r="P45" i="16"/>
  <c r="O45" i="16"/>
  <c r="P90" i="16"/>
  <c r="O90" i="16"/>
  <c r="P92" i="16"/>
  <c r="O92" i="16"/>
  <c r="P24" i="16"/>
  <c r="O24" i="16"/>
  <c r="P55" i="16"/>
  <c r="O55" i="16"/>
  <c r="P73" i="16"/>
  <c r="O73" i="16"/>
  <c r="P30" i="16"/>
  <c r="O30" i="16"/>
  <c r="P49" i="16"/>
  <c r="O49" i="16"/>
  <c r="P5" i="16"/>
  <c r="O5" i="16"/>
  <c r="P35" i="16"/>
  <c r="O35" i="16"/>
  <c r="P56" i="16"/>
  <c r="O56" i="16"/>
  <c r="P77" i="16"/>
  <c r="O77" i="16"/>
  <c r="P63" i="16"/>
  <c r="O63" i="16"/>
  <c r="P74" i="16"/>
  <c r="O74" i="16"/>
  <c r="P71" i="16"/>
  <c r="O71" i="16"/>
  <c r="P4" i="16"/>
  <c r="O4" i="16"/>
  <c r="P89" i="16"/>
  <c r="O89" i="16"/>
  <c r="P11" i="16"/>
  <c r="O11" i="16"/>
  <c r="P33" i="16"/>
  <c r="O33" i="16"/>
  <c r="P10" i="16"/>
  <c r="O10" i="16"/>
  <c r="P17" i="16"/>
  <c r="O17" i="16"/>
  <c r="P81" i="16"/>
  <c r="O81" i="16"/>
  <c r="P36" i="16"/>
  <c r="O36" i="16"/>
  <c r="P67" i="16"/>
  <c r="O67" i="16"/>
  <c r="P84" i="16"/>
  <c r="O84" i="16"/>
  <c r="P51" i="16"/>
  <c r="O51" i="16"/>
  <c r="P72" i="16"/>
  <c r="O72" i="16"/>
  <c r="P26" i="16"/>
  <c r="O26" i="16"/>
  <c r="P57" i="16"/>
  <c r="O57" i="16"/>
  <c r="P78" i="16"/>
  <c r="O78" i="16"/>
  <c r="P16" i="16"/>
  <c r="O16" i="16"/>
  <c r="P39" i="16"/>
  <c r="O39" i="16"/>
  <c r="P100" i="16"/>
  <c r="O100" i="16"/>
  <c r="P108" i="16"/>
  <c r="O108" i="16"/>
  <c r="P19" i="16"/>
  <c r="O19" i="16"/>
  <c r="P79" i="16"/>
  <c r="O79" i="16"/>
  <c r="P41" i="16"/>
  <c r="O41" i="16"/>
  <c r="P88" i="16"/>
  <c r="O88" i="16"/>
  <c r="P94" i="16"/>
  <c r="O94" i="16"/>
  <c r="P85" i="16"/>
  <c r="O85" i="16"/>
  <c r="P13" i="16"/>
  <c r="O13" i="16"/>
  <c r="P76" i="16"/>
  <c r="O76" i="16"/>
  <c r="P12" i="16"/>
  <c r="O12" i="16"/>
  <c r="P34" i="16"/>
  <c r="O34" i="16"/>
  <c r="P25" i="16"/>
  <c r="O25" i="16"/>
  <c r="P31" i="16"/>
  <c r="O31" i="16"/>
  <c r="P47" i="16"/>
  <c r="O47" i="16"/>
  <c r="P69" i="16"/>
  <c r="O69" i="16"/>
  <c r="P14" i="16"/>
  <c r="O14" i="16"/>
  <c r="P96" i="16"/>
  <c r="O96" i="16"/>
  <c r="P70" i="16"/>
  <c r="O70" i="16"/>
  <c r="P95" i="16"/>
  <c r="O95" i="16"/>
  <c r="P75" i="16"/>
  <c r="O75" i="16"/>
  <c r="P29" i="16"/>
  <c r="O29" i="16"/>
  <c r="P50" i="16"/>
  <c r="O50" i="16"/>
  <c r="N54" i="16"/>
  <c r="DA12" i="6"/>
  <c r="N95" i="16"/>
  <c r="N114" i="16"/>
  <c r="N81" i="16"/>
  <c r="N50" i="16"/>
  <c r="N68" i="16"/>
  <c r="DA57" i="6"/>
  <c r="N63" i="16"/>
  <c r="N40" i="16"/>
  <c r="N44" i="16"/>
  <c r="N29" i="16"/>
  <c r="N84" i="16"/>
  <c r="N96" i="16"/>
  <c r="N83" i="16"/>
  <c r="AB54" i="16"/>
  <c r="AB81" i="16"/>
  <c r="DK76" i="6"/>
  <c r="DL76" i="6"/>
  <c r="DL14" i="6"/>
  <c r="DK14" i="6"/>
  <c r="DL17" i="6"/>
  <c r="DK17" i="6"/>
  <c r="DL61" i="6"/>
  <c r="DK61" i="6"/>
  <c r="DK68" i="6"/>
  <c r="DL68" i="6"/>
  <c r="DL13" i="6"/>
  <c r="DK13" i="6"/>
  <c r="DK44" i="6"/>
  <c r="DL44" i="6"/>
  <c r="DL92" i="6"/>
  <c r="DK92" i="6"/>
  <c r="DK24" i="6"/>
  <c r="DL24" i="6"/>
  <c r="DK73" i="6"/>
  <c r="DL73" i="6"/>
  <c r="DL105" i="6"/>
  <c r="DK105" i="6"/>
  <c r="DK21" i="6"/>
  <c r="DL21" i="6"/>
  <c r="DL117" i="6"/>
  <c r="DK117" i="6"/>
  <c r="DL10" i="6"/>
  <c r="DK10" i="6"/>
  <c r="DK99" i="6"/>
  <c r="DL99" i="6"/>
  <c r="DK28" i="6"/>
  <c r="DL28" i="6"/>
  <c r="DL5" i="6"/>
  <c r="DK5" i="6"/>
  <c r="DL119" i="6"/>
  <c r="DK119" i="6"/>
  <c r="DK129" i="6"/>
  <c r="DL129" i="6"/>
  <c r="DL78" i="6"/>
  <c r="DK78" i="6"/>
  <c r="DK15" i="6"/>
  <c r="DL15" i="6"/>
  <c r="DK95" i="6"/>
  <c r="DL95" i="6"/>
  <c r="DK118" i="6"/>
  <c r="DL118" i="6"/>
  <c r="DL25" i="6"/>
  <c r="DK25" i="6"/>
  <c r="DL128" i="6"/>
  <c r="DK128" i="6"/>
  <c r="DL101" i="6"/>
  <c r="DK101" i="6"/>
  <c r="DK71" i="6"/>
  <c r="DL71" i="6"/>
  <c r="DK53" i="6"/>
  <c r="DL53" i="6"/>
  <c r="DK4" i="6"/>
  <c r="DL4" i="6"/>
  <c r="DL89" i="6"/>
  <c r="DK89" i="6"/>
  <c r="DL110" i="6"/>
  <c r="DK110" i="6"/>
  <c r="DL9" i="6"/>
  <c r="DK9" i="6"/>
  <c r="DK40" i="6"/>
  <c r="DL40" i="6"/>
  <c r="DL56" i="6"/>
  <c r="DK56" i="6"/>
  <c r="DK35" i="6"/>
  <c r="DL35" i="6"/>
  <c r="DK51" i="6"/>
  <c r="DL51" i="6"/>
  <c r="DL2" i="6"/>
  <c r="DK2" i="6"/>
  <c r="DK64" i="6"/>
  <c r="DL64" i="6"/>
  <c r="DK46" i="6"/>
  <c r="DL46" i="6"/>
  <c r="DK121" i="6"/>
  <c r="DL121" i="6"/>
  <c r="DL127" i="6"/>
  <c r="DK127" i="6"/>
  <c r="DK80" i="6"/>
  <c r="DL80" i="6"/>
  <c r="DK60" i="6"/>
  <c r="DL60" i="6"/>
  <c r="DK63" i="6"/>
  <c r="DL63" i="6"/>
  <c r="DK113" i="6"/>
  <c r="DL113" i="6"/>
  <c r="DL124" i="6"/>
  <c r="DK124" i="6"/>
  <c r="DK11" i="6"/>
  <c r="DL11" i="6"/>
  <c r="DK134" i="6"/>
  <c r="DL134" i="6"/>
  <c r="DK26" i="6"/>
  <c r="DL26" i="6"/>
  <c r="DL66" i="6"/>
  <c r="DK66" i="6"/>
  <c r="DK111" i="6"/>
  <c r="DL111" i="6"/>
  <c r="DL107" i="6"/>
  <c r="DK107" i="6"/>
  <c r="DA143" i="6"/>
  <c r="DA63" i="6"/>
  <c r="K130" i="16"/>
  <c r="DA7" i="6"/>
  <c r="K122" i="16"/>
  <c r="DA113" i="6"/>
  <c r="DA103" i="6"/>
  <c r="DA23" i="6"/>
  <c r="DA16" i="6"/>
  <c r="K126" i="16"/>
  <c r="DA13" i="6"/>
  <c r="DA6" i="6"/>
  <c r="DA30" i="6"/>
  <c r="DA130" i="6"/>
  <c r="DA109" i="6"/>
  <c r="DA127" i="6"/>
  <c r="DA126" i="6"/>
  <c r="DA111" i="6"/>
  <c r="DA36" i="6"/>
  <c r="Z2" i="17"/>
  <c r="Q2" i="17"/>
  <c r="S2" i="17" s="1"/>
  <c r="D2" i="17"/>
  <c r="DA267" i="6"/>
  <c r="DA34" i="6"/>
  <c r="DA208" i="6"/>
  <c r="DA100" i="6"/>
  <c r="DA44" i="6"/>
  <c r="DA230" i="6"/>
  <c r="DA91" i="6"/>
  <c r="DA66" i="6"/>
  <c r="DA97" i="6"/>
  <c r="DA87" i="6"/>
  <c r="DA189" i="6"/>
  <c r="DA79" i="6"/>
  <c r="DA82" i="6"/>
  <c r="DA115" i="6"/>
  <c r="DA243" i="6"/>
  <c r="DA167" i="6"/>
  <c r="DA52" i="6"/>
  <c r="Y92" i="16"/>
  <c r="Y50" i="16"/>
  <c r="Y35" i="16"/>
  <c r="Y77" i="16"/>
  <c r="Y23" i="16"/>
  <c r="Y4" i="16"/>
  <c r="Y29" i="16"/>
  <c r="DA41" i="6"/>
  <c r="Y26" i="16"/>
  <c r="Y57" i="16"/>
  <c r="Y32" i="16"/>
  <c r="Y39" i="16"/>
  <c r="Y99" i="16"/>
  <c r="Y68" i="16"/>
  <c r="Y83" i="16"/>
  <c r="Y40" i="16"/>
  <c r="Y98" i="16"/>
  <c r="Y113" i="16"/>
  <c r="Y110" i="16"/>
  <c r="Y93" i="16"/>
  <c r="Y102" i="16"/>
  <c r="Y103" i="16"/>
  <c r="Y91" i="16"/>
  <c r="Y86" i="16"/>
  <c r="Y101" i="16"/>
  <c r="Y87" i="16"/>
  <c r="Y114" i="16"/>
  <c r="AC114" i="16" s="1"/>
  <c r="Y18" i="16"/>
  <c r="AC18" i="16" s="1"/>
  <c r="Y107" i="16"/>
  <c r="Y112" i="16"/>
  <c r="Y105" i="16"/>
  <c r="Y106" i="16"/>
  <c r="Y111" i="16"/>
  <c r="Y104" i="16"/>
  <c r="DA80" i="6"/>
  <c r="K136" i="16"/>
  <c r="DA88" i="6"/>
  <c r="DA192" i="6"/>
  <c r="DA60" i="6"/>
  <c r="DA123" i="6"/>
  <c r="DA70" i="6"/>
  <c r="DA69" i="6"/>
  <c r="DA71" i="6"/>
  <c r="Y55" i="16"/>
  <c r="Y52" i="16"/>
  <c r="DA207" i="6"/>
  <c r="DA90" i="6"/>
  <c r="DA177" i="6"/>
  <c r="Y67" i="16"/>
  <c r="AC67" i="16" s="1"/>
  <c r="Y84" i="16"/>
  <c r="Y9" i="16"/>
  <c r="Y42" i="16"/>
  <c r="Y58" i="16"/>
  <c r="Y11" i="16"/>
  <c r="Y109" i="16"/>
  <c r="AC109" i="16" s="1"/>
  <c r="Y94" i="16"/>
  <c r="AC94" i="16" s="1"/>
  <c r="Y85" i="16"/>
  <c r="Y41" i="16"/>
  <c r="Y13" i="16"/>
  <c r="K119" i="16"/>
  <c r="DA263" i="6"/>
  <c r="DA38" i="6"/>
  <c r="K118" i="16"/>
  <c r="DA234" i="6"/>
  <c r="DA195" i="6"/>
  <c r="DA122" i="6"/>
  <c r="DA201" i="6"/>
  <c r="DA205" i="6"/>
  <c r="K116" i="16"/>
  <c r="DA238" i="6"/>
  <c r="K131" i="16"/>
  <c r="DA264" i="6"/>
  <c r="K135" i="16"/>
  <c r="DA62" i="6"/>
  <c r="DA163" i="6"/>
  <c r="DA212" i="6"/>
  <c r="K127" i="16"/>
  <c r="DA237" i="6"/>
  <c r="K125" i="16"/>
  <c r="DA250" i="6"/>
  <c r="Y76" i="16"/>
  <c r="Y64" i="16"/>
  <c r="Y8" i="16"/>
  <c r="Y47" i="16"/>
  <c r="Y69" i="16"/>
  <c r="AC69" i="16" s="1"/>
  <c r="Y96" i="16"/>
  <c r="Y70" i="16"/>
  <c r="DA145" i="6"/>
  <c r="DA224" i="6"/>
  <c r="DA162" i="6"/>
  <c r="DA67" i="6"/>
  <c r="DA202" i="6"/>
  <c r="DA219" i="6"/>
  <c r="Y3" i="16"/>
  <c r="DA203" i="6"/>
  <c r="K124" i="16"/>
  <c r="DA102" i="6"/>
  <c r="Y7" i="16"/>
  <c r="Y108" i="16"/>
  <c r="Y22" i="16"/>
  <c r="Y88" i="16"/>
  <c r="AC88" i="16" s="1"/>
  <c r="DA182" i="6"/>
  <c r="DA209" i="6"/>
  <c r="DA176" i="6"/>
  <c r="DA33" i="6"/>
  <c r="DA48" i="6"/>
  <c r="DA174" i="6"/>
  <c r="DA55" i="6"/>
  <c r="Y81" i="16"/>
  <c r="AC81" i="16" s="1"/>
  <c r="DA259" i="6"/>
  <c r="DA35" i="6"/>
  <c r="DA260" i="6"/>
  <c r="DA92" i="6"/>
  <c r="Y90" i="16"/>
  <c r="Y24" i="16"/>
  <c r="AC24" i="16" s="1"/>
  <c r="Y27" i="16"/>
  <c r="Y30" i="16"/>
  <c r="Y49" i="16"/>
  <c r="Y53" i="16"/>
  <c r="Y63" i="16"/>
  <c r="AC63" i="16" s="1"/>
  <c r="Y74" i="16"/>
  <c r="Y65" i="16"/>
  <c r="AC65" i="16" s="1"/>
  <c r="Y89" i="16"/>
  <c r="DA105" i="6"/>
  <c r="DA245" i="6"/>
  <c r="DA96" i="6"/>
  <c r="Y66" i="16"/>
  <c r="Y61" i="16"/>
  <c r="Y100" i="16"/>
  <c r="Y72" i="16"/>
  <c r="Y75" i="16"/>
  <c r="Y19" i="16"/>
  <c r="Y48" i="16"/>
  <c r="AC48" i="16" s="1"/>
  <c r="Y82" i="16"/>
  <c r="Y21" i="16"/>
  <c r="Y38" i="16"/>
  <c r="Y79" i="16"/>
  <c r="Y37" i="16"/>
  <c r="Y60" i="16"/>
  <c r="DA72" i="6"/>
  <c r="DA198" i="6"/>
  <c r="DA184" i="6"/>
  <c r="DA204" i="6"/>
  <c r="DA81" i="6"/>
  <c r="DA75" i="6"/>
  <c r="DA216" i="6"/>
  <c r="DA129" i="6"/>
  <c r="E31" i="17" s="1"/>
  <c r="DA236" i="6"/>
  <c r="DA59" i="6"/>
  <c r="K128" i="16"/>
  <c r="DA108" i="6"/>
  <c r="DA94" i="6"/>
  <c r="K120" i="16"/>
  <c r="DA246" i="6"/>
  <c r="DA110" i="6"/>
  <c r="Y44" i="16"/>
  <c r="Y10" i="16"/>
  <c r="Y12" i="16"/>
  <c r="Y34" i="16"/>
  <c r="Y80" i="16"/>
  <c r="Y17" i="16"/>
  <c r="Y20" i="16"/>
  <c r="Y43" i="16"/>
  <c r="Y97" i="16"/>
  <c r="Y25" i="16"/>
  <c r="Y31" i="16"/>
  <c r="K134" i="16"/>
  <c r="DA214" i="6"/>
  <c r="K121" i="16"/>
  <c r="DA46" i="6"/>
  <c r="DA181" i="6"/>
  <c r="DA178" i="6"/>
  <c r="DA196" i="6"/>
  <c r="K129" i="16"/>
  <c r="DA218" i="6"/>
  <c r="Y73" i="16"/>
  <c r="Y15" i="16"/>
  <c r="Y5" i="16"/>
  <c r="Y56" i="16"/>
  <c r="Y71" i="16"/>
  <c r="K117" i="16"/>
  <c r="DA231" i="6"/>
  <c r="Y46" i="16"/>
  <c r="Y36" i="16"/>
  <c r="K123" i="16"/>
  <c r="DA233" i="6"/>
  <c r="DA270" i="6"/>
  <c r="DA199" i="6"/>
  <c r="DA186" i="6"/>
  <c r="Y54" i="16"/>
  <c r="AC54" i="16" s="1"/>
  <c r="DA200" i="6"/>
  <c r="DA112" i="6"/>
  <c r="Y45" i="16"/>
  <c r="AC45" i="16" s="1"/>
  <c r="Y59" i="16"/>
  <c r="Y51" i="16"/>
  <c r="Y78" i="16"/>
  <c r="Y16" i="16"/>
  <c r="Y28" i="16"/>
  <c r="Y62" i="16"/>
  <c r="AC62" i="16" s="1"/>
  <c r="Y6" i="16"/>
  <c r="DA85" i="6"/>
  <c r="DA54" i="6"/>
  <c r="DA86" i="6"/>
  <c r="DA116" i="6"/>
  <c r="DA211" i="6"/>
  <c r="DA98" i="6"/>
  <c r="DA187" i="6"/>
  <c r="DA74" i="6"/>
  <c r="DA191" i="6"/>
  <c r="DA76" i="6"/>
  <c r="DA58" i="6"/>
  <c r="DA84" i="6"/>
  <c r="DA227" i="6"/>
  <c r="DA68" i="6"/>
  <c r="DA37" i="6"/>
  <c r="Y33" i="16"/>
  <c r="Y14" i="16"/>
  <c r="Y95" i="16"/>
  <c r="DA133" i="6"/>
  <c r="DA226" i="6"/>
  <c r="DA213" i="6"/>
  <c r="DA61" i="6"/>
  <c r="DA217" i="6"/>
  <c r="DA170" i="6"/>
  <c r="AC84" i="16" l="1"/>
  <c r="S25" i="17"/>
  <c r="R34" i="16"/>
  <c r="U25" i="17"/>
  <c r="R35" i="17"/>
  <c r="S21" i="17"/>
  <c r="U18" i="17"/>
  <c r="U19" i="17"/>
  <c r="U36" i="17"/>
  <c r="U27" i="17"/>
  <c r="U45" i="17"/>
  <c r="U12" i="17"/>
  <c r="U39" i="17"/>
  <c r="U28" i="17"/>
  <c r="U49" i="17"/>
  <c r="U40" i="17"/>
  <c r="U24" i="17"/>
  <c r="U26" i="17"/>
  <c r="U46" i="17"/>
  <c r="U37" i="17"/>
  <c r="U21" i="17"/>
  <c r="U22" i="17"/>
  <c r="U34" i="17"/>
  <c r="U48" i="17"/>
  <c r="U32" i="17"/>
  <c r="U29" i="17"/>
  <c r="U44" i="17"/>
  <c r="U5" i="17"/>
  <c r="U6" i="17"/>
  <c r="U10" i="17"/>
  <c r="U30" i="17"/>
  <c r="U47" i="17"/>
  <c r="U43" i="17"/>
  <c r="U14" i="17"/>
  <c r="U17" i="17"/>
  <c r="U20" i="17"/>
  <c r="U8" i="17"/>
  <c r="U13" i="17"/>
  <c r="U23" i="17"/>
  <c r="U16" i="17"/>
  <c r="U11" i="17"/>
  <c r="U7" i="17"/>
  <c r="U9" i="17"/>
  <c r="R46" i="17"/>
  <c r="S46" i="17"/>
  <c r="R45" i="17"/>
  <c r="S45" i="17"/>
  <c r="R7" i="17"/>
  <c r="S7" i="17"/>
  <c r="S8" i="17"/>
  <c r="R8" i="17"/>
  <c r="S43" i="17"/>
  <c r="R43" i="17"/>
  <c r="R49" i="17"/>
  <c r="S49" i="17"/>
  <c r="R18" i="17"/>
  <c r="S18" i="17"/>
  <c r="R44" i="17"/>
  <c r="S44" i="17"/>
  <c r="R33" i="17"/>
  <c r="S33" i="17"/>
  <c r="R22" i="17"/>
  <c r="S22" i="17"/>
  <c r="R41" i="17"/>
  <c r="S41" i="17"/>
  <c r="S36" i="17"/>
  <c r="R36" i="17"/>
  <c r="R11" i="17"/>
  <c r="S11" i="17"/>
  <c r="R17" i="17"/>
  <c r="S17" i="17"/>
  <c r="S47" i="17"/>
  <c r="R47" i="17"/>
  <c r="S39" i="17"/>
  <c r="R39" i="17"/>
  <c r="S15" i="17"/>
  <c r="R15" i="17"/>
  <c r="S10" i="17"/>
  <c r="R10" i="17"/>
  <c r="R19" i="17"/>
  <c r="S19" i="17"/>
  <c r="S29" i="17"/>
  <c r="R29" i="17"/>
  <c r="U33" i="17"/>
  <c r="U41" i="17"/>
  <c r="U42" i="17"/>
  <c r="U35" i="17"/>
  <c r="U38" i="17"/>
  <c r="U31" i="17"/>
  <c r="E15" i="17"/>
  <c r="U15" i="17"/>
  <c r="V25" i="17"/>
  <c r="W25" i="17"/>
  <c r="R48" i="17"/>
  <c r="S48" i="17"/>
  <c r="R26" i="17"/>
  <c r="S26" i="17"/>
  <c r="R9" i="17"/>
  <c r="S9" i="17"/>
  <c r="R23" i="17"/>
  <c r="S23" i="17"/>
  <c r="R14" i="17"/>
  <c r="S14" i="17"/>
  <c r="R30" i="17"/>
  <c r="S30" i="17"/>
  <c r="R12" i="17"/>
  <c r="S12" i="17"/>
  <c r="S37" i="17"/>
  <c r="R37" i="17"/>
  <c r="S6" i="17"/>
  <c r="R6" i="17"/>
  <c r="R31" i="17"/>
  <c r="S31" i="17"/>
  <c r="R32" i="17"/>
  <c r="S32" i="17"/>
  <c r="R27" i="17"/>
  <c r="S27" i="17"/>
  <c r="R16" i="17"/>
  <c r="S16" i="17"/>
  <c r="R20" i="17"/>
  <c r="S20" i="17"/>
  <c r="R13" i="17"/>
  <c r="S13" i="17"/>
  <c r="R28" i="17"/>
  <c r="S28" i="17"/>
  <c r="R42" i="17"/>
  <c r="S42" i="17"/>
  <c r="R5" i="17"/>
  <c r="S5" i="17"/>
  <c r="S38" i="17"/>
  <c r="R38" i="17"/>
  <c r="R40" i="17"/>
  <c r="S40" i="17"/>
  <c r="I76" i="16"/>
  <c r="N76" i="16" s="1"/>
  <c r="I75" i="16"/>
  <c r="AC75" i="16" s="1"/>
  <c r="I58" i="16"/>
  <c r="AB58" i="16" s="1"/>
  <c r="I51" i="16"/>
  <c r="AB51" i="16" s="1"/>
  <c r="E48" i="17"/>
  <c r="E46" i="17"/>
  <c r="E8" i="17"/>
  <c r="E27" i="17"/>
  <c r="E28" i="17"/>
  <c r="E38" i="17"/>
  <c r="E49" i="17"/>
  <c r="E12" i="17"/>
  <c r="E17" i="17"/>
  <c r="E44" i="17"/>
  <c r="E21" i="17"/>
  <c r="E7" i="17"/>
  <c r="E34" i="17"/>
  <c r="E25" i="17"/>
  <c r="E36" i="17"/>
  <c r="E37" i="17"/>
  <c r="E5" i="17"/>
  <c r="E13" i="17"/>
  <c r="E20" i="17"/>
  <c r="E47" i="17"/>
  <c r="E22" i="17"/>
  <c r="E33" i="17"/>
  <c r="E42" i="17"/>
  <c r="E39" i="17"/>
  <c r="E45" i="17"/>
  <c r="E26" i="17"/>
  <c r="E29" i="17"/>
  <c r="E14" i="17"/>
  <c r="E23" i="17"/>
  <c r="E35" i="17"/>
  <c r="E6" i="17"/>
  <c r="E9" i="17"/>
  <c r="E16" i="17"/>
  <c r="E43" i="17"/>
  <c r="E40" i="17"/>
  <c r="E18" i="17"/>
  <c r="E19" i="17"/>
  <c r="E10" i="17"/>
  <c r="E11" i="17"/>
  <c r="E30" i="17"/>
  <c r="E24" i="17"/>
  <c r="E41" i="17"/>
  <c r="E32" i="17"/>
  <c r="AB76" i="16"/>
  <c r="R91" i="16"/>
  <c r="Q91" i="16"/>
  <c r="R35" i="16"/>
  <c r="Q35" i="16"/>
  <c r="R33" i="16"/>
  <c r="Q33" i="16"/>
  <c r="R23" i="16"/>
  <c r="Q23" i="16"/>
  <c r="R89" i="16"/>
  <c r="Q89" i="16"/>
  <c r="R27" i="16"/>
  <c r="Q27" i="16"/>
  <c r="R102" i="16"/>
  <c r="Q102" i="16"/>
  <c r="R21" i="16"/>
  <c r="Q21" i="16"/>
  <c r="R98" i="16"/>
  <c r="Q98" i="16"/>
  <c r="R47" i="16"/>
  <c r="Q47" i="16"/>
  <c r="R69" i="16"/>
  <c r="Q69" i="16"/>
  <c r="R92" i="16"/>
  <c r="Q92" i="16"/>
  <c r="R105" i="16"/>
  <c r="Q105" i="16"/>
  <c r="R71" i="16"/>
  <c r="Q71" i="16"/>
  <c r="R80" i="16"/>
  <c r="Q80" i="16"/>
  <c r="R45" i="16"/>
  <c r="Q45" i="16"/>
  <c r="R9" i="16"/>
  <c r="Q9" i="16"/>
  <c r="R22" i="16"/>
  <c r="Q22" i="16"/>
  <c r="R84" i="16"/>
  <c r="Q84" i="16"/>
  <c r="R61" i="16"/>
  <c r="Q61" i="16"/>
  <c r="R68" i="16"/>
  <c r="Q68" i="16"/>
  <c r="R55" i="16"/>
  <c r="Q55" i="16"/>
  <c r="R94" i="16"/>
  <c r="Q94" i="16"/>
  <c r="R15" i="16"/>
  <c r="Q15" i="16"/>
  <c r="R76" i="16"/>
  <c r="Q76" i="16"/>
  <c r="R75" i="16"/>
  <c r="Q75" i="16"/>
  <c r="R112" i="16"/>
  <c r="Q112" i="16"/>
  <c r="R65" i="16"/>
  <c r="Q65" i="16"/>
  <c r="R83" i="16"/>
  <c r="Q83" i="16"/>
  <c r="R46" i="16"/>
  <c r="Q46" i="16"/>
  <c r="R40" i="16"/>
  <c r="Q40" i="16"/>
  <c r="R29" i="16"/>
  <c r="Q29" i="16"/>
  <c r="R14" i="16"/>
  <c r="Q14" i="16"/>
  <c r="R26" i="16"/>
  <c r="Q26" i="16"/>
  <c r="R18" i="16"/>
  <c r="Q18" i="16"/>
  <c r="R81" i="16"/>
  <c r="Q81" i="16"/>
  <c r="R103" i="16"/>
  <c r="Q103" i="16"/>
  <c r="R106" i="16"/>
  <c r="Q106" i="16"/>
  <c r="R58" i="16"/>
  <c r="Q58" i="16"/>
  <c r="R96" i="16"/>
  <c r="Q96" i="16"/>
  <c r="R54" i="16"/>
  <c r="Q54" i="16"/>
  <c r="R42" i="16"/>
  <c r="Q42" i="16"/>
  <c r="R64" i="16"/>
  <c r="Q64" i="16"/>
  <c r="R70" i="16"/>
  <c r="Q70" i="16"/>
  <c r="R78" i="16"/>
  <c r="Q78" i="16"/>
  <c r="R77" i="16"/>
  <c r="Q77" i="16"/>
  <c r="R39" i="16"/>
  <c r="Q39" i="16"/>
  <c r="R41" i="16"/>
  <c r="Q41" i="16"/>
  <c r="R4" i="16"/>
  <c r="Q4" i="16"/>
  <c r="R74" i="16"/>
  <c r="Q74" i="16"/>
  <c r="R13" i="16"/>
  <c r="Q13" i="16"/>
  <c r="R86" i="16"/>
  <c r="Q86" i="16"/>
  <c r="R51" i="16"/>
  <c r="Q51" i="16"/>
  <c r="R79" i="16"/>
  <c r="Q79" i="16"/>
  <c r="R72" i="16"/>
  <c r="Q72" i="16"/>
  <c r="R67" i="16"/>
  <c r="Q67" i="16"/>
  <c r="R32" i="16"/>
  <c r="Q32" i="16"/>
  <c r="R6" i="16"/>
  <c r="Q6" i="16"/>
  <c r="R12" i="16"/>
  <c r="Q12" i="16"/>
  <c r="R87" i="16"/>
  <c r="Q87" i="16"/>
  <c r="R36" i="16"/>
  <c r="Q36" i="16"/>
  <c r="R3" i="16"/>
  <c r="Q3" i="16"/>
  <c r="R90" i="16"/>
  <c r="Q90" i="16"/>
  <c r="R8" i="16"/>
  <c r="Q8" i="16"/>
  <c r="R99" i="16"/>
  <c r="Q99" i="16"/>
  <c r="R19" i="16"/>
  <c r="Q19" i="16"/>
  <c r="R109" i="16"/>
  <c r="Q109" i="16"/>
  <c r="R37" i="16"/>
  <c r="Q37" i="16"/>
  <c r="R31" i="16"/>
  <c r="Q31" i="16"/>
  <c r="R107" i="16"/>
  <c r="Q107" i="16"/>
  <c r="R24" i="16"/>
  <c r="Q24" i="16"/>
  <c r="R43" i="16"/>
  <c r="Q43" i="16"/>
  <c r="R17" i="16"/>
  <c r="Q17" i="16"/>
  <c r="R100" i="16"/>
  <c r="Q100" i="16"/>
  <c r="R16" i="16"/>
  <c r="Q16" i="16"/>
  <c r="R66" i="16"/>
  <c r="Q66" i="16"/>
  <c r="R62" i="16"/>
  <c r="Q62" i="16"/>
  <c r="R113" i="16"/>
  <c r="Q113" i="16"/>
  <c r="R48" i="16"/>
  <c r="Q48" i="16"/>
  <c r="R59" i="16"/>
  <c r="Q59" i="16"/>
  <c r="R56" i="16"/>
  <c r="Q56" i="16"/>
  <c r="R95" i="16"/>
  <c r="Q95" i="16"/>
  <c r="R7" i="16"/>
  <c r="Q7" i="16"/>
  <c r="R73" i="16"/>
  <c r="Q73" i="16"/>
  <c r="R101" i="16"/>
  <c r="Q101" i="16"/>
  <c r="R5" i="16"/>
  <c r="Q5" i="16"/>
  <c r="R85" i="16"/>
  <c r="Q85" i="16"/>
  <c r="R82" i="16"/>
  <c r="Q82" i="16"/>
  <c r="R50" i="16"/>
  <c r="Q50" i="16"/>
  <c r="R30" i="16"/>
  <c r="Q30" i="16"/>
  <c r="R111" i="16"/>
  <c r="Q111" i="16"/>
  <c r="R20" i="16"/>
  <c r="Q20" i="16"/>
  <c r="R11" i="16"/>
  <c r="Q11" i="16"/>
  <c r="AC105" i="16"/>
  <c r="AB63" i="16"/>
  <c r="AC12" i="16"/>
  <c r="AC44" i="16"/>
  <c r="AC38" i="16"/>
  <c r="AC29" i="16"/>
  <c r="AB83" i="16"/>
  <c r="AB95" i="16"/>
  <c r="AB114" i="16"/>
  <c r="AC95" i="16"/>
  <c r="AC83" i="16"/>
  <c r="AB68" i="16"/>
  <c r="AC68" i="16"/>
  <c r="AB44" i="16"/>
  <c r="AC80" i="16"/>
  <c r="AC78" i="16"/>
  <c r="AC14" i="16"/>
  <c r="AC50" i="16"/>
  <c r="AC53" i="16"/>
  <c r="AC85" i="16"/>
  <c r="AC43" i="16"/>
  <c r="AC99" i="16"/>
  <c r="AC4" i="16"/>
  <c r="AC7" i="16"/>
  <c r="AC60" i="16"/>
  <c r="AC56" i="16"/>
  <c r="AC22" i="16"/>
  <c r="AC93" i="16"/>
  <c r="AC100" i="16"/>
  <c r="AC108" i="16"/>
  <c r="AC30" i="16"/>
  <c r="AC40" i="16"/>
  <c r="AB50" i="16"/>
  <c r="AC96" i="16"/>
  <c r="AC55" i="16"/>
  <c r="AC110" i="16"/>
  <c r="AC103" i="16"/>
  <c r="AC57" i="16"/>
  <c r="AB96" i="16"/>
  <c r="AB84" i="16"/>
  <c r="AB29" i="16"/>
  <c r="AB40" i="16"/>
  <c r="AC36" i="16"/>
  <c r="AC21" i="16"/>
  <c r="AC90" i="16"/>
  <c r="AC9" i="16"/>
  <c r="AC101" i="16"/>
  <c r="AC8" i="16"/>
  <c r="AC11" i="16"/>
  <c r="AC52" i="16"/>
  <c r="N55" i="16"/>
  <c r="AB55" i="16"/>
  <c r="N103" i="16"/>
  <c r="AB103" i="16"/>
  <c r="N43" i="16"/>
  <c r="AB43" i="16"/>
  <c r="N30" i="16"/>
  <c r="AB30" i="16"/>
  <c r="N45" i="16"/>
  <c r="AB45" i="16"/>
  <c r="N21" i="16"/>
  <c r="AB21" i="16"/>
  <c r="N101" i="16"/>
  <c r="AB101" i="16"/>
  <c r="N8" i="16"/>
  <c r="AB8" i="16"/>
  <c r="N36" i="16"/>
  <c r="AB36" i="16"/>
  <c r="N11" i="16"/>
  <c r="AB11" i="16"/>
  <c r="N56" i="16"/>
  <c r="AB56" i="16"/>
  <c r="N22" i="16"/>
  <c r="AB22" i="16"/>
  <c r="N108" i="16"/>
  <c r="AB108" i="16"/>
  <c r="N109" i="16"/>
  <c r="AB109" i="16"/>
  <c r="N110" i="16"/>
  <c r="AB110" i="16"/>
  <c r="N88" i="16"/>
  <c r="AB88" i="16"/>
  <c r="N78" i="16"/>
  <c r="AB78" i="16"/>
  <c r="N53" i="16"/>
  <c r="AB53" i="16"/>
  <c r="N14" i="16"/>
  <c r="AB14" i="16"/>
  <c r="N94" i="16"/>
  <c r="AB94" i="16"/>
  <c r="N105" i="16"/>
  <c r="AB105" i="16"/>
  <c r="N69" i="16"/>
  <c r="AB69" i="16"/>
  <c r="N7" i="16"/>
  <c r="AB7" i="16"/>
  <c r="N93" i="16"/>
  <c r="AB93" i="16"/>
  <c r="N85" i="16"/>
  <c r="AB85" i="16"/>
  <c r="N12" i="16"/>
  <c r="AB12" i="16"/>
  <c r="N67" i="16"/>
  <c r="AB67" i="16"/>
  <c r="N24" i="16"/>
  <c r="AB24" i="16"/>
  <c r="N18" i="16"/>
  <c r="AB18" i="16"/>
  <c r="N57" i="16"/>
  <c r="AB57" i="16"/>
  <c r="N90" i="16"/>
  <c r="AB90" i="16"/>
  <c r="N9" i="16"/>
  <c r="AB9" i="16"/>
  <c r="N52" i="16"/>
  <c r="AB52" i="16"/>
  <c r="N38" i="16"/>
  <c r="AB38" i="16"/>
  <c r="N48" i="16"/>
  <c r="AB48" i="16"/>
  <c r="N60" i="16"/>
  <c r="AB60" i="16"/>
  <c r="N100" i="16"/>
  <c r="AB100" i="16"/>
  <c r="N80" i="16"/>
  <c r="AB80" i="16"/>
  <c r="N4" i="16"/>
  <c r="AB4" i="16"/>
  <c r="N99" i="16"/>
  <c r="AB99" i="16"/>
  <c r="N62" i="16"/>
  <c r="AB62" i="16"/>
  <c r="N65" i="16"/>
  <c r="AB65" i="16"/>
  <c r="U2" i="17"/>
  <c r="W2" i="17" s="1"/>
  <c r="R2" i="17"/>
  <c r="E2" i="17"/>
  <c r="AC107" i="16"/>
  <c r="DL79" i="6"/>
  <c r="DK79" i="6"/>
  <c r="V42" i="17" l="1"/>
  <c r="W42" i="17"/>
  <c r="W13" i="17"/>
  <c r="V13" i="17"/>
  <c r="W10" i="17"/>
  <c r="V10" i="17"/>
  <c r="W26" i="17"/>
  <c r="V26" i="17"/>
  <c r="V28" i="17"/>
  <c r="W28" i="17"/>
  <c r="V27" i="17"/>
  <c r="W27" i="17"/>
  <c r="V7" i="17"/>
  <c r="W7" i="17"/>
  <c r="V22" i="17"/>
  <c r="W22" i="17"/>
  <c r="AC76" i="16"/>
  <c r="V31" i="17"/>
  <c r="W31" i="17"/>
  <c r="V41" i="17"/>
  <c r="W41" i="17"/>
  <c r="V11" i="17"/>
  <c r="W11" i="17"/>
  <c r="W8" i="17"/>
  <c r="V8" i="17"/>
  <c r="W43" i="17"/>
  <c r="V43" i="17"/>
  <c r="V6" i="17"/>
  <c r="W6" i="17"/>
  <c r="V32" i="17"/>
  <c r="W32" i="17"/>
  <c r="V21" i="17"/>
  <c r="W21" i="17"/>
  <c r="V24" i="17"/>
  <c r="W24" i="17"/>
  <c r="W39" i="17"/>
  <c r="V39" i="17"/>
  <c r="W36" i="17"/>
  <c r="V36" i="17"/>
  <c r="V14" i="17"/>
  <c r="W14" i="17"/>
  <c r="W29" i="17"/>
  <c r="V29" i="17"/>
  <c r="W38" i="17"/>
  <c r="V38" i="17"/>
  <c r="V33" i="17"/>
  <c r="W33" i="17"/>
  <c r="V16" i="17"/>
  <c r="W16" i="17"/>
  <c r="V20" i="17"/>
  <c r="W20" i="17"/>
  <c r="W47" i="17"/>
  <c r="V47" i="17"/>
  <c r="V5" i="17"/>
  <c r="W5" i="17"/>
  <c r="V48" i="17"/>
  <c r="W48" i="17"/>
  <c r="V37" i="17"/>
  <c r="W37" i="17"/>
  <c r="V40" i="17"/>
  <c r="W40" i="17"/>
  <c r="V12" i="17"/>
  <c r="W12" i="17"/>
  <c r="V19" i="17"/>
  <c r="W19" i="17"/>
  <c r="W15" i="17"/>
  <c r="V15" i="17"/>
  <c r="W35" i="17"/>
  <c r="V35" i="17"/>
  <c r="V9" i="17"/>
  <c r="W9" i="17"/>
  <c r="V23" i="17"/>
  <c r="W23" i="17"/>
  <c r="V17" i="17"/>
  <c r="W17" i="17"/>
  <c r="V30" i="17"/>
  <c r="W30" i="17"/>
  <c r="V44" i="17"/>
  <c r="W44" i="17"/>
  <c r="W34" i="17"/>
  <c r="V34" i="17"/>
  <c r="V46" i="17"/>
  <c r="W46" i="17"/>
  <c r="V49" i="17"/>
  <c r="W49" i="17"/>
  <c r="V45" i="17"/>
  <c r="W45" i="17"/>
  <c r="V18" i="17"/>
  <c r="W18" i="17"/>
  <c r="AB75" i="16"/>
  <c r="N58" i="16"/>
  <c r="AC58" i="16"/>
  <c r="N51" i="16"/>
  <c r="N75" i="16"/>
  <c r="AC51" i="16"/>
  <c r="DL126" i="6"/>
  <c r="DK126" i="6"/>
  <c r="V2" i="17"/>
  <c r="N107" i="16"/>
  <c r="DL69" i="6"/>
  <c r="DK69" i="6"/>
  <c r="AB107" i="16"/>
  <c r="DK85" i="6" l="1"/>
  <c r="DL85" i="6"/>
  <c r="DL90" i="6"/>
  <c r="DK90" i="6"/>
  <c r="DL237" i="6"/>
  <c r="DK237" i="6"/>
  <c r="DK20" i="6" l="1"/>
  <c r="DL20" i="6"/>
  <c r="N77" i="16"/>
  <c r="AC77" i="16"/>
  <c r="AB77" i="16"/>
  <c r="DK77" i="6" l="1"/>
  <c r="DL77" i="6"/>
  <c r="DL112" i="6"/>
  <c r="DK112" i="6"/>
  <c r="N17" i="16"/>
  <c r="AC17" i="16"/>
  <c r="AB17" i="16"/>
  <c r="DL58" i="6" l="1"/>
  <c r="DK58" i="6"/>
  <c r="N66" i="16"/>
  <c r="AC66" i="16"/>
  <c r="AB66" i="16"/>
  <c r="AC46" i="16" l="1"/>
  <c r="AB46" i="16"/>
  <c r="N46" i="16"/>
  <c r="N82" i="16" l="1"/>
  <c r="AC82" i="16"/>
  <c r="AB82" i="16"/>
  <c r="DK57" i="6" l="1"/>
  <c r="DL57" i="6"/>
  <c r="DL34" i="6"/>
  <c r="DK34" i="6"/>
  <c r="DL224" i="6" l="1"/>
  <c r="DK224" i="6"/>
  <c r="AB49" i="16"/>
  <c r="N49" i="16"/>
  <c r="AC49" i="16"/>
  <c r="DK12" i="6" l="1"/>
  <c r="DL12" i="6"/>
  <c r="AC70" i="16"/>
  <c r="AB70" i="16"/>
  <c r="N70" i="16"/>
  <c r="DL100" i="6"/>
  <c r="DK100" i="6"/>
  <c r="DL27" i="6" l="1"/>
  <c r="DK27" i="6"/>
  <c r="AC10" i="16"/>
  <c r="AB10" i="16"/>
  <c r="N10" i="16"/>
  <c r="DL213" i="6"/>
  <c r="DK213" i="6"/>
  <c r="DK31" i="6" l="1"/>
  <c r="DL31" i="6"/>
  <c r="AC23" i="16"/>
  <c r="AB23" i="16"/>
  <c r="N23" i="16"/>
  <c r="DL55" i="6" l="1"/>
  <c r="DK55" i="6"/>
  <c r="DL59" i="6"/>
  <c r="DK59" i="6"/>
  <c r="N26" i="16"/>
  <c r="AC26" i="16"/>
  <c r="AB26" i="16"/>
  <c r="N47" i="16" l="1"/>
  <c r="AC47" i="16"/>
  <c r="AB47" i="16"/>
  <c r="DL218" i="6"/>
  <c r="DK218" i="6"/>
  <c r="DL103" i="6" l="1"/>
  <c r="DK103" i="6"/>
  <c r="DL175" i="6"/>
  <c r="DK175" i="6"/>
  <c r="DK43" i="6" l="1"/>
  <c r="DL43" i="6"/>
  <c r="DK54" i="6"/>
  <c r="DL54" i="6"/>
  <c r="N86" i="16"/>
  <c r="AC86" i="16"/>
  <c r="AB86" i="16"/>
  <c r="DL93" i="6" l="1"/>
  <c r="DK93" i="6"/>
  <c r="DL226" i="6"/>
  <c r="DK226" i="6"/>
  <c r="AC35" i="16"/>
  <c r="AB35" i="16"/>
  <c r="N35" i="16"/>
  <c r="DK131" i="6" l="1"/>
  <c r="DL131" i="6"/>
  <c r="N79" i="16"/>
  <c r="AC79" i="16"/>
  <c r="AB79" i="16"/>
  <c r="DL98" i="6"/>
  <c r="DK98" i="6"/>
  <c r="DL130" i="6" l="1"/>
  <c r="DK130" i="6"/>
  <c r="DL97" i="6"/>
  <c r="DK97" i="6"/>
  <c r="N112" i="16"/>
  <c r="AC112" i="16"/>
  <c r="AB112" i="16"/>
  <c r="DK18" i="6" l="1"/>
  <c r="DL18" i="6"/>
  <c r="N111" i="16"/>
  <c r="AC111" i="16"/>
  <c r="AB111" i="16"/>
  <c r="DK125" i="6" l="1"/>
  <c r="DL125" i="6"/>
  <c r="AC15" i="16"/>
  <c r="N15" i="16"/>
  <c r="AB15" i="16"/>
  <c r="DL96" i="6"/>
  <c r="DK96" i="6"/>
  <c r="DK32" i="6" l="1"/>
  <c r="DL32" i="6"/>
  <c r="DL186" i="6"/>
  <c r="DK186" i="6"/>
  <c r="N106" i="16"/>
  <c r="AC106" i="16"/>
  <c r="AB106" i="16"/>
  <c r="DK7" i="6" l="1"/>
  <c r="DL7" i="6"/>
  <c r="N27" i="16"/>
  <c r="AC27" i="16"/>
  <c r="AB27" i="16"/>
  <c r="DK208" i="6"/>
  <c r="DL208" i="6"/>
  <c r="DK106" i="6" l="1"/>
  <c r="DL106" i="6"/>
  <c r="DL133" i="6"/>
  <c r="DK133" i="6"/>
  <c r="DK33" i="6" l="1"/>
  <c r="DL33" i="6"/>
  <c r="DL87" i="6"/>
  <c r="DK87" i="6"/>
  <c r="N89" i="16"/>
  <c r="AC89" i="16"/>
  <c r="AB89" i="16"/>
  <c r="DK36" i="6" l="1"/>
  <c r="DL36" i="6"/>
  <c r="N28" i="16"/>
  <c r="AC28" i="16"/>
  <c r="AB28" i="16"/>
  <c r="DL189" i="6"/>
  <c r="DK189" i="6"/>
  <c r="DL120" i="6" l="1"/>
  <c r="DK120" i="6"/>
  <c r="AC31" i="16"/>
  <c r="AB31" i="16"/>
  <c r="N31" i="16"/>
  <c r="DL270" i="6"/>
  <c r="DK270" i="6"/>
  <c r="DK102" i="6" l="1"/>
  <c r="DL102" i="6"/>
  <c r="DL264" i="6"/>
  <c r="DK264" i="6"/>
  <c r="AC102" i="16"/>
  <c r="AB102" i="16"/>
  <c r="N102" i="16"/>
  <c r="DL114" i="6" l="1"/>
  <c r="DK114" i="6"/>
  <c r="DL108" i="6" l="1"/>
  <c r="DK108" i="6"/>
  <c r="DL74" i="6"/>
  <c r="DK74" i="6"/>
  <c r="DL91" i="6" l="1"/>
  <c r="DK91" i="6"/>
  <c r="N91" i="16"/>
  <c r="AC91" i="16"/>
  <c r="AB91" i="16"/>
  <c r="DL29" i="6" l="1"/>
  <c r="DK29" i="6"/>
  <c r="DL214" i="6"/>
  <c r="DK214" i="6"/>
  <c r="DK49" i="6" l="1"/>
  <c r="DL49" i="6"/>
  <c r="DL192" i="6"/>
  <c r="DK192" i="6"/>
  <c r="AC41" i="16" l="1"/>
  <c r="AB41" i="16"/>
  <c r="N41" i="16"/>
  <c r="DL195" i="6"/>
  <c r="DK195" i="6"/>
  <c r="DL132" i="6" l="1"/>
  <c r="DK132" i="6"/>
  <c r="AC61" i="16"/>
  <c r="AB61" i="16"/>
  <c r="N61" i="16"/>
  <c r="DL181" i="6"/>
  <c r="DK181" i="6"/>
  <c r="DK38" i="6" l="1"/>
  <c r="DL38" i="6"/>
  <c r="N113" i="16"/>
  <c r="AC113" i="16"/>
  <c r="AB113" i="16"/>
  <c r="DL217" i="6"/>
  <c r="DK217" i="6"/>
  <c r="DK65" i="6" l="1"/>
  <c r="DL65" i="6"/>
  <c r="N33" i="16"/>
  <c r="AC33" i="16"/>
  <c r="AB33" i="16"/>
  <c r="DL62" i="6"/>
  <c r="DK62" i="6"/>
  <c r="DL198" i="6" l="1"/>
  <c r="DK198" i="6"/>
  <c r="DK16" i="6" l="1"/>
  <c r="DL16" i="6"/>
  <c r="AB71" i="16"/>
  <c r="N71" i="16"/>
  <c r="AC71" i="16"/>
  <c r="DL82" i="6"/>
  <c r="DK82" i="6"/>
  <c r="DL70" i="6" l="1"/>
  <c r="DK70" i="6"/>
  <c r="AC13" i="16"/>
  <c r="AB13" i="16"/>
  <c r="N13" i="16"/>
  <c r="DL260" i="6"/>
  <c r="DK260" i="6"/>
  <c r="DL8" i="6" l="1"/>
  <c r="DK8" i="6"/>
  <c r="DL81" i="6"/>
  <c r="DK81" i="6"/>
  <c r="AC59" i="16"/>
  <c r="AB59" i="16"/>
  <c r="N59" i="16"/>
  <c r="DL19" i="6" l="1"/>
  <c r="DK19" i="6"/>
  <c r="N6" i="16"/>
  <c r="AC6" i="16"/>
  <c r="AB6" i="16"/>
  <c r="DK116" i="6"/>
  <c r="DL116" i="6" l="1"/>
  <c r="DL94" i="6"/>
  <c r="DK94" i="6"/>
  <c r="AC16" i="16"/>
  <c r="AB16" i="16"/>
  <c r="N16" i="16"/>
  <c r="DK23" i="6" l="1"/>
  <c r="DL23" i="6"/>
  <c r="DL52" i="6"/>
  <c r="DK52" i="6"/>
  <c r="AB98" i="16"/>
  <c r="N98" i="16"/>
  <c r="AC98" i="16"/>
  <c r="DL67" i="6" l="1"/>
  <c r="DK67" i="6"/>
  <c r="AC20" i="16"/>
  <c r="AB20" i="16"/>
  <c r="N20" i="16"/>
  <c r="DK47" i="6" l="1"/>
  <c r="DL47" i="6"/>
  <c r="N64" i="16"/>
  <c r="AC64" i="16"/>
  <c r="AB64" i="16"/>
  <c r="DL123" i="6"/>
  <c r="DK123" i="6"/>
  <c r="DL37" i="6" l="1"/>
  <c r="DK37" i="6"/>
  <c r="DL216" i="6"/>
  <c r="DK216" i="6"/>
  <c r="N39" i="16"/>
  <c r="AC39" i="16"/>
  <c r="AB39" i="16"/>
  <c r="DL83" i="6" l="1"/>
  <c r="DK83" i="6"/>
  <c r="DL199" i="6"/>
  <c r="DK199" i="6"/>
  <c r="AB32" i="16"/>
  <c r="N32" i="16"/>
  <c r="AC32" i="16"/>
  <c r="DL39" i="6" l="1"/>
  <c r="DK39" i="6"/>
  <c r="DL88" i="6"/>
  <c r="DK88" i="6"/>
  <c r="N72" i="16"/>
  <c r="AC72" i="16"/>
  <c r="AB72" i="16"/>
  <c r="DL42" i="6" l="1"/>
  <c r="DK42" i="6"/>
  <c r="DL190" i="6"/>
  <c r="DK190" i="6"/>
  <c r="AC34" i="16" l="1"/>
  <c r="AB34" i="16"/>
  <c r="N34" i="16"/>
  <c r="DL207" i="6"/>
  <c r="DK207" i="6"/>
  <c r="DK3" i="6" l="1"/>
  <c r="DL3" i="6"/>
  <c r="N5" i="16"/>
  <c r="AC5" i="16"/>
  <c r="AB5" i="16"/>
  <c r="DL48" i="6"/>
  <c r="DK48" i="6"/>
  <c r="DL45" i="6" l="1"/>
  <c r="DK45" i="6"/>
  <c r="AC3" i="16"/>
  <c r="AB3" i="16"/>
  <c r="N3" i="16"/>
  <c r="DK22" i="6" l="1"/>
  <c r="DL22" i="6"/>
  <c r="DL163" i="6"/>
  <c r="DK163" i="6"/>
  <c r="N37" i="16"/>
  <c r="AC37" i="16"/>
  <c r="AB37" i="16"/>
  <c r="DL50" i="6" l="1"/>
  <c r="DK50" i="6"/>
  <c r="AC19" i="16"/>
  <c r="AB19" i="16"/>
  <c r="N19" i="16"/>
  <c r="DL219" i="6"/>
  <c r="DK219" i="6"/>
  <c r="DL122" i="6" l="1"/>
  <c r="DK122" i="6"/>
  <c r="DL230" i="6"/>
  <c r="DK230" i="6"/>
  <c r="AC42" i="16"/>
  <c r="AB42" i="16"/>
  <c r="N42" i="16"/>
  <c r="DK109" i="6" l="1"/>
  <c r="DL109" i="6"/>
  <c r="DL75" i="6"/>
  <c r="DK75" i="6"/>
  <c r="N104" i="16"/>
  <c r="AC104" i="16"/>
  <c r="AB104" i="16"/>
  <c r="DL104" i="6" l="1"/>
  <c r="DK104" i="6"/>
  <c r="DL72" i="6"/>
  <c r="DK72" i="6"/>
  <c r="AC92" i="16"/>
  <c r="AB92" i="16"/>
  <c r="N92" i="16"/>
  <c r="DK84" i="6" l="1"/>
  <c r="DL84" i="6"/>
  <c r="N87" i="16"/>
  <c r="AC87" i="16"/>
  <c r="AB87" i="16"/>
  <c r="DL145" i="6"/>
  <c r="DK145" i="6"/>
  <c r="DK86" i="6" l="1"/>
  <c r="DL86" i="6"/>
  <c r="N73" i="16"/>
  <c r="AC73" i="16"/>
  <c r="AB73" i="16"/>
  <c r="DL41" i="6"/>
  <c r="DK41" i="6"/>
  <c r="DL115" i="6" l="1"/>
  <c r="DK115" i="6"/>
  <c r="N74" i="16"/>
  <c r="AC74" i="16"/>
  <c r="AB74" i="16"/>
  <c r="DL229" i="6"/>
  <c r="DK229" i="6"/>
  <c r="DK30" i="6" l="1"/>
  <c r="DL30" i="6"/>
  <c r="DK6" i="6"/>
  <c r="T3" i="17" s="1"/>
  <c r="DL6" i="6"/>
  <c r="AC97" i="16"/>
  <c r="AB97" i="16"/>
  <c r="N97" i="16"/>
  <c r="P4" i="17" l="1"/>
  <c r="AS4" i="17"/>
  <c r="AG4" i="17"/>
  <c r="U4" i="17"/>
  <c r="AB4" i="17"/>
  <c r="AN4" i="17"/>
  <c r="AF4" i="17"/>
  <c r="T4" i="17"/>
  <c r="AW4" i="17"/>
  <c r="AK4" i="17"/>
  <c r="AR4" i="17"/>
  <c r="Q4" i="17"/>
  <c r="AO4" i="17"/>
  <c r="AV4" i="17"/>
  <c r="AJ4" i="17"/>
  <c r="X4" i="17"/>
  <c r="N4" i="17"/>
  <c r="Y4" i="17"/>
  <c r="AC4" i="17"/>
  <c r="O4" i="17"/>
  <c r="AW3" i="17"/>
  <c r="AV3" i="17"/>
  <c r="L4" i="17"/>
  <c r="AO3" i="17"/>
  <c r="AB3" i="17"/>
  <c r="AJ3" i="17"/>
  <c r="P3" i="17"/>
  <c r="L3" i="17"/>
  <c r="AK3" i="17"/>
  <c r="X3" i="17"/>
  <c r="Q3" i="17"/>
  <c r="U3" i="17"/>
  <c r="W3" i="17" s="1"/>
  <c r="AF3" i="17"/>
  <c r="AR3" i="17"/>
  <c r="AN3" i="17"/>
  <c r="O3" i="17"/>
  <c r="AS3" i="17"/>
  <c r="AU3" i="17" s="1"/>
  <c r="AC3" i="17"/>
  <c r="AG3" i="17"/>
  <c r="Y3" i="17"/>
  <c r="N3" i="17"/>
  <c r="F3" i="17"/>
  <c r="G3" i="17"/>
  <c r="K3" i="17"/>
  <c r="I3" i="17"/>
  <c r="J3" i="17"/>
  <c r="E3" i="17"/>
  <c r="C3" i="17"/>
  <c r="B3" i="17"/>
  <c r="H3" i="17"/>
  <c r="D3" i="17"/>
  <c r="F4" i="17"/>
  <c r="B4" i="17"/>
  <c r="K4" i="17"/>
  <c r="H4" i="17"/>
  <c r="G4" i="17"/>
  <c r="J4" i="17"/>
  <c r="E4" i="17"/>
  <c r="C4" i="17"/>
  <c r="D4" i="17"/>
  <c r="I4" i="17"/>
  <c r="N25" i="16"/>
  <c r="AC25" i="16"/>
  <c r="AB25" i="16"/>
  <c r="S4" i="17" l="1"/>
  <c r="R4" i="17"/>
  <c r="W4" i="17"/>
  <c r="V4" i="17"/>
  <c r="AE4" i="17"/>
  <c r="AD4" i="17"/>
  <c r="AI4" i="17"/>
  <c r="AH4" i="17"/>
  <c r="AA4" i="17"/>
  <c r="Z4" i="17"/>
  <c r="AM4" i="17"/>
  <c r="AL4" i="17"/>
  <c r="AU4" i="17"/>
  <c r="AT4" i="17"/>
  <c r="AQ4" i="17"/>
  <c r="AP4" i="17"/>
  <c r="AY4" i="17"/>
  <c r="AX4" i="17"/>
  <c r="S3" i="17"/>
  <c r="AY3" i="17"/>
  <c r="AX3" i="17"/>
  <c r="AQ3" i="17"/>
  <c r="AI3" i="17"/>
  <c r="AE3" i="17"/>
  <c r="Z3" i="17"/>
  <c r="AA3" i="17"/>
  <c r="AL3" i="17"/>
  <c r="AM3" i="17"/>
  <c r="V3" i="17"/>
  <c r="AP3" i="17"/>
  <c r="AT3" i="17"/>
  <c r="AH3" i="17"/>
  <c r="R3" i="17"/>
  <c r="AD3" i="17"/>
</calcChain>
</file>

<file path=xl/sharedStrings.xml><?xml version="1.0" encoding="utf-8"?>
<sst xmlns="http://schemas.openxmlformats.org/spreadsheetml/2006/main" count="12160" uniqueCount="1204">
  <si>
    <t>Rank</t>
  </si>
  <si>
    <t>Jurisdiction1</t>
  </si>
  <si>
    <t>ISO-3</t>
  </si>
  <si>
    <t>ISO-2</t>
  </si>
  <si>
    <t>FSI Value2</t>
  </si>
  <si>
    <t>FSI Share3</t>
  </si>
  <si>
    <t>Secrecy Score4</t>
  </si>
  <si>
    <t>Global Scale Weight5</t>
  </si>
  <si>
    <t>Narrative report6</t>
  </si>
  <si>
    <t>UK + UK's OTs and CDs</t>
  </si>
  <si>
    <t>British Commonwealth territories</t>
  </si>
  <si>
    <t>Cayman Islands</t>
  </si>
  <si>
    <t>CYM</t>
  </si>
  <si>
    <t>KY</t>
  </si>
  <si>
    <t>United States</t>
  </si>
  <si>
    <t>USA</t>
  </si>
  <si>
    <t>US</t>
  </si>
  <si>
    <t>Switzerland</t>
  </si>
  <si>
    <t>CHE</t>
  </si>
  <si>
    <t>CH</t>
  </si>
  <si>
    <t>Hong Kong</t>
  </si>
  <si>
    <t>HKG</t>
  </si>
  <si>
    <t>HK</t>
  </si>
  <si>
    <t>Singapore</t>
  </si>
  <si>
    <t>SGP</t>
  </si>
  <si>
    <t>SG</t>
  </si>
  <si>
    <t>Luxembourg</t>
  </si>
  <si>
    <t>LUX</t>
  </si>
  <si>
    <t>LU</t>
  </si>
  <si>
    <t>Japan</t>
  </si>
  <si>
    <t>JPN</t>
  </si>
  <si>
    <t>JP</t>
  </si>
  <si>
    <t>Netherlands</t>
  </si>
  <si>
    <t>NLD</t>
  </si>
  <si>
    <t>NL</t>
  </si>
  <si>
    <t>British Virgin Islands</t>
  </si>
  <si>
    <t>VGB</t>
  </si>
  <si>
    <t>VG</t>
  </si>
  <si>
    <t>United Arab Emirates</t>
  </si>
  <si>
    <t>ARE</t>
  </si>
  <si>
    <t>AE</t>
  </si>
  <si>
    <t>Guernsey</t>
  </si>
  <si>
    <t>GGY</t>
  </si>
  <si>
    <t>GG</t>
  </si>
  <si>
    <t>United Kingdom</t>
  </si>
  <si>
    <t>GBR</t>
  </si>
  <si>
    <t>GB</t>
  </si>
  <si>
    <t>Taiwan</t>
  </si>
  <si>
    <t>TWN</t>
  </si>
  <si>
    <t>TW</t>
  </si>
  <si>
    <t>Germany</t>
  </si>
  <si>
    <t>DEU</t>
  </si>
  <si>
    <t>DE</t>
  </si>
  <si>
    <t>Panama</t>
  </si>
  <si>
    <t>PAN</t>
  </si>
  <si>
    <t>PA</t>
  </si>
  <si>
    <t>Jersey</t>
  </si>
  <si>
    <t>JEY</t>
  </si>
  <si>
    <t>JE</t>
  </si>
  <si>
    <t>Thailand</t>
  </si>
  <si>
    <t>THA</t>
  </si>
  <si>
    <t>TH</t>
  </si>
  <si>
    <t>Malta</t>
  </si>
  <si>
    <t>MLT</t>
  </si>
  <si>
    <t>MT</t>
  </si>
  <si>
    <t>Canada</t>
  </si>
  <si>
    <t>CAN</t>
  </si>
  <si>
    <t>CA</t>
  </si>
  <si>
    <t>Qatar</t>
  </si>
  <si>
    <t>QAT</t>
  </si>
  <si>
    <t>QA</t>
  </si>
  <si>
    <t>South Korea</t>
  </si>
  <si>
    <t>KOR</t>
  </si>
  <si>
    <t>KR</t>
  </si>
  <si>
    <t>Bahamas</t>
  </si>
  <si>
    <t>BHS</t>
  </si>
  <si>
    <t>BS</t>
  </si>
  <si>
    <t>Algeria</t>
  </si>
  <si>
    <t>DZA</t>
  </si>
  <si>
    <t>DZ</t>
  </si>
  <si>
    <t>Kenya</t>
  </si>
  <si>
    <t>KEN</t>
  </si>
  <si>
    <t>KE</t>
  </si>
  <si>
    <t>China</t>
  </si>
  <si>
    <t>CHN</t>
  </si>
  <si>
    <t>CN</t>
  </si>
  <si>
    <t>Lebanon</t>
  </si>
  <si>
    <t>LBN</t>
  </si>
  <si>
    <t>LB</t>
  </si>
  <si>
    <t>Cyprus</t>
  </si>
  <si>
    <t>CYP</t>
  </si>
  <si>
    <t>CY</t>
  </si>
  <si>
    <t>Kuwait</t>
  </si>
  <si>
    <t>KWT</t>
  </si>
  <si>
    <t>KW</t>
  </si>
  <si>
    <t>Ireland</t>
  </si>
  <si>
    <t>IRL</t>
  </si>
  <si>
    <t>IE</t>
  </si>
  <si>
    <t>Gibraltar</t>
  </si>
  <si>
    <t>GIB</t>
  </si>
  <si>
    <t>GI</t>
  </si>
  <si>
    <t>Macao</t>
  </si>
  <si>
    <t>MAC</t>
  </si>
  <si>
    <t>MO</t>
  </si>
  <si>
    <t>Malaysia</t>
  </si>
  <si>
    <t>MYS</t>
  </si>
  <si>
    <t>MY</t>
  </si>
  <si>
    <t>France</t>
  </si>
  <si>
    <t>FRA</t>
  </si>
  <si>
    <t>FR</t>
  </si>
  <si>
    <t>Nigeria</t>
  </si>
  <si>
    <t>NGA</t>
  </si>
  <si>
    <t>NG</t>
  </si>
  <si>
    <t>Angola</t>
  </si>
  <si>
    <t>AGO</t>
  </si>
  <si>
    <t>AO</t>
  </si>
  <si>
    <t>Austria</t>
  </si>
  <si>
    <t>AUT</t>
  </si>
  <si>
    <t>AT</t>
  </si>
  <si>
    <t>Vietnam</t>
  </si>
  <si>
    <t>VNM</t>
  </si>
  <si>
    <t>VN</t>
  </si>
  <si>
    <t>Israel</t>
  </si>
  <si>
    <t>ISR</t>
  </si>
  <si>
    <t>IL</t>
  </si>
  <si>
    <t>Sri Lanka</t>
  </si>
  <si>
    <t>LKA</t>
  </si>
  <si>
    <t>LK</t>
  </si>
  <si>
    <t>Bermuda</t>
  </si>
  <si>
    <t>BMU</t>
  </si>
  <si>
    <t>BM</t>
  </si>
  <si>
    <t>Italy</t>
  </si>
  <si>
    <t>ITA</t>
  </si>
  <si>
    <t>IT</t>
  </si>
  <si>
    <t>Jordan</t>
  </si>
  <si>
    <t>JOR</t>
  </si>
  <si>
    <t>JO</t>
  </si>
  <si>
    <t>Isle of Man</t>
  </si>
  <si>
    <t>IMN</t>
  </si>
  <si>
    <t>IM</t>
  </si>
  <si>
    <t>Russia</t>
  </si>
  <si>
    <t>RUS</t>
  </si>
  <si>
    <t>RU</t>
  </si>
  <si>
    <t>Saudi Arabia</t>
  </si>
  <si>
    <t>SAU</t>
  </si>
  <si>
    <t>SA</t>
  </si>
  <si>
    <t>Egypt</t>
  </si>
  <si>
    <t>EGY</t>
  </si>
  <si>
    <t>EG</t>
  </si>
  <si>
    <t>India</t>
  </si>
  <si>
    <t>IND</t>
  </si>
  <si>
    <t>IN</t>
  </si>
  <si>
    <t>Australia</t>
  </si>
  <si>
    <t>AUS</t>
  </si>
  <si>
    <t>AU</t>
  </si>
  <si>
    <t>Marshall Islands</t>
  </si>
  <si>
    <t>MHL</t>
  </si>
  <si>
    <t>MH</t>
  </si>
  <si>
    <t>Belgium</t>
  </si>
  <si>
    <t>BEL</t>
  </si>
  <si>
    <t>BE</t>
  </si>
  <si>
    <t>Mauritius</t>
  </si>
  <si>
    <t>MUS</t>
  </si>
  <si>
    <t>MU</t>
  </si>
  <si>
    <t>Liechtenstein</t>
  </si>
  <si>
    <t>LIE</t>
  </si>
  <si>
    <t>LI</t>
  </si>
  <si>
    <t>Cameroon</t>
  </si>
  <si>
    <t>CMR</t>
  </si>
  <si>
    <t>CM</t>
  </si>
  <si>
    <t>Bangladesh</t>
  </si>
  <si>
    <t>BGD</t>
  </si>
  <si>
    <t>BD</t>
  </si>
  <si>
    <t>Turkey</t>
  </si>
  <si>
    <t>TUR</t>
  </si>
  <si>
    <t>TR</t>
  </si>
  <si>
    <t>Romania</t>
  </si>
  <si>
    <t>ROU</t>
  </si>
  <si>
    <t>RO</t>
  </si>
  <si>
    <t>New Zealand</t>
  </si>
  <si>
    <t>NZL</t>
  </si>
  <si>
    <t>NZ</t>
  </si>
  <si>
    <t>South Africa</t>
  </si>
  <si>
    <t>ZAF</t>
  </si>
  <si>
    <t>ZA</t>
  </si>
  <si>
    <t>Poland</t>
  </si>
  <si>
    <t>POL</t>
  </si>
  <si>
    <t>PL</t>
  </si>
  <si>
    <t>Philippines</t>
  </si>
  <si>
    <t>PHL</t>
  </si>
  <si>
    <t>PH</t>
  </si>
  <si>
    <t>Venezuela</t>
  </si>
  <si>
    <t>VEN</t>
  </si>
  <si>
    <t>VE</t>
  </si>
  <si>
    <t>Anguilla</t>
  </si>
  <si>
    <t>AIA</t>
  </si>
  <si>
    <t>AI</t>
  </si>
  <si>
    <t>Barbados</t>
  </si>
  <si>
    <t>BRB</t>
  </si>
  <si>
    <t>BB</t>
  </si>
  <si>
    <t>Sweden</t>
  </si>
  <si>
    <t>SWE</t>
  </si>
  <si>
    <t>SE</t>
  </si>
  <si>
    <t>Latvia</t>
  </si>
  <si>
    <t>LVA</t>
  </si>
  <si>
    <t>LV</t>
  </si>
  <si>
    <t>Spain</t>
  </si>
  <si>
    <t>ESP</t>
  </si>
  <si>
    <t>ES</t>
  </si>
  <si>
    <t>Czechia</t>
  </si>
  <si>
    <t>CZE</t>
  </si>
  <si>
    <t>CZ</t>
  </si>
  <si>
    <t>St. Kitts and Nevis</t>
  </si>
  <si>
    <t>KNA</t>
  </si>
  <si>
    <t>KN</t>
  </si>
  <si>
    <t>Guatemala</t>
  </si>
  <si>
    <t>GTM</t>
  </si>
  <si>
    <t>GT</t>
  </si>
  <si>
    <t>Ukraine</t>
  </si>
  <si>
    <t>UKR</t>
  </si>
  <si>
    <t>UA</t>
  </si>
  <si>
    <t>Norway</t>
  </si>
  <si>
    <t>NOR</t>
  </si>
  <si>
    <t>NO</t>
  </si>
  <si>
    <t>Morocco</t>
  </si>
  <si>
    <t>MAR</t>
  </si>
  <si>
    <t>MA</t>
  </si>
  <si>
    <t>Brazil</t>
  </si>
  <si>
    <t>BRA</t>
  </si>
  <si>
    <t>BR</t>
  </si>
  <si>
    <t>Maldives</t>
  </si>
  <si>
    <t>MDV</t>
  </si>
  <si>
    <t>MV</t>
  </si>
  <si>
    <t>Hungary</t>
  </si>
  <si>
    <t>HUN</t>
  </si>
  <si>
    <t>HU</t>
  </si>
  <si>
    <t>Portugal</t>
  </si>
  <si>
    <t>PRT</t>
  </si>
  <si>
    <t>PT</t>
  </si>
  <si>
    <t>Puerto Rico</t>
  </si>
  <si>
    <t>PRI</t>
  </si>
  <si>
    <t>PR</t>
  </si>
  <si>
    <t>Tunisia</t>
  </si>
  <si>
    <t>TUN</t>
  </si>
  <si>
    <t>TN</t>
  </si>
  <si>
    <t>Indonesia</t>
  </si>
  <si>
    <t>IDN</t>
  </si>
  <si>
    <t>ID</t>
  </si>
  <si>
    <t>Mexico</t>
  </si>
  <si>
    <t>MEX</t>
  </si>
  <si>
    <t>MX</t>
  </si>
  <si>
    <t>Bahrain</t>
  </si>
  <si>
    <t>BHR</t>
  </si>
  <si>
    <t>BH</t>
  </si>
  <si>
    <t>Chile</t>
  </si>
  <si>
    <t>CHL</t>
  </si>
  <si>
    <t>CL</t>
  </si>
  <si>
    <t>Costa Rica</t>
  </si>
  <si>
    <t>CRI</t>
  </si>
  <si>
    <t>CR</t>
  </si>
  <si>
    <t>Iceland</t>
  </si>
  <si>
    <t>ISL</t>
  </si>
  <si>
    <t>IS</t>
  </si>
  <si>
    <t>El Salvador</t>
  </si>
  <si>
    <t>SLV</t>
  </si>
  <si>
    <t>SV</t>
  </si>
  <si>
    <t>Samoa</t>
  </si>
  <si>
    <t>WSM</t>
  </si>
  <si>
    <t>WS</t>
  </si>
  <si>
    <t>Finland</t>
  </si>
  <si>
    <t>FIN</t>
  </si>
  <si>
    <t>FI</t>
  </si>
  <si>
    <t>Paraguay</t>
  </si>
  <si>
    <t>PRY</t>
  </si>
  <si>
    <t>PY</t>
  </si>
  <si>
    <t>US Virgin Islands</t>
  </si>
  <si>
    <t>VIR</t>
  </si>
  <si>
    <t>VI</t>
  </si>
  <si>
    <t>Uruguay</t>
  </si>
  <si>
    <t>URY</t>
  </si>
  <si>
    <t>UY</t>
  </si>
  <si>
    <t>Bolivia</t>
  </si>
  <si>
    <t>BOL</t>
  </si>
  <si>
    <t>BO</t>
  </si>
  <si>
    <t>Turks and Caicos Islands</t>
  </si>
  <si>
    <t>TCA</t>
  </si>
  <si>
    <t>TC</t>
  </si>
  <si>
    <t>Croatia</t>
  </si>
  <si>
    <t>HRV</t>
  </si>
  <si>
    <t>HR</t>
  </si>
  <si>
    <t>Argentina</t>
  </si>
  <si>
    <t>ARG</t>
  </si>
  <si>
    <t>AR</t>
  </si>
  <si>
    <t>Seychelles</t>
  </si>
  <si>
    <t>SYC</t>
  </si>
  <si>
    <t>SC</t>
  </si>
  <si>
    <t>Curacao</t>
  </si>
  <si>
    <t>CUW</t>
  </si>
  <si>
    <t>CW</t>
  </si>
  <si>
    <t>Denmark</t>
  </si>
  <si>
    <t>DNK</t>
  </si>
  <si>
    <t>DK</t>
  </si>
  <si>
    <t>Tanzania</t>
  </si>
  <si>
    <t>TZA</t>
  </si>
  <si>
    <t>TZ</t>
  </si>
  <si>
    <t>Rwanda</t>
  </si>
  <si>
    <t>RWA</t>
  </si>
  <si>
    <t>RW</t>
  </si>
  <si>
    <t>Pakistan</t>
  </si>
  <si>
    <t>PAK</t>
  </si>
  <si>
    <t>PK</t>
  </si>
  <si>
    <t>Peru</t>
  </si>
  <si>
    <t>PER</t>
  </si>
  <si>
    <t>PE</t>
  </si>
  <si>
    <t>Colombia</t>
  </si>
  <si>
    <t>COL</t>
  </si>
  <si>
    <t>CO</t>
  </si>
  <si>
    <t>Greece</t>
  </si>
  <si>
    <t>GRC</t>
  </si>
  <si>
    <t>GR</t>
  </si>
  <si>
    <t>Slovakia</t>
  </si>
  <si>
    <t>SVK</t>
  </si>
  <si>
    <t>SK</t>
  </si>
  <si>
    <t>Lithuania</t>
  </si>
  <si>
    <t>LTU</t>
  </si>
  <si>
    <t>LT</t>
  </si>
  <si>
    <t>Vanuatu</t>
  </si>
  <si>
    <t>VUT</t>
  </si>
  <si>
    <t>VU</t>
  </si>
  <si>
    <t>Dominican Republic</t>
  </si>
  <si>
    <t>DOM</t>
  </si>
  <si>
    <t>DO</t>
  </si>
  <si>
    <t>Kazakhstan</t>
  </si>
  <si>
    <t>KAZ</t>
  </si>
  <si>
    <t>KZ</t>
  </si>
  <si>
    <t>Monaco</t>
  </si>
  <si>
    <t>MCO</t>
  </si>
  <si>
    <t>MC</t>
  </si>
  <si>
    <t>Belize</t>
  </si>
  <si>
    <t>BLZ</t>
  </si>
  <si>
    <t>BZ</t>
  </si>
  <si>
    <t>Liberia</t>
  </si>
  <si>
    <t>LBR</t>
  </si>
  <si>
    <t>LR</t>
  </si>
  <si>
    <t>Aruba</t>
  </si>
  <si>
    <t>ABW</t>
  </si>
  <si>
    <t>AW</t>
  </si>
  <si>
    <t>Botswana</t>
  </si>
  <si>
    <t>BWA</t>
  </si>
  <si>
    <t>BW</t>
  </si>
  <si>
    <t>St. Vincent and the Grenadines</t>
  </si>
  <si>
    <t>VCT</t>
  </si>
  <si>
    <t>VC</t>
  </si>
  <si>
    <t>Bulgaria</t>
  </si>
  <si>
    <t>BGR</t>
  </si>
  <si>
    <t>BG</t>
  </si>
  <si>
    <t>North Macedonia</t>
  </si>
  <si>
    <t>MKD</t>
  </si>
  <si>
    <t>MK</t>
  </si>
  <si>
    <t>Ghana</t>
  </si>
  <si>
    <t>GHA</t>
  </si>
  <si>
    <t>GH</t>
  </si>
  <si>
    <t>Dominica</t>
  </si>
  <si>
    <t>DMA</t>
  </si>
  <si>
    <t>DM</t>
  </si>
  <si>
    <t>Montenegro</t>
  </si>
  <si>
    <t>MNE</t>
  </si>
  <si>
    <t>ME</t>
  </si>
  <si>
    <t>Ecuador</t>
  </si>
  <si>
    <t>ECU</t>
  </si>
  <si>
    <t>EC</t>
  </si>
  <si>
    <t>Estonia</t>
  </si>
  <si>
    <t>EST</t>
  </si>
  <si>
    <t>EE</t>
  </si>
  <si>
    <t>Antigua and Barbuda</t>
  </si>
  <si>
    <t>ATG</t>
  </si>
  <si>
    <t>AG</t>
  </si>
  <si>
    <t>Andorra</t>
  </si>
  <si>
    <t>AND</t>
  </si>
  <si>
    <t>AD</t>
  </si>
  <si>
    <t>Gambia</t>
  </si>
  <si>
    <t>GMB</t>
  </si>
  <si>
    <t>GM</t>
  </si>
  <si>
    <t>Brunei</t>
  </si>
  <si>
    <t>BRN</t>
  </si>
  <si>
    <t>BN</t>
  </si>
  <si>
    <t>Grenada</t>
  </si>
  <si>
    <t>GRD</t>
  </si>
  <si>
    <t>GD</t>
  </si>
  <si>
    <t>Trinidad and Tobago</t>
  </si>
  <si>
    <t>TTO</t>
  </si>
  <si>
    <t>TT</t>
  </si>
  <si>
    <t>Slovenia</t>
  </si>
  <si>
    <t>SVN</t>
  </si>
  <si>
    <t>SI</t>
  </si>
  <si>
    <t>San Marino</t>
  </si>
  <si>
    <t>SMR</t>
  </si>
  <si>
    <t>SM</t>
  </si>
  <si>
    <t>Montserrat</t>
  </si>
  <si>
    <t>MSR</t>
  </si>
  <si>
    <t>MS</t>
  </si>
  <si>
    <t>Nauru</t>
  </si>
  <si>
    <t>NRU</t>
  </si>
  <si>
    <t>NR</t>
  </si>
  <si>
    <t>St. Lucia</t>
  </si>
  <si>
    <t>LCA</t>
  </si>
  <si>
    <t>LC</t>
  </si>
  <si>
    <t>Cook Islands</t>
  </si>
  <si>
    <t>COK</t>
  </si>
  <si>
    <t>CK</t>
  </si>
  <si>
    <r>
      <rPr>
        <b/>
        <sz val="10"/>
        <rFont val="Calibri"/>
        <family val="2"/>
        <scheme val="minor"/>
      </rPr>
      <t>Footnote 1:</t>
    </r>
    <r>
      <rPr>
        <sz val="10"/>
        <rFont val="Calibri"/>
        <family val="2"/>
        <scheme val="minor"/>
      </rPr>
      <t xml:space="preserve"> The territories marked in dark grey are Overseas Territories (OTs) and Crown Dependencies (CDs) where the Queen is head of state; powers to appoint key government officials rest with the British Crown; laws must be approved in London; and the UK government holds various other powers (see here for more details: www.financialsecrecyindex.com/PDF/UnitedKingdom.pdf). Territories marked in light grey are British Commonwealth territories which are not OTs or CDs but whose final court of appeal is the Judicial Committee of the Privy Council in London (see here for more details: http://www.taxjustice.net/cms/upload/pdf/Privy_Council_and_Secrecy_Scores.pdf).
To compute an FSI for the entire group of OTs and CDs (or also including the UK), we first need to calculate the group's joint Secrecy Score and joint Global Scale Weight. Calculating the joint Global Scale Weight is straightforward - we just sum up each jurisdiction's individual Global Scale Weight to arrive at 22.26% (or 6.3% excluding the UK). To combine the Secrecy Scores, we see at least four relevant options. Three of the four options result in the UK and its satellite network of secrecy jurisdictions to top the FSI by a large margin (read more in Section 5 in the FSI methodology: http://www.financialsecrecyindex.com/PDF/FSI-Methodology.pdf). Note that our list excludes many British Commonwealth realms where the Queen remains head of state.</t>
    </r>
  </si>
  <si>
    <r>
      <rPr>
        <b/>
        <sz val="10"/>
        <color theme="1"/>
        <rFont val="Calibri"/>
        <family val="2"/>
        <scheme val="minor"/>
      </rPr>
      <t xml:space="preserve">Footnote 2: </t>
    </r>
    <r>
      <rPr>
        <sz val="10"/>
        <color theme="1"/>
        <rFont val="Calibri"/>
        <family val="2"/>
        <scheme val="minor"/>
      </rPr>
      <t>The FSI Value is calculated by multiplying the cube of the Secrecy Score with the cube root of the Global Scale Weight. The final result is divided through by one hundred for presentational clarity.</t>
    </r>
  </si>
  <si>
    <r>
      <rPr>
        <b/>
        <sz val="10"/>
        <rFont val="Calibri"/>
        <family val="2"/>
        <scheme val="minor"/>
      </rPr>
      <t>Footnote 3:</t>
    </r>
    <r>
      <rPr>
        <sz val="10"/>
        <rFont val="Calibri"/>
        <family val="2"/>
        <scheme val="minor"/>
      </rPr>
      <t xml:space="preserve"> The FSI Share is calculated by summing up all FSI Values, and then dividing each countries FSI Value by the total sum, expressed in percentages.</t>
    </r>
  </si>
  <si>
    <r>
      <rPr>
        <b/>
        <sz val="10"/>
        <color theme="1"/>
        <rFont val="Calibri"/>
        <family val="2"/>
        <scheme val="minor"/>
      </rPr>
      <t>Footnote 4:</t>
    </r>
    <r>
      <rPr>
        <sz val="10"/>
        <color theme="1"/>
        <rFont val="Calibri"/>
        <family val="2"/>
        <scheme val="minor"/>
      </rPr>
      <t xml:space="preserve"> The Secrecy Scores are calculated based on 20 indicators. For full explanation of the methodology and data sources, please read our FSI Methodology, here: www.financialsecrecyindex.com/PDF/FSI-Methodology.pdf</t>
    </r>
  </si>
  <si>
    <r>
      <rPr>
        <b/>
        <sz val="10"/>
        <color theme="1"/>
        <rFont val="Calibri"/>
        <family val="2"/>
        <scheme val="minor"/>
      </rPr>
      <t xml:space="preserve">Footnote 5: </t>
    </r>
    <r>
      <rPr>
        <sz val="10"/>
        <color theme="1"/>
        <rFont val="Calibri"/>
        <family val="2"/>
        <scheme val="minor"/>
      </rPr>
      <t>The Global Scale Weight represents a jurisdiction's share in the global total amount of cross-border financial services. For full explanation of the methodology and data sources, please read our FSI Methodology, here: www.financialsecrecyindex.com/PDF/FSI-Methodology.pdf</t>
    </r>
  </si>
  <si>
    <r>
      <rPr>
        <b/>
        <sz val="10"/>
        <color theme="1"/>
        <rFont val="Calibri"/>
        <family val="2"/>
        <scheme val="minor"/>
      </rPr>
      <t>Footnote 6:</t>
    </r>
    <r>
      <rPr>
        <sz val="10"/>
        <color theme="1"/>
        <rFont val="Calibri"/>
        <family val="2"/>
        <scheme val="minor"/>
      </rPr>
      <t xml:space="preserve"> For jurisdictions marked with 1, we provide special narrative reports exploring the history and politics of their offshore sectors. You can read and download these reports by clicking on the country name.</t>
    </r>
  </si>
  <si>
    <t>KI-1</t>
  </si>
  <si>
    <t>KI-2</t>
  </si>
  <si>
    <t>KI-3</t>
  </si>
  <si>
    <t>KI-4</t>
  </si>
  <si>
    <t>KI-5</t>
  </si>
  <si>
    <t>KI-6</t>
  </si>
  <si>
    <t>KI-7</t>
  </si>
  <si>
    <t>KI-8</t>
  </si>
  <si>
    <t>KI-9</t>
  </si>
  <si>
    <t>KI-10</t>
  </si>
  <si>
    <t>KI-11</t>
  </si>
  <si>
    <t>KI-12</t>
  </si>
  <si>
    <t>KI-13</t>
  </si>
  <si>
    <t>KI-14</t>
  </si>
  <si>
    <t>KI-15</t>
  </si>
  <si>
    <t>KI-16</t>
  </si>
  <si>
    <t>KI-17</t>
  </si>
  <si>
    <t>KI-18</t>
  </si>
  <si>
    <t>KI-19</t>
  </si>
  <si>
    <t>KI-20</t>
  </si>
  <si>
    <t>SS</t>
  </si>
  <si>
    <t>KI cat 1</t>
  </si>
  <si>
    <t>KI cat 2</t>
  </si>
  <si>
    <t>KI cat 3</t>
  </si>
  <si>
    <t>KI cat 4</t>
  </si>
  <si>
    <t>Country grouping</t>
  </si>
  <si>
    <t>Jurisdiction</t>
  </si>
  <si>
    <t>Banking Secrecy</t>
  </si>
  <si>
    <t xml:space="preserve">Trusts &amp; Private Foundations </t>
  </si>
  <si>
    <t>Company Ownership Registration</t>
  </si>
  <si>
    <t>Freeport &amp; Real Estate</t>
  </si>
  <si>
    <t>Limited Partnerships</t>
  </si>
  <si>
    <t>Company Ownership Publication</t>
  </si>
  <si>
    <t>Company Accounts Publication</t>
  </si>
  <si>
    <t>Country-by-Country Reporting</t>
  </si>
  <si>
    <t>Corporate Tax Disclosure</t>
  </si>
  <si>
    <t>Legal Entity Identifier</t>
  </si>
  <si>
    <t>Tax Admin. Capacity</t>
  </si>
  <si>
    <t>Personal Income Tax</t>
  </si>
  <si>
    <t>Promotion of Tax Evasion</t>
  </si>
  <si>
    <t>Tax Court Secrecy</t>
  </si>
  <si>
    <t>Harmful Structures</t>
  </si>
  <si>
    <t>Public Statistics</t>
  </si>
  <si>
    <t>Anti-Money Laundering</t>
  </si>
  <si>
    <t>Automatic Exchange of Info</t>
  </si>
  <si>
    <t>Bilateral Treaties</t>
  </si>
  <si>
    <t>Int'l Legal Cooperation</t>
  </si>
  <si>
    <t>Final Secrecy Score</t>
  </si>
  <si>
    <t>Ownership registration</t>
  </si>
  <si>
    <t>Legal entity transparency</t>
  </si>
  <si>
    <t>Integrity of tax and financial regulation</t>
  </si>
  <si>
    <t>International standards and cooperation</t>
  </si>
  <si>
    <t>Region (7 regions, by World Bank)</t>
  </si>
  <si>
    <t>Region (6 regions, by TJN)</t>
  </si>
  <si>
    <t>OECD</t>
  </si>
  <si>
    <t>EU28</t>
  </si>
  <si>
    <t>G7</t>
  </si>
  <si>
    <t>G20</t>
  </si>
  <si>
    <t>G24</t>
  </si>
  <si>
    <t>G77</t>
  </si>
  <si>
    <t>GAFILAT</t>
  </si>
  <si>
    <t>CFATF</t>
  </si>
  <si>
    <t>UK dependencies</t>
  </si>
  <si>
    <t>Average</t>
  </si>
  <si>
    <t>Final Value (%)</t>
  </si>
  <si>
    <t>Final Value (USD)</t>
  </si>
  <si>
    <t>Sources (raw data)</t>
  </si>
  <si>
    <t>GSW, final (%)</t>
  </si>
  <si>
    <r>
      <t xml:space="preserve">Exports of financial services, final, true or extrapolated (USD)                   </t>
    </r>
    <r>
      <rPr>
        <i/>
        <sz val="10"/>
        <rFont val="Calibri"/>
        <family val="2"/>
        <scheme val="minor"/>
      </rPr>
      <t>[Raw data 2, 3, 4, or 5 multiplied by the multiplier to extrapolate raw data 1]</t>
    </r>
  </si>
  <si>
    <t>Multiplier to derive extrapolated values (established through regression analysis)</t>
  </si>
  <si>
    <t>Raw data 1 (IMF BOP - exports of financial services, 2018)</t>
  </si>
  <si>
    <t>Raw data 2 (IMF BOP - exports of financial services, 2017)</t>
  </si>
  <si>
    <t>Raw data 3 (IMF BOP - assets, filtered, 2018)</t>
  </si>
  <si>
    <t>Raw data 4 (IMF CPIS - assets, 2018)</t>
  </si>
  <si>
    <t>Raw data 5 (IMF CPIS - liabilities, derived, 2018)</t>
  </si>
  <si>
    <t>Total GSW of FSI jurisdictions</t>
  </si>
  <si>
    <t>Sum of GSW of all jurisdictions not covered by the FSI</t>
  </si>
  <si>
    <t>Total</t>
  </si>
  <si>
    <t>SOURCES</t>
  </si>
  <si>
    <t>Raw Data 1: IMF BoP Exports of Financial Services, 2018. Source: http://data.imf.org/BOP; accessed November 1, 2019.</t>
  </si>
  <si>
    <t>Raw Data 2: IMF BoP Exports of Financial Services, 2017. Source: http://data.imf.org/BOP; accessed November 1, 2019.</t>
  </si>
  <si>
    <t>Raw Data 3: IMF BoP Assets. Source: http://data.imf.org/BOP; accessed November 1, 2019.</t>
  </si>
  <si>
    <t>Raw Data 4: IMF CPIS Assets. Source: http://data.imf.org/CPIS; accessed November 1, 2019.</t>
  </si>
  <si>
    <t>Raw Data 5: IMF CPIS Liabilities, derived. Source: http://data.imf.org/CPIS; accessed November 1, 2019.</t>
  </si>
  <si>
    <t>DESCRIPTION</t>
  </si>
  <si>
    <r>
      <rPr>
        <b/>
        <sz val="10"/>
        <color rgb="FF000000"/>
        <rFont val="Calibri"/>
        <family val="2"/>
        <scheme val="minor"/>
      </rPr>
      <t>Extrapolation calculations:</t>
    </r>
    <r>
      <rPr>
        <sz val="10"/>
        <color rgb="FF000000"/>
        <rFont val="Calibri"/>
        <family val="2"/>
        <scheme val="minor"/>
      </rPr>
      <t xml:space="preserve"> To construct the GSW, in step 1 we use data on exports of financial services in 2018 (Raw data 1, column E), where available. For jurisdictions for which this data is missing, we extrapolate values from other sources. In step 2, we extrapolate from data on exports of financial services in 2017 (Raw data 2, column F), in step 3 from data on filtered assets (Raw data 3, column G), in step 4 from data on portfolio assets (Raw data 4, column H), and in step 5 from data on derived liabilities (Raw data 5, column I). The extrapolation involves finding a value by which to multiply each alternative raw data (e.g. raw data 2, 3 or 4) to estimate a value for raw data 1. This is done using regression analysis. Basically, this means that we estimate the relationship between raw data 1 and other data for all those countries for which we have both values. Then we apply the value of this relationship to those countries that lack values for raw data 1. For example, imagine that 80 countries had values of raw data 1 and 2. We calculate that, on average, for these 80 countries, the following rule applies: raw data 1 = raw data 2 x 0.5. We then assume that this relationship will apply to all other countries for which we do not have raw data 1. Therefore, for countries that only have raw data 2 (but lack raw data 1), we multiply the raw data 2 value by 0.5 to estimate their raw data 1 value. We also do this for raw data 3, 4 and 5 as subject to availability of this data. See Section 4 in the FSI 2020 Methodology for full details.</t>
    </r>
  </si>
  <si>
    <r>
      <rPr>
        <b/>
        <sz val="10"/>
        <color rgb="FF000000"/>
        <rFont val="Calibri"/>
        <family val="2"/>
        <scheme val="minor"/>
      </rPr>
      <t>Raw Data 1: Export of Financial Services:</t>
    </r>
    <r>
      <rPr>
        <sz val="10"/>
        <color rgb="FF000000"/>
        <rFont val="Calibri"/>
        <family val="2"/>
        <scheme val="minor"/>
      </rPr>
      <t xml:space="preserve"> "Financial services cover financial intermediary and auxiliary services, except insurance and pension fund services. These services include those usually provided by banks and other financial corporations. They include deposit taking and lending, letters of credit, credit card services, commissions and charges related to financial leasing, factoring, underwriting, and clearing of payments. Also included are financial advisory services, custody of financial assets or bullion, financial asset management, monitoring services, liquidity provision services, risk assumption services other than insurance, merger and acquisition services, credit rating services, stock exchange services, and trust services" (IMF BoP Manual 6, p. 172).</t>
    </r>
  </si>
  <si>
    <t>GSW of non-FSI2020 jurisdictions</t>
  </si>
  <si>
    <t>Oman</t>
  </si>
  <si>
    <t>OMN</t>
  </si>
  <si>
    <t>OM</t>
  </si>
  <si>
    <t>Burkina Faso</t>
  </si>
  <si>
    <t>BFA</t>
  </si>
  <si>
    <t>BF</t>
  </si>
  <si>
    <t>Guam</t>
  </si>
  <si>
    <t>GUM</t>
  </si>
  <si>
    <t>GU</t>
  </si>
  <si>
    <t>Belarus</t>
  </si>
  <si>
    <t>BLR</t>
  </si>
  <si>
    <t>BY</t>
  </si>
  <si>
    <t>Serbia</t>
  </si>
  <si>
    <t>SRB</t>
  </si>
  <si>
    <t>RS</t>
  </si>
  <si>
    <t>Namibia</t>
  </si>
  <si>
    <t>NAM</t>
  </si>
  <si>
    <t>NA</t>
  </si>
  <si>
    <t>Uzbekistan</t>
  </si>
  <si>
    <t>UZB</t>
  </si>
  <si>
    <t>UZ</t>
  </si>
  <si>
    <t>West Bank and Gaza</t>
  </si>
  <si>
    <t>WBG</t>
  </si>
  <si>
    <t>PS</t>
  </si>
  <si>
    <t>Gabon</t>
  </si>
  <si>
    <t>GAB</t>
  </si>
  <si>
    <t>GA</t>
  </si>
  <si>
    <t>Uganda</t>
  </si>
  <si>
    <t>UGA</t>
  </si>
  <si>
    <t>UG</t>
  </si>
  <si>
    <t>Georgia</t>
  </si>
  <si>
    <t>GEO</t>
  </si>
  <si>
    <t>GE</t>
  </si>
  <si>
    <t>Nicaragua</t>
  </si>
  <si>
    <t>NIC</t>
  </si>
  <si>
    <t>NI</t>
  </si>
  <si>
    <t>Faroe Islands</t>
  </si>
  <si>
    <t>FRO</t>
  </si>
  <si>
    <t>FO</t>
  </si>
  <si>
    <t>Malawi</t>
  </si>
  <si>
    <t>MWI</t>
  </si>
  <si>
    <t>MW</t>
  </si>
  <si>
    <t>Haiti</t>
  </si>
  <si>
    <t>HTI</t>
  </si>
  <si>
    <t>HT</t>
  </si>
  <si>
    <t>Guiana</t>
  </si>
  <si>
    <t>GUY</t>
  </si>
  <si>
    <t>GY</t>
  </si>
  <si>
    <t>Cambodia</t>
  </si>
  <si>
    <t>KHM</t>
  </si>
  <si>
    <t>KH</t>
  </si>
  <si>
    <t>Armenia</t>
  </si>
  <si>
    <t>ARM</t>
  </si>
  <si>
    <t>AM</t>
  </si>
  <si>
    <t>Guinea</t>
  </si>
  <si>
    <t>GIN</t>
  </si>
  <si>
    <t>GN</t>
  </si>
  <si>
    <t>Senegal</t>
  </si>
  <si>
    <t>SEN</t>
  </si>
  <si>
    <t>SN</t>
  </si>
  <si>
    <t>Azerbaijan</t>
  </si>
  <si>
    <t>AZE</t>
  </si>
  <si>
    <t>AZ</t>
  </si>
  <si>
    <t>Kyrgyz Republic</t>
  </si>
  <si>
    <t>KGZ</t>
  </si>
  <si>
    <t>KG</t>
  </si>
  <si>
    <t>Togo</t>
  </si>
  <si>
    <t>TGO</t>
  </si>
  <si>
    <t>TG</t>
  </si>
  <si>
    <t>Micronesia</t>
  </si>
  <si>
    <t>FSM</t>
  </si>
  <si>
    <t>FM</t>
  </si>
  <si>
    <t>New Caledonia</t>
  </si>
  <si>
    <t>NCL</t>
  </si>
  <si>
    <t>NC</t>
  </si>
  <si>
    <t>Papua New Guinea</t>
  </si>
  <si>
    <t>PNG</t>
  </si>
  <si>
    <t>PG</t>
  </si>
  <si>
    <t>Mongolia</t>
  </si>
  <si>
    <t>MNG</t>
  </si>
  <si>
    <t>MN</t>
  </si>
  <si>
    <t>Jamaica</t>
  </si>
  <si>
    <t>JAM</t>
  </si>
  <si>
    <t>JM</t>
  </si>
  <si>
    <t>Albania</t>
  </si>
  <si>
    <t>ALB</t>
  </si>
  <si>
    <t>AL</t>
  </si>
  <si>
    <t>Cote d'Ivoire</t>
  </si>
  <si>
    <t>CIV</t>
  </si>
  <si>
    <t>CI</t>
  </si>
  <si>
    <t>Myanmar</t>
  </si>
  <si>
    <t>MMR</t>
  </si>
  <si>
    <t>MM</t>
  </si>
  <si>
    <t>Iraq</t>
  </si>
  <si>
    <t>IRQ</t>
  </si>
  <si>
    <t>IQ</t>
  </si>
  <si>
    <t>Bosnia and Herzegovina</t>
  </si>
  <si>
    <t>BIH</t>
  </si>
  <si>
    <t>BA</t>
  </si>
  <si>
    <t>Benin</t>
  </si>
  <si>
    <t>BEN</t>
  </si>
  <si>
    <t>BJ</t>
  </si>
  <si>
    <t>Sierra Leone</t>
  </si>
  <si>
    <t>SLE</t>
  </si>
  <si>
    <t>SL</t>
  </si>
  <si>
    <t>Moldova</t>
  </si>
  <si>
    <t>MDA</t>
  </si>
  <si>
    <t>MD</t>
  </si>
  <si>
    <t>Fiji</t>
  </si>
  <si>
    <t>FJI</t>
  </si>
  <si>
    <t>FJ</t>
  </si>
  <si>
    <t>Afghanistan</t>
  </si>
  <si>
    <t>AFG</t>
  </si>
  <si>
    <t>AF</t>
  </si>
  <si>
    <t>Mali</t>
  </si>
  <si>
    <t>MLI</t>
  </si>
  <si>
    <t>ML</t>
  </si>
  <si>
    <t>Palau</t>
  </si>
  <si>
    <t>PLW</t>
  </si>
  <si>
    <t>PW</t>
  </si>
  <si>
    <t>Bonaire, Sint Eustatius and Saba</t>
  </si>
  <si>
    <t>BES</t>
  </si>
  <si>
    <t>BQ</t>
  </si>
  <si>
    <t>Honduras</t>
  </si>
  <si>
    <t>HND</t>
  </si>
  <si>
    <t>HN</t>
  </si>
  <si>
    <t>Zambia</t>
  </si>
  <si>
    <t>ZMB</t>
  </si>
  <si>
    <t>ZM</t>
  </si>
  <si>
    <t>Zimbabwe</t>
  </si>
  <si>
    <t>ZWE</t>
  </si>
  <si>
    <t>ZW</t>
  </si>
  <si>
    <t>Ethiopia</t>
  </si>
  <si>
    <t>ETH</t>
  </si>
  <si>
    <t>ET</t>
  </si>
  <si>
    <t>Madagascar</t>
  </si>
  <si>
    <t>MDG</t>
  </si>
  <si>
    <t>MG</t>
  </si>
  <si>
    <t>Mayotte</t>
  </si>
  <si>
    <t>MYT</t>
  </si>
  <si>
    <t>YT</t>
  </si>
  <si>
    <t>Mozambique</t>
  </si>
  <si>
    <t>MOZ</t>
  </si>
  <si>
    <t>MZ</t>
  </si>
  <si>
    <t>Sudan</t>
  </si>
  <si>
    <t>SDN</t>
  </si>
  <si>
    <t>SD</t>
  </si>
  <si>
    <t>Iran</t>
  </si>
  <si>
    <t>IRN</t>
  </si>
  <si>
    <t>IR</t>
  </si>
  <si>
    <t>Guinea-Bissau</t>
  </si>
  <si>
    <t>GNB</t>
  </si>
  <si>
    <t>GW</t>
  </si>
  <si>
    <t>Congo, Dem. Rep. of</t>
  </si>
  <si>
    <t>ZAR</t>
  </si>
  <si>
    <t>CD</t>
  </si>
  <si>
    <t>South Sudan</t>
  </si>
  <si>
    <t>SSD</t>
  </si>
  <si>
    <t>Congo, Rep. of</t>
  </si>
  <si>
    <t>COG</t>
  </si>
  <si>
    <t>CG</t>
  </si>
  <si>
    <t>Libya</t>
  </si>
  <si>
    <t>LBY</t>
  </si>
  <si>
    <t>LY</t>
  </si>
  <si>
    <t>Bhutan</t>
  </si>
  <si>
    <t>BTN</t>
  </si>
  <si>
    <t>BT</t>
  </si>
  <si>
    <t>Niger</t>
  </si>
  <si>
    <t>NER</t>
  </si>
  <si>
    <t>NE</t>
  </si>
  <si>
    <t>Eswatini</t>
  </si>
  <si>
    <t>SWZ</t>
  </si>
  <si>
    <t>SZ</t>
  </si>
  <si>
    <t>French Polynesia</t>
  </si>
  <si>
    <t>PYF</t>
  </si>
  <si>
    <t>PF</t>
  </si>
  <si>
    <t>Syria</t>
  </si>
  <si>
    <t>SYR</t>
  </si>
  <si>
    <t>SY</t>
  </si>
  <si>
    <t>Kiribati</t>
  </si>
  <si>
    <t>KIR</t>
  </si>
  <si>
    <t>KI</t>
  </si>
  <si>
    <t>Laos</t>
  </si>
  <si>
    <t>LAO</t>
  </si>
  <si>
    <t>LA</t>
  </si>
  <si>
    <t>Suriname</t>
  </si>
  <si>
    <t>SUR</t>
  </si>
  <si>
    <t>SR</t>
  </si>
  <si>
    <t>Cuba</t>
  </si>
  <si>
    <t>CUB</t>
  </si>
  <si>
    <t>CU</t>
  </si>
  <si>
    <t>Kosovo</t>
  </si>
  <si>
    <t>KSV</t>
  </si>
  <si>
    <t>XK</t>
  </si>
  <si>
    <t>American Samoa</t>
  </si>
  <si>
    <t>ASM</t>
  </si>
  <si>
    <t>AS</t>
  </si>
  <si>
    <t>Comoros</t>
  </si>
  <si>
    <t>COM</t>
  </si>
  <si>
    <t>KM</t>
  </si>
  <si>
    <t>Cape Verde</t>
  </si>
  <si>
    <t>CPV</t>
  </si>
  <si>
    <t>CV</t>
  </si>
  <si>
    <t>Cocos Islands</t>
  </si>
  <si>
    <t>CCK</t>
  </si>
  <si>
    <t>CC</t>
  </si>
  <si>
    <t>Reunion</t>
  </si>
  <si>
    <t>REU</t>
  </si>
  <si>
    <t>RE</t>
  </si>
  <si>
    <t>Greenland</t>
  </si>
  <si>
    <t>GRL</t>
  </si>
  <si>
    <t>GL</t>
  </si>
  <si>
    <t>Burundi</t>
  </si>
  <si>
    <t>BDI</t>
  </si>
  <si>
    <t>BI</t>
  </si>
  <si>
    <t>Nepal</t>
  </si>
  <si>
    <t>NPL</t>
  </si>
  <si>
    <t>NP</t>
  </si>
  <si>
    <t>Tokelau</t>
  </si>
  <si>
    <t>TKL</t>
  </si>
  <si>
    <t>TK</t>
  </si>
  <si>
    <t>Timor-Leste</t>
  </si>
  <si>
    <t>TMP</t>
  </si>
  <si>
    <t>TL</t>
  </si>
  <si>
    <t>French Guiana</t>
  </si>
  <si>
    <t>GUF</t>
  </si>
  <si>
    <t>GF</t>
  </si>
  <si>
    <t>Norfolk Island</t>
  </si>
  <si>
    <t>NFK</t>
  </si>
  <si>
    <t>NF</t>
  </si>
  <si>
    <t>Tajikistan</t>
  </si>
  <si>
    <t>TJK</t>
  </si>
  <si>
    <t>TJ</t>
  </si>
  <si>
    <t>Wallis and Fortuna</t>
  </si>
  <si>
    <t>WLF</t>
  </si>
  <si>
    <t>WF</t>
  </si>
  <si>
    <t>Mauritania</t>
  </si>
  <si>
    <t>MRT</t>
  </si>
  <si>
    <t>MR</t>
  </si>
  <si>
    <t>British Indian Ocean Territory</t>
  </si>
  <si>
    <t>IOT</t>
  </si>
  <si>
    <t>IO</t>
  </si>
  <si>
    <t>Pitcairn</t>
  </si>
  <si>
    <t>PCN</t>
  </si>
  <si>
    <t>PN</t>
  </si>
  <si>
    <t>Turkmenistan</t>
  </si>
  <si>
    <t>TKM</t>
  </si>
  <si>
    <t>TM</t>
  </si>
  <si>
    <t>Somalia</t>
  </si>
  <si>
    <t>SOM</t>
  </si>
  <si>
    <t>SO</t>
  </si>
  <si>
    <t>Eritrea</t>
  </si>
  <si>
    <t>ERI</t>
  </si>
  <si>
    <t>ER</t>
  </si>
  <si>
    <t>Sint Maarten</t>
  </si>
  <si>
    <t>SXM</t>
  </si>
  <si>
    <t>SX</t>
  </si>
  <si>
    <t>Equatorial Guinea</t>
  </si>
  <si>
    <t>GNQ</t>
  </si>
  <si>
    <t>GQ</t>
  </si>
  <si>
    <t>St. Pierre and Miquelon</t>
  </si>
  <si>
    <t>SPM</t>
  </si>
  <si>
    <t>Christmas Island</t>
  </si>
  <si>
    <t>CXR</t>
  </si>
  <si>
    <t>CX</t>
  </si>
  <si>
    <t>Niue</t>
  </si>
  <si>
    <t>NIU</t>
  </si>
  <si>
    <t>NU</t>
  </si>
  <si>
    <t>Central African Republic</t>
  </si>
  <si>
    <t>CAF</t>
  </si>
  <si>
    <t>CF</t>
  </si>
  <si>
    <t>Yemen</t>
  </si>
  <si>
    <t>YEM</t>
  </si>
  <si>
    <t>YE</t>
  </si>
  <si>
    <t>Tonga</t>
  </si>
  <si>
    <t>TON</t>
  </si>
  <si>
    <t>TO</t>
  </si>
  <si>
    <t>Vatican</t>
  </si>
  <si>
    <t>VAT</t>
  </si>
  <si>
    <t>VA</t>
  </si>
  <si>
    <t>North Korea</t>
  </si>
  <si>
    <t>PRK</t>
  </si>
  <si>
    <t>KP</t>
  </si>
  <si>
    <t>French Southern and Antarctic Lands</t>
  </si>
  <si>
    <t>ATF</t>
  </si>
  <si>
    <t>Guadeloupe</t>
  </si>
  <si>
    <t>GLP</t>
  </si>
  <si>
    <t>GP</t>
  </si>
  <si>
    <t>Martinique</t>
  </si>
  <si>
    <t>MTQ</t>
  </si>
  <si>
    <t>MQ</t>
  </si>
  <si>
    <t>Lesotho</t>
  </si>
  <si>
    <t>LSO</t>
  </si>
  <si>
    <t>LS</t>
  </si>
  <si>
    <t>Sao Tome and Principe</t>
  </si>
  <si>
    <t>STP</t>
  </si>
  <si>
    <t>ST</t>
  </si>
  <si>
    <t>US Pacific Islands</t>
  </si>
  <si>
    <t>PUS</t>
  </si>
  <si>
    <t>PC</t>
  </si>
  <si>
    <t>Saint Helena</t>
  </si>
  <si>
    <t>SHN</t>
  </si>
  <si>
    <t>SH</t>
  </si>
  <si>
    <t>Solomon Islands</t>
  </si>
  <si>
    <t>SLB</t>
  </si>
  <si>
    <t>SB</t>
  </si>
  <si>
    <t>Chad</t>
  </si>
  <si>
    <t>TCD</t>
  </si>
  <si>
    <t>TD</t>
  </si>
  <si>
    <t>Western Sahara</t>
  </si>
  <si>
    <t>ESH</t>
  </si>
  <si>
    <t>EH</t>
  </si>
  <si>
    <t>Falkland Islands</t>
  </si>
  <si>
    <t>FLK</t>
  </si>
  <si>
    <t>FK</t>
  </si>
  <si>
    <t>FSI 2018 results</t>
  </si>
  <si>
    <t>FSI 2020 results</t>
  </si>
  <si>
    <t>Changes between FSI 2018 &amp; FSI 2020 (going up is bad!)</t>
  </si>
  <si>
    <t>FSI if SS stayed the same</t>
  </si>
  <si>
    <t>FSI if GSW stayed the same</t>
  </si>
  <si>
    <t>Causes of change in rank (going up is bad, it means higher in the ranking!)</t>
  </si>
  <si>
    <t>Causes of change in FSI</t>
  </si>
  <si>
    <t>FSI</t>
  </si>
  <si>
    <t>FSI share</t>
  </si>
  <si>
    <t>GSW</t>
  </si>
  <si>
    <t>FSI (%)</t>
  </si>
  <si>
    <t>FSI share (%)</t>
  </si>
  <si>
    <t>SS (%)</t>
  </si>
  <si>
    <t>GSW (%)</t>
  </si>
  <si>
    <t>Expanded coverage (new countries)</t>
  </si>
  <si>
    <t>Change in SS (Rank in case SS stayed the same minus actual rank)</t>
  </si>
  <si>
    <t>Change in GSW (Rank in case GSW stayed the same minus actual rank)</t>
  </si>
  <si>
    <t>Actual change in FSI</t>
  </si>
  <si>
    <t>Change in FSI due to change in SS</t>
  </si>
  <si>
    <t>Change in FSI due to change in GSW</t>
  </si>
  <si>
    <t>Explanations</t>
  </si>
  <si>
    <t>Cayman had the largest absolute increase in GSW of all countries. Furthermore, Cayman relatively worsened its international cooperation: its judicial cooperation score measured by FATF decreased (in March 2019 evaluation, Cayman worsened its score considerably - see screenshot taken of FSI database 2018 and 2020). Cayman also worsened because of a change in the methodology in KFSI 18 (automatic information exchange), but this change did not cause Cayman to be #1 in FSI (if we chose the old way to calculate its score in KFSI 18, it would remain #1).</t>
  </si>
  <si>
    <t>Switzerland improved its automatic information exchange network (and their score in KFSI 18): In 2018 they were considered to exchange by 2018 (not 2017), they had 39/69 rels and they had 3 bad issues (conditions, postponement and refusal). In 2020 they are exchanging since 2020, they have 89/97, and no longer any of the bad issues (change in methodology where we don't penalise postponement. They are considered not to impose conditions anymore, and refusal is covered by the number of relationshis, not apart).</t>
  </si>
  <si>
    <t>US worsened its secrecy score, mainly because US expanded menu of secretive legal entities available (New Hampshire private foundation)</t>
  </si>
  <si>
    <t>FSI 2018 categories</t>
  </si>
  <si>
    <t>FSI 2020 categories</t>
  </si>
  <si>
    <t>Difference 2018-2020</t>
  </si>
  <si>
    <t>Cat 1</t>
  </si>
  <si>
    <t>Cat 2</t>
  </si>
  <si>
    <t>Cat 3</t>
  </si>
  <si>
    <t>Cat 4</t>
  </si>
  <si>
    <t>Summary</t>
  </si>
  <si>
    <t>Cat 1: Ownership registration</t>
  </si>
  <si>
    <t>Cat 2: Legal entity transparency</t>
  </si>
  <si>
    <t>Cat 3: Integrity of tax and financial regulation</t>
  </si>
  <si>
    <t>Cat 4: International standards and cooperation</t>
  </si>
  <si>
    <t>% change</t>
  </si>
  <si>
    <t>KFSI 'X' 2020-2018 (i.e. positive values mean that secrecy increased between 2018 and 2020)</t>
  </si>
  <si>
    <t>ADO</t>
  </si>
  <si>
    <t>GSW calculated retrospectively, using FSI 2020 methodology</t>
  </si>
  <si>
    <t>fsi_2009data_gsw_cons</t>
  </si>
  <si>
    <t>final_expFinSer2009</t>
  </si>
  <si>
    <t>fsi_2010data_gsw_cons</t>
  </si>
  <si>
    <t>final_expFinSer2010</t>
  </si>
  <si>
    <t>fsi_2011data_gsw_cons</t>
  </si>
  <si>
    <t>final_expFinSer2011</t>
  </si>
  <si>
    <t>fsi_2012data_gsw_cons</t>
  </si>
  <si>
    <t>final_expFinSer2012</t>
  </si>
  <si>
    <t>fsi_2013data_gsw_cons</t>
  </si>
  <si>
    <t>final_expFinSer2013</t>
  </si>
  <si>
    <t>fsi_2014data_gsw_cons</t>
  </si>
  <si>
    <t>final_expFinSer2014</t>
  </si>
  <si>
    <t>fsi_2015data_gsw_cons</t>
  </si>
  <si>
    <t>final_expFinSer2015</t>
  </si>
  <si>
    <t>fsi_2016data_gsw_cons</t>
  </si>
  <si>
    <t>final_expFinSer2016</t>
  </si>
  <si>
    <t>fsi_2017data_gsw_cons</t>
  </si>
  <si>
    <t>final_expFinSer2017</t>
  </si>
  <si>
    <t>fsi_2018data_gsw_cons</t>
  </si>
  <si>
    <t>final_expFinSer2018</t>
  </si>
  <si>
    <t>included_in_fsi_2018</t>
  </si>
  <si>
    <t>included_in_fsi_2020</t>
  </si>
  <si>
    <t>Diff in GSW, 2018-2015</t>
  </si>
  <si>
    <t>% change in GSW, 2018-2015</t>
  </si>
  <si>
    <t>Diff in expFinSer, 2018-2015</t>
  </si>
  <si>
    <t>% change in expFinSer, 2018-2015</t>
  </si>
  <si>
    <t>Choose country:</t>
  </si>
  <si>
    <t>Year</t>
  </si>
  <si>
    <t>Global total of exports of financial services</t>
  </si>
  <si>
    <t>133 FSI2020 jurisdictions' total exports of financial services (USD billion)</t>
  </si>
  <si>
    <t>Data for graph</t>
  </si>
  <si>
    <t>Growth 2015 to 2018:</t>
  </si>
  <si>
    <t>FSI2020 jurisdictions (average):</t>
  </si>
  <si>
    <t>Macedonia</t>
  </si>
  <si>
    <t>Alderney</t>
  </si>
  <si>
    <t>GBA</t>
  </si>
  <si>
    <t>Anjouan</t>
  </si>
  <si>
    <t/>
  </si>
  <si>
    <t>Antarctica</t>
  </si>
  <si>
    <t>ATA</t>
  </si>
  <si>
    <t>AQ</t>
  </si>
  <si>
    <t>Bouvet Island</t>
  </si>
  <si>
    <t>BVT</t>
  </si>
  <si>
    <t>BV</t>
  </si>
  <si>
    <t>Campione d'Italia</t>
  </si>
  <si>
    <t>Ceuta</t>
  </si>
  <si>
    <t>Channel Islands</t>
  </si>
  <si>
    <t>Czechoslovakia</t>
  </si>
  <si>
    <t>CSK</t>
  </si>
  <si>
    <t>Djibouti</t>
  </si>
  <si>
    <t>DJI</t>
  </si>
  <si>
    <t>DJ</t>
  </si>
  <si>
    <t>East Germany</t>
  </si>
  <si>
    <t>Eritrea and Ethiopia</t>
  </si>
  <si>
    <t>Heard Island and McDonald Islands</t>
  </si>
  <si>
    <t>HMD</t>
  </si>
  <si>
    <t>HM</t>
  </si>
  <si>
    <t>Ingushetia</t>
  </si>
  <si>
    <t>Labuan Island</t>
  </si>
  <si>
    <t>Melilla</t>
  </si>
  <si>
    <t>Netherlands Antilles</t>
  </si>
  <si>
    <t>ANT</t>
  </si>
  <si>
    <t>AN</t>
  </si>
  <si>
    <t>North Vietnam</t>
  </si>
  <si>
    <t>North Yemen</t>
  </si>
  <si>
    <t>Northern Mariana Islands</t>
  </si>
  <si>
    <t>MNP</t>
  </si>
  <si>
    <t>MP</t>
  </si>
  <si>
    <t>Palestine</t>
  </si>
  <si>
    <t>PSE</t>
  </si>
  <si>
    <t>Sark</t>
  </si>
  <si>
    <t>Serbia and Montenegro</t>
  </si>
  <si>
    <t>SCG</t>
  </si>
  <si>
    <t>South Georgia and the South Sandwich Islands</t>
  </si>
  <si>
    <t>SGS</t>
  </si>
  <si>
    <t>GS</t>
  </si>
  <si>
    <t>South Vietnam</t>
  </si>
  <si>
    <t>South Yemen</t>
  </si>
  <si>
    <t>St. Martin</t>
  </si>
  <si>
    <t>MAF</t>
  </si>
  <si>
    <t>MF</t>
  </si>
  <si>
    <t>Svalbard and Jan Mayen Islands</t>
  </si>
  <si>
    <t>SJM</t>
  </si>
  <si>
    <t>SJ</t>
  </si>
  <si>
    <t>Tibet</t>
  </si>
  <si>
    <t>Turkish Republic of Northern Cyprus</t>
  </si>
  <si>
    <t>Tuvalu</t>
  </si>
  <si>
    <t>TUV</t>
  </si>
  <si>
    <t>TV</t>
  </si>
  <si>
    <t>USSR</t>
  </si>
  <si>
    <t>SUN</t>
  </si>
  <si>
    <t>SU</t>
  </si>
  <si>
    <t>West Germany</t>
  </si>
  <si>
    <t>Yugoslavia</t>
  </si>
  <si>
    <t>YUG</t>
  </si>
  <si>
    <t>Zanzibar</t>
  </si>
  <si>
    <t>EAZ</t>
  </si>
  <si>
    <t>If OECD Inclusive framework published CbCR data (i.e. all 137 OECD Inclusive framework would have KFSI8 = 0)</t>
  </si>
  <si>
    <t>If all countries had public beneficial ownership registries (i.e. all countries would have KFSI3=0)</t>
  </si>
  <si>
    <t>FSI Value</t>
  </si>
  <si>
    <t>FSI Share</t>
  </si>
  <si>
    <t>Reduction of</t>
  </si>
  <si>
    <t>Count of FSI2020 jurisdictions</t>
  </si>
  <si>
    <t>Count of jurisdictions</t>
  </si>
  <si>
    <t>FSI2020 sum</t>
  </si>
  <si>
    <t>FSI2020 share sum</t>
  </si>
  <si>
    <t>SS2020 average</t>
  </si>
  <si>
    <t>SS2020 cat1 average</t>
  </si>
  <si>
    <t>SS2020 cat2 average</t>
  </si>
  <si>
    <t>SS2020 cat3 average</t>
  </si>
  <si>
    <t>SS2020 cat4 average</t>
  </si>
  <si>
    <t>GSW2020 sum</t>
  </si>
  <si>
    <t>Exports of financial services sum (USD, 2018)</t>
  </si>
  <si>
    <t>Cluster analysis 2018-2020 (for 112 FSI2018 jurisdictions):</t>
  </si>
  <si>
    <t>Count of FSI2018/20 jurisdictions</t>
  </si>
  <si>
    <t>FSI2018 sum</t>
  </si>
  <si>
    <t>Diff 2018-2020</t>
  </si>
  <si>
    <t>Diff 2018-2020 (%)</t>
  </si>
  <si>
    <t>FSI2018 share sum</t>
  </si>
  <si>
    <t>SS2018 average</t>
  </si>
  <si>
    <t>SS2018 cat1 average</t>
  </si>
  <si>
    <t>SS2018 cat2 average</t>
  </si>
  <si>
    <t>SS2018 cat3 average</t>
  </si>
  <si>
    <t>SS2018 cat4 average</t>
  </si>
  <si>
    <t>GSW2018 sum</t>
  </si>
  <si>
    <t>Exports of financial services sum (USD, 2015)</t>
  </si>
  <si>
    <t>Diff 2015-2018</t>
  </si>
  <si>
    <t>Diff 2015-2018 (%)</t>
  </si>
  <si>
    <t>FSI2020 all countries</t>
  </si>
  <si>
    <t>FSI2020 top10</t>
  </si>
  <si>
    <t>FSI2020 top15</t>
  </si>
  <si>
    <t>EU28 excl. UK</t>
  </si>
  <si>
    <t>EU28 + UK dependencies</t>
  </si>
  <si>
    <t>EU28 dependencies</t>
  </si>
  <si>
    <t>EU28 + EU28 dependencies</t>
  </si>
  <si>
    <t>EU28 + EFTA</t>
  </si>
  <si>
    <t>EU28 + EFTA + EU28 dependencies</t>
  </si>
  <si>
    <t>OECD dependencies</t>
  </si>
  <si>
    <t>OECD + OECD dependencies</t>
  </si>
  <si>
    <t>UK</t>
  </si>
  <si>
    <t>UK + UK dependencies</t>
  </si>
  <si>
    <t>UK + UK privy</t>
  </si>
  <si>
    <t>UK privy</t>
  </si>
  <si>
    <t>UK + UK dependencies + UK privy</t>
  </si>
  <si>
    <t>Non-OECD excl. OECD dependencies</t>
  </si>
  <si>
    <t>Non-OECD</t>
  </si>
  <si>
    <t>Axis of Avoidance (UK + UK dependencies + CH + NL + LX)</t>
  </si>
  <si>
    <t>All countries (incl. non-FSI2020 jurisdictions)</t>
  </si>
  <si>
    <t>South Asia (WB: 1/7)</t>
  </si>
  <si>
    <t>Europe &amp; Central Asia (WB: 2/7)</t>
  </si>
  <si>
    <t>Middle East &amp; North Africa (WB: 3/7)</t>
  </si>
  <si>
    <t>East Asia &amp; Pacific (WB: 4/7)</t>
  </si>
  <si>
    <t>Sub-Saharan Africa (WB: 5/7)</t>
  </si>
  <si>
    <t>Latin America &amp; Caribbean (WB: 6/7)</t>
  </si>
  <si>
    <t>North America (WB: 7/7)</t>
  </si>
  <si>
    <t>Africa</t>
  </si>
  <si>
    <t>Latin America</t>
  </si>
  <si>
    <t>Low income (WB: 1/4)</t>
  </si>
  <si>
    <t>Lower middle income (WB: 2/4)</t>
  </si>
  <si>
    <t>Upper middle income (WB: 3/4)</t>
  </si>
  <si>
    <t>High income (WB: 4/4)</t>
  </si>
  <si>
    <t>CTATF</t>
  </si>
  <si>
    <t>Africa (TJN: 1/6)</t>
  </si>
  <si>
    <t>Asia (TJN: 2/6)</t>
  </si>
  <si>
    <t>Europe (TJN: 3/6)</t>
  </si>
  <si>
    <t>Latin America &amp; Caribbean (TJN: 4/6)</t>
  </si>
  <si>
    <t>North America (TJN: 5/6)</t>
  </si>
  <si>
    <t>Oceania (TJN: 6/6)</t>
  </si>
  <si>
    <t>Country</t>
  </si>
  <si>
    <t>FSI2018 country name</t>
  </si>
  <si>
    <t>FSI2018 country name with footnotes</t>
  </si>
  <si>
    <t>dev_weo2015</t>
  </si>
  <si>
    <t>class_devgroup_weo2015</t>
  </si>
  <si>
    <t>dev_status_un</t>
  </si>
  <si>
    <t>OECD_OCT</t>
  </si>
  <si>
    <t>oecd_bepsIF_20200122</t>
  </si>
  <si>
    <t>GBR_OT</t>
  </si>
  <si>
    <t>GBR_CD</t>
  </si>
  <si>
    <t>GBR_OCT</t>
  </si>
  <si>
    <t>GBR_privy</t>
  </si>
  <si>
    <t>NLD_OCT</t>
  </si>
  <si>
    <t>FRA_OCT</t>
  </si>
  <si>
    <t>DNK_OCT</t>
  </si>
  <si>
    <t>EU28_OCT</t>
  </si>
  <si>
    <t>OPEC</t>
  </si>
  <si>
    <t>th_unctad2015</t>
  </si>
  <si>
    <t>th_eu_blacklist_190312</t>
  </si>
  <si>
    <t>th_eu_greylist_190312</t>
  </si>
  <si>
    <t>region_final</t>
  </si>
  <si>
    <t>income_wb_2017</t>
  </si>
  <si>
    <t>gdp_wb</t>
  </si>
  <si>
    <t>population_wb</t>
  </si>
  <si>
    <t>income_wb</t>
  </si>
  <si>
    <t>gini_wb</t>
  </si>
  <si>
    <t>nbr_wb</t>
  </si>
  <si>
    <t>fsi_2018_rank</t>
  </si>
  <si>
    <t>fsi_2018</t>
  </si>
  <si>
    <t>fsi_2018_share</t>
  </si>
  <si>
    <t>fsi_2018_ss</t>
  </si>
  <si>
    <t>fsi_2018_ss_ki1</t>
  </si>
  <si>
    <t>fsi_2018_ss_ki2</t>
  </si>
  <si>
    <t>fsi_2018_ss_ki3</t>
  </si>
  <si>
    <t>fsi_2018_ss_ki4</t>
  </si>
  <si>
    <t>fsi_2018_ss_ki5</t>
  </si>
  <si>
    <t>fsi_2018_ss_ki6</t>
  </si>
  <si>
    <t>fsi_2018_ss_ki7</t>
  </si>
  <si>
    <t>fsi_2018_ss_ki8</t>
  </si>
  <si>
    <t>fsi_2018_ss_ki9</t>
  </si>
  <si>
    <t>fsi_2018_ss_ki10</t>
  </si>
  <si>
    <t>fsi_2018_ss_ki11</t>
  </si>
  <si>
    <t>fsi_2018_ss_ki12</t>
  </si>
  <si>
    <t>fsi_2018_ss_ki13</t>
  </si>
  <si>
    <t>fsi_2018_ss_ki14</t>
  </si>
  <si>
    <t>fsi_2018_ss_ki15</t>
  </si>
  <si>
    <t>fsi_2018_ss_ki16</t>
  </si>
  <si>
    <t>fsi_2018_ss_ki17</t>
  </si>
  <si>
    <t>fsi_2018_ss_ki18</t>
  </si>
  <si>
    <t>fsi_2018_ss_ki19</t>
  </si>
  <si>
    <t>fsi_2018_ss_ki20</t>
  </si>
  <si>
    <t>fsi_2018_ss_cat1</t>
  </si>
  <si>
    <t>fsi_2018_ss_cat2</t>
  </si>
  <si>
    <t>fsi_2018_ss_cat3</t>
  </si>
  <si>
    <t>fsi_2018_ss_cat4</t>
  </si>
  <si>
    <t>fsi_2018_gsw</t>
  </si>
  <si>
    <t>expFinSer_final_2015</t>
  </si>
  <si>
    <t>cpis_assets</t>
  </si>
  <si>
    <t>included_in_cthi_2019</t>
  </si>
  <si>
    <t>cthi_2019_rank</t>
  </si>
  <si>
    <t>cthi_2019</t>
  </si>
  <si>
    <t>cthi_2019_share</t>
  </si>
  <si>
    <t>cthi_2019_hs</t>
  </si>
  <si>
    <t>cthi_2019_gsw</t>
  </si>
  <si>
    <t>lacitr_final</t>
  </si>
  <si>
    <t>big4_offices_2018</t>
  </si>
  <si>
    <t>legal_origin</t>
  </si>
  <si>
    <t>gdp_final</t>
  </si>
  <si>
    <t>big4staff</t>
  </si>
  <si>
    <t>population_final</t>
  </si>
  <si>
    <t>gdppc_final</t>
  </si>
  <si>
    <t>nctr_final</t>
  </si>
  <si>
    <t>expFinSer_final</t>
  </si>
  <si>
    <t>EFTA</t>
  </si>
  <si>
    <t>region_tjn</t>
  </si>
  <si>
    <t>g7</t>
  </si>
  <si>
    <t>g24</t>
  </si>
  <si>
    <t>g77</t>
  </si>
  <si>
    <t>eu28</t>
  </si>
  <si>
    <t>oecd</t>
  </si>
  <si>
    <t>g20</t>
  </si>
  <si>
    <t>gafilat</t>
  </si>
  <si>
    <t>cfatf</t>
  </si>
  <si>
    <t>ukt</t>
  </si>
  <si>
    <t>mena</t>
  </si>
  <si>
    <t>africa</t>
  </si>
  <si>
    <t>asia</t>
  </si>
  <si>
    <t>europe</t>
  </si>
  <si>
    <t>latinamericaandthecaribbean</t>
  </si>
  <si>
    <t>northernamerica</t>
  </si>
  <si>
    <t>oceania</t>
  </si>
  <si>
    <t>FSI 2020</t>
  </si>
  <si>
    <t>FSI share 2020</t>
  </si>
  <si>
    <t>SS 2020</t>
  </si>
  <si>
    <t>SS 2020 cat1</t>
  </si>
  <si>
    <t>SS 2020 cat2</t>
  </si>
  <si>
    <t>SS 2020 cat3</t>
  </si>
  <si>
    <t>SS 2020 cat4</t>
  </si>
  <si>
    <t>GSW 2020</t>
  </si>
  <si>
    <t>is_in_scope</t>
  </si>
  <si>
    <t>Middle East, North Africa, Afghanistan, and Pakistan</t>
  </si>
  <si>
    <t>developing</t>
  </si>
  <si>
    <t>Middle East &amp; North Africa</t>
  </si>
  <si>
    <t>Upper middle income</t>
  </si>
  <si>
    <t>developed</t>
  </si>
  <si>
    <t>Europe &amp; Central Asia</t>
  </si>
  <si>
    <t>High income</t>
  </si>
  <si>
    <t>Europe</t>
  </si>
  <si>
    <t>Sub-Saharan Africa</t>
  </si>
  <si>
    <t>Lower middle income</t>
  </si>
  <si>
    <t>Latin America &amp; Caribbean</t>
  </si>
  <si>
    <t>Latin America and the Caribbean</t>
  </si>
  <si>
    <t>French</t>
  </si>
  <si>
    <t>Aruba2</t>
  </si>
  <si>
    <t>Australia2</t>
  </si>
  <si>
    <t>East Asia &amp; Pacific</t>
  </si>
  <si>
    <t>English</t>
  </si>
  <si>
    <t>Oceania</t>
  </si>
  <si>
    <t>Austria2</t>
  </si>
  <si>
    <t>German</t>
  </si>
  <si>
    <t>Bahrain2</t>
  </si>
  <si>
    <t>Asia</t>
  </si>
  <si>
    <t>Emerging and Developing Asia</t>
  </si>
  <si>
    <t>South Asia</t>
  </si>
  <si>
    <t>Belgium2</t>
  </si>
  <si>
    <t>Belize2</t>
  </si>
  <si>
    <t>North America</t>
  </si>
  <si>
    <t>Botswana2</t>
  </si>
  <si>
    <t>Brazil2</t>
  </si>
  <si>
    <t>British Virgin Islands2</t>
  </si>
  <si>
    <t>Emerging and Developing Europe</t>
  </si>
  <si>
    <t>Canada2</t>
  </si>
  <si>
    <t>Cayman Islands2</t>
  </si>
  <si>
    <t>Curacao2</t>
  </si>
  <si>
    <t>Cyprus2</t>
  </si>
  <si>
    <t>Czech Republic</t>
  </si>
  <si>
    <t>Denmark2</t>
  </si>
  <si>
    <t>Scandinavian</t>
  </si>
  <si>
    <t>Gambia2</t>
  </si>
  <si>
    <t>Low income</t>
  </si>
  <si>
    <t>Germany2</t>
  </si>
  <si>
    <t>Ghana2</t>
  </si>
  <si>
    <t>Guatemala2</t>
  </si>
  <si>
    <t>Guernsey2</t>
  </si>
  <si>
    <t>Hong Kong2</t>
  </si>
  <si>
    <t>India2</t>
  </si>
  <si>
    <t>Ireland2</t>
  </si>
  <si>
    <t>Israel2</t>
  </si>
  <si>
    <t>Italy2</t>
  </si>
  <si>
    <t>Jersey2</t>
  </si>
  <si>
    <t>Commonwealth of Independent States</t>
  </si>
  <si>
    <t>transition</t>
  </si>
  <si>
    <t>Kenya2</t>
  </si>
  <si>
    <t>Lebanon2</t>
  </si>
  <si>
    <t>Liberia2</t>
  </si>
  <si>
    <t>Luxembourg2</t>
  </si>
  <si>
    <t>Malaysia (Labuan)</t>
  </si>
  <si>
    <t>Malaysia (Labuan)3</t>
  </si>
  <si>
    <t>Mauritius2</t>
  </si>
  <si>
    <t>Netherlands2</t>
  </si>
  <si>
    <t>New Zealand2</t>
  </si>
  <si>
    <t>Norway2</t>
  </si>
  <si>
    <t>Panama2</t>
  </si>
  <si>
    <t>Portugal (Madeira)</t>
  </si>
  <si>
    <t>Portugal (Madeira)3</t>
  </si>
  <si>
    <t>Romania2</t>
  </si>
  <si>
    <t>Singapore2</t>
  </si>
  <si>
    <t>South Africa2</t>
  </si>
  <si>
    <t>Switzerland2</t>
  </si>
  <si>
    <t>Taiwan2</t>
  </si>
  <si>
    <t>Tanzania2</t>
  </si>
  <si>
    <t>Turkey2</t>
  </si>
  <si>
    <t>United Arab Emirates (Dubai)</t>
  </si>
  <si>
    <t>United Arab Emirates (Dubai)2,3</t>
  </si>
  <si>
    <t>United Kingdom2</t>
  </si>
  <si>
    <t>USA2</t>
  </si>
  <si>
    <t>Vanuatu2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</si>
</sst>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0000"/>
    <numFmt numFmtId="165" formatCode="0.0%"/>
    <numFmt numFmtId="166" formatCode="0.0"/>
    <numFmt numFmtId="167" formatCode="_(* #,##0.0_);_(* \(#,##0.0\);_(* &quot;-&quot;??_);_(@_)"/>
    <numFmt numFmtId="168" formatCode="_(* #,##0_);_(* \(#,##0\);_(* &quot;-&quot;??_);_(@_)"/>
    <numFmt numFmtId="169" formatCode="0.000%"/>
    <numFmt numFmtId="170" formatCode="0.0000%"/>
  </numFmts>
  <fonts count="1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Calibri"/>
      <family val="2"/>
      <scheme val="minor"/>
    </font>
    <font>
      <sz val="11"/>
      <color theme="1"/>
      <name val="Calibri"/>
      <family val="2"/>
      <charset val="238"/>
      <scheme val="minor"/>
    </font>
    <font>
      <sz val="11"/>
      <name val="Calibri"/>
      <family val="2"/>
    </font>
    <font>
      <b/>
      <sz val="10"/>
      <color theme="1"/>
      <name val="Calibri"/>
      <family val="2"/>
      <scheme val="minor"/>
    </font>
    <font>
      <sz val="10"/>
      <color theme="1"/>
      <name val="Calibri"/>
      <family val="2"/>
      <scheme val="minor"/>
    </font>
    <font>
      <sz val="8"/>
      <name val="Calibri"/>
      <family val="2"/>
      <scheme val="minor"/>
    </font>
    <font>
      <b/>
      <sz val="11"/>
      <name val="Calibri"/>
      <family val="2"/>
    </font>
    <font>
      <sz val="10"/>
      <name val="Calibri"/>
      <family val="2"/>
      <scheme val="minor"/>
    </font>
    <font>
      <b/>
      <sz val="10"/>
      <name val="Calibri"/>
      <family val="2"/>
      <scheme val="minor"/>
    </font>
    <font>
      <i/>
      <sz val="10"/>
      <name val="Calibri"/>
      <family val="2"/>
      <scheme val="minor"/>
    </font>
    <font>
      <u/>
      <sz val="10"/>
      <color theme="1"/>
      <name val="Calibri"/>
      <family val="2"/>
      <scheme val="minor"/>
    </font>
    <font>
      <sz val="10"/>
      <color rgb="FF000000"/>
      <name val="Calibri"/>
      <family val="2"/>
      <scheme val="minor"/>
    </font>
    <font>
      <b/>
      <sz val="10"/>
      <color rgb="FF000000"/>
      <name val="Calibri"/>
      <family val="2"/>
      <scheme val="minor"/>
    </font>
    <font>
      <sz val="10"/>
      <name val="Calibri"/>
      <family val="2"/>
    </font>
  </fonts>
  <fills count="11">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8">
    <xf numFmtId="0" fontId="0" fillId="0" borderId="0"/>
    <xf numFmtId="9" fontId="1" fillId="0" borderId="0" applyFont="0" applyFill="0" applyBorder="0" applyAlignment="0" applyProtection="0"/>
    <xf numFmtId="0" fontId="5" fillId="0" borderId="0"/>
    <xf numFmtId="0" fontId="6" fillId="0" borderId="0"/>
    <xf numFmtId="43" fontId="1" fillId="0" borderId="0" applyFont="0" applyFill="0" applyBorder="0" applyAlignment="0" applyProtection="0"/>
    <xf numFmtId="0" fontId="3" fillId="0" borderId="0"/>
    <xf numFmtId="9" fontId="3" fillId="0" borderId="0" applyFont="0" applyFill="0" applyBorder="0" applyAlignment="0" applyProtection="0"/>
    <xf numFmtId="0" fontId="3" fillId="0" borderId="0"/>
  </cellStyleXfs>
  <cellXfs count="289">
    <xf numFmtId="0" fontId="0" fillId="0" borderId="0" xfId="0"/>
    <xf numFmtId="0" fontId="0" fillId="0" borderId="0" xfId="0" applyFill="1"/>
    <xf numFmtId="0" fontId="2" fillId="0" borderId="0" xfId="0" applyFont="1"/>
    <xf numFmtId="10" fontId="0" fillId="0" borderId="0" xfId="0" applyNumberFormat="1"/>
    <xf numFmtId="0" fontId="7" fillId="0" borderId="0" xfId="2" applyFont="1" applyBorder="1" applyAlignment="1">
      <alignment horizontal="center" vertical="center"/>
    </xf>
    <xf numFmtId="0" fontId="8" fillId="0" borderId="0" xfId="0" applyFont="1" applyBorder="1"/>
    <xf numFmtId="0" fontId="0" fillId="0" borderId="0" xfId="0" applyAlignment="1">
      <alignment horizontal="center"/>
    </xf>
    <xf numFmtId="0" fontId="6" fillId="0" borderId="0" xfId="3"/>
    <xf numFmtId="1" fontId="6" fillId="0" borderId="0" xfId="3" applyNumberFormat="1"/>
    <xf numFmtId="0" fontId="0" fillId="5" borderId="0" xfId="0" applyFill="1"/>
    <xf numFmtId="1" fontId="0" fillId="5" borderId="0" xfId="0" applyNumberFormat="1" applyFill="1"/>
    <xf numFmtId="0" fontId="7" fillId="0" borderId="0" xfId="2" applyFont="1" applyBorder="1" applyAlignment="1">
      <alignment horizontal="center" vertical="center" wrapText="1"/>
    </xf>
    <xf numFmtId="0" fontId="0" fillId="8" borderId="0" xfId="0" applyFill="1"/>
    <xf numFmtId="167" fontId="0" fillId="8" borderId="0" xfId="4" applyNumberFormat="1" applyFont="1" applyFill="1"/>
    <xf numFmtId="165" fontId="0" fillId="8" borderId="0" xfId="1" applyNumberFormat="1" applyFont="1" applyFill="1"/>
    <xf numFmtId="166" fontId="0" fillId="8" borderId="0" xfId="0" applyNumberFormat="1" applyFill="1"/>
    <xf numFmtId="10" fontId="0" fillId="8" borderId="0" xfId="1" applyNumberFormat="1" applyFont="1" applyFill="1"/>
    <xf numFmtId="168" fontId="0" fillId="8" borderId="0" xfId="4" applyNumberFormat="1" applyFont="1" applyFill="1"/>
    <xf numFmtId="168" fontId="0" fillId="0" borderId="0" xfId="4" applyNumberFormat="1" applyFont="1" applyFill="1"/>
    <xf numFmtId="0" fontId="0" fillId="9" borderId="0" xfId="0" applyFill="1"/>
    <xf numFmtId="167" fontId="0" fillId="9" borderId="1" xfId="4" applyNumberFormat="1" applyFont="1" applyFill="1" applyBorder="1"/>
    <xf numFmtId="167" fontId="0" fillId="9" borderId="0" xfId="4" applyNumberFormat="1" applyFont="1" applyFill="1" applyBorder="1"/>
    <xf numFmtId="166" fontId="0" fillId="9" borderId="0" xfId="4" applyNumberFormat="1" applyFont="1" applyFill="1" applyBorder="1"/>
    <xf numFmtId="165" fontId="0" fillId="9" borderId="2" xfId="1" applyNumberFormat="1" applyFont="1" applyFill="1" applyBorder="1"/>
    <xf numFmtId="165" fontId="0" fillId="9" borderId="1" xfId="1" applyNumberFormat="1" applyFont="1" applyFill="1" applyBorder="1"/>
    <xf numFmtId="165" fontId="0" fillId="9" borderId="0" xfId="1" applyNumberFormat="1" applyFont="1" applyFill="1" applyBorder="1"/>
    <xf numFmtId="0" fontId="0" fillId="9" borderId="2" xfId="0" applyFill="1" applyBorder="1"/>
    <xf numFmtId="166" fontId="0" fillId="9" borderId="1" xfId="0" applyNumberFormat="1" applyFill="1" applyBorder="1"/>
    <xf numFmtId="166" fontId="0" fillId="9" borderId="0" xfId="0" applyNumberFormat="1" applyFill="1"/>
    <xf numFmtId="166" fontId="0" fillId="9" borderId="2" xfId="0" applyNumberFormat="1" applyFill="1" applyBorder="1"/>
    <xf numFmtId="168" fontId="0" fillId="9" borderId="1" xfId="4" applyNumberFormat="1" applyFont="1" applyFill="1" applyBorder="1"/>
    <xf numFmtId="168" fontId="0" fillId="9" borderId="0" xfId="4" applyNumberFormat="1" applyFont="1" applyFill="1" applyBorder="1"/>
    <xf numFmtId="3" fontId="0" fillId="9" borderId="0" xfId="4" applyNumberFormat="1" applyFont="1" applyFill="1" applyBorder="1"/>
    <xf numFmtId="2" fontId="7" fillId="0" borderId="0" xfId="2" applyNumberFormat="1" applyFont="1" applyAlignment="1">
      <alignment horizontal="center" vertical="center" wrapText="1"/>
    </xf>
    <xf numFmtId="2" fontId="8" fillId="0" borderId="0" xfId="2" applyNumberFormat="1" applyFont="1" applyBorder="1"/>
    <xf numFmtId="2" fontId="8" fillId="0" borderId="0" xfId="0" applyNumberFormat="1" applyFont="1" applyBorder="1"/>
    <xf numFmtId="2" fontId="6" fillId="0" borderId="0" xfId="3" applyNumberFormat="1"/>
    <xf numFmtId="0" fontId="8" fillId="0" borderId="0" xfId="0" applyFont="1"/>
    <xf numFmtId="0" fontId="8" fillId="0" borderId="0" xfId="2" applyFont="1"/>
    <xf numFmtId="169" fontId="0" fillId="5" borderId="0" xfId="1" applyNumberFormat="1" applyFont="1" applyFill="1"/>
    <xf numFmtId="166" fontId="0" fillId="9" borderId="0" xfId="0" applyNumberFormat="1" applyFill="1" applyBorder="1"/>
    <xf numFmtId="2" fontId="0" fillId="9" borderId="1" xfId="0" applyNumberFormat="1" applyFill="1" applyBorder="1"/>
    <xf numFmtId="2" fontId="0" fillId="9" borderId="0" xfId="0" applyNumberFormat="1" applyFill="1" applyBorder="1"/>
    <xf numFmtId="165" fontId="0" fillId="8" borderId="0" xfId="0" applyNumberFormat="1" applyFill="1"/>
    <xf numFmtId="0" fontId="4" fillId="0" borderId="0" xfId="0" applyFont="1" applyFill="1"/>
    <xf numFmtId="0" fontId="10" fillId="0" borderId="0" xfId="3" applyFont="1"/>
    <xf numFmtId="0" fontId="2" fillId="0" borderId="0" xfId="0" applyFont="1" applyFill="1"/>
    <xf numFmtId="0" fontId="10" fillId="0" borderId="0" xfId="3" applyFont="1" applyFill="1"/>
    <xf numFmtId="2" fontId="10" fillId="0" borderId="0" xfId="3" applyNumberFormat="1" applyFont="1"/>
    <xf numFmtId="0" fontId="10" fillId="5" borderId="0" xfId="3" applyFont="1" applyFill="1"/>
    <xf numFmtId="169" fontId="10" fillId="5" borderId="0" xfId="1" applyNumberFormat="1" applyFont="1" applyFill="1"/>
    <xf numFmtId="0" fontId="2" fillId="5" borderId="0" xfId="0" applyFont="1" applyFill="1"/>
    <xf numFmtId="10" fontId="2" fillId="0" borderId="0" xfId="1" applyNumberFormat="1" applyFont="1"/>
    <xf numFmtId="0" fontId="0" fillId="10" borderId="0" xfId="0" applyFill="1"/>
    <xf numFmtId="10" fontId="0" fillId="10" borderId="0" xfId="1" applyNumberFormat="1" applyFont="1" applyFill="1"/>
    <xf numFmtId="2" fontId="0" fillId="0" borderId="0" xfId="0" applyNumberFormat="1" applyAlignment="1">
      <alignment horizontal="center"/>
    </xf>
    <xf numFmtId="10" fontId="0" fillId="0" borderId="0" xfId="0" applyNumberFormat="1" applyAlignment="1">
      <alignment horizontal="center"/>
    </xf>
    <xf numFmtId="2" fontId="7" fillId="0" borderId="0" xfId="2" applyNumberFormat="1" applyFont="1" applyBorder="1" applyAlignment="1">
      <alignment horizontal="center" vertical="center" wrapText="1"/>
    </xf>
    <xf numFmtId="0" fontId="2" fillId="0" borderId="0" xfId="0" applyFont="1" applyAlignment="1">
      <alignment horizontal="center"/>
    </xf>
    <xf numFmtId="0" fontId="0" fillId="0" borderId="0" xfId="0" applyAlignment="1">
      <alignment horizontal="center" vertical="center"/>
    </xf>
    <xf numFmtId="10" fontId="2" fillId="0" borderId="0" xfId="1" applyNumberFormat="1" applyFont="1" applyAlignment="1">
      <alignment horizontal="center"/>
    </xf>
    <xf numFmtId="0" fontId="0" fillId="0" borderId="0" xfId="0" applyBorder="1" applyAlignment="1">
      <alignment horizontal="center"/>
    </xf>
    <xf numFmtId="0" fontId="0" fillId="8" borderId="0" xfId="0" applyFill="1" applyAlignment="1">
      <alignment horizontal="center"/>
    </xf>
    <xf numFmtId="0" fontId="7" fillId="0" borderId="0" xfId="2" applyFont="1" applyBorder="1" applyAlignment="1">
      <alignment horizontal="left" vertical="center"/>
    </xf>
    <xf numFmtId="0" fontId="7" fillId="0" borderId="0" xfId="0" applyFont="1"/>
    <xf numFmtId="0" fontId="8" fillId="0" borderId="0" xfId="0" applyFont="1" applyAlignment="1">
      <alignment horizontal="center"/>
    </xf>
    <xf numFmtId="2" fontId="8" fillId="0" borderId="0" xfId="0" applyNumberFormat="1" applyFont="1" applyAlignment="1">
      <alignment horizontal="center"/>
    </xf>
    <xf numFmtId="10" fontId="8" fillId="0" borderId="0" xfId="0" applyNumberFormat="1" applyFont="1" applyAlignment="1">
      <alignment horizontal="center"/>
    </xf>
    <xf numFmtId="10" fontId="8" fillId="0" borderId="0" xfId="1" applyNumberFormat="1" applyFont="1" applyAlignment="1">
      <alignment horizontal="center"/>
    </xf>
    <xf numFmtId="0" fontId="12" fillId="0" borderId="0" xfId="0" applyFont="1" applyAlignment="1">
      <alignment horizontal="center"/>
    </xf>
    <xf numFmtId="0" fontId="12" fillId="0" borderId="0" xfId="0" applyFont="1"/>
    <xf numFmtId="2" fontId="12" fillId="0" borderId="0" xfId="0" applyNumberFormat="1" applyFont="1" applyAlignment="1">
      <alignment horizontal="center"/>
    </xf>
    <xf numFmtId="10" fontId="12" fillId="0" borderId="0" xfId="1" applyNumberFormat="1" applyFont="1" applyFill="1" applyAlignment="1">
      <alignment horizontal="center"/>
    </xf>
    <xf numFmtId="49" fontId="12" fillId="0" borderId="0" xfId="0" applyNumberFormat="1" applyFont="1" applyAlignment="1">
      <alignment horizontal="center"/>
    </xf>
    <xf numFmtId="2" fontId="12" fillId="0" borderId="0" xfId="0" applyNumberFormat="1" applyFont="1"/>
    <xf numFmtId="0" fontId="8" fillId="0" borderId="0" xfId="0" applyFont="1" applyBorder="1" applyAlignment="1">
      <alignment vertical="top" wrapText="1"/>
    </xf>
    <xf numFmtId="0" fontId="12" fillId="0" borderId="0" xfId="0" applyFont="1" applyBorder="1" applyAlignment="1">
      <alignment horizontal="center" vertical="center"/>
    </xf>
    <xf numFmtId="0" fontId="12" fillId="0" borderId="0" xfId="0" applyFont="1" applyFill="1" applyBorder="1" applyAlignment="1">
      <alignment horizontal="center" wrapText="1"/>
    </xf>
    <xf numFmtId="164" fontId="12" fillId="0" borderId="0" xfId="0" applyNumberFormat="1" applyFont="1" applyFill="1" applyBorder="1" applyAlignment="1">
      <alignment horizontal="center"/>
    </xf>
    <xf numFmtId="0" fontId="12" fillId="0" borderId="0" xfId="0" applyFont="1" applyBorder="1" applyAlignment="1">
      <alignment horizontal="left" vertical="center"/>
    </xf>
    <xf numFmtId="0" fontId="12" fillId="0" borderId="0" xfId="0" applyFont="1" applyFill="1" applyBorder="1" applyAlignment="1">
      <alignment vertical="center" wrapText="1"/>
    </xf>
    <xf numFmtId="164" fontId="12" fillId="0" borderId="0" xfId="0" applyNumberFormat="1" applyFont="1" applyFill="1" applyBorder="1" applyAlignment="1">
      <alignment vertical="center" wrapText="1"/>
    </xf>
    <xf numFmtId="0" fontId="12" fillId="2" borderId="0" xfId="0" applyFont="1" applyFill="1" applyBorder="1" applyAlignment="1">
      <alignment vertical="center" wrapText="1"/>
    </xf>
    <xf numFmtId="0" fontId="12" fillId="3" borderId="0" xfId="0" applyFont="1" applyFill="1" applyBorder="1" applyAlignment="1">
      <alignment vertical="center" wrapText="1"/>
    </xf>
    <xf numFmtId="0" fontId="12" fillId="6" borderId="0" xfId="0" applyFont="1" applyFill="1" applyBorder="1" applyAlignment="1">
      <alignment vertical="center" wrapText="1"/>
    </xf>
    <xf numFmtId="0" fontId="12" fillId="7" borderId="0" xfId="0" applyFont="1" applyFill="1" applyBorder="1" applyAlignment="1">
      <alignment vertical="center" wrapText="1"/>
    </xf>
    <xf numFmtId="0" fontId="12" fillId="4" borderId="0" xfId="0" applyFont="1" applyFill="1" applyBorder="1" applyAlignment="1">
      <alignment vertical="center" wrapText="1"/>
    </xf>
    <xf numFmtId="170" fontId="8" fillId="0" borderId="0" xfId="1" applyNumberFormat="1" applyFont="1" applyBorder="1"/>
    <xf numFmtId="168" fontId="8" fillId="2" borderId="0" xfId="4" applyNumberFormat="1" applyFont="1" applyFill="1" applyBorder="1"/>
    <xf numFmtId="164" fontId="8" fillId="2" borderId="0" xfId="0" applyNumberFormat="1" applyFont="1" applyFill="1" applyBorder="1"/>
    <xf numFmtId="168" fontId="8" fillId="0" borderId="0" xfId="4" applyNumberFormat="1" applyFont="1" applyFill="1" applyBorder="1"/>
    <xf numFmtId="164" fontId="8" fillId="2" borderId="0" xfId="0" applyNumberFormat="1" applyFont="1" applyFill="1"/>
    <xf numFmtId="168" fontId="8" fillId="2" borderId="0" xfId="4" applyNumberFormat="1" applyFont="1" applyFill="1"/>
    <xf numFmtId="168" fontId="8" fillId="0" borderId="0" xfId="4" applyNumberFormat="1" applyFont="1" applyFill="1"/>
    <xf numFmtId="168" fontId="8" fillId="7" borderId="0" xfId="4" applyNumberFormat="1" applyFont="1" applyFill="1"/>
    <xf numFmtId="164" fontId="8" fillId="7" borderId="0" xfId="0" applyNumberFormat="1" applyFont="1" applyFill="1"/>
    <xf numFmtId="168" fontId="8" fillId="0" borderId="0" xfId="4" applyNumberFormat="1" applyFont="1"/>
    <xf numFmtId="168" fontId="8" fillId="4" borderId="0" xfId="4" applyNumberFormat="1" applyFont="1" applyFill="1"/>
    <xf numFmtId="164" fontId="8" fillId="4" borderId="0" xfId="0" applyNumberFormat="1" applyFont="1" applyFill="1"/>
    <xf numFmtId="168" fontId="8" fillId="6" borderId="0" xfId="4" applyNumberFormat="1" applyFont="1" applyFill="1"/>
    <xf numFmtId="164" fontId="8" fillId="6" borderId="0" xfId="0" applyNumberFormat="1" applyFont="1" applyFill="1"/>
    <xf numFmtId="168" fontId="8" fillId="3" borderId="0" xfId="4" applyNumberFormat="1" applyFont="1" applyFill="1"/>
    <xf numFmtId="164" fontId="8" fillId="3" borderId="0" xfId="0" applyNumberFormat="1" applyFont="1" applyFill="1"/>
    <xf numFmtId="10" fontId="8" fillId="0" borderId="0" xfId="1" applyNumberFormat="1" applyFont="1" applyBorder="1"/>
    <xf numFmtId="164" fontId="8" fillId="0" borderId="0" xfId="0" applyNumberFormat="1" applyFont="1" applyFill="1"/>
    <xf numFmtId="1" fontId="8" fillId="0" borderId="0" xfId="0" applyNumberFormat="1" applyFont="1" applyFill="1"/>
    <xf numFmtId="1" fontId="8" fillId="0" borderId="0" xfId="0" applyNumberFormat="1" applyFont="1"/>
    <xf numFmtId="10" fontId="7" fillId="0" borderId="0" xfId="0" applyNumberFormat="1" applyFont="1" applyFill="1"/>
    <xf numFmtId="164" fontId="8" fillId="0" borderId="0" xfId="0" applyNumberFormat="1" applyFont="1"/>
    <xf numFmtId="0" fontId="7" fillId="0" borderId="0" xfId="0" applyFont="1" applyAlignment="1">
      <alignment wrapText="1"/>
    </xf>
    <xf numFmtId="10" fontId="7" fillId="0" borderId="0" xfId="1" applyNumberFormat="1" applyFont="1" applyFill="1" applyBorder="1"/>
    <xf numFmtId="168" fontId="11" fillId="0" borderId="0" xfId="4" applyNumberFormat="1" applyFont="1"/>
    <xf numFmtId="0" fontId="14" fillId="0" borderId="0" xfId="0" applyFont="1"/>
    <xf numFmtId="0" fontId="11" fillId="0" borderId="0" xfId="0" applyFont="1"/>
    <xf numFmtId="0" fontId="15" fillId="0" borderId="0" xfId="0" applyFont="1" applyAlignment="1">
      <alignment vertical="top" wrapText="1"/>
    </xf>
    <xf numFmtId="0" fontId="8" fillId="0" borderId="0" xfId="0" applyFont="1" applyAlignment="1">
      <alignment wrapText="1"/>
    </xf>
    <xf numFmtId="0" fontId="8" fillId="0" borderId="0" xfId="0" applyFont="1" applyAlignment="1"/>
    <xf numFmtId="169" fontId="8" fillId="0" borderId="0" xfId="0" applyNumberFormat="1" applyFont="1"/>
    <xf numFmtId="1" fontId="8" fillId="0" borderId="0" xfId="1" applyNumberFormat="1" applyFont="1"/>
    <xf numFmtId="170" fontId="8" fillId="0" borderId="0" xfId="1" applyNumberFormat="1" applyFont="1"/>
    <xf numFmtId="0" fontId="12" fillId="0" borderId="0" xfId="5" applyFont="1" applyFill="1" applyAlignment="1"/>
    <xf numFmtId="0" fontId="11" fillId="0" borderId="0" xfId="5" applyFont="1"/>
    <xf numFmtId="0" fontId="12" fillId="0" borderId="0" xfId="5" applyFont="1" applyFill="1" applyAlignment="1">
      <alignment horizontal="left" vertical="center"/>
    </xf>
    <xf numFmtId="0" fontId="12" fillId="0" borderId="0" xfId="5" applyFont="1" applyFill="1" applyAlignment="1">
      <alignment horizontal="center" vertical="center"/>
    </xf>
    <xf numFmtId="0" fontId="12" fillId="10" borderId="0" xfId="5" applyFont="1" applyFill="1" applyAlignment="1">
      <alignment horizontal="center" vertical="center"/>
    </xf>
    <xf numFmtId="166" fontId="12" fillId="10" borderId="0" xfId="5" applyNumberFormat="1" applyFont="1" applyFill="1" applyAlignment="1">
      <alignment horizontal="center" vertical="center"/>
    </xf>
    <xf numFmtId="165" fontId="12" fillId="10" borderId="0" xfId="1" applyNumberFormat="1" applyFont="1" applyFill="1" applyAlignment="1">
      <alignment horizontal="center" vertical="center"/>
    </xf>
    <xf numFmtId="0" fontId="12" fillId="2" borderId="0" xfId="5" applyFont="1" applyFill="1" applyAlignment="1">
      <alignment horizontal="center" vertical="center"/>
    </xf>
    <xf numFmtId="166" fontId="12" fillId="2" borderId="0" xfId="5" applyNumberFormat="1" applyFont="1" applyFill="1" applyAlignment="1">
      <alignment horizontal="center" vertical="center"/>
    </xf>
    <xf numFmtId="165" fontId="12" fillId="2" borderId="0" xfId="1" applyNumberFormat="1" applyFont="1" applyFill="1" applyAlignment="1">
      <alignment horizontal="center" vertical="center"/>
    </xf>
    <xf numFmtId="0" fontId="12" fillId="8" borderId="0" xfId="5" applyFont="1" applyFill="1" applyAlignment="1">
      <alignment horizontal="center" vertical="center" wrapText="1"/>
    </xf>
    <xf numFmtId="165" fontId="12" fillId="8" borderId="0" xfId="6" applyNumberFormat="1" applyFont="1" applyFill="1" applyBorder="1" applyAlignment="1">
      <alignment horizontal="center" vertical="center" wrapText="1"/>
    </xf>
    <xf numFmtId="2" fontId="12" fillId="8" borderId="0" xfId="1" applyNumberFormat="1" applyFont="1" applyFill="1" applyBorder="1" applyAlignment="1">
      <alignment horizontal="center" vertical="center" wrapText="1"/>
    </xf>
    <xf numFmtId="165" fontId="12" fillId="8" borderId="0" xfId="6" applyNumberFormat="1" applyFont="1" applyFill="1" applyAlignment="1">
      <alignment horizontal="center" vertical="center"/>
    </xf>
    <xf numFmtId="2" fontId="12" fillId="8" borderId="0" xfId="1" applyNumberFormat="1" applyFont="1" applyFill="1" applyAlignment="1">
      <alignment horizontal="center" vertical="center"/>
    </xf>
    <xf numFmtId="165" fontId="12" fillId="9" borderId="0" xfId="6" applyNumberFormat="1" applyFont="1" applyFill="1" applyBorder="1" applyAlignment="1">
      <alignment horizontal="center" vertical="center" wrapText="1"/>
    </xf>
    <xf numFmtId="0" fontId="12" fillId="10" borderId="0" xfId="7" applyFont="1" applyFill="1" applyAlignment="1">
      <alignment horizontal="center" vertical="center" wrapText="1"/>
    </xf>
    <xf numFmtId="2" fontId="12" fillId="2" borderId="0" xfId="7" applyNumberFormat="1" applyFont="1" applyFill="1" applyAlignment="1">
      <alignment horizontal="center" vertical="center" wrapText="1"/>
    </xf>
    <xf numFmtId="0" fontId="12" fillId="0" borderId="0" xfId="5" applyFont="1" applyAlignment="1">
      <alignment vertical="center"/>
    </xf>
    <xf numFmtId="0" fontId="11" fillId="0" borderId="0" xfId="5" applyFont="1" applyAlignment="1">
      <alignment vertical="center"/>
    </xf>
    <xf numFmtId="0" fontId="11" fillId="0" borderId="0" xfId="5" applyFont="1" applyFill="1"/>
    <xf numFmtId="0" fontId="11" fillId="10" borderId="0" xfId="5" applyFont="1" applyFill="1" applyAlignment="1">
      <alignment horizontal="center"/>
    </xf>
    <xf numFmtId="166" fontId="11" fillId="10" borderId="0" xfId="5" applyNumberFormat="1" applyFont="1" applyFill="1" applyAlignment="1">
      <alignment horizontal="center"/>
    </xf>
    <xf numFmtId="165" fontId="11" fillId="10" borderId="0" xfId="1" applyNumberFormat="1" applyFont="1" applyFill="1" applyAlignment="1">
      <alignment horizontal="center"/>
    </xf>
    <xf numFmtId="0" fontId="11" fillId="2" borderId="0" xfId="5" applyFont="1" applyFill="1" applyAlignment="1">
      <alignment horizontal="center"/>
    </xf>
    <xf numFmtId="166" fontId="11" fillId="2" borderId="0" xfId="5" applyNumberFormat="1" applyFont="1" applyFill="1" applyAlignment="1">
      <alignment horizontal="center"/>
    </xf>
    <xf numFmtId="165" fontId="11" fillId="2" borderId="0" xfId="1" applyNumberFormat="1" applyFont="1" applyFill="1" applyAlignment="1">
      <alignment horizontal="center"/>
    </xf>
    <xf numFmtId="0" fontId="11" fillId="0" borderId="0" xfId="5" applyFont="1" applyFill="1" applyAlignment="1">
      <alignment horizontal="center"/>
    </xf>
    <xf numFmtId="166" fontId="11" fillId="0" borderId="0" xfId="5" applyNumberFormat="1" applyFont="1" applyFill="1" applyAlignment="1">
      <alignment horizontal="center"/>
    </xf>
    <xf numFmtId="165" fontId="11" fillId="0" borderId="0" xfId="6" applyNumberFormat="1" applyFont="1" applyFill="1" applyBorder="1" applyAlignment="1">
      <alignment horizontal="center"/>
    </xf>
    <xf numFmtId="2" fontId="11" fillId="0" borderId="0" xfId="1" applyNumberFormat="1" applyFont="1" applyFill="1" applyBorder="1" applyAlignment="1">
      <alignment horizontal="center"/>
    </xf>
    <xf numFmtId="1" fontId="11" fillId="0" borderId="0" xfId="6" applyNumberFormat="1" applyFont="1" applyFill="1" applyBorder="1" applyAlignment="1">
      <alignment horizontal="center"/>
    </xf>
    <xf numFmtId="2" fontId="11" fillId="0" borderId="0" xfId="6" applyNumberFormat="1" applyFont="1" applyFill="1" applyBorder="1" applyAlignment="1">
      <alignment horizontal="center"/>
    </xf>
    <xf numFmtId="2" fontId="11" fillId="0" borderId="0" xfId="0" applyNumberFormat="1" applyFont="1" applyAlignment="1">
      <alignment horizontal="center"/>
    </xf>
    <xf numFmtId="0" fontId="11" fillId="0" borderId="0" xfId="5" applyFont="1" applyAlignment="1">
      <alignment horizontal="center"/>
    </xf>
    <xf numFmtId="1" fontId="11" fillId="0" borderId="0" xfId="5" applyNumberFormat="1" applyFont="1" applyAlignment="1">
      <alignment horizontal="center"/>
    </xf>
    <xf numFmtId="2" fontId="11" fillId="0" borderId="0" xfId="5" applyNumberFormat="1" applyFont="1" applyAlignment="1">
      <alignment horizontal="center"/>
    </xf>
    <xf numFmtId="0" fontId="15" fillId="0" borderId="0" xfId="5" applyFont="1" applyFill="1"/>
    <xf numFmtId="165" fontId="11" fillId="0" borderId="0" xfId="6" applyNumberFormat="1" applyFont="1" applyFill="1" applyAlignment="1">
      <alignment horizontal="center"/>
    </xf>
    <xf numFmtId="2" fontId="11" fillId="0" borderId="0" xfId="1" applyNumberFormat="1" applyFont="1" applyFill="1" applyAlignment="1">
      <alignment horizontal="center"/>
    </xf>
    <xf numFmtId="165" fontId="11" fillId="0" borderId="0" xfId="6" applyNumberFormat="1" applyFont="1" applyAlignment="1">
      <alignment horizontal="center"/>
    </xf>
    <xf numFmtId="0" fontId="11" fillId="0" borderId="0" xfId="5" applyFont="1" applyFill="1" applyAlignment="1">
      <alignment horizontal="center" vertical="center"/>
    </xf>
    <xf numFmtId="0" fontId="15" fillId="0" borderId="0" xfId="5"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horizontal="center" vertical="center" wrapText="1"/>
    </xf>
    <xf numFmtId="166" fontId="7" fillId="10" borderId="0" xfId="0" applyNumberFormat="1" applyFont="1" applyFill="1" applyAlignment="1">
      <alignment horizontal="center" vertical="center" wrapText="1"/>
    </xf>
    <xf numFmtId="166" fontId="7" fillId="2" borderId="0" xfId="0" applyNumberFormat="1" applyFont="1" applyFill="1" applyAlignment="1">
      <alignment horizontal="center" vertical="center" wrapText="1"/>
    </xf>
    <xf numFmtId="166" fontId="7" fillId="8" borderId="0" xfId="0" applyNumberFormat="1" applyFont="1" applyFill="1" applyAlignment="1">
      <alignment horizontal="center" vertical="center"/>
    </xf>
    <xf numFmtId="0" fontId="8" fillId="0" borderId="0" xfId="0" applyFont="1" applyAlignment="1">
      <alignment vertical="center"/>
    </xf>
    <xf numFmtId="166" fontId="8" fillId="10" borderId="0" xfId="0" applyNumberFormat="1" applyFont="1" applyFill="1" applyAlignment="1">
      <alignment horizontal="center"/>
    </xf>
    <xf numFmtId="166" fontId="8" fillId="2" borderId="0" xfId="0" applyNumberFormat="1" applyFont="1" applyFill="1" applyAlignment="1">
      <alignment horizontal="center"/>
    </xf>
    <xf numFmtId="166" fontId="8" fillId="8" borderId="0" xfId="0" applyNumberFormat="1" applyFont="1" applyFill="1" applyAlignment="1">
      <alignment horizontal="center"/>
    </xf>
    <xf numFmtId="2" fontId="7" fillId="0" borderId="0" xfId="0" applyNumberFormat="1" applyFont="1" applyAlignment="1">
      <alignment horizontal="center"/>
    </xf>
    <xf numFmtId="2" fontId="8" fillId="0" borderId="0" xfId="0" applyNumberFormat="1" applyFont="1"/>
    <xf numFmtId="0" fontId="7" fillId="0" borderId="0" xfId="0" applyFont="1" applyAlignment="1">
      <alignment horizontal="right"/>
    </xf>
    <xf numFmtId="10" fontId="7" fillId="0" borderId="0" xfId="1" applyNumberFormat="1" applyFont="1" applyAlignment="1">
      <alignment horizontal="center"/>
    </xf>
    <xf numFmtId="166" fontId="8" fillId="10" borderId="0" xfId="0" applyNumberFormat="1" applyFont="1" applyFill="1"/>
    <xf numFmtId="166" fontId="8" fillId="2" borderId="0" xfId="0" applyNumberFormat="1" applyFont="1" applyFill="1"/>
    <xf numFmtId="0" fontId="8" fillId="8" borderId="0" xfId="0" applyFont="1" applyFill="1"/>
    <xf numFmtId="0" fontId="7" fillId="0" borderId="0" xfId="0" applyFont="1" applyAlignment="1">
      <alignment horizontal="center"/>
    </xf>
    <xf numFmtId="0" fontId="8" fillId="8" borderId="0" xfId="0" applyFont="1" applyFill="1" applyAlignment="1">
      <alignment horizontal="center"/>
    </xf>
    <xf numFmtId="0" fontId="8" fillId="0" borderId="0" xfId="0" applyFont="1" applyBorder="1" applyAlignment="1">
      <alignment horizontal="center"/>
    </xf>
    <xf numFmtId="0" fontId="12" fillId="8" borderId="0" xfId="0" applyFont="1" applyFill="1" applyAlignment="1">
      <alignment horizontal="center"/>
    </xf>
    <xf numFmtId="168" fontId="2" fillId="0" borderId="0" xfId="4" applyNumberFormat="1" applyFont="1" applyAlignment="1">
      <alignment horizontal="center"/>
    </xf>
    <xf numFmtId="168" fontId="2" fillId="0" borderId="0" xfId="4" applyNumberFormat="1" applyFont="1"/>
    <xf numFmtId="10" fontId="8" fillId="8" borderId="0" xfId="1" applyNumberFormat="1" applyFont="1" applyFill="1"/>
    <xf numFmtId="165" fontId="8" fillId="8" borderId="0" xfId="0" applyNumberFormat="1" applyFont="1" applyFill="1"/>
    <xf numFmtId="0" fontId="7" fillId="0" borderId="0" xfId="0" applyFont="1" applyAlignment="1">
      <alignment horizontal="center" vertical="center"/>
    </xf>
    <xf numFmtId="0" fontId="7" fillId="10" borderId="0" xfId="0" applyFont="1" applyFill="1"/>
    <xf numFmtId="10" fontId="7" fillId="10" borderId="0" xfId="1" applyNumberFormat="1" applyFont="1" applyFill="1"/>
    <xf numFmtId="10" fontId="7" fillId="8" borderId="0" xfId="1" applyNumberFormat="1" applyFont="1" applyFill="1"/>
    <xf numFmtId="165" fontId="7" fillId="8" borderId="0" xfId="1" applyNumberFormat="1" applyFont="1" applyFill="1"/>
    <xf numFmtId="1" fontId="8" fillId="10" borderId="0" xfId="0" applyNumberFormat="1" applyFont="1" applyFill="1"/>
    <xf numFmtId="10" fontId="8" fillId="10" borderId="0" xfId="1" applyNumberFormat="1" applyFont="1" applyFill="1"/>
    <xf numFmtId="1" fontId="8" fillId="8" borderId="0" xfId="0" applyNumberFormat="1" applyFont="1" applyFill="1"/>
    <xf numFmtId="165" fontId="8" fillId="8" borderId="0" xfId="1" applyNumberFormat="1" applyFont="1" applyFill="1"/>
    <xf numFmtId="0" fontId="7" fillId="0" borderId="0" xfId="0" applyFont="1" applyFill="1"/>
    <xf numFmtId="0" fontId="7" fillId="8" borderId="0" xfId="0" applyFont="1" applyFill="1" applyAlignment="1">
      <alignment horizontal="left"/>
    </xf>
    <xf numFmtId="167" fontId="7" fillId="8" borderId="0" xfId="4" applyNumberFormat="1" applyFont="1" applyFill="1" applyAlignment="1">
      <alignment horizontal="left"/>
    </xf>
    <xf numFmtId="165" fontId="7" fillId="8" borderId="0" xfId="1" applyNumberFormat="1" applyFont="1" applyFill="1" applyAlignment="1">
      <alignment horizontal="left"/>
    </xf>
    <xf numFmtId="166" fontId="7" fillId="8" borderId="0" xfId="0" applyNumberFormat="1" applyFont="1" applyFill="1" applyAlignment="1">
      <alignment horizontal="left"/>
    </xf>
    <xf numFmtId="10" fontId="7" fillId="8" borderId="0" xfId="1" applyNumberFormat="1" applyFont="1" applyFill="1" applyAlignment="1">
      <alignment horizontal="left"/>
    </xf>
    <xf numFmtId="168" fontId="7" fillId="8" borderId="0" xfId="4" applyNumberFormat="1" applyFont="1" applyFill="1" applyAlignment="1">
      <alignment horizontal="left"/>
    </xf>
    <xf numFmtId="168" fontId="7" fillId="0" borderId="0" xfId="4" applyNumberFormat="1" applyFont="1" applyFill="1" applyAlignment="1">
      <alignment horizontal="right"/>
    </xf>
    <xf numFmtId="0" fontId="7" fillId="9" borderId="0" xfId="0" applyFont="1" applyFill="1" applyAlignment="1">
      <alignment horizontal="left"/>
    </xf>
    <xf numFmtId="167" fontId="7" fillId="9" borderId="1" xfId="4" applyNumberFormat="1" applyFont="1" applyFill="1" applyBorder="1" applyAlignment="1">
      <alignment horizontal="left"/>
    </xf>
    <xf numFmtId="167" fontId="7" fillId="9" borderId="0" xfId="4" applyNumberFormat="1" applyFont="1" applyFill="1" applyBorder="1" applyAlignment="1">
      <alignment horizontal="left"/>
    </xf>
    <xf numFmtId="166" fontId="7" fillId="9" borderId="0" xfId="4" applyNumberFormat="1" applyFont="1" applyFill="1" applyBorder="1" applyAlignment="1">
      <alignment horizontal="left"/>
    </xf>
    <xf numFmtId="165" fontId="7" fillId="9" borderId="2" xfId="1" applyNumberFormat="1" applyFont="1" applyFill="1" applyBorder="1" applyAlignment="1">
      <alignment horizontal="left"/>
    </xf>
    <xf numFmtId="165" fontId="7" fillId="9" borderId="1" xfId="1" applyNumberFormat="1" applyFont="1" applyFill="1" applyBorder="1" applyAlignment="1">
      <alignment horizontal="left"/>
    </xf>
    <xf numFmtId="165" fontId="7" fillId="9" borderId="0" xfId="1" applyNumberFormat="1" applyFont="1" applyFill="1" applyBorder="1" applyAlignment="1">
      <alignment horizontal="left"/>
    </xf>
    <xf numFmtId="166" fontId="7" fillId="9" borderId="1" xfId="0" applyNumberFormat="1" applyFont="1" applyFill="1" applyBorder="1" applyAlignment="1">
      <alignment horizontal="left"/>
    </xf>
    <xf numFmtId="166" fontId="7" fillId="9" borderId="0" xfId="0" applyNumberFormat="1" applyFont="1" applyFill="1" applyAlignment="1">
      <alignment horizontal="left"/>
    </xf>
    <xf numFmtId="166" fontId="7" fillId="9" borderId="0" xfId="1" applyNumberFormat="1" applyFont="1" applyFill="1" applyBorder="1" applyAlignment="1">
      <alignment horizontal="left"/>
    </xf>
    <xf numFmtId="2" fontId="7" fillId="9" borderId="1" xfId="0" applyNumberFormat="1" applyFont="1" applyFill="1" applyBorder="1" applyAlignment="1">
      <alignment horizontal="left"/>
    </xf>
    <xf numFmtId="2" fontId="7" fillId="9" borderId="0" xfId="0" applyNumberFormat="1" applyFont="1" applyFill="1" applyAlignment="1">
      <alignment horizontal="left"/>
    </xf>
    <xf numFmtId="168" fontId="7" fillId="9" borderId="1" xfId="4" applyNumberFormat="1" applyFont="1" applyFill="1" applyBorder="1" applyAlignment="1">
      <alignment horizontal="left"/>
    </xf>
    <xf numFmtId="168" fontId="7" fillId="9" borderId="0" xfId="4" applyNumberFormat="1" applyFont="1" applyFill="1" applyBorder="1" applyAlignment="1">
      <alignment horizontal="left"/>
    </xf>
    <xf numFmtId="3" fontId="7" fillId="9" borderId="0" xfId="4" applyNumberFormat="1" applyFont="1" applyFill="1" applyBorder="1" applyAlignment="1">
      <alignment horizontal="left"/>
    </xf>
    <xf numFmtId="0" fontId="17" fillId="0" borderId="0" xfId="3" applyFont="1" applyFill="1"/>
    <xf numFmtId="0" fontId="17" fillId="8" borderId="0" xfId="3" applyFont="1" applyFill="1"/>
    <xf numFmtId="167" fontId="17" fillId="8" borderId="0" xfId="4" applyNumberFormat="1" applyFont="1" applyFill="1"/>
    <xf numFmtId="165" fontId="17" fillId="8" borderId="0" xfId="1" applyNumberFormat="1" applyFont="1" applyFill="1"/>
    <xf numFmtId="166" fontId="17" fillId="8" borderId="0" xfId="3" applyNumberFormat="1" applyFont="1" applyFill="1"/>
    <xf numFmtId="10" fontId="17" fillId="8" borderId="0" xfId="1" applyNumberFormat="1" applyFont="1" applyFill="1"/>
    <xf numFmtId="168" fontId="17" fillId="8" borderId="0" xfId="4" applyNumberFormat="1" applyFont="1" applyFill="1"/>
    <xf numFmtId="168" fontId="17" fillId="0" borderId="0" xfId="4" applyNumberFormat="1" applyFont="1" applyFill="1"/>
    <xf numFmtId="0" fontId="17" fillId="9" borderId="0" xfId="3" applyFont="1" applyFill="1"/>
    <xf numFmtId="167" fontId="17" fillId="9" borderId="1" xfId="4" applyNumberFormat="1" applyFont="1" applyFill="1" applyBorder="1"/>
    <xf numFmtId="167" fontId="17" fillId="9" borderId="0" xfId="4" applyNumberFormat="1" applyFont="1" applyFill="1" applyBorder="1"/>
    <xf numFmtId="166" fontId="17" fillId="9" borderId="0" xfId="4" applyNumberFormat="1" applyFont="1" applyFill="1" applyBorder="1"/>
    <xf numFmtId="165" fontId="17" fillId="9" borderId="2" xfId="1" applyNumberFormat="1" applyFont="1" applyFill="1" applyBorder="1"/>
    <xf numFmtId="165" fontId="17" fillId="9" borderId="1" xfId="1" applyNumberFormat="1" applyFont="1" applyFill="1" applyBorder="1"/>
    <xf numFmtId="165" fontId="17" fillId="9" borderId="0" xfId="1" applyNumberFormat="1" applyFont="1" applyFill="1" applyBorder="1"/>
    <xf numFmtId="166" fontId="17" fillId="9" borderId="1" xfId="3" applyNumberFormat="1" applyFont="1" applyFill="1" applyBorder="1"/>
    <xf numFmtId="166" fontId="17" fillId="9" borderId="0" xfId="3" applyNumberFormat="1" applyFont="1" applyFill="1"/>
    <xf numFmtId="166" fontId="17" fillId="9" borderId="0" xfId="1" applyNumberFormat="1" applyFont="1" applyFill="1" applyBorder="1"/>
    <xf numFmtId="2" fontId="17" fillId="9" borderId="1" xfId="1" applyNumberFormat="1" applyFont="1" applyFill="1" applyBorder="1"/>
    <xf numFmtId="2" fontId="17" fillId="9" borderId="0" xfId="1" applyNumberFormat="1" applyFont="1" applyFill="1" applyBorder="1"/>
    <xf numFmtId="168" fontId="17" fillId="9" borderId="1" xfId="4" applyNumberFormat="1" applyFont="1" applyFill="1" applyBorder="1"/>
    <xf numFmtId="168" fontId="17" fillId="9" borderId="0" xfId="4" applyNumberFormat="1" applyFont="1" applyFill="1" applyBorder="1"/>
    <xf numFmtId="0" fontId="8" fillId="0" borderId="0" xfId="0" applyFont="1" applyFill="1"/>
    <xf numFmtId="0" fontId="11" fillId="7" borderId="0" xfId="5" applyFont="1" applyFill="1"/>
    <xf numFmtId="0" fontId="11" fillId="7" borderId="0" xfId="5" applyFont="1" applyFill="1" applyAlignment="1">
      <alignment vertical="center"/>
    </xf>
    <xf numFmtId="0" fontId="11" fillId="7" borderId="0" xfId="5" applyFont="1" applyFill="1" applyAlignment="1">
      <alignment vertical="top"/>
    </xf>
    <xf numFmtId="0" fontId="8" fillId="7" borderId="0" xfId="0" applyFont="1" applyFill="1"/>
    <xf numFmtId="0" fontId="7" fillId="5" borderId="0" xfId="0" applyFont="1" applyFill="1"/>
    <xf numFmtId="0" fontId="8" fillId="10" borderId="0" xfId="0" applyFont="1" applyFill="1"/>
    <xf numFmtId="2" fontId="8" fillId="10" borderId="0" xfId="0" applyNumberFormat="1" applyFont="1" applyFill="1"/>
    <xf numFmtId="10" fontId="8" fillId="10" borderId="0" xfId="0" applyNumberFormat="1" applyFont="1" applyFill="1"/>
    <xf numFmtId="2" fontId="8" fillId="8" borderId="0" xfId="0" applyNumberFormat="1" applyFont="1" applyFill="1"/>
    <xf numFmtId="10" fontId="8" fillId="8" borderId="0" xfId="0" applyNumberFormat="1" applyFont="1" applyFill="1"/>
    <xf numFmtId="0" fontId="8" fillId="5" borderId="0" xfId="0" applyFont="1" applyFill="1"/>
    <xf numFmtId="2" fontId="8" fillId="5" borderId="0" xfId="0" applyNumberFormat="1" applyFont="1" applyFill="1"/>
    <xf numFmtId="10" fontId="8" fillId="5" borderId="0" xfId="0" applyNumberFormat="1" applyFont="1" applyFill="1"/>
    <xf numFmtId="10" fontId="8" fillId="5" borderId="0" xfId="1" applyNumberFormat="1" applyFont="1" applyFill="1"/>
    <xf numFmtId="9" fontId="8" fillId="10" borderId="0" xfId="1" applyNumberFormat="1" applyFont="1" applyFill="1"/>
    <xf numFmtId="2" fontId="8" fillId="8" borderId="0" xfId="1" applyNumberFormat="1" applyFont="1" applyFill="1"/>
    <xf numFmtId="2" fontId="8" fillId="5" borderId="0" xfId="1" applyNumberFormat="1" applyFont="1" applyFill="1"/>
    <xf numFmtId="9" fontId="8" fillId="8" borderId="0" xfId="1" applyFont="1" applyFill="1"/>
    <xf numFmtId="9" fontId="8" fillId="5" borderId="0" xfId="1" applyFont="1" applyFill="1"/>
    <xf numFmtId="0" fontId="12" fillId="10" borderId="0" xfId="0" applyFont="1" applyFill="1"/>
    <xf numFmtId="2" fontId="12" fillId="10" borderId="0" xfId="0" applyNumberFormat="1" applyFont="1" applyFill="1"/>
    <xf numFmtId="10" fontId="12" fillId="10" borderId="0" xfId="1" applyNumberFormat="1" applyFont="1" applyFill="1"/>
    <xf numFmtId="2" fontId="12" fillId="8" borderId="0" xfId="0" applyNumberFormat="1" applyFont="1" applyFill="1"/>
    <xf numFmtId="10" fontId="12" fillId="8" borderId="0" xfId="1" applyNumberFormat="1" applyFont="1" applyFill="1"/>
    <xf numFmtId="0" fontId="12" fillId="7" borderId="0" xfId="5" applyFont="1" applyFill="1" applyAlignment="1">
      <alignment vertical="center"/>
    </xf>
    <xf numFmtId="0" fontId="7" fillId="8" borderId="0" xfId="0" applyFont="1" applyFill="1" applyAlignment="1">
      <alignment horizontal="center"/>
    </xf>
    <xf numFmtId="0" fontId="8" fillId="0" borderId="0" xfId="0" applyFont="1" applyBorder="1" applyAlignment="1">
      <alignment horizontal="left" vertical="top" wrapText="1"/>
    </xf>
    <xf numFmtId="0" fontId="11" fillId="0" borderId="0" xfId="0" applyFont="1" applyFill="1" applyBorder="1" applyAlignment="1">
      <alignment horizontal="left" vertical="top" wrapText="1"/>
    </xf>
    <xf numFmtId="0" fontId="11" fillId="0" borderId="0" xfId="0" applyFont="1" applyBorder="1" applyAlignment="1">
      <alignment horizontal="left" vertical="top" wrapText="1"/>
    </xf>
    <xf numFmtId="0" fontId="11" fillId="7" borderId="0" xfId="5" applyFont="1" applyFill="1" applyAlignment="1">
      <alignment horizontal="center"/>
    </xf>
    <xf numFmtId="0" fontId="12" fillId="0" borderId="0" xfId="0" applyFont="1" applyFill="1" applyBorder="1" applyAlignment="1">
      <alignment horizontal="center"/>
    </xf>
    <xf numFmtId="0" fontId="15" fillId="0" borderId="0" xfId="0" applyFont="1" applyAlignment="1">
      <alignment horizontal="left" vertical="top" wrapText="1"/>
    </xf>
    <xf numFmtId="0" fontId="12" fillId="10" borderId="0" xfId="5" applyFont="1" applyFill="1" applyAlignment="1">
      <alignment horizontal="center"/>
    </xf>
    <xf numFmtId="0" fontId="12" fillId="8" borderId="0" xfId="5" applyFont="1" applyFill="1" applyAlignment="1">
      <alignment horizontal="center" wrapText="1"/>
    </xf>
    <xf numFmtId="2" fontId="12" fillId="10" borderId="0" xfId="5" applyNumberFormat="1" applyFont="1" applyFill="1" applyAlignment="1">
      <alignment horizontal="center" wrapText="1"/>
    </xf>
    <xf numFmtId="2" fontId="12" fillId="2" borderId="0" xfId="5" applyNumberFormat="1" applyFont="1" applyFill="1" applyAlignment="1">
      <alignment horizontal="center"/>
    </xf>
    <xf numFmtId="0" fontId="12" fillId="9" borderId="0" xfId="5" applyFont="1" applyFill="1" applyAlignment="1">
      <alignment horizontal="center" wrapText="1"/>
    </xf>
    <xf numFmtId="166" fontId="7" fillId="10" borderId="0" xfId="0" applyNumberFormat="1" applyFont="1" applyFill="1" applyAlignment="1">
      <alignment horizontal="center"/>
    </xf>
    <xf numFmtId="166" fontId="7" fillId="2" borderId="0" xfId="0" applyNumberFormat="1" applyFont="1" applyFill="1" applyAlignment="1">
      <alignment horizontal="center"/>
    </xf>
    <xf numFmtId="0" fontId="7" fillId="8" borderId="0" xfId="0" applyFont="1" applyFill="1" applyAlignment="1">
      <alignment horizontal="center"/>
    </xf>
    <xf numFmtId="0" fontId="8" fillId="7" borderId="0" xfId="0" applyFont="1" applyFill="1" applyAlignment="1">
      <alignment horizontal="center"/>
    </xf>
    <xf numFmtId="0" fontId="7" fillId="7" borderId="0" xfId="0" applyFont="1" applyFill="1" applyAlignment="1">
      <alignment horizontal="center"/>
    </xf>
    <xf numFmtId="10" fontId="7" fillId="10" borderId="0" xfId="1" applyNumberFormat="1" applyFont="1" applyFill="1" applyAlignment="1">
      <alignment horizontal="center"/>
    </xf>
    <xf numFmtId="0" fontId="7" fillId="8" borderId="0" xfId="0" applyFont="1" applyFill="1" applyAlignment="1">
      <alignment horizontal="center" vertical="center" wrapText="1"/>
    </xf>
    <xf numFmtId="0" fontId="7" fillId="5" borderId="0" xfId="0" applyFont="1" applyFill="1" applyAlignment="1">
      <alignment horizontal="center" vertical="center" wrapText="1"/>
    </xf>
    <xf numFmtId="0" fontId="7" fillId="10" borderId="0" xfId="0" applyFont="1" applyFill="1" applyAlignment="1">
      <alignment horizontal="center" vertical="center"/>
    </xf>
  </cellXfs>
  <cellStyles count="8">
    <cellStyle name="Comma" xfId="4" builtinId="3"/>
    <cellStyle name="Normal" xfId="0" builtinId="0"/>
    <cellStyle name="Normal 2" xfId="2" xr:uid="{00000000-0005-0000-0000-000001000000}"/>
    <cellStyle name="Normal 3" xfId="3" xr:uid="{AC6F2FE6-B3AC-4FC0-A394-811364977C70}"/>
    <cellStyle name="Normal 3 2" xfId="7" xr:uid="{FB46522C-B2E2-4074-A7E0-2B90B6C15334}"/>
    <cellStyle name="Normal 4" xfId="5" xr:uid="{7622C1B2-FB17-4EEB-8065-DDC78EDE6C08}"/>
    <cellStyle name="Percent" xfId="1" builtinId="5"/>
    <cellStyle name="Percent 2" xfId="6" xr:uid="{07D33ABD-2095-436F-948D-C41992372B19}"/>
  </cellStyles>
  <dxfs count="14">
    <dxf>
      <font>
        <color auto="1"/>
      </font>
      <fill>
        <patternFill>
          <bgColor theme="0" tint="-0.34998626667073579"/>
        </patternFill>
      </fill>
    </dxf>
    <dxf>
      <font>
        <color auto="1"/>
      </font>
      <fill>
        <patternFill>
          <bgColor theme="2" tint="-9.9948118533890809E-2"/>
        </patternFill>
      </fill>
    </dxf>
    <dxf>
      <font>
        <color rgb="FFC94741"/>
      </font>
      <fill>
        <patternFill patternType="none">
          <bgColor auto="1"/>
        </patternFill>
      </fill>
    </dxf>
    <dxf>
      <font>
        <color rgb="FF6BACD1"/>
      </font>
      <fill>
        <patternFill patternType="none">
          <bgColor auto="1"/>
        </patternFill>
      </fill>
    </dxf>
    <dxf>
      <fill>
        <patternFill>
          <bgColor rgb="FF6BACD1"/>
        </patternFill>
      </fill>
    </dxf>
    <dxf>
      <fill>
        <patternFill>
          <bgColor rgb="FFFEED7B"/>
        </patternFill>
      </fill>
    </dxf>
    <dxf>
      <fill>
        <patternFill>
          <bgColor rgb="FFFFA64D"/>
        </patternFill>
      </fill>
    </dxf>
    <dxf>
      <fill>
        <patternFill>
          <bgColor rgb="FFC94741"/>
        </patternFill>
      </fill>
    </dxf>
    <dxf>
      <font>
        <color auto="1"/>
      </font>
      <fill>
        <patternFill>
          <bgColor theme="0" tint="-0.34998626667073579"/>
        </patternFill>
      </fill>
    </dxf>
    <dxf>
      <font>
        <color auto="1"/>
      </font>
      <fill>
        <patternFill>
          <bgColor theme="2" tint="-9.9948118533890809E-2"/>
        </patternFill>
      </fill>
    </dxf>
    <dxf>
      <fill>
        <patternFill>
          <bgColor rgb="FF6BACD1"/>
        </patternFill>
      </fill>
    </dxf>
    <dxf>
      <fill>
        <patternFill>
          <bgColor rgb="FFFEED7B"/>
        </patternFill>
      </fill>
    </dxf>
    <dxf>
      <fill>
        <patternFill>
          <bgColor rgb="FFFFA64D"/>
        </patternFill>
      </fill>
    </dxf>
    <dxf>
      <fill>
        <patternFill>
          <bgColor rgb="FFC94741"/>
        </patternFill>
      </fill>
    </dxf>
  </dxfs>
  <tableStyles count="0" defaultTableStyle="TableStyleMedium2" defaultPivotStyle="PivotStyleLight16"/>
  <colors>
    <mruColors>
      <color rgb="FF3399FF"/>
      <color rgb="FF0099FF"/>
      <color rgb="FFC94741"/>
      <color rgb="FFFFA64D"/>
      <color rgb="FFFEED7B"/>
      <color rgb="FF6BACD1"/>
      <color rgb="FFFFC33C"/>
      <color rgb="FFFB9D05"/>
      <color rgb="FFEF77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cs-CZ" sz="1800"/>
              <a:t>Development of financial secrecy, 2018 - 2020</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'SS categories 2018-2020'!$AB$4</c:f>
              <c:strCache>
                <c:ptCount val="1"/>
                <c:pt idx="0">
                  <c:v>2018</c:v>
                </c:pt>
              </c:strCache>
            </c:strRef>
          </c:tx>
          <c:spPr>
            <a:solidFill>
              <a:schemeClr val="accent1"/>
            </a:solidFill>
            <a:ln>
              <a:noFill/>
            </a:ln>
            <a:effectLst/>
          </c:spPr>
          <c:invertIfNegative val="0"/>
          <c:cat>
            <c:strRef>
              <c:f>'SS categories 2018-2020'!$AC$3:$AF$3</c:f>
              <c:strCache>
                <c:ptCount val="4"/>
                <c:pt idx="0">
                  <c:v>Cat 1: Ownership registration</c:v>
                </c:pt>
                <c:pt idx="1">
                  <c:v>Cat 2: Legal entity transparency</c:v>
                </c:pt>
                <c:pt idx="2">
                  <c:v>Cat 3: Integrity of tax and financial regulation</c:v>
                </c:pt>
                <c:pt idx="3">
                  <c:v>Cat 4: International standards and cooperation</c:v>
                </c:pt>
              </c:strCache>
            </c:strRef>
          </c:cat>
          <c:val>
            <c:numRef>
              <c:f>'SS categories 2018-2020'!$AC$4:$AF$4</c:f>
              <c:numCache>
                <c:formatCode>0.00</c:formatCode>
                <c:ptCount val="4"/>
                <c:pt idx="0">
                  <c:v>71.180356696428603</c:v>
                </c:pt>
                <c:pt idx="1">
                  <c:v>89.955357142857139</c:v>
                </c:pt>
                <c:pt idx="2">
                  <c:v>62.615328035714256</c:v>
                </c:pt>
                <c:pt idx="3">
                  <c:v>35.362723214285715</c:v>
                </c:pt>
              </c:numCache>
            </c:numRef>
          </c:val>
          <c:extLst>
            <c:ext xmlns:c16="http://schemas.microsoft.com/office/drawing/2014/chart" uri="{C3380CC4-5D6E-409C-BE32-E72D297353CC}">
              <c16:uniqueId val="{00000000-B41A-453B-BC0F-162D388289DE}"/>
            </c:ext>
          </c:extLst>
        </c:ser>
        <c:ser>
          <c:idx val="1"/>
          <c:order val="1"/>
          <c:tx>
            <c:strRef>
              <c:f>'SS categories 2018-2020'!$AB$5</c:f>
              <c:strCache>
                <c:ptCount val="1"/>
                <c:pt idx="0">
                  <c:v>2020</c:v>
                </c:pt>
              </c:strCache>
            </c:strRef>
          </c:tx>
          <c:spPr>
            <a:solidFill>
              <a:schemeClr val="accent2"/>
            </a:solidFill>
            <a:ln>
              <a:noFill/>
            </a:ln>
            <a:effectLst/>
          </c:spPr>
          <c:invertIfNegative val="0"/>
          <c:cat>
            <c:strRef>
              <c:f>'SS categories 2018-2020'!$AC$3:$AF$3</c:f>
              <c:strCache>
                <c:ptCount val="4"/>
                <c:pt idx="0">
                  <c:v>Cat 1: Ownership registration</c:v>
                </c:pt>
                <c:pt idx="1">
                  <c:v>Cat 2: Legal entity transparency</c:v>
                </c:pt>
                <c:pt idx="2">
                  <c:v>Cat 3: Integrity of tax and financial regulation</c:v>
                </c:pt>
                <c:pt idx="3">
                  <c:v>Cat 4: International standards and cooperation</c:v>
                </c:pt>
              </c:strCache>
            </c:strRef>
          </c:cat>
          <c:val>
            <c:numRef>
              <c:f>'SS categories 2018-2020'!$AC$5:$AF$5</c:f>
              <c:numCache>
                <c:formatCode>0.00</c:formatCode>
                <c:ptCount val="4"/>
                <c:pt idx="0">
                  <c:v>67.194642857142867</c:v>
                </c:pt>
                <c:pt idx="1">
                  <c:v>89.578125</c:v>
                </c:pt>
                <c:pt idx="2">
                  <c:v>62.183779761904724</c:v>
                </c:pt>
                <c:pt idx="3">
                  <c:v>26.806450892857146</c:v>
                </c:pt>
              </c:numCache>
            </c:numRef>
          </c:val>
          <c:extLst>
            <c:ext xmlns:c16="http://schemas.microsoft.com/office/drawing/2014/chart" uri="{C3380CC4-5D6E-409C-BE32-E72D297353CC}">
              <c16:uniqueId val="{00000001-B41A-453B-BC0F-162D388289DE}"/>
            </c:ext>
          </c:extLst>
        </c:ser>
        <c:dLbls>
          <c:showLegendKey val="0"/>
          <c:showVal val="0"/>
          <c:showCatName val="0"/>
          <c:showSerName val="0"/>
          <c:showPercent val="0"/>
          <c:showBubbleSize val="0"/>
        </c:dLbls>
        <c:gapWidth val="219"/>
        <c:overlap val="-27"/>
        <c:axId val="325563744"/>
        <c:axId val="325562432"/>
      </c:barChart>
      <c:catAx>
        <c:axId val="32556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25562432"/>
        <c:crosses val="autoZero"/>
        <c:auto val="1"/>
        <c:lblAlgn val="ctr"/>
        <c:lblOffset val="100"/>
        <c:noMultiLvlLbl val="0"/>
      </c:catAx>
      <c:valAx>
        <c:axId val="325562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25563744"/>
        <c:crosses val="autoZero"/>
        <c:crossBetween val="between"/>
      </c:valAx>
      <c:spPr>
        <a:noFill/>
        <a:ln>
          <a:noFill/>
        </a:ln>
        <a:effectLst/>
      </c:spPr>
    </c:plotArea>
    <c:legend>
      <c:legendPos val="b"/>
      <c:overlay val="0"/>
      <c:spPr>
        <a:no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'GSW historical'!$AR$4</c:f>
              <c:strCache>
                <c:ptCount val="1"/>
                <c:pt idx="0">
                  <c:v>GSW over time, Belgium</c:v>
                </c:pt>
              </c:strCache>
            </c:strRef>
          </c:tx>
          <c:spPr>
            <a:ln w="28575" cap="rnd">
              <a:solidFill>
                <a:schemeClr val="accent1"/>
              </a:solidFill>
              <a:round/>
            </a:ln>
            <a:effectLst/>
          </c:spPr>
          <c:marker>
            <c:symbol val="none"/>
          </c:marker>
          <c:cat>
            <c:numRef>
              <c:f>'GSW historical'!$AQ$5:$AQ$14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'GSW historical'!$AR$5:$AR$14</c:f>
              <c:numCache>
                <c:formatCode>0.00%</c:formatCode>
                <c:ptCount val="10"/>
                <c:pt idx="0">
                  <c:v>2.186296321451664E-2</c:v>
                </c:pt>
                <c:pt idx="1">
                  <c:v>1.8084779381752014E-2</c:v>
                </c:pt>
                <c:pt idx="2">
                  <c:v>1.6552131623029709E-2</c:v>
                </c:pt>
                <c:pt idx="3">
                  <c:v>1.5994284301996231E-2</c:v>
                </c:pt>
                <c:pt idx="4">
                  <c:v>1.7343470826745033E-2</c:v>
                </c:pt>
                <c:pt idx="5">
                  <c:v>1.9055293872952461E-2</c:v>
                </c:pt>
                <c:pt idx="6">
                  <c:v>1.6540743410587311E-2</c:v>
                </c:pt>
                <c:pt idx="7">
                  <c:v>1.6203202307224274E-2</c:v>
                </c:pt>
                <c:pt idx="8">
                  <c:v>1.7837263643741608E-2</c:v>
                </c:pt>
                <c:pt idx="9">
                  <c:v>1.7243865877389908E-2</c:v>
                </c:pt>
              </c:numCache>
            </c:numRef>
          </c:val>
          <c:smooth val="0"/>
          <c:extLst>
            <c:ext xmlns:c16="http://schemas.microsoft.com/office/drawing/2014/chart" uri="{C3380CC4-5D6E-409C-BE32-E72D297353CC}">
              <c16:uniqueId val="{00000000-59D9-4361-BB8D-EE1333CC7E92}"/>
            </c:ext>
          </c:extLst>
        </c:ser>
        <c:dLbls>
          <c:showLegendKey val="0"/>
          <c:showVal val="0"/>
          <c:showCatName val="0"/>
          <c:showSerName val="0"/>
          <c:showPercent val="0"/>
          <c:showBubbleSize val="0"/>
        </c:dLbls>
        <c:smooth val="0"/>
        <c:axId val="320283368"/>
        <c:axId val="320279760"/>
      </c:lineChart>
      <c:catAx>
        <c:axId val="32028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79760"/>
        <c:crosses val="autoZero"/>
        <c:auto val="1"/>
        <c:lblAlgn val="ctr"/>
        <c:lblOffset val="100"/>
        <c:noMultiLvlLbl val="0"/>
      </c:catAx>
      <c:valAx>
        <c:axId val="3202797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83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'GSW historical'!$AS$4</c:f>
              <c:strCache>
                <c:ptCount val="1"/>
                <c:pt idx="0">
                  <c:v>Exports of financial services over time, Belgium (USD billion)</c:v>
                </c:pt>
              </c:strCache>
            </c:strRef>
          </c:tx>
          <c:spPr>
            <a:ln w="28575" cap="rnd">
              <a:solidFill>
                <a:schemeClr val="accent1"/>
              </a:solidFill>
              <a:round/>
            </a:ln>
            <a:effectLst/>
          </c:spPr>
          <c:marker>
            <c:symbol val="none"/>
          </c:marker>
          <c:cat>
            <c:numRef>
              <c:f>'GSW historical'!$AQ$5:$AQ$14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'GSW historical'!$AS$5:$AS$14</c:f>
              <c:numCache>
                <c:formatCode>_(* #,##0_);_(* \(#,##0\);_(* "-"??_);_(@_)</c:formatCode>
                <c:ptCount val="10"/>
                <c:pt idx="0">
                  <c:v>7279216640</c:v>
                </c:pt>
                <c:pt idx="1">
                  <c:v>6449120256</c:v>
                </c:pt>
                <c:pt idx="2">
                  <c:v>6649142272</c:v>
                </c:pt>
                <c:pt idx="3">
                  <c:v>6348580864</c:v>
                </c:pt>
                <c:pt idx="4">
                  <c:v>7593354240</c:v>
                </c:pt>
                <c:pt idx="5">
                  <c:v>8814978048</c:v>
                </c:pt>
                <c:pt idx="6">
                  <c:v>7686300160</c:v>
                </c:pt>
                <c:pt idx="7">
                  <c:v>7420766720</c:v>
                </c:pt>
                <c:pt idx="8">
                  <c:v>8736675840</c:v>
                </c:pt>
                <c:pt idx="9">
                  <c:v>9039111168</c:v>
                </c:pt>
              </c:numCache>
            </c:numRef>
          </c:val>
          <c:smooth val="0"/>
          <c:extLst>
            <c:ext xmlns:c16="http://schemas.microsoft.com/office/drawing/2014/chart" uri="{C3380CC4-5D6E-409C-BE32-E72D297353CC}">
              <c16:uniqueId val="{00000000-4640-4086-84FF-7848C8EE490C}"/>
            </c:ext>
          </c:extLst>
        </c:ser>
        <c:dLbls>
          <c:showLegendKey val="0"/>
          <c:showVal val="0"/>
          <c:showCatName val="0"/>
          <c:showSerName val="0"/>
          <c:showPercent val="0"/>
          <c:showBubbleSize val="0"/>
        </c:dLbls>
        <c:smooth val="0"/>
        <c:axId val="655807352"/>
        <c:axId val="655805712"/>
      </c:lineChart>
      <c:catAx>
        <c:axId val="65580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05712"/>
        <c:crosses val="autoZero"/>
        <c:auto val="1"/>
        <c:lblAlgn val="ctr"/>
        <c:lblOffset val="100"/>
        <c:noMultiLvlLbl val="0"/>
      </c:catAx>
      <c:valAx>
        <c:axId val="6558057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07352"/>
        <c:crosses val="autoZero"/>
        <c:crossBetween val="between"/>
        <c:dispUnits>
          <c:builtInUnit val="b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'GSW historical'!$AU$4</c:f>
              <c:strCache>
                <c:ptCount val="1"/>
                <c:pt idx="0">
                  <c:v>133 FSI2020 jurisdictions' total exports of financial services (USD billion)</c:v>
                </c:pt>
              </c:strCache>
            </c:strRef>
          </c:tx>
          <c:spPr>
            <a:ln w="28575" cap="rnd">
              <a:solidFill>
                <a:schemeClr val="accent1"/>
              </a:solidFill>
              <a:round/>
            </a:ln>
            <a:effectLst/>
          </c:spPr>
          <c:marker>
            <c:symbol val="none"/>
          </c:marker>
          <c:cat>
            <c:numRef>
              <c:f>'GSW historical'!$AQ$5:$AQ$14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'GSW historical'!$AU$5:$AU$14</c:f>
              <c:numCache>
                <c:formatCode>_(* #,##0_);_(* \(#,##0\);_(* "-"??_);_(@_)</c:formatCode>
                <c:ptCount val="10"/>
                <c:pt idx="0">
                  <c:v>332153584596.72729</c:v>
                </c:pt>
                <c:pt idx="1">
                  <c:v>355744272086.95605</c:v>
                </c:pt>
                <c:pt idx="2">
                  <c:v>400662014323.85156</c:v>
                </c:pt>
                <c:pt idx="3">
                  <c:v>395960597632.95093</c:v>
                </c:pt>
                <c:pt idx="4">
                  <c:v>437029542509.71094</c:v>
                </c:pt>
                <c:pt idx="5">
                  <c:v>461690337014.34448</c:v>
                </c:pt>
                <c:pt idx="6">
                  <c:v>463963834786.81396</c:v>
                </c:pt>
                <c:pt idx="7">
                  <c:v>457196011553.54102</c:v>
                </c:pt>
                <c:pt idx="8">
                  <c:v>488927178168.52734</c:v>
                </c:pt>
                <c:pt idx="9">
                  <c:v>523321033264.86133</c:v>
                </c:pt>
              </c:numCache>
            </c:numRef>
          </c:val>
          <c:smooth val="0"/>
          <c:extLst>
            <c:ext xmlns:c16="http://schemas.microsoft.com/office/drawing/2014/chart" uri="{C3380CC4-5D6E-409C-BE32-E72D297353CC}">
              <c16:uniqueId val="{00000000-C2E3-4481-87B1-6EE56A75D2C2}"/>
            </c:ext>
          </c:extLst>
        </c:ser>
        <c:dLbls>
          <c:showLegendKey val="0"/>
          <c:showVal val="0"/>
          <c:showCatName val="0"/>
          <c:showSerName val="0"/>
          <c:showPercent val="0"/>
          <c:showBubbleSize val="0"/>
        </c:dLbls>
        <c:smooth val="0"/>
        <c:axId val="518805528"/>
        <c:axId val="518806184"/>
      </c:lineChart>
      <c:catAx>
        <c:axId val="51880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06184"/>
        <c:crosses val="autoZero"/>
        <c:auto val="1"/>
        <c:lblAlgn val="ctr"/>
        <c:lblOffset val="100"/>
        <c:noMultiLvlLbl val="0"/>
      </c:catAx>
      <c:valAx>
        <c:axId val="518806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05528"/>
        <c:crosses val="autoZero"/>
        <c:crossBetween val="between"/>
        <c:dispUnits>
          <c:builtInUnit val="b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27</xdr:col>
      <xdr:colOff>380999</xdr:colOff>
      <xdr:row>7</xdr:row>
      <xdr:rowOff>161923</xdr:rowOff>
    </xdr:from>
    <xdr:to>
      <xdr:col>31</xdr:col>
      <xdr:colOff>828675</xdr:colOff>
      <xdr:row>39</xdr:row>
      <xdr:rowOff>66674</xdr:rowOff>
    </xdr:to>
    <xdr:graphicFrame macro="">
      <xdr:nvGraphicFramePr>
        <xdr:cNvPr id="2" name="Chart 1">
          <a:extLst>
            <a:ext uri="{FF2B5EF4-FFF2-40B4-BE49-F238E27FC236}">
              <a16:creationId xmlns:a16="http://schemas.microsoft.com/office/drawing/2014/main" id="{67404286-20ED-45D1-8368-30BBE0A6C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41</xdr:col>
      <xdr:colOff>416377</xdr:colOff>
      <xdr:row>14</xdr:row>
      <xdr:rowOff>51706</xdr:rowOff>
    </xdr:from>
    <xdr:to>
      <xdr:col>48</xdr:col>
      <xdr:colOff>43543</xdr:colOff>
      <xdr:row>33</xdr:row>
      <xdr:rowOff>119742</xdr:rowOff>
    </xdr:to>
    <xdr:graphicFrame macro="">
      <xdr:nvGraphicFramePr>
        <xdr:cNvPr id="3" name="Chart 2">
          <a:extLst>
            <a:ext uri="{FF2B5EF4-FFF2-40B4-BE49-F238E27FC236}">
              <a16:creationId xmlns:a16="http://schemas.microsoft.com/office/drawing/2014/main" id="{F169DBCD-2319-4FB0-A771-0FA444855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214992</xdr:colOff>
      <xdr:row>14</xdr:row>
      <xdr:rowOff>62592</xdr:rowOff>
    </xdr:from>
    <xdr:to>
      <xdr:col>57</xdr:col>
      <xdr:colOff>54428</xdr:colOff>
      <xdr:row>33</xdr:row>
      <xdr:rowOff>125185</xdr:rowOff>
    </xdr:to>
    <xdr:graphicFrame macro="">
      <xdr:nvGraphicFramePr>
        <xdr:cNvPr id="2" name="Chart 1">
          <a:extLst>
            <a:ext uri="{FF2B5EF4-FFF2-40B4-BE49-F238E27FC236}">
              <a16:creationId xmlns:a16="http://schemas.microsoft.com/office/drawing/2014/main" id="{64B636AE-5F94-43F1-AACA-B86F1A0B6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204107</xdr:colOff>
      <xdr:row>34</xdr:row>
      <xdr:rowOff>68035</xdr:rowOff>
    </xdr:from>
    <xdr:to>
      <xdr:col>57</xdr:col>
      <xdr:colOff>48987</xdr:colOff>
      <xdr:row>55</xdr:row>
      <xdr:rowOff>65314</xdr:rowOff>
    </xdr:to>
    <xdr:graphicFrame macro="">
      <xdr:nvGraphicFramePr>
        <xdr:cNvPr id="4" name="Chart 3">
          <a:extLst>
            <a:ext uri="{FF2B5EF4-FFF2-40B4-BE49-F238E27FC236}">
              <a16:creationId xmlns:a16="http://schemas.microsoft.com/office/drawing/2014/main" id="{C1074F35-F13C-425D-8690-52F3EED09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axjustice.sharepoint.com/Shared%20Documents/Workstreams/Financial%20Secrecy/FSI/FSI-2020/Media-Work/FSI-Rankings-2020%20draft%20LIVE%20-%20please%20do%20not%20edit-P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I2020 Results"/>
      <sheetName val="GSW2020"/>
      <sheetName val="SS2020"/>
      <sheetName val="FSI 2018-2020"/>
      <sheetName val="SS categories 2018-2020"/>
      <sheetName val="GSW historical"/>
      <sheetName val="Cluster analysis"/>
      <sheetName val="Country characteristic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t="str">
            <v>Country</v>
          </cell>
          <cell r="B1" t="str">
            <v>FSI2018 country name</v>
          </cell>
          <cell r="C1" t="str">
            <v>FSI2018 country name with footnotes</v>
          </cell>
          <cell r="D1" t="str">
            <v>included_in_fsi_2018</v>
          </cell>
          <cell r="E1" t="str">
            <v>included_in_fsi_2020</v>
          </cell>
          <cell r="F1" t="str">
            <v>ISO-3</v>
          </cell>
          <cell r="G1" t="str">
            <v>ISO-2</v>
          </cell>
          <cell r="H1" t="str">
            <v>Country</v>
          </cell>
          <cell r="I1" t="str">
            <v>dev_weo2015</v>
          </cell>
          <cell r="J1" t="str">
            <v>class_devgroup_weo2015</v>
          </cell>
          <cell r="K1" t="str">
            <v>dev_status_un</v>
          </cell>
          <cell r="L1" t="str">
            <v>EU28</v>
          </cell>
          <cell r="M1" t="str">
            <v>OECD</v>
          </cell>
          <cell r="N1" t="str">
            <v>GBR_OT</v>
          </cell>
          <cell r="O1" t="str">
            <v>GBR_CD</v>
          </cell>
          <cell r="P1" t="str">
            <v>GBR_OCT</v>
          </cell>
          <cell r="Q1" t="str">
            <v>NLD_OCT</v>
          </cell>
          <cell r="R1" t="str">
            <v>FRA_OCT</v>
          </cell>
          <cell r="S1" t="str">
            <v>DNK_OCT</v>
          </cell>
          <cell r="T1" t="str">
            <v>EU28_OCT</v>
          </cell>
          <cell r="U1" t="str">
            <v>OPEC</v>
          </cell>
          <cell r="V1" t="str">
            <v>th_unctad2015</v>
          </cell>
          <cell r="W1" t="str">
            <v>th_eu_blacklist_190312</v>
          </cell>
          <cell r="X1" t="str">
            <v>th_eu_greylist_190312</v>
          </cell>
          <cell r="Y1" t="str">
            <v>region_final</v>
          </cell>
          <cell r="Z1" t="str">
            <v>Africa</v>
          </cell>
          <cell r="AA1" t="str">
            <v>Latin America</v>
          </cell>
          <cell r="AB1" t="str">
            <v>income_wb_2017</v>
          </cell>
          <cell r="AC1" t="str">
            <v>gdp_wb</v>
          </cell>
          <cell r="AD1" t="str">
            <v>population_wb</v>
          </cell>
          <cell r="AE1" t="str">
            <v>income_wb</v>
          </cell>
          <cell r="AF1" t="str">
            <v>gini_wb</v>
          </cell>
          <cell r="AG1" t="str">
            <v>nbr_wb</v>
          </cell>
          <cell r="AH1" t="str">
            <v>fsi_2018_rank</v>
          </cell>
          <cell r="AI1" t="str">
            <v>fsi_2018</v>
          </cell>
          <cell r="AJ1" t="str">
            <v>fsi_2018_share</v>
          </cell>
          <cell r="AK1" t="str">
            <v>fsi_2018_ss</v>
          </cell>
          <cell r="AL1" t="str">
            <v>fsi_2018_gsw</v>
          </cell>
          <cell r="AM1" t="str">
            <v>expFinSer_final_2015</v>
          </cell>
          <cell r="AN1" t="str">
            <v>Country</v>
          </cell>
          <cell r="AO1" t="str">
            <v>included_in_fsi_2018</v>
          </cell>
          <cell r="AP1" t="str">
            <v>included_in_fsi_2020</v>
          </cell>
          <cell r="AQ1" t="str">
            <v>cpis_assets</v>
          </cell>
          <cell r="AR1" t="str">
            <v>included_in_cthi_2019</v>
          </cell>
          <cell r="AS1" t="str">
            <v>cthi_2019_rank</v>
          </cell>
          <cell r="AT1" t="str">
            <v>cthi_2019</v>
          </cell>
          <cell r="AU1" t="str">
            <v>cthi_2019_share</v>
          </cell>
          <cell r="AV1" t="str">
            <v>cthi_2019_hs</v>
          </cell>
          <cell r="AW1" t="str">
            <v>cthi_2019_gsw</v>
          </cell>
          <cell r="AX1" t="str">
            <v>lacitr_final</v>
          </cell>
          <cell r="AY1" t="str">
            <v>big4_offices_2018</v>
          </cell>
          <cell r="AZ1" t="str">
            <v>legal_origin</v>
          </cell>
          <cell r="BA1" t="str">
            <v>gdp_final</v>
          </cell>
          <cell r="BB1" t="str">
            <v>big4staff</v>
          </cell>
          <cell r="BC1" t="str">
            <v>population_final</v>
          </cell>
          <cell r="BD1" t="str">
            <v>gdppc_final</v>
          </cell>
          <cell r="BE1" t="str">
            <v>nctr_final</v>
          </cell>
          <cell r="BF1" t="str">
            <v>expFinSer_final</v>
          </cell>
          <cell r="BG1" t="str">
            <v>EFTA</v>
          </cell>
          <cell r="BH1" t="str">
            <v>FSI 2020</v>
          </cell>
          <cell r="BI1" t="str">
            <v>FSI share 2020</v>
          </cell>
          <cell r="BJ1" t="str">
            <v>SS 2020</v>
          </cell>
          <cell r="BK1" t="str">
            <v>GSW 2020</v>
          </cell>
          <cell r="BL1" t="str">
            <v>expFinSer_final</v>
          </cell>
          <cell r="BM1" t="str">
            <v>is_in_scope</v>
          </cell>
          <cell r="BN1" t="str">
            <v>FSI2020 all countries</v>
          </cell>
          <cell r="BO1" t="str">
            <v>FSI2020 top10</v>
          </cell>
          <cell r="BP1" t="str">
            <v>FSI2020 top15</v>
          </cell>
          <cell r="BQ1" t="str">
            <v>EU28</v>
          </cell>
          <cell r="BR1" t="str">
            <v>EU28 excl. UK</v>
          </cell>
          <cell r="BS1" t="str">
            <v>EU28 + UK dependencies</v>
          </cell>
          <cell r="BT1" t="str">
            <v>EU28 + EU28 dependencies</v>
          </cell>
          <cell r="BU1" t="str">
            <v>EU28 + EFTA</v>
          </cell>
          <cell r="BV1" t="str">
            <v>EU28 + EFTA + EU28 dependencies</v>
          </cell>
          <cell r="BW1" t="str">
            <v>OECD members</v>
          </cell>
          <cell r="BX1" t="str">
            <v>OECD + OECD dependencies</v>
          </cell>
          <cell r="BY1" t="str">
            <v>UK + UK dependencies</v>
          </cell>
          <cell r="BZ1" t="str">
            <v>Non-OECD excl. OECD dependencies</v>
          </cell>
          <cell r="CA1" t="str">
            <v>Non-OECD</v>
          </cell>
          <cell r="CB1" t="str">
            <v>Axis of Avoidance (UK + UK dependencies + CH + NL + LX)</v>
          </cell>
          <cell r="CC1" t="str">
            <v>All countries (incl. non-FSI2020 jurisdictions)</v>
          </cell>
          <cell r="CD1" t="str">
            <v>South Asia</v>
          </cell>
          <cell r="CE1" t="str">
            <v>Europe &amp; Central Asia</v>
          </cell>
          <cell r="CF1" t="str">
            <v>Middle East &amp; North Africa</v>
          </cell>
          <cell r="CG1" t="str">
            <v>East Asia &amp; Pacific</v>
          </cell>
          <cell r="CH1" t="str">
            <v>Sub-Saharan Africa</v>
          </cell>
          <cell r="CI1" t="str">
            <v>Latin America &amp; Caribbean</v>
          </cell>
          <cell r="CJ1" t="str">
            <v>North America</v>
          </cell>
          <cell r="CK1" t="str">
            <v>Africa</v>
          </cell>
          <cell r="CL1" t="str">
            <v>Latin America</v>
          </cell>
          <cell r="CM1" t="str">
            <v>Low income</v>
          </cell>
          <cell r="CN1" t="str">
            <v>Upper middle income</v>
          </cell>
          <cell r="CO1" t="str">
            <v>High income</v>
          </cell>
          <cell r="CP1" t="str">
            <v>Lower middle income</v>
          </cell>
        </row>
        <row r="2">
          <cell r="A2" t="str">
            <v>Alderney</v>
          </cell>
          <cell r="D2">
            <v>0</v>
          </cell>
          <cell r="E2">
            <v>0</v>
          </cell>
          <cell r="F2" t="str">
            <v>GBA</v>
          </cell>
          <cell r="H2" t="str">
            <v>Alderney</v>
          </cell>
          <cell r="J2" t="str">
            <v/>
          </cell>
          <cell r="K2" t="str">
            <v/>
          </cell>
          <cell r="L2">
            <v>0</v>
          </cell>
          <cell r="M2">
            <v>0</v>
          </cell>
          <cell r="N2">
            <v>0</v>
          </cell>
          <cell r="O2">
            <v>0</v>
          </cell>
          <cell r="P2">
            <v>0</v>
          </cell>
          <cell r="Q2">
            <v>0</v>
          </cell>
          <cell r="R2">
            <v>0</v>
          </cell>
          <cell r="S2">
            <v>0</v>
          </cell>
          <cell r="T2">
            <v>0</v>
          </cell>
          <cell r="U2">
            <v>0</v>
          </cell>
          <cell r="V2">
            <v>0</v>
          </cell>
          <cell r="W2">
            <v>0</v>
          </cell>
          <cell r="X2">
            <v>0</v>
          </cell>
          <cell r="Y2" t="str">
            <v/>
          </cell>
          <cell r="Z2">
            <v>0</v>
          </cell>
          <cell r="AA2">
            <v>0</v>
          </cell>
          <cell r="AB2" t="str">
            <v/>
          </cell>
          <cell r="AE2" t="str">
            <v/>
          </cell>
          <cell r="AM2" t="str">
            <v/>
          </cell>
          <cell r="AN2" t="str">
            <v>Alderney</v>
          </cell>
          <cell r="AO2">
            <v>0</v>
          </cell>
          <cell r="AP2">
            <v>0</v>
          </cell>
          <cell r="AR2">
            <v>0</v>
          </cell>
          <cell r="AZ2" t="str">
            <v/>
          </cell>
          <cell r="BE2">
            <v>0</v>
          </cell>
          <cell r="BG2">
            <v>0</v>
          </cell>
          <cell r="BH2" t="str">
            <v/>
          </cell>
          <cell r="BI2" t="str">
            <v/>
          </cell>
          <cell r="BJ2" t="str">
            <v/>
          </cell>
          <cell r="BK2" t="str">
            <v/>
          </cell>
          <cell r="BL2">
            <v>0</v>
          </cell>
          <cell r="BM2">
            <v>0</v>
          </cell>
          <cell r="BN2">
            <v>0</v>
          </cell>
          <cell r="BO2" t="str">
            <v/>
          </cell>
          <cell r="BP2" t="str">
            <v/>
          </cell>
          <cell r="BQ2">
            <v>0</v>
          </cell>
          <cell r="BR2">
            <v>0</v>
          </cell>
          <cell r="BS2">
            <v>0</v>
          </cell>
          <cell r="BT2">
            <v>0</v>
          </cell>
          <cell r="BU2">
            <v>0</v>
          </cell>
          <cell r="BV2">
            <v>0</v>
          </cell>
          <cell r="BW2">
            <v>0</v>
          </cell>
          <cell r="BX2">
            <v>0</v>
          </cell>
          <cell r="BY2">
            <v>0</v>
          </cell>
          <cell r="BZ2">
            <v>1</v>
          </cell>
          <cell r="CA2">
            <v>1</v>
          </cell>
          <cell r="CB2">
            <v>0</v>
          </cell>
          <cell r="CC2">
            <v>1</v>
          </cell>
          <cell r="CD2">
            <v>0</v>
          </cell>
          <cell r="CE2">
            <v>0</v>
          </cell>
          <cell r="CF2">
            <v>0</v>
          </cell>
          <cell r="CG2">
            <v>0</v>
          </cell>
          <cell r="CH2">
            <v>0</v>
          </cell>
          <cell r="CI2">
            <v>0</v>
          </cell>
          <cell r="CJ2">
            <v>0</v>
          </cell>
          <cell r="CK2">
            <v>0</v>
          </cell>
          <cell r="CL2">
            <v>0</v>
          </cell>
          <cell r="CM2">
            <v>0</v>
          </cell>
          <cell r="CN2">
            <v>0</v>
          </cell>
          <cell r="CO2">
            <v>0</v>
          </cell>
          <cell r="CP2">
            <v>0</v>
          </cell>
        </row>
        <row r="3">
          <cell r="A3" t="str">
            <v>Anjouan</v>
          </cell>
          <cell r="D3">
            <v>0</v>
          </cell>
          <cell r="E3">
            <v>0</v>
          </cell>
          <cell r="F3" t="str">
            <v/>
          </cell>
          <cell r="H3" t="str">
            <v>Anjouan</v>
          </cell>
          <cell r="J3" t="str">
            <v/>
          </cell>
          <cell r="K3" t="str">
            <v/>
          </cell>
          <cell r="L3">
            <v>0</v>
          </cell>
          <cell r="M3">
            <v>0</v>
          </cell>
          <cell r="N3">
            <v>0</v>
          </cell>
          <cell r="O3">
            <v>0</v>
          </cell>
          <cell r="P3">
            <v>0</v>
          </cell>
          <cell r="Q3">
            <v>0</v>
          </cell>
          <cell r="R3">
            <v>0</v>
          </cell>
          <cell r="S3">
            <v>0</v>
          </cell>
          <cell r="T3">
            <v>0</v>
          </cell>
          <cell r="U3">
            <v>0</v>
          </cell>
          <cell r="V3">
            <v>0</v>
          </cell>
          <cell r="W3">
            <v>0</v>
          </cell>
          <cell r="X3">
            <v>0</v>
          </cell>
          <cell r="Y3" t="str">
            <v/>
          </cell>
          <cell r="Z3">
            <v>0</v>
          </cell>
          <cell r="AA3">
            <v>0</v>
          </cell>
          <cell r="AB3" t="str">
            <v/>
          </cell>
          <cell r="AE3" t="str">
            <v/>
          </cell>
          <cell r="AM3" t="str">
            <v/>
          </cell>
          <cell r="AN3" t="str">
            <v>Anjouan</v>
          </cell>
          <cell r="AO3">
            <v>0</v>
          </cell>
          <cell r="AP3">
            <v>0</v>
          </cell>
          <cell r="AR3">
            <v>0</v>
          </cell>
          <cell r="AZ3" t="str">
            <v/>
          </cell>
          <cell r="BG3">
            <v>0</v>
          </cell>
          <cell r="BH3" t="str">
            <v/>
          </cell>
          <cell r="BI3" t="str">
            <v/>
          </cell>
          <cell r="BJ3" t="str">
            <v/>
          </cell>
          <cell r="BK3" t="str">
            <v/>
          </cell>
          <cell r="BL3">
            <v>0</v>
          </cell>
          <cell r="BM3">
            <v>0</v>
          </cell>
          <cell r="BN3">
            <v>0</v>
          </cell>
          <cell r="BO3" t="str">
            <v/>
          </cell>
          <cell r="BP3" t="str">
            <v/>
          </cell>
          <cell r="BQ3">
            <v>0</v>
          </cell>
          <cell r="BR3">
            <v>0</v>
          </cell>
          <cell r="BS3">
            <v>0</v>
          </cell>
          <cell r="BT3">
            <v>0</v>
          </cell>
          <cell r="BU3">
            <v>0</v>
          </cell>
          <cell r="BV3">
            <v>0</v>
          </cell>
          <cell r="BW3">
            <v>0</v>
          </cell>
          <cell r="BX3">
            <v>0</v>
          </cell>
          <cell r="BY3">
            <v>0</v>
          </cell>
          <cell r="BZ3">
            <v>1</v>
          </cell>
          <cell r="CA3">
            <v>1</v>
          </cell>
          <cell r="CB3">
            <v>0</v>
          </cell>
          <cell r="CC3">
            <v>1</v>
          </cell>
          <cell r="CD3">
            <v>0</v>
          </cell>
          <cell r="CE3">
            <v>0</v>
          </cell>
          <cell r="CF3">
            <v>0</v>
          </cell>
          <cell r="CG3">
            <v>0</v>
          </cell>
          <cell r="CH3">
            <v>0</v>
          </cell>
          <cell r="CI3">
            <v>0</v>
          </cell>
          <cell r="CJ3">
            <v>0</v>
          </cell>
          <cell r="CK3">
            <v>0</v>
          </cell>
          <cell r="CL3">
            <v>0</v>
          </cell>
          <cell r="CM3">
            <v>0</v>
          </cell>
          <cell r="CN3">
            <v>0</v>
          </cell>
          <cell r="CO3">
            <v>0</v>
          </cell>
          <cell r="CP3">
            <v>0</v>
          </cell>
        </row>
        <row r="4">
          <cell r="A4" t="str">
            <v>Antarctica</v>
          </cell>
          <cell r="D4">
            <v>0</v>
          </cell>
          <cell r="E4">
            <v>0</v>
          </cell>
          <cell r="F4" t="str">
            <v>ATA</v>
          </cell>
          <cell r="G4" t="str">
            <v>AQ</v>
          </cell>
          <cell r="H4" t="str">
            <v>Antarctica</v>
          </cell>
          <cell r="J4" t="str">
            <v/>
          </cell>
          <cell r="K4" t="str">
            <v/>
          </cell>
          <cell r="L4">
            <v>0</v>
          </cell>
          <cell r="M4">
            <v>0</v>
          </cell>
          <cell r="N4">
            <v>0</v>
          </cell>
          <cell r="O4">
            <v>0</v>
          </cell>
          <cell r="P4">
            <v>0</v>
          </cell>
          <cell r="Q4">
            <v>0</v>
          </cell>
          <cell r="R4">
            <v>0</v>
          </cell>
          <cell r="S4">
            <v>0</v>
          </cell>
          <cell r="T4">
            <v>0</v>
          </cell>
          <cell r="U4">
            <v>0</v>
          </cell>
          <cell r="V4">
            <v>0</v>
          </cell>
          <cell r="W4">
            <v>0</v>
          </cell>
          <cell r="X4">
            <v>0</v>
          </cell>
          <cell r="Y4" t="str">
            <v/>
          </cell>
          <cell r="Z4">
            <v>0</v>
          </cell>
          <cell r="AA4">
            <v>0</v>
          </cell>
          <cell r="AB4" t="str">
            <v/>
          </cell>
          <cell r="AE4" t="str">
            <v/>
          </cell>
          <cell r="AM4" t="str">
            <v/>
          </cell>
          <cell r="AN4" t="str">
            <v>Antarctica</v>
          </cell>
          <cell r="AO4">
            <v>0</v>
          </cell>
          <cell r="AP4">
            <v>0</v>
          </cell>
          <cell r="AR4">
            <v>0</v>
          </cell>
          <cell r="AZ4" t="str">
            <v/>
          </cell>
          <cell r="BG4">
            <v>0</v>
          </cell>
          <cell r="BH4" t="str">
            <v/>
          </cell>
          <cell r="BI4" t="str">
            <v/>
          </cell>
          <cell r="BJ4" t="str">
            <v/>
          </cell>
          <cell r="BK4" t="str">
            <v/>
          </cell>
          <cell r="BL4">
            <v>0</v>
          </cell>
          <cell r="BM4">
            <v>0</v>
          </cell>
          <cell r="BN4">
            <v>0</v>
          </cell>
          <cell r="BO4" t="str">
            <v/>
          </cell>
          <cell r="BP4" t="str">
            <v/>
          </cell>
          <cell r="BQ4">
            <v>0</v>
          </cell>
          <cell r="BR4">
            <v>0</v>
          </cell>
          <cell r="BS4">
            <v>0</v>
          </cell>
          <cell r="BT4">
            <v>0</v>
          </cell>
          <cell r="BU4">
            <v>0</v>
          </cell>
          <cell r="BV4">
            <v>0</v>
          </cell>
          <cell r="BW4">
            <v>0</v>
          </cell>
          <cell r="BX4">
            <v>0</v>
          </cell>
          <cell r="BY4">
            <v>0</v>
          </cell>
          <cell r="BZ4">
            <v>1</v>
          </cell>
          <cell r="CA4">
            <v>1</v>
          </cell>
          <cell r="CB4">
            <v>0</v>
          </cell>
          <cell r="CC4">
            <v>1</v>
          </cell>
          <cell r="CD4">
            <v>0</v>
          </cell>
          <cell r="CE4">
            <v>0</v>
          </cell>
          <cell r="CF4">
            <v>0</v>
          </cell>
          <cell r="CG4">
            <v>0</v>
          </cell>
          <cell r="CH4">
            <v>0</v>
          </cell>
          <cell r="CI4">
            <v>0</v>
          </cell>
          <cell r="CJ4">
            <v>0</v>
          </cell>
          <cell r="CK4">
            <v>0</v>
          </cell>
          <cell r="CL4">
            <v>0</v>
          </cell>
          <cell r="CM4">
            <v>0</v>
          </cell>
          <cell r="CN4">
            <v>0</v>
          </cell>
          <cell r="CO4">
            <v>0</v>
          </cell>
          <cell r="CP4">
            <v>0</v>
          </cell>
        </row>
        <row r="5">
          <cell r="A5" t="str">
            <v>Bonaire, Sint Eustatius and Saba</v>
          </cell>
          <cell r="D5">
            <v>0</v>
          </cell>
          <cell r="E5">
            <v>0</v>
          </cell>
          <cell r="F5" t="str">
            <v>BES</v>
          </cell>
          <cell r="G5" t="str">
            <v>BQ</v>
          </cell>
          <cell r="H5" t="str">
            <v>Bonaire, Sint Eustatius and Saba</v>
          </cell>
          <cell r="J5" t="str">
            <v/>
          </cell>
          <cell r="K5" t="str">
            <v>developing</v>
          </cell>
          <cell r="L5">
            <v>0</v>
          </cell>
          <cell r="M5">
            <v>0</v>
          </cell>
          <cell r="N5">
            <v>0</v>
          </cell>
          <cell r="O5">
            <v>0</v>
          </cell>
          <cell r="P5">
            <v>0</v>
          </cell>
          <cell r="Q5">
            <v>1</v>
          </cell>
          <cell r="R5">
            <v>0</v>
          </cell>
          <cell r="S5">
            <v>0</v>
          </cell>
          <cell r="T5">
            <v>1</v>
          </cell>
          <cell r="U5">
            <v>0</v>
          </cell>
          <cell r="Y5" t="str">
            <v/>
          </cell>
          <cell r="Z5">
            <v>0</v>
          </cell>
          <cell r="AA5">
            <v>0</v>
          </cell>
          <cell r="AB5" t="str">
            <v/>
          </cell>
          <cell r="AE5" t="str">
            <v/>
          </cell>
          <cell r="AL5">
            <v>1.6799999684735667E-6</v>
          </cell>
          <cell r="AM5" t="str">
            <v/>
          </cell>
          <cell r="AN5" t="str">
            <v>Bonaire, Sint Eustatius and Saba</v>
          </cell>
          <cell r="AO5">
            <v>0</v>
          </cell>
          <cell r="AP5">
            <v>0</v>
          </cell>
          <cell r="AQ5">
            <v>0</v>
          </cell>
          <cell r="AR5">
            <v>0</v>
          </cell>
          <cell r="AW5">
            <v>6.4547506826478142E-6</v>
          </cell>
          <cell r="AY5">
            <v>3</v>
          </cell>
          <cell r="AZ5" t="str">
            <v/>
          </cell>
          <cell r="BB5">
            <v>116.5733642578125</v>
          </cell>
          <cell r="BE5">
            <v>0.25</v>
          </cell>
          <cell r="BG5">
            <v>0</v>
          </cell>
          <cell r="BH5" t="str">
            <v/>
          </cell>
          <cell r="BI5" t="str">
            <v/>
          </cell>
          <cell r="BJ5" t="str">
            <v/>
          </cell>
          <cell r="BK5" t="str">
            <v/>
          </cell>
          <cell r="BL5">
            <v>4409539</v>
          </cell>
          <cell r="BM5">
            <v>1</v>
          </cell>
          <cell r="BN5">
            <v>0</v>
          </cell>
          <cell r="BO5" t="str">
            <v/>
          </cell>
          <cell r="BP5" t="str">
            <v/>
          </cell>
          <cell r="BQ5">
            <v>0</v>
          </cell>
          <cell r="BR5">
            <v>0</v>
          </cell>
          <cell r="BS5">
            <v>0</v>
          </cell>
          <cell r="BT5">
            <v>1</v>
          </cell>
          <cell r="BU5">
            <v>0</v>
          </cell>
          <cell r="BV5">
            <v>1</v>
          </cell>
          <cell r="BW5">
            <v>0</v>
          </cell>
          <cell r="BX5">
            <v>1</v>
          </cell>
          <cell r="BY5">
            <v>0</v>
          </cell>
          <cell r="BZ5">
            <v>0</v>
          </cell>
          <cell r="CA5">
            <v>1</v>
          </cell>
          <cell r="CB5">
            <v>0</v>
          </cell>
          <cell r="CC5">
            <v>1</v>
          </cell>
          <cell r="CD5">
            <v>0</v>
          </cell>
          <cell r="CE5">
            <v>0</v>
          </cell>
          <cell r="CF5">
            <v>0</v>
          </cell>
          <cell r="CG5">
            <v>0</v>
          </cell>
          <cell r="CH5">
            <v>0</v>
          </cell>
          <cell r="CI5">
            <v>0</v>
          </cell>
          <cell r="CJ5">
            <v>0</v>
          </cell>
          <cell r="CK5">
            <v>0</v>
          </cell>
          <cell r="CL5">
            <v>0</v>
          </cell>
          <cell r="CM5">
            <v>0</v>
          </cell>
          <cell r="CN5">
            <v>0</v>
          </cell>
          <cell r="CO5">
            <v>0</v>
          </cell>
          <cell r="CP5">
            <v>0</v>
          </cell>
        </row>
        <row r="6">
          <cell r="A6" t="str">
            <v>Bouvet Island</v>
          </cell>
          <cell r="D6">
            <v>0</v>
          </cell>
          <cell r="E6">
            <v>0</v>
          </cell>
          <cell r="F6" t="str">
            <v>BVT</v>
          </cell>
          <cell r="G6" t="str">
            <v>BV</v>
          </cell>
          <cell r="H6" t="str">
            <v>Bouvet Island</v>
          </cell>
          <cell r="J6" t="str">
            <v/>
          </cell>
          <cell r="K6" t="str">
            <v/>
          </cell>
          <cell r="L6">
            <v>0</v>
          </cell>
          <cell r="M6">
            <v>0</v>
          </cell>
          <cell r="N6">
            <v>0</v>
          </cell>
          <cell r="O6">
            <v>0</v>
          </cell>
          <cell r="P6">
            <v>0</v>
          </cell>
          <cell r="Q6">
            <v>0</v>
          </cell>
          <cell r="R6">
            <v>0</v>
          </cell>
          <cell r="S6">
            <v>0</v>
          </cell>
          <cell r="T6">
            <v>0</v>
          </cell>
          <cell r="U6">
            <v>0</v>
          </cell>
          <cell r="V6">
            <v>0</v>
          </cell>
          <cell r="W6">
            <v>0</v>
          </cell>
          <cell r="X6">
            <v>0</v>
          </cell>
          <cell r="Y6" t="str">
            <v/>
          </cell>
          <cell r="Z6">
            <v>0</v>
          </cell>
          <cell r="AA6">
            <v>0</v>
          </cell>
          <cell r="AB6" t="str">
            <v/>
          </cell>
          <cell r="AE6" t="str">
            <v/>
          </cell>
          <cell r="AM6" t="str">
            <v/>
          </cell>
          <cell r="AN6" t="str">
            <v>Bouvet Island</v>
          </cell>
          <cell r="AO6">
            <v>0</v>
          </cell>
          <cell r="AP6">
            <v>0</v>
          </cell>
          <cell r="AR6">
            <v>0</v>
          </cell>
          <cell r="AW6">
            <v>1.2942566628194993E-6</v>
          </cell>
          <cell r="AZ6" t="str">
            <v/>
          </cell>
          <cell r="BG6">
            <v>0</v>
          </cell>
          <cell r="BH6" t="str">
            <v/>
          </cell>
          <cell r="BI6" t="str">
            <v/>
          </cell>
          <cell r="BJ6" t="str">
            <v/>
          </cell>
          <cell r="BK6" t="str">
            <v/>
          </cell>
          <cell r="BL6">
            <v>0</v>
          </cell>
          <cell r="BM6">
            <v>0</v>
          </cell>
          <cell r="BN6">
            <v>0</v>
          </cell>
          <cell r="BO6" t="str">
            <v/>
          </cell>
          <cell r="BP6" t="str">
            <v/>
          </cell>
          <cell r="BQ6">
            <v>0</v>
          </cell>
          <cell r="BR6">
            <v>0</v>
          </cell>
          <cell r="BS6">
            <v>0</v>
          </cell>
          <cell r="BT6">
            <v>0</v>
          </cell>
          <cell r="BU6">
            <v>0</v>
          </cell>
          <cell r="BV6">
            <v>0</v>
          </cell>
          <cell r="BW6">
            <v>0</v>
          </cell>
          <cell r="BX6">
            <v>0</v>
          </cell>
          <cell r="BY6">
            <v>0</v>
          </cell>
          <cell r="BZ6">
            <v>1</v>
          </cell>
          <cell r="CA6">
            <v>1</v>
          </cell>
          <cell r="CB6">
            <v>0</v>
          </cell>
          <cell r="CC6">
            <v>1</v>
          </cell>
          <cell r="CD6">
            <v>0</v>
          </cell>
          <cell r="CE6">
            <v>0</v>
          </cell>
          <cell r="CF6">
            <v>0</v>
          </cell>
          <cell r="CG6">
            <v>0</v>
          </cell>
          <cell r="CH6">
            <v>0</v>
          </cell>
          <cell r="CI6">
            <v>0</v>
          </cell>
          <cell r="CJ6">
            <v>0</v>
          </cell>
          <cell r="CK6">
            <v>0</v>
          </cell>
          <cell r="CL6">
            <v>0</v>
          </cell>
          <cell r="CM6">
            <v>0</v>
          </cell>
          <cell r="CN6">
            <v>0</v>
          </cell>
          <cell r="CO6">
            <v>0</v>
          </cell>
          <cell r="CP6">
            <v>0</v>
          </cell>
        </row>
        <row r="7">
          <cell r="A7" t="str">
            <v>British Indian Ocean Territory</v>
          </cell>
          <cell r="D7">
            <v>0</v>
          </cell>
          <cell r="E7">
            <v>0</v>
          </cell>
          <cell r="F7" t="str">
            <v>IOT</v>
          </cell>
          <cell r="G7" t="str">
            <v>IO</v>
          </cell>
          <cell r="H7" t="str">
            <v>British Indian Ocean Territory</v>
          </cell>
          <cell r="J7" t="str">
            <v/>
          </cell>
          <cell r="K7" t="str">
            <v/>
          </cell>
          <cell r="L7">
            <v>0</v>
          </cell>
          <cell r="M7">
            <v>0</v>
          </cell>
          <cell r="N7">
            <v>1</v>
          </cell>
          <cell r="O7">
            <v>0</v>
          </cell>
          <cell r="P7">
            <v>1</v>
          </cell>
          <cell r="Q7">
            <v>0</v>
          </cell>
          <cell r="R7">
            <v>0</v>
          </cell>
          <cell r="S7">
            <v>0</v>
          </cell>
          <cell r="T7">
            <v>1</v>
          </cell>
          <cell r="U7">
            <v>0</v>
          </cell>
          <cell r="V7">
            <v>0</v>
          </cell>
          <cell r="W7">
            <v>0</v>
          </cell>
          <cell r="X7">
            <v>0</v>
          </cell>
          <cell r="Y7" t="str">
            <v/>
          </cell>
          <cell r="Z7">
            <v>0</v>
          </cell>
          <cell r="AA7">
            <v>0</v>
          </cell>
          <cell r="AB7" t="str">
            <v/>
          </cell>
          <cell r="AE7" t="str">
            <v/>
          </cell>
          <cell r="AL7">
            <v>1.4800000371906208E-6</v>
          </cell>
          <cell r="AM7" t="str">
            <v/>
          </cell>
          <cell r="AN7" t="str">
            <v>British Indian Ocean Territory</v>
          </cell>
          <cell r="AO7">
            <v>0</v>
          </cell>
          <cell r="AP7">
            <v>0</v>
          </cell>
          <cell r="AQ7">
            <v>0</v>
          </cell>
          <cell r="AR7">
            <v>0</v>
          </cell>
          <cell r="AW7">
            <v>4.7927831689915275E-6</v>
          </cell>
          <cell r="AZ7" t="str">
            <v/>
          </cell>
          <cell r="BG7">
            <v>0</v>
          </cell>
          <cell r="BH7" t="str">
            <v/>
          </cell>
          <cell r="BI7" t="str">
            <v/>
          </cell>
          <cell r="BJ7" t="str">
            <v/>
          </cell>
          <cell r="BK7" t="str">
            <v/>
          </cell>
          <cell r="BL7">
            <v>331199.90625</v>
          </cell>
          <cell r="BM7">
            <v>1</v>
          </cell>
          <cell r="BN7">
            <v>0</v>
          </cell>
          <cell r="BO7" t="str">
            <v/>
          </cell>
          <cell r="BP7" t="str">
            <v/>
          </cell>
          <cell r="BQ7">
            <v>0</v>
          </cell>
          <cell r="BR7">
            <v>0</v>
          </cell>
          <cell r="BS7">
            <v>1</v>
          </cell>
          <cell r="BT7">
            <v>1</v>
          </cell>
          <cell r="BU7">
            <v>0</v>
          </cell>
          <cell r="BV7">
            <v>1</v>
          </cell>
          <cell r="BW7">
            <v>0</v>
          </cell>
          <cell r="BX7">
            <v>1</v>
          </cell>
          <cell r="BY7">
            <v>1</v>
          </cell>
          <cell r="BZ7">
            <v>0</v>
          </cell>
          <cell r="CA7">
            <v>1</v>
          </cell>
          <cell r="CB7">
            <v>1</v>
          </cell>
          <cell r="CC7">
            <v>1</v>
          </cell>
          <cell r="CD7">
            <v>0</v>
          </cell>
          <cell r="CE7">
            <v>0</v>
          </cell>
          <cell r="CF7">
            <v>0</v>
          </cell>
          <cell r="CG7">
            <v>0</v>
          </cell>
          <cell r="CH7">
            <v>0</v>
          </cell>
          <cell r="CI7">
            <v>0</v>
          </cell>
          <cell r="CJ7">
            <v>0</v>
          </cell>
          <cell r="CK7">
            <v>0</v>
          </cell>
          <cell r="CL7">
            <v>0</v>
          </cell>
          <cell r="CM7">
            <v>0</v>
          </cell>
          <cell r="CN7">
            <v>0</v>
          </cell>
          <cell r="CO7">
            <v>0</v>
          </cell>
          <cell r="CP7">
            <v>0</v>
          </cell>
        </row>
        <row r="8">
          <cell r="A8" t="str">
            <v>Campione d'Italia</v>
          </cell>
          <cell r="D8">
            <v>0</v>
          </cell>
          <cell r="E8">
            <v>0</v>
          </cell>
          <cell r="F8" t="str">
            <v/>
          </cell>
          <cell r="H8" t="str">
            <v>Campione d'Italia</v>
          </cell>
          <cell r="J8" t="str">
            <v/>
          </cell>
          <cell r="K8" t="str">
            <v/>
          </cell>
          <cell r="L8">
            <v>0</v>
          </cell>
          <cell r="M8">
            <v>0</v>
          </cell>
          <cell r="N8">
            <v>0</v>
          </cell>
          <cell r="O8">
            <v>0</v>
          </cell>
          <cell r="P8">
            <v>0</v>
          </cell>
          <cell r="Q8">
            <v>0</v>
          </cell>
          <cell r="R8">
            <v>0</v>
          </cell>
          <cell r="S8">
            <v>0</v>
          </cell>
          <cell r="T8">
            <v>0</v>
          </cell>
          <cell r="U8">
            <v>0</v>
          </cell>
          <cell r="V8">
            <v>0</v>
          </cell>
          <cell r="W8">
            <v>0</v>
          </cell>
          <cell r="X8">
            <v>0</v>
          </cell>
          <cell r="Y8" t="str">
            <v/>
          </cell>
          <cell r="Z8">
            <v>0</v>
          </cell>
          <cell r="AA8">
            <v>0</v>
          </cell>
          <cell r="AB8" t="str">
            <v/>
          </cell>
          <cell r="AE8" t="str">
            <v/>
          </cell>
          <cell r="AM8" t="str">
            <v/>
          </cell>
          <cell r="AN8" t="str">
            <v>Campione d'Italia</v>
          </cell>
          <cell r="AO8">
            <v>0</v>
          </cell>
          <cell r="AP8">
            <v>0</v>
          </cell>
          <cell r="AR8">
            <v>0</v>
          </cell>
          <cell r="AZ8" t="str">
            <v/>
          </cell>
          <cell r="BG8">
            <v>0</v>
          </cell>
          <cell r="BH8" t="str">
            <v/>
          </cell>
          <cell r="BI8" t="str">
            <v/>
          </cell>
          <cell r="BJ8" t="str">
            <v/>
          </cell>
          <cell r="BK8" t="str">
            <v/>
          </cell>
          <cell r="BL8">
            <v>0</v>
          </cell>
          <cell r="BM8">
            <v>0</v>
          </cell>
          <cell r="BN8">
            <v>0</v>
          </cell>
          <cell r="BO8" t="str">
            <v/>
          </cell>
          <cell r="BP8" t="str">
            <v/>
          </cell>
          <cell r="BQ8">
            <v>0</v>
          </cell>
          <cell r="BR8">
            <v>0</v>
          </cell>
          <cell r="BS8">
            <v>0</v>
          </cell>
          <cell r="BT8">
            <v>0</v>
          </cell>
          <cell r="BU8">
            <v>0</v>
          </cell>
          <cell r="BV8">
            <v>0</v>
          </cell>
          <cell r="BW8">
            <v>0</v>
          </cell>
          <cell r="BX8">
            <v>0</v>
          </cell>
          <cell r="BY8">
            <v>0</v>
          </cell>
          <cell r="BZ8">
            <v>1</v>
          </cell>
          <cell r="CA8">
            <v>1</v>
          </cell>
          <cell r="CB8">
            <v>0</v>
          </cell>
          <cell r="CC8">
            <v>1</v>
          </cell>
          <cell r="CD8">
            <v>0</v>
          </cell>
          <cell r="CE8">
            <v>0</v>
          </cell>
          <cell r="CF8">
            <v>0</v>
          </cell>
          <cell r="CG8">
            <v>0</v>
          </cell>
          <cell r="CH8">
            <v>0</v>
          </cell>
          <cell r="CI8">
            <v>0</v>
          </cell>
          <cell r="CJ8">
            <v>0</v>
          </cell>
          <cell r="CK8">
            <v>0</v>
          </cell>
          <cell r="CL8">
            <v>0</v>
          </cell>
          <cell r="CM8">
            <v>0</v>
          </cell>
          <cell r="CN8">
            <v>0</v>
          </cell>
          <cell r="CO8">
            <v>0</v>
          </cell>
          <cell r="CP8">
            <v>0</v>
          </cell>
        </row>
        <row r="9">
          <cell r="A9" t="str">
            <v>Ceuta</v>
          </cell>
          <cell r="D9">
            <v>0</v>
          </cell>
          <cell r="E9">
            <v>0</v>
          </cell>
          <cell r="F9" t="str">
            <v/>
          </cell>
          <cell r="H9" t="str">
            <v>Ceuta</v>
          </cell>
          <cell r="J9" t="str">
            <v/>
          </cell>
          <cell r="K9" t="str">
            <v/>
          </cell>
          <cell r="L9">
            <v>0</v>
          </cell>
          <cell r="M9">
            <v>0</v>
          </cell>
          <cell r="N9">
            <v>0</v>
          </cell>
          <cell r="O9">
            <v>0</v>
          </cell>
          <cell r="P9">
            <v>0</v>
          </cell>
          <cell r="Q9">
            <v>0</v>
          </cell>
          <cell r="R9">
            <v>0</v>
          </cell>
          <cell r="S9">
            <v>0</v>
          </cell>
          <cell r="T9">
            <v>0</v>
          </cell>
          <cell r="U9">
            <v>0</v>
          </cell>
          <cell r="V9">
            <v>0</v>
          </cell>
          <cell r="W9">
            <v>0</v>
          </cell>
          <cell r="X9">
            <v>0</v>
          </cell>
          <cell r="Y9" t="str">
            <v/>
          </cell>
          <cell r="Z9">
            <v>0</v>
          </cell>
          <cell r="AA9">
            <v>0</v>
          </cell>
          <cell r="AB9" t="str">
            <v/>
          </cell>
          <cell r="AE9" t="str">
            <v/>
          </cell>
          <cell r="AM9" t="str">
            <v/>
          </cell>
          <cell r="AN9" t="str">
            <v>Ceuta</v>
          </cell>
          <cell r="AO9">
            <v>0</v>
          </cell>
          <cell r="AP9">
            <v>0</v>
          </cell>
          <cell r="AR9">
            <v>0</v>
          </cell>
          <cell r="AZ9" t="str">
            <v/>
          </cell>
          <cell r="BG9">
            <v>0</v>
          </cell>
          <cell r="BH9" t="str">
            <v/>
          </cell>
          <cell r="BI9" t="str">
            <v/>
          </cell>
          <cell r="BJ9" t="str">
            <v/>
          </cell>
          <cell r="BK9" t="str">
            <v/>
          </cell>
          <cell r="BL9">
            <v>0</v>
          </cell>
          <cell r="BM9">
            <v>0</v>
          </cell>
          <cell r="BN9">
            <v>0</v>
          </cell>
          <cell r="BO9" t="str">
            <v/>
          </cell>
          <cell r="BP9" t="str">
            <v/>
          </cell>
          <cell r="BQ9">
            <v>0</v>
          </cell>
          <cell r="BR9">
            <v>0</v>
          </cell>
          <cell r="BS9">
            <v>0</v>
          </cell>
          <cell r="BT9">
            <v>0</v>
          </cell>
          <cell r="BU9">
            <v>0</v>
          </cell>
          <cell r="BV9">
            <v>0</v>
          </cell>
          <cell r="BW9">
            <v>0</v>
          </cell>
          <cell r="BX9">
            <v>0</v>
          </cell>
          <cell r="BY9">
            <v>0</v>
          </cell>
          <cell r="BZ9">
            <v>1</v>
          </cell>
          <cell r="CA9">
            <v>1</v>
          </cell>
          <cell r="CB9">
            <v>0</v>
          </cell>
          <cell r="CC9">
            <v>1</v>
          </cell>
          <cell r="CD9">
            <v>0</v>
          </cell>
          <cell r="CE9">
            <v>0</v>
          </cell>
          <cell r="CF9">
            <v>0</v>
          </cell>
          <cell r="CG9">
            <v>0</v>
          </cell>
          <cell r="CH9">
            <v>0</v>
          </cell>
          <cell r="CI9">
            <v>0</v>
          </cell>
          <cell r="CJ9">
            <v>0</v>
          </cell>
          <cell r="CK9">
            <v>0</v>
          </cell>
          <cell r="CL9">
            <v>0</v>
          </cell>
          <cell r="CM9">
            <v>0</v>
          </cell>
          <cell r="CN9">
            <v>0</v>
          </cell>
          <cell r="CO9">
            <v>0</v>
          </cell>
          <cell r="CP9">
            <v>0</v>
          </cell>
        </row>
        <row r="10">
          <cell r="A10" t="str">
            <v>Christmas Island</v>
          </cell>
          <cell r="D10">
            <v>0</v>
          </cell>
          <cell r="E10">
            <v>0</v>
          </cell>
          <cell r="F10" t="str">
            <v>CXR</v>
          </cell>
          <cell r="G10" t="str">
            <v>CX</v>
          </cell>
          <cell r="H10" t="str">
            <v>Christmas Island</v>
          </cell>
          <cell r="J10" t="str">
            <v/>
          </cell>
          <cell r="K10" t="str">
            <v/>
          </cell>
          <cell r="L10">
            <v>0</v>
          </cell>
          <cell r="M10">
            <v>0</v>
          </cell>
          <cell r="N10">
            <v>0</v>
          </cell>
          <cell r="O10">
            <v>0</v>
          </cell>
          <cell r="P10">
            <v>0</v>
          </cell>
          <cell r="Q10">
            <v>0</v>
          </cell>
          <cell r="R10">
            <v>0</v>
          </cell>
          <cell r="S10">
            <v>0</v>
          </cell>
          <cell r="T10">
            <v>0</v>
          </cell>
          <cell r="U10">
            <v>0</v>
          </cell>
          <cell r="V10">
            <v>0</v>
          </cell>
          <cell r="W10">
            <v>0</v>
          </cell>
          <cell r="X10">
            <v>0</v>
          </cell>
          <cell r="Y10" t="str">
            <v/>
          </cell>
          <cell r="Z10">
            <v>0</v>
          </cell>
          <cell r="AA10">
            <v>0</v>
          </cell>
          <cell r="AB10" t="str">
            <v/>
          </cell>
          <cell r="AE10" t="str">
            <v/>
          </cell>
          <cell r="AL10">
            <v>2.0099998891964788E-6</v>
          </cell>
          <cell r="AM10" t="str">
            <v/>
          </cell>
          <cell r="AN10" t="str">
            <v>Christmas Island</v>
          </cell>
          <cell r="AO10">
            <v>0</v>
          </cell>
          <cell r="AP10">
            <v>0</v>
          </cell>
          <cell r="AQ10">
            <v>0</v>
          </cell>
          <cell r="AR10">
            <v>0</v>
          </cell>
          <cell r="AW10">
            <v>1.0282393027057583E-8</v>
          </cell>
          <cell r="AY10">
            <v>0</v>
          </cell>
          <cell r="AZ10" t="str">
            <v/>
          </cell>
          <cell r="BB10">
            <v>0</v>
          </cell>
          <cell r="BG10">
            <v>0</v>
          </cell>
          <cell r="BH10" t="str">
            <v/>
          </cell>
          <cell r="BI10" t="str">
            <v/>
          </cell>
          <cell r="BJ10" t="str">
            <v/>
          </cell>
          <cell r="BK10" t="str">
            <v/>
          </cell>
          <cell r="BL10">
            <v>108366.578125</v>
          </cell>
          <cell r="BM10">
            <v>1</v>
          </cell>
          <cell r="BN10">
            <v>0</v>
          </cell>
          <cell r="BO10" t="str">
            <v/>
          </cell>
          <cell r="BP10" t="str">
            <v/>
          </cell>
          <cell r="BQ10">
            <v>0</v>
          </cell>
          <cell r="BR10">
            <v>0</v>
          </cell>
          <cell r="BS10">
            <v>0</v>
          </cell>
          <cell r="BT10">
            <v>0</v>
          </cell>
          <cell r="BU10">
            <v>0</v>
          </cell>
          <cell r="BV10">
            <v>0</v>
          </cell>
          <cell r="BW10">
            <v>0</v>
          </cell>
          <cell r="BX10">
            <v>0</v>
          </cell>
          <cell r="BY10">
            <v>0</v>
          </cell>
          <cell r="BZ10">
            <v>1</v>
          </cell>
          <cell r="CA10">
            <v>1</v>
          </cell>
          <cell r="CB10">
            <v>0</v>
          </cell>
          <cell r="CC10">
            <v>1</v>
          </cell>
          <cell r="CD10">
            <v>0</v>
          </cell>
          <cell r="CE10">
            <v>0</v>
          </cell>
          <cell r="CF10">
            <v>0</v>
          </cell>
          <cell r="CG10">
            <v>0</v>
          </cell>
          <cell r="CH10">
            <v>0</v>
          </cell>
          <cell r="CI10">
            <v>0</v>
          </cell>
          <cell r="CJ10">
            <v>0</v>
          </cell>
          <cell r="CK10">
            <v>0</v>
          </cell>
          <cell r="CL10">
            <v>0</v>
          </cell>
          <cell r="CM10">
            <v>0</v>
          </cell>
          <cell r="CN10">
            <v>0</v>
          </cell>
          <cell r="CO10">
            <v>0</v>
          </cell>
          <cell r="CP10">
            <v>0</v>
          </cell>
        </row>
        <row r="11">
          <cell r="A11" t="str">
            <v>Cocos Islands</v>
          </cell>
          <cell r="D11">
            <v>0</v>
          </cell>
          <cell r="E11">
            <v>0</v>
          </cell>
          <cell r="F11" t="str">
            <v>CCK</v>
          </cell>
          <cell r="G11" t="str">
            <v>CC</v>
          </cell>
          <cell r="H11" t="str">
            <v>Cocos Islands</v>
          </cell>
          <cell r="J11" t="str">
            <v/>
          </cell>
          <cell r="K11" t="str">
            <v/>
          </cell>
          <cell r="L11">
            <v>0</v>
          </cell>
          <cell r="M11">
            <v>0</v>
          </cell>
          <cell r="N11">
            <v>0</v>
          </cell>
          <cell r="O11">
            <v>0</v>
          </cell>
          <cell r="P11">
            <v>0</v>
          </cell>
          <cell r="Q11">
            <v>0</v>
          </cell>
          <cell r="R11">
            <v>0</v>
          </cell>
          <cell r="S11">
            <v>0</v>
          </cell>
          <cell r="T11">
            <v>0</v>
          </cell>
          <cell r="U11">
            <v>0</v>
          </cell>
          <cell r="V11">
            <v>0</v>
          </cell>
          <cell r="W11">
            <v>0</v>
          </cell>
          <cell r="X11">
            <v>0</v>
          </cell>
          <cell r="Y11" t="str">
            <v/>
          </cell>
          <cell r="Z11">
            <v>0</v>
          </cell>
          <cell r="AA11">
            <v>0</v>
          </cell>
          <cell r="AB11" t="str">
            <v/>
          </cell>
          <cell r="AE11" t="str">
            <v/>
          </cell>
          <cell r="AL11">
            <v>2.5099998879341001E-7</v>
          </cell>
          <cell r="AM11" t="str">
            <v/>
          </cell>
          <cell r="AN11" t="str">
            <v>Cocos Islands</v>
          </cell>
          <cell r="AO11">
            <v>0</v>
          </cell>
          <cell r="AP11">
            <v>0</v>
          </cell>
          <cell r="AQ11">
            <v>0</v>
          </cell>
          <cell r="AR11">
            <v>0</v>
          </cell>
          <cell r="AW11">
            <v>5.9505814521578565E-9</v>
          </cell>
          <cell r="AY11">
            <v>0</v>
          </cell>
          <cell r="AZ11" t="str">
            <v/>
          </cell>
          <cell r="BB11">
            <v>0</v>
          </cell>
          <cell r="BG11">
            <v>0</v>
          </cell>
          <cell r="BH11" t="str">
            <v/>
          </cell>
          <cell r="BI11" t="str">
            <v/>
          </cell>
          <cell r="BJ11" t="str">
            <v/>
          </cell>
          <cell r="BK11" t="str">
            <v/>
          </cell>
          <cell r="BL11">
            <v>1002237.625</v>
          </cell>
          <cell r="BM11">
            <v>1</v>
          </cell>
          <cell r="BN11">
            <v>0</v>
          </cell>
          <cell r="BO11" t="str">
            <v/>
          </cell>
          <cell r="BP11" t="str">
            <v/>
          </cell>
          <cell r="BQ11">
            <v>0</v>
          </cell>
          <cell r="BR11">
            <v>0</v>
          </cell>
          <cell r="BS11">
            <v>0</v>
          </cell>
          <cell r="BT11">
            <v>0</v>
          </cell>
          <cell r="BU11">
            <v>0</v>
          </cell>
          <cell r="BV11">
            <v>0</v>
          </cell>
          <cell r="BW11">
            <v>0</v>
          </cell>
          <cell r="BX11">
            <v>0</v>
          </cell>
          <cell r="BY11">
            <v>0</v>
          </cell>
          <cell r="BZ11">
            <v>1</v>
          </cell>
          <cell r="CA11">
            <v>1</v>
          </cell>
          <cell r="CB11">
            <v>0</v>
          </cell>
          <cell r="CC11">
            <v>1</v>
          </cell>
          <cell r="CD11">
            <v>0</v>
          </cell>
          <cell r="CE11">
            <v>0</v>
          </cell>
          <cell r="CF11">
            <v>0</v>
          </cell>
          <cell r="CG11">
            <v>0</v>
          </cell>
          <cell r="CH11">
            <v>0</v>
          </cell>
          <cell r="CI11">
            <v>0</v>
          </cell>
          <cell r="CJ11">
            <v>0</v>
          </cell>
          <cell r="CK11">
            <v>0</v>
          </cell>
          <cell r="CL11">
            <v>0</v>
          </cell>
          <cell r="CM11">
            <v>0</v>
          </cell>
          <cell r="CN11">
            <v>0</v>
          </cell>
          <cell r="CO11">
            <v>0</v>
          </cell>
          <cell r="CP11">
            <v>0</v>
          </cell>
        </row>
        <row r="12">
          <cell r="A12" t="str">
            <v>Cook Islands</v>
          </cell>
          <cell r="B12" t="str">
            <v>Cook Islands</v>
          </cell>
          <cell r="C12" t="str">
            <v>Cook Islands</v>
          </cell>
          <cell r="D12">
            <v>1</v>
          </cell>
          <cell r="E12">
            <v>1</v>
          </cell>
          <cell r="F12" t="str">
            <v>COK</v>
          </cell>
          <cell r="G12" t="str">
            <v>CK</v>
          </cell>
          <cell r="H12" t="str">
            <v>Cook Islands</v>
          </cell>
          <cell r="J12" t="str">
            <v/>
          </cell>
          <cell r="K12" t="str">
            <v>developing</v>
          </cell>
          <cell r="L12">
            <v>0</v>
          </cell>
          <cell r="M12">
            <v>0</v>
          </cell>
          <cell r="N12">
            <v>0</v>
          </cell>
          <cell r="O12">
            <v>0</v>
          </cell>
          <cell r="P12">
            <v>0</v>
          </cell>
          <cell r="Q12">
            <v>0</v>
          </cell>
          <cell r="R12">
            <v>0</v>
          </cell>
          <cell r="S12">
            <v>0</v>
          </cell>
          <cell r="T12">
            <v>0</v>
          </cell>
          <cell r="U12">
            <v>0</v>
          </cell>
          <cell r="V12">
            <v>1</v>
          </cell>
          <cell r="W12">
            <v>0</v>
          </cell>
          <cell r="X12">
            <v>1</v>
          </cell>
          <cell r="Y12" t="str">
            <v/>
          </cell>
          <cell r="Z12">
            <v>0</v>
          </cell>
          <cell r="AA12">
            <v>0</v>
          </cell>
          <cell r="AB12" t="str">
            <v/>
          </cell>
          <cell r="AE12" t="str">
            <v/>
          </cell>
          <cell r="AH12">
            <v>100</v>
          </cell>
          <cell r="AI12">
            <v>44.973228454589844</v>
          </cell>
          <cell r="AJ12">
            <v>1.4181999722495675E-3</v>
          </cell>
          <cell r="AK12">
            <v>74.574996948242188</v>
          </cell>
          <cell r="AL12">
            <v>1.2799999922208372E-6</v>
          </cell>
          <cell r="AM12">
            <v>586533.5</v>
          </cell>
          <cell r="AN12" t="str">
            <v>Cook Islands</v>
          </cell>
          <cell r="AO12">
            <v>1</v>
          </cell>
          <cell r="AP12">
            <v>1</v>
          </cell>
          <cell r="AQ12">
            <v>0</v>
          </cell>
          <cell r="AR12">
            <v>0</v>
          </cell>
          <cell r="AW12">
            <v>1.3488093788569951E-4</v>
          </cell>
          <cell r="AY12">
            <v>1</v>
          </cell>
          <cell r="AZ12" t="str">
            <v/>
          </cell>
          <cell r="BA12">
            <v>299900000</v>
          </cell>
          <cell r="BG12">
            <v>0</v>
          </cell>
          <cell r="BH12">
            <v>12.089683732196956</v>
          </cell>
          <cell r="BI12">
            <v>3.5569827294799027E-4</v>
          </cell>
          <cell r="BJ12">
            <v>70.300000000000011</v>
          </cell>
          <cell r="BK12">
            <v>4.213537798750653E-8</v>
          </cell>
          <cell r="BL12">
            <v>22086.98046875</v>
          </cell>
          <cell r="BM12">
            <v>1</v>
          </cell>
          <cell r="BN12">
            <v>1</v>
          </cell>
          <cell r="BO12">
            <v>0</v>
          </cell>
          <cell r="BP12">
            <v>0</v>
          </cell>
          <cell r="BQ12">
            <v>0</v>
          </cell>
          <cell r="BR12">
            <v>0</v>
          </cell>
          <cell r="BS12">
            <v>0</v>
          </cell>
          <cell r="BT12">
            <v>0</v>
          </cell>
          <cell r="BU12">
            <v>0</v>
          </cell>
          <cell r="BV12">
            <v>0</v>
          </cell>
          <cell r="BW12">
            <v>0</v>
          </cell>
          <cell r="BX12">
            <v>0</v>
          </cell>
          <cell r="BY12">
            <v>0</v>
          </cell>
          <cell r="BZ12">
            <v>1</v>
          </cell>
          <cell r="CA12">
            <v>1</v>
          </cell>
          <cell r="CB12">
            <v>0</v>
          </cell>
          <cell r="CC12">
            <v>1</v>
          </cell>
          <cell r="CD12">
            <v>0</v>
          </cell>
          <cell r="CE12">
            <v>0</v>
          </cell>
          <cell r="CF12">
            <v>0</v>
          </cell>
          <cell r="CG12">
            <v>0</v>
          </cell>
          <cell r="CH12">
            <v>0</v>
          </cell>
          <cell r="CI12">
            <v>0</v>
          </cell>
          <cell r="CJ12">
            <v>0</v>
          </cell>
          <cell r="CK12">
            <v>0</v>
          </cell>
          <cell r="CL12">
            <v>0</v>
          </cell>
          <cell r="CM12">
            <v>0</v>
          </cell>
          <cell r="CN12">
            <v>0</v>
          </cell>
          <cell r="CO12">
            <v>0</v>
          </cell>
          <cell r="CP12">
            <v>0</v>
          </cell>
        </row>
        <row r="13">
          <cell r="A13" t="str">
            <v>Czechoslovakia</v>
          </cell>
          <cell r="D13">
            <v>0</v>
          </cell>
          <cell r="E13">
            <v>0</v>
          </cell>
          <cell r="F13" t="str">
            <v>CSK</v>
          </cell>
          <cell r="H13" t="str">
            <v>Czechoslovakia</v>
          </cell>
          <cell r="J13" t="str">
            <v/>
          </cell>
          <cell r="K13" t="str">
            <v>developed</v>
          </cell>
          <cell r="L13">
            <v>0</v>
          </cell>
          <cell r="M13">
            <v>0</v>
          </cell>
          <cell r="N13">
            <v>0</v>
          </cell>
          <cell r="O13">
            <v>0</v>
          </cell>
          <cell r="P13">
            <v>0</v>
          </cell>
          <cell r="Q13">
            <v>0</v>
          </cell>
          <cell r="R13">
            <v>0</v>
          </cell>
          <cell r="S13">
            <v>0</v>
          </cell>
          <cell r="T13">
            <v>0</v>
          </cell>
          <cell r="U13">
            <v>0</v>
          </cell>
          <cell r="V13">
            <v>0</v>
          </cell>
          <cell r="W13">
            <v>0</v>
          </cell>
          <cell r="X13">
            <v>0</v>
          </cell>
          <cell r="Y13" t="str">
            <v/>
          </cell>
          <cell r="Z13">
            <v>0</v>
          </cell>
          <cell r="AA13">
            <v>0</v>
          </cell>
          <cell r="AB13" t="str">
            <v/>
          </cell>
          <cell r="AE13" t="str">
            <v/>
          </cell>
          <cell r="AM13" t="str">
            <v/>
          </cell>
          <cell r="AN13" t="str">
            <v>Czechoslovakia</v>
          </cell>
          <cell r="AO13">
            <v>0</v>
          </cell>
          <cell r="AP13">
            <v>0</v>
          </cell>
          <cell r="AR13">
            <v>0</v>
          </cell>
          <cell r="AZ13" t="str">
            <v/>
          </cell>
          <cell r="BA13">
            <v>57253841346</v>
          </cell>
          <cell r="BG13">
            <v>0</v>
          </cell>
          <cell r="BH13" t="str">
            <v/>
          </cell>
          <cell r="BI13" t="str">
            <v/>
          </cell>
          <cell r="BJ13" t="str">
            <v/>
          </cell>
          <cell r="BK13" t="str">
            <v/>
          </cell>
          <cell r="BL13">
            <v>0</v>
          </cell>
          <cell r="BM13">
            <v>0</v>
          </cell>
          <cell r="BN13">
            <v>0</v>
          </cell>
          <cell r="BO13" t="str">
            <v/>
          </cell>
          <cell r="BP13" t="str">
            <v/>
          </cell>
          <cell r="BQ13">
            <v>0</v>
          </cell>
          <cell r="BR13">
            <v>0</v>
          </cell>
          <cell r="BS13">
            <v>0</v>
          </cell>
          <cell r="BT13">
            <v>0</v>
          </cell>
          <cell r="BU13">
            <v>0</v>
          </cell>
          <cell r="BV13">
            <v>0</v>
          </cell>
          <cell r="BW13">
            <v>0</v>
          </cell>
          <cell r="BX13">
            <v>0</v>
          </cell>
          <cell r="BY13">
            <v>0</v>
          </cell>
          <cell r="BZ13">
            <v>1</v>
          </cell>
          <cell r="CA13">
            <v>1</v>
          </cell>
          <cell r="CB13">
            <v>0</v>
          </cell>
          <cell r="CC13">
            <v>1</v>
          </cell>
          <cell r="CD13">
            <v>0</v>
          </cell>
          <cell r="CE13">
            <v>0</v>
          </cell>
          <cell r="CF13">
            <v>0</v>
          </cell>
          <cell r="CG13">
            <v>0</v>
          </cell>
          <cell r="CH13">
            <v>0</v>
          </cell>
          <cell r="CI13">
            <v>0</v>
          </cell>
          <cell r="CJ13">
            <v>0</v>
          </cell>
          <cell r="CK13">
            <v>0</v>
          </cell>
          <cell r="CL13">
            <v>0</v>
          </cell>
          <cell r="CM13">
            <v>0</v>
          </cell>
          <cell r="CN13">
            <v>0</v>
          </cell>
          <cell r="CO13">
            <v>0</v>
          </cell>
          <cell r="CP13">
            <v>0</v>
          </cell>
        </row>
        <row r="14">
          <cell r="A14" t="str">
            <v>East Germany</v>
          </cell>
          <cell r="D14">
            <v>0</v>
          </cell>
          <cell r="E14">
            <v>0</v>
          </cell>
          <cell r="F14" t="str">
            <v/>
          </cell>
          <cell r="H14" t="str">
            <v>East Germany</v>
          </cell>
          <cell r="J14" t="str">
            <v/>
          </cell>
          <cell r="K14" t="str">
            <v/>
          </cell>
          <cell r="L14">
            <v>0</v>
          </cell>
          <cell r="M14">
            <v>0</v>
          </cell>
          <cell r="N14">
            <v>0</v>
          </cell>
          <cell r="O14">
            <v>0</v>
          </cell>
          <cell r="P14">
            <v>0</v>
          </cell>
          <cell r="Q14">
            <v>0</v>
          </cell>
          <cell r="R14">
            <v>0</v>
          </cell>
          <cell r="S14">
            <v>0</v>
          </cell>
          <cell r="T14">
            <v>0</v>
          </cell>
          <cell r="U14">
            <v>0</v>
          </cell>
          <cell r="V14">
            <v>0</v>
          </cell>
          <cell r="W14">
            <v>0</v>
          </cell>
          <cell r="X14">
            <v>0</v>
          </cell>
          <cell r="Y14" t="str">
            <v/>
          </cell>
          <cell r="Z14">
            <v>0</v>
          </cell>
          <cell r="AA14">
            <v>0</v>
          </cell>
          <cell r="AB14" t="str">
            <v/>
          </cell>
          <cell r="AE14" t="str">
            <v/>
          </cell>
          <cell r="AM14" t="str">
            <v/>
          </cell>
          <cell r="AN14" t="str">
            <v>East Germany</v>
          </cell>
          <cell r="AO14">
            <v>0</v>
          </cell>
          <cell r="AP14">
            <v>0</v>
          </cell>
          <cell r="AR14">
            <v>0</v>
          </cell>
          <cell r="AZ14" t="str">
            <v/>
          </cell>
          <cell r="BG14">
            <v>0</v>
          </cell>
          <cell r="BH14" t="str">
            <v/>
          </cell>
          <cell r="BI14" t="str">
            <v/>
          </cell>
          <cell r="BJ14" t="str">
            <v/>
          </cell>
          <cell r="BK14" t="str">
            <v/>
          </cell>
          <cell r="BL14">
            <v>0</v>
          </cell>
          <cell r="BM14">
            <v>0</v>
          </cell>
          <cell r="BN14">
            <v>0</v>
          </cell>
          <cell r="BO14" t="str">
            <v/>
          </cell>
          <cell r="BP14" t="str">
            <v/>
          </cell>
          <cell r="BQ14">
            <v>0</v>
          </cell>
          <cell r="BR14">
            <v>0</v>
          </cell>
          <cell r="BS14">
            <v>0</v>
          </cell>
          <cell r="BT14">
            <v>0</v>
          </cell>
          <cell r="BU14">
            <v>0</v>
          </cell>
          <cell r="BV14">
            <v>0</v>
          </cell>
          <cell r="BW14">
            <v>0</v>
          </cell>
          <cell r="BX14">
            <v>0</v>
          </cell>
          <cell r="BY14">
            <v>0</v>
          </cell>
          <cell r="BZ14">
            <v>1</v>
          </cell>
          <cell r="CA14">
            <v>1</v>
          </cell>
          <cell r="CB14">
            <v>0</v>
          </cell>
          <cell r="CC14">
            <v>1</v>
          </cell>
          <cell r="CD14">
            <v>0</v>
          </cell>
          <cell r="CE14">
            <v>0</v>
          </cell>
          <cell r="CF14">
            <v>0</v>
          </cell>
          <cell r="CG14">
            <v>0</v>
          </cell>
          <cell r="CH14">
            <v>0</v>
          </cell>
          <cell r="CI14">
            <v>0</v>
          </cell>
          <cell r="CJ14">
            <v>0</v>
          </cell>
          <cell r="CK14">
            <v>0</v>
          </cell>
          <cell r="CL14">
            <v>0</v>
          </cell>
          <cell r="CM14">
            <v>0</v>
          </cell>
          <cell r="CN14">
            <v>0</v>
          </cell>
          <cell r="CO14">
            <v>0</v>
          </cell>
          <cell r="CP14">
            <v>0</v>
          </cell>
        </row>
        <row r="15">
          <cell r="A15" t="str">
            <v>Eritrea and Ethiopia</v>
          </cell>
          <cell r="D15">
            <v>0</v>
          </cell>
          <cell r="E15">
            <v>0</v>
          </cell>
          <cell r="F15" t="str">
            <v/>
          </cell>
          <cell r="H15" t="str">
            <v>Eritrea and Ethiopia</v>
          </cell>
          <cell r="J15" t="str">
            <v/>
          </cell>
          <cell r="K15" t="str">
            <v/>
          </cell>
          <cell r="L15">
            <v>0</v>
          </cell>
          <cell r="M15">
            <v>0</v>
          </cell>
          <cell r="N15">
            <v>0</v>
          </cell>
          <cell r="O15">
            <v>0</v>
          </cell>
          <cell r="P15">
            <v>0</v>
          </cell>
          <cell r="Q15">
            <v>0</v>
          </cell>
          <cell r="R15">
            <v>0</v>
          </cell>
          <cell r="S15">
            <v>0</v>
          </cell>
          <cell r="T15">
            <v>0</v>
          </cell>
          <cell r="U15">
            <v>0</v>
          </cell>
          <cell r="V15">
            <v>0</v>
          </cell>
          <cell r="W15">
            <v>0</v>
          </cell>
          <cell r="X15">
            <v>0</v>
          </cell>
          <cell r="Y15" t="str">
            <v/>
          </cell>
          <cell r="Z15">
            <v>0</v>
          </cell>
          <cell r="AA15">
            <v>0</v>
          </cell>
          <cell r="AB15" t="str">
            <v/>
          </cell>
          <cell r="AE15" t="str">
            <v/>
          </cell>
          <cell r="AM15" t="str">
            <v/>
          </cell>
          <cell r="AN15" t="str">
            <v>Eritrea and Ethiopia</v>
          </cell>
          <cell r="AO15">
            <v>0</v>
          </cell>
          <cell r="AP15">
            <v>0</v>
          </cell>
          <cell r="AR15">
            <v>0</v>
          </cell>
          <cell r="AZ15" t="str">
            <v/>
          </cell>
          <cell r="BG15">
            <v>0</v>
          </cell>
          <cell r="BH15" t="str">
            <v/>
          </cell>
          <cell r="BI15" t="str">
            <v/>
          </cell>
          <cell r="BJ15" t="str">
            <v/>
          </cell>
          <cell r="BK15" t="str">
            <v/>
          </cell>
          <cell r="BL15">
            <v>0</v>
          </cell>
          <cell r="BM15">
            <v>0</v>
          </cell>
          <cell r="BN15">
            <v>0</v>
          </cell>
          <cell r="BO15" t="str">
            <v/>
          </cell>
          <cell r="BP15" t="str">
            <v/>
          </cell>
          <cell r="BQ15">
            <v>0</v>
          </cell>
          <cell r="BR15">
            <v>0</v>
          </cell>
          <cell r="BS15">
            <v>0</v>
          </cell>
          <cell r="BT15">
            <v>0</v>
          </cell>
          <cell r="BU15">
            <v>0</v>
          </cell>
          <cell r="BV15">
            <v>0</v>
          </cell>
          <cell r="BW15">
            <v>0</v>
          </cell>
          <cell r="BX15">
            <v>0</v>
          </cell>
          <cell r="BY15">
            <v>0</v>
          </cell>
          <cell r="BZ15">
            <v>1</v>
          </cell>
          <cell r="CA15">
            <v>1</v>
          </cell>
          <cell r="CB15">
            <v>0</v>
          </cell>
          <cell r="CC15">
            <v>1</v>
          </cell>
          <cell r="CD15">
            <v>0</v>
          </cell>
          <cell r="CE15">
            <v>0</v>
          </cell>
          <cell r="CF15">
            <v>0</v>
          </cell>
          <cell r="CG15">
            <v>0</v>
          </cell>
          <cell r="CH15">
            <v>0</v>
          </cell>
          <cell r="CI15">
            <v>0</v>
          </cell>
          <cell r="CJ15">
            <v>0</v>
          </cell>
          <cell r="CK15">
            <v>0</v>
          </cell>
          <cell r="CL15">
            <v>0</v>
          </cell>
          <cell r="CM15">
            <v>0</v>
          </cell>
          <cell r="CN15">
            <v>0</v>
          </cell>
          <cell r="CO15">
            <v>0</v>
          </cell>
          <cell r="CP15">
            <v>0</v>
          </cell>
        </row>
        <row r="16">
          <cell r="A16" t="str">
            <v>Falkland Islands</v>
          </cell>
          <cell r="D16">
            <v>0</v>
          </cell>
          <cell r="E16">
            <v>0</v>
          </cell>
          <cell r="F16" t="str">
            <v>FLK</v>
          </cell>
          <cell r="G16" t="str">
            <v>FK</v>
          </cell>
          <cell r="H16" t="str">
            <v>Falkland Islands</v>
          </cell>
          <cell r="J16" t="str">
            <v/>
          </cell>
          <cell r="K16" t="str">
            <v>developing</v>
          </cell>
          <cell r="L16">
            <v>0</v>
          </cell>
          <cell r="M16">
            <v>0</v>
          </cell>
          <cell r="N16">
            <v>1</v>
          </cell>
          <cell r="O16">
            <v>0</v>
          </cell>
          <cell r="P16">
            <v>1</v>
          </cell>
          <cell r="Q16">
            <v>0</v>
          </cell>
          <cell r="R16">
            <v>0</v>
          </cell>
          <cell r="S16">
            <v>0</v>
          </cell>
          <cell r="T16">
            <v>1</v>
          </cell>
          <cell r="U16">
            <v>0</v>
          </cell>
          <cell r="V16">
            <v>0</v>
          </cell>
          <cell r="W16">
            <v>0</v>
          </cell>
          <cell r="X16">
            <v>0</v>
          </cell>
          <cell r="Y16" t="str">
            <v/>
          </cell>
          <cell r="Z16">
            <v>0</v>
          </cell>
          <cell r="AA16">
            <v>0</v>
          </cell>
          <cell r="AB16" t="str">
            <v/>
          </cell>
          <cell r="AE16" t="str">
            <v/>
          </cell>
          <cell r="AL16">
            <v>6.2899999875298818E-7</v>
          </cell>
          <cell r="AM16" t="str">
            <v/>
          </cell>
          <cell r="AN16" t="str">
            <v>Falkland Islands</v>
          </cell>
          <cell r="AO16">
            <v>0</v>
          </cell>
          <cell r="AP16">
            <v>0</v>
          </cell>
          <cell r="AQ16">
            <v>0</v>
          </cell>
          <cell r="AR16">
            <v>0</v>
          </cell>
          <cell r="AW16">
            <v>2.7012414874524029E-5</v>
          </cell>
          <cell r="AY16">
            <v>0</v>
          </cell>
          <cell r="AZ16" t="str">
            <v/>
          </cell>
          <cell r="BA16">
            <v>206400000</v>
          </cell>
          <cell r="BB16">
            <v>0</v>
          </cell>
          <cell r="BG16">
            <v>0</v>
          </cell>
          <cell r="BH16" t="str">
            <v/>
          </cell>
          <cell r="BI16" t="str">
            <v/>
          </cell>
          <cell r="BJ16" t="str">
            <v/>
          </cell>
          <cell r="BK16" t="str">
            <v/>
          </cell>
          <cell r="BL16">
            <v>699.75286865234375</v>
          </cell>
          <cell r="BM16">
            <v>1</v>
          </cell>
          <cell r="BN16">
            <v>0</v>
          </cell>
          <cell r="BO16" t="str">
            <v/>
          </cell>
          <cell r="BP16" t="str">
            <v/>
          </cell>
          <cell r="BQ16">
            <v>0</v>
          </cell>
          <cell r="BR16">
            <v>0</v>
          </cell>
          <cell r="BS16">
            <v>1</v>
          </cell>
          <cell r="BT16">
            <v>1</v>
          </cell>
          <cell r="BU16">
            <v>0</v>
          </cell>
          <cell r="BV16">
            <v>1</v>
          </cell>
          <cell r="BW16">
            <v>0</v>
          </cell>
          <cell r="BX16">
            <v>1</v>
          </cell>
          <cell r="BY16">
            <v>1</v>
          </cell>
          <cell r="BZ16">
            <v>0</v>
          </cell>
          <cell r="CA16">
            <v>1</v>
          </cell>
          <cell r="CB16">
            <v>1</v>
          </cell>
          <cell r="CC16">
            <v>1</v>
          </cell>
          <cell r="CD16">
            <v>0</v>
          </cell>
          <cell r="CE16">
            <v>0</v>
          </cell>
          <cell r="CF16">
            <v>0</v>
          </cell>
          <cell r="CG16">
            <v>0</v>
          </cell>
          <cell r="CH16">
            <v>0</v>
          </cell>
          <cell r="CI16">
            <v>0</v>
          </cell>
          <cell r="CJ16">
            <v>0</v>
          </cell>
          <cell r="CK16">
            <v>0</v>
          </cell>
          <cell r="CL16">
            <v>0</v>
          </cell>
          <cell r="CM16">
            <v>0</v>
          </cell>
          <cell r="CN16">
            <v>0</v>
          </cell>
          <cell r="CO16">
            <v>0</v>
          </cell>
          <cell r="CP16">
            <v>0</v>
          </cell>
        </row>
        <row r="17">
          <cell r="A17" t="str">
            <v>French Guiana</v>
          </cell>
          <cell r="D17">
            <v>0</v>
          </cell>
          <cell r="E17">
            <v>0</v>
          </cell>
          <cell r="F17" t="str">
            <v>GUF</v>
          </cell>
          <cell r="G17" t="str">
            <v>GF</v>
          </cell>
          <cell r="H17" t="str">
            <v>French Guiana</v>
          </cell>
          <cell r="J17" t="str">
            <v/>
          </cell>
          <cell r="K17" t="str">
            <v/>
          </cell>
          <cell r="L17">
            <v>0</v>
          </cell>
          <cell r="M17">
            <v>0</v>
          </cell>
          <cell r="N17">
            <v>0</v>
          </cell>
          <cell r="O17">
            <v>0</v>
          </cell>
          <cell r="P17">
            <v>0</v>
          </cell>
          <cell r="Q17">
            <v>0</v>
          </cell>
          <cell r="R17">
            <v>0</v>
          </cell>
          <cell r="S17">
            <v>0</v>
          </cell>
          <cell r="T17">
            <v>0</v>
          </cell>
          <cell r="U17">
            <v>0</v>
          </cell>
          <cell r="V17">
            <v>0</v>
          </cell>
          <cell r="W17">
            <v>0</v>
          </cell>
          <cell r="X17">
            <v>0</v>
          </cell>
          <cell r="Y17" t="str">
            <v/>
          </cell>
          <cell r="Z17">
            <v>0</v>
          </cell>
          <cell r="AA17">
            <v>0</v>
          </cell>
          <cell r="AB17" t="str">
            <v/>
          </cell>
          <cell r="AE17" t="str">
            <v/>
          </cell>
          <cell r="AL17">
            <v>1.2299999525566818E-6</v>
          </cell>
          <cell r="AM17" t="str">
            <v/>
          </cell>
          <cell r="AN17" t="str">
            <v>French Guiana</v>
          </cell>
          <cell r="AO17">
            <v>0</v>
          </cell>
          <cell r="AP17">
            <v>0</v>
          </cell>
          <cell r="AQ17">
            <v>0</v>
          </cell>
          <cell r="AR17">
            <v>0</v>
          </cell>
          <cell r="AW17">
            <v>5.5104002460954134E-7</v>
          </cell>
          <cell r="AY17">
            <v>1</v>
          </cell>
          <cell r="AZ17" t="str">
            <v/>
          </cell>
          <cell r="BG17">
            <v>0</v>
          </cell>
          <cell r="BH17" t="str">
            <v/>
          </cell>
          <cell r="BI17" t="str">
            <v/>
          </cell>
          <cell r="BJ17" t="str">
            <v/>
          </cell>
          <cell r="BK17" t="str">
            <v/>
          </cell>
          <cell r="BL17">
            <v>652645</v>
          </cell>
          <cell r="BM17">
            <v>1</v>
          </cell>
          <cell r="BN17">
            <v>0</v>
          </cell>
          <cell r="BO17" t="str">
            <v/>
          </cell>
          <cell r="BP17" t="str">
            <v/>
          </cell>
          <cell r="BQ17">
            <v>0</v>
          </cell>
          <cell r="BR17">
            <v>0</v>
          </cell>
          <cell r="BS17">
            <v>0</v>
          </cell>
          <cell r="BT17">
            <v>0</v>
          </cell>
          <cell r="BU17">
            <v>0</v>
          </cell>
          <cell r="BV17">
            <v>0</v>
          </cell>
          <cell r="BW17">
            <v>0</v>
          </cell>
          <cell r="BX17">
            <v>0</v>
          </cell>
          <cell r="BY17">
            <v>0</v>
          </cell>
          <cell r="BZ17">
            <v>1</v>
          </cell>
          <cell r="CA17">
            <v>1</v>
          </cell>
          <cell r="CB17">
            <v>0</v>
          </cell>
          <cell r="CC17">
            <v>1</v>
          </cell>
          <cell r="CD17">
            <v>0</v>
          </cell>
          <cell r="CE17">
            <v>0</v>
          </cell>
          <cell r="CF17">
            <v>0</v>
          </cell>
          <cell r="CG17">
            <v>0</v>
          </cell>
          <cell r="CH17">
            <v>0</v>
          </cell>
          <cell r="CI17">
            <v>0</v>
          </cell>
          <cell r="CJ17">
            <v>0</v>
          </cell>
          <cell r="CK17">
            <v>0</v>
          </cell>
          <cell r="CL17">
            <v>0</v>
          </cell>
          <cell r="CM17">
            <v>0</v>
          </cell>
          <cell r="CN17">
            <v>0</v>
          </cell>
          <cell r="CO17">
            <v>0</v>
          </cell>
          <cell r="CP17">
            <v>0</v>
          </cell>
        </row>
        <row r="18">
          <cell r="A18" t="str">
            <v>French Southern and Antarctic Lands</v>
          </cell>
          <cell r="D18">
            <v>0</v>
          </cell>
          <cell r="E18">
            <v>0</v>
          </cell>
          <cell r="F18" t="str">
            <v>ATF</v>
          </cell>
          <cell r="H18" t="str">
            <v>French Southern and Antarctic Lands</v>
          </cell>
          <cell r="J18" t="str">
            <v/>
          </cell>
          <cell r="K18" t="str">
            <v/>
          </cell>
          <cell r="L18">
            <v>0</v>
          </cell>
          <cell r="M18">
            <v>0</v>
          </cell>
          <cell r="N18">
            <v>0</v>
          </cell>
          <cell r="O18">
            <v>0</v>
          </cell>
          <cell r="P18">
            <v>0</v>
          </cell>
          <cell r="Q18">
            <v>0</v>
          </cell>
          <cell r="R18">
            <v>0</v>
          </cell>
          <cell r="S18">
            <v>0</v>
          </cell>
          <cell r="T18">
            <v>0</v>
          </cell>
          <cell r="U18">
            <v>0</v>
          </cell>
          <cell r="V18">
            <v>0</v>
          </cell>
          <cell r="W18">
            <v>0</v>
          </cell>
          <cell r="X18">
            <v>0</v>
          </cell>
          <cell r="Y18" t="str">
            <v/>
          </cell>
          <cell r="Z18">
            <v>0</v>
          </cell>
          <cell r="AA18">
            <v>0</v>
          </cell>
          <cell r="AB18" t="str">
            <v/>
          </cell>
          <cell r="AE18" t="str">
            <v/>
          </cell>
          <cell r="AM18" t="str">
            <v/>
          </cell>
          <cell r="AN18" t="str">
            <v>French Southern and Antarctic Lands</v>
          </cell>
          <cell r="AO18">
            <v>0</v>
          </cell>
          <cell r="AP18">
            <v>0</v>
          </cell>
          <cell r="AQ18">
            <v>0</v>
          </cell>
          <cell r="AR18">
            <v>0</v>
          </cell>
          <cell r="AW18">
            <v>1.8064865630252195E-9</v>
          </cell>
          <cell r="AZ18" t="str">
            <v/>
          </cell>
          <cell r="BG18">
            <v>0</v>
          </cell>
          <cell r="BH18" t="str">
            <v/>
          </cell>
          <cell r="BI18" t="str">
            <v/>
          </cell>
          <cell r="BJ18" t="str">
            <v/>
          </cell>
          <cell r="BK18" t="str">
            <v/>
          </cell>
          <cell r="BL18">
            <v>38595.85546875</v>
          </cell>
          <cell r="BM18">
            <v>1</v>
          </cell>
          <cell r="BN18">
            <v>0</v>
          </cell>
          <cell r="BO18" t="str">
            <v/>
          </cell>
          <cell r="BP18" t="str">
            <v/>
          </cell>
          <cell r="BQ18">
            <v>0</v>
          </cell>
          <cell r="BR18">
            <v>0</v>
          </cell>
          <cell r="BS18">
            <v>0</v>
          </cell>
          <cell r="BT18">
            <v>0</v>
          </cell>
          <cell r="BU18">
            <v>0</v>
          </cell>
          <cell r="BV18">
            <v>0</v>
          </cell>
          <cell r="BW18">
            <v>0</v>
          </cell>
          <cell r="BX18">
            <v>0</v>
          </cell>
          <cell r="BY18">
            <v>0</v>
          </cell>
          <cell r="BZ18">
            <v>1</v>
          </cell>
          <cell r="CA18">
            <v>1</v>
          </cell>
          <cell r="CB18">
            <v>0</v>
          </cell>
          <cell r="CC18">
            <v>1</v>
          </cell>
          <cell r="CD18">
            <v>0</v>
          </cell>
          <cell r="CE18">
            <v>0</v>
          </cell>
          <cell r="CF18">
            <v>0</v>
          </cell>
          <cell r="CG18">
            <v>0</v>
          </cell>
          <cell r="CH18">
            <v>0</v>
          </cell>
          <cell r="CI18">
            <v>0</v>
          </cell>
          <cell r="CJ18">
            <v>0</v>
          </cell>
          <cell r="CK18">
            <v>0</v>
          </cell>
          <cell r="CL18">
            <v>0</v>
          </cell>
          <cell r="CM18">
            <v>0</v>
          </cell>
          <cell r="CN18">
            <v>0</v>
          </cell>
          <cell r="CO18">
            <v>0</v>
          </cell>
          <cell r="CP18">
            <v>0</v>
          </cell>
        </row>
        <row r="19">
          <cell r="A19" t="str">
            <v>Guadeloupe</v>
          </cell>
          <cell r="D19">
            <v>0</v>
          </cell>
          <cell r="E19">
            <v>0</v>
          </cell>
          <cell r="F19" t="str">
            <v>GLP</v>
          </cell>
          <cell r="G19" t="str">
            <v>GP</v>
          </cell>
          <cell r="H19" t="str">
            <v>Guadeloupe</v>
          </cell>
          <cell r="J19" t="str">
            <v/>
          </cell>
          <cell r="K19" t="str">
            <v/>
          </cell>
          <cell r="L19">
            <v>0</v>
          </cell>
          <cell r="M19">
            <v>0</v>
          </cell>
          <cell r="N19">
            <v>0</v>
          </cell>
          <cell r="O19">
            <v>0</v>
          </cell>
          <cell r="P19">
            <v>0</v>
          </cell>
          <cell r="Q19">
            <v>0</v>
          </cell>
          <cell r="R19">
            <v>0</v>
          </cell>
          <cell r="S19">
            <v>0</v>
          </cell>
          <cell r="T19">
            <v>0</v>
          </cell>
          <cell r="U19">
            <v>0</v>
          </cell>
          <cell r="V19">
            <v>0</v>
          </cell>
          <cell r="W19">
            <v>0</v>
          </cell>
          <cell r="X19">
            <v>0</v>
          </cell>
          <cell r="Y19" t="str">
            <v/>
          </cell>
          <cell r="Z19">
            <v>0</v>
          </cell>
          <cell r="AA19">
            <v>0</v>
          </cell>
          <cell r="AB19" t="str">
            <v/>
          </cell>
          <cell r="AE19" t="str">
            <v/>
          </cell>
          <cell r="AL19">
            <v>4.4399999410416058E-7</v>
          </cell>
          <cell r="AM19" t="str">
            <v/>
          </cell>
          <cell r="AN19" t="str">
            <v>Guadeloupe</v>
          </cell>
          <cell r="AO19">
            <v>0</v>
          </cell>
          <cell r="AP19">
            <v>0</v>
          </cell>
          <cell r="AQ19">
            <v>0</v>
          </cell>
          <cell r="AR19">
            <v>0</v>
          </cell>
          <cell r="AW19">
            <v>5.7918625593716084E-6</v>
          </cell>
          <cell r="AY19">
            <v>0</v>
          </cell>
          <cell r="AZ19" t="str">
            <v/>
          </cell>
          <cell r="BB19">
            <v>0</v>
          </cell>
          <cell r="BG19">
            <v>0</v>
          </cell>
          <cell r="BH19" t="str">
            <v/>
          </cell>
          <cell r="BI19" t="str">
            <v/>
          </cell>
          <cell r="BJ19" t="str">
            <v/>
          </cell>
          <cell r="BK19" t="str">
            <v/>
          </cell>
          <cell r="BL19">
            <v>34221.78515625</v>
          </cell>
          <cell r="BM19">
            <v>1</v>
          </cell>
          <cell r="BN19">
            <v>0</v>
          </cell>
          <cell r="BO19" t="str">
            <v/>
          </cell>
          <cell r="BP19" t="str">
            <v/>
          </cell>
          <cell r="BQ19">
            <v>0</v>
          </cell>
          <cell r="BR19">
            <v>0</v>
          </cell>
          <cell r="BS19">
            <v>0</v>
          </cell>
          <cell r="BT19">
            <v>0</v>
          </cell>
          <cell r="BU19">
            <v>0</v>
          </cell>
          <cell r="BV19">
            <v>0</v>
          </cell>
          <cell r="BW19">
            <v>0</v>
          </cell>
          <cell r="BX19">
            <v>0</v>
          </cell>
          <cell r="BY19">
            <v>0</v>
          </cell>
          <cell r="BZ19">
            <v>1</v>
          </cell>
          <cell r="CA19">
            <v>1</v>
          </cell>
          <cell r="CB19">
            <v>0</v>
          </cell>
          <cell r="CC19">
            <v>1</v>
          </cell>
          <cell r="CD19">
            <v>0</v>
          </cell>
          <cell r="CE19">
            <v>0</v>
          </cell>
          <cell r="CF19">
            <v>0</v>
          </cell>
          <cell r="CG19">
            <v>0</v>
          </cell>
          <cell r="CH19">
            <v>0</v>
          </cell>
          <cell r="CI19">
            <v>0</v>
          </cell>
          <cell r="CJ19">
            <v>0</v>
          </cell>
          <cell r="CK19">
            <v>0</v>
          </cell>
          <cell r="CL19">
            <v>0</v>
          </cell>
          <cell r="CM19">
            <v>0</v>
          </cell>
          <cell r="CN19">
            <v>0</v>
          </cell>
          <cell r="CO19">
            <v>0</v>
          </cell>
          <cell r="CP19">
            <v>0</v>
          </cell>
        </row>
        <row r="20">
          <cell r="A20" t="str">
            <v>Guernsey</v>
          </cell>
          <cell r="B20" t="str">
            <v>Guernsey</v>
          </cell>
          <cell r="C20" t="str">
            <v>Guernsey2</v>
          </cell>
          <cell r="D20">
            <v>1</v>
          </cell>
          <cell r="E20">
            <v>1</v>
          </cell>
          <cell r="F20" t="str">
            <v>GGY</v>
          </cell>
          <cell r="G20" t="str">
            <v>GG</v>
          </cell>
          <cell r="H20" t="str">
            <v>Guernsey</v>
          </cell>
          <cell r="J20" t="str">
            <v/>
          </cell>
          <cell r="K20" t="str">
            <v/>
          </cell>
          <cell r="L20">
            <v>0</v>
          </cell>
          <cell r="M20">
            <v>0</v>
          </cell>
          <cell r="N20">
            <v>0</v>
          </cell>
          <cell r="O20">
            <v>1</v>
          </cell>
          <cell r="P20">
            <v>1</v>
          </cell>
          <cell r="Q20">
            <v>0</v>
          </cell>
          <cell r="R20">
            <v>0</v>
          </cell>
          <cell r="S20">
            <v>0</v>
          </cell>
          <cell r="T20">
            <v>1</v>
          </cell>
          <cell r="U20">
            <v>0</v>
          </cell>
          <cell r="V20">
            <v>1</v>
          </cell>
          <cell r="W20">
            <v>0</v>
          </cell>
          <cell r="X20">
            <v>0</v>
          </cell>
          <cell r="Y20" t="str">
            <v/>
          </cell>
          <cell r="Z20">
            <v>0</v>
          </cell>
          <cell r="AA20">
            <v>0</v>
          </cell>
          <cell r="AB20" t="str">
            <v/>
          </cell>
          <cell r="AE20" t="str">
            <v/>
          </cell>
          <cell r="AH20">
            <v>10</v>
          </cell>
          <cell r="AI20">
            <v>658.9188232421875</v>
          </cell>
          <cell r="AJ20">
            <v>2.0779099315404892E-2</v>
          </cell>
          <cell r="AK20">
            <v>72.449996948242188</v>
          </cell>
          <cell r="AL20">
            <v>5.2017997950315475E-3</v>
          </cell>
          <cell r="AM20">
            <v>2392875520</v>
          </cell>
          <cell r="AN20" t="str">
            <v>Guernsey</v>
          </cell>
          <cell r="AO20">
            <v>1</v>
          </cell>
          <cell r="AP20">
            <v>1</v>
          </cell>
          <cell r="AQ20">
            <v>210043060224</v>
          </cell>
          <cell r="AR20">
            <v>1</v>
          </cell>
          <cell r="AS20">
            <v>15</v>
          </cell>
          <cell r="AT20">
            <v>890.75425029104338</v>
          </cell>
          <cell r="AU20">
            <v>2.345002471552899E-2</v>
          </cell>
          <cell r="AV20">
            <v>97.5</v>
          </cell>
          <cell r="AW20">
            <v>8.8763040172627956E-4</v>
          </cell>
          <cell r="AX20">
            <v>0</v>
          </cell>
          <cell r="AY20">
            <v>4</v>
          </cell>
          <cell r="AZ20" t="str">
            <v/>
          </cell>
          <cell r="BA20">
            <v>3465000000</v>
          </cell>
          <cell r="BB20">
            <v>377.5</v>
          </cell>
          <cell r="BE20">
            <v>0</v>
          </cell>
          <cell r="BG20">
            <v>0</v>
          </cell>
          <cell r="BH20">
            <v>564.55666289470025</v>
          </cell>
          <cell r="BI20">
            <v>1.6610180582154382E-2</v>
          </cell>
          <cell r="BJ20">
            <v>70.650000000000006</v>
          </cell>
          <cell r="BK20">
            <v>4.1031095859626896E-3</v>
          </cell>
          <cell r="BL20">
            <v>2150830080</v>
          </cell>
          <cell r="BM20">
            <v>1</v>
          </cell>
          <cell r="BN20">
            <v>1</v>
          </cell>
          <cell r="BO20">
            <v>0</v>
          </cell>
          <cell r="BP20">
            <v>1</v>
          </cell>
          <cell r="BQ20">
            <v>0</v>
          </cell>
          <cell r="BR20">
            <v>0</v>
          </cell>
          <cell r="BS20">
            <v>1</v>
          </cell>
          <cell r="BT20">
            <v>1</v>
          </cell>
          <cell r="BU20">
            <v>0</v>
          </cell>
          <cell r="BV20">
            <v>1</v>
          </cell>
          <cell r="BW20">
            <v>0</v>
          </cell>
          <cell r="BX20">
            <v>1</v>
          </cell>
          <cell r="BY20">
            <v>1</v>
          </cell>
          <cell r="BZ20">
            <v>0</v>
          </cell>
          <cell r="CA20">
            <v>1</v>
          </cell>
          <cell r="CB20">
            <v>1</v>
          </cell>
          <cell r="CC20">
            <v>1</v>
          </cell>
          <cell r="CD20">
            <v>0</v>
          </cell>
          <cell r="CE20">
            <v>0</v>
          </cell>
          <cell r="CF20">
            <v>0</v>
          </cell>
          <cell r="CG20">
            <v>0</v>
          </cell>
          <cell r="CH20">
            <v>0</v>
          </cell>
          <cell r="CI20">
            <v>0</v>
          </cell>
          <cell r="CJ20">
            <v>0</v>
          </cell>
          <cell r="CK20">
            <v>0</v>
          </cell>
          <cell r="CL20">
            <v>0</v>
          </cell>
          <cell r="CM20">
            <v>0</v>
          </cell>
          <cell r="CN20">
            <v>0</v>
          </cell>
          <cell r="CO20">
            <v>0</v>
          </cell>
          <cell r="CP20">
            <v>0</v>
          </cell>
        </row>
        <row r="21">
          <cell r="A21" t="str">
            <v>Heard Island and McDonald Islands</v>
          </cell>
          <cell r="D21">
            <v>0</v>
          </cell>
          <cell r="E21">
            <v>0</v>
          </cell>
          <cell r="F21" t="str">
            <v>HMD</v>
          </cell>
          <cell r="G21" t="str">
            <v>HM</v>
          </cell>
          <cell r="H21" t="str">
            <v>Heard Island and McDonald Islands</v>
          </cell>
          <cell r="J21" t="str">
            <v/>
          </cell>
          <cell r="K21" t="str">
            <v/>
          </cell>
          <cell r="L21">
            <v>0</v>
          </cell>
          <cell r="M21">
            <v>0</v>
          </cell>
          <cell r="N21">
            <v>0</v>
          </cell>
          <cell r="O21">
            <v>0</v>
          </cell>
          <cell r="P21">
            <v>0</v>
          </cell>
          <cell r="Q21">
            <v>0</v>
          </cell>
          <cell r="R21">
            <v>0</v>
          </cell>
          <cell r="S21">
            <v>0</v>
          </cell>
          <cell r="T21">
            <v>0</v>
          </cell>
          <cell r="U21">
            <v>0</v>
          </cell>
          <cell r="Y21" t="str">
            <v/>
          </cell>
          <cell r="Z21">
            <v>0</v>
          </cell>
          <cell r="AA21">
            <v>0</v>
          </cell>
          <cell r="AB21" t="str">
            <v/>
          </cell>
          <cell r="AE21" t="str">
            <v/>
          </cell>
          <cell r="AM21" t="str">
            <v/>
          </cell>
          <cell r="AN21" t="str">
            <v>Heard Island and McDonald Islands</v>
          </cell>
          <cell r="AO21">
            <v>0</v>
          </cell>
          <cell r="AP21">
            <v>0</v>
          </cell>
          <cell r="AR21">
            <v>0</v>
          </cell>
          <cell r="AW21">
            <v>1.7447856683632002E-10</v>
          </cell>
          <cell r="AZ21" t="str">
            <v/>
          </cell>
          <cell r="BG21">
            <v>0</v>
          </cell>
          <cell r="BH21" t="str">
            <v/>
          </cell>
          <cell r="BI21" t="str">
            <v/>
          </cell>
          <cell r="BJ21" t="str">
            <v/>
          </cell>
          <cell r="BK21" t="str">
            <v/>
          </cell>
          <cell r="BL21">
            <v>0</v>
          </cell>
          <cell r="BM21">
            <v>0</v>
          </cell>
          <cell r="BN21">
            <v>0</v>
          </cell>
          <cell r="BO21" t="str">
            <v/>
          </cell>
          <cell r="BP21" t="str">
            <v/>
          </cell>
          <cell r="BQ21">
            <v>0</v>
          </cell>
          <cell r="BR21">
            <v>0</v>
          </cell>
          <cell r="BS21">
            <v>0</v>
          </cell>
          <cell r="BT21">
            <v>0</v>
          </cell>
          <cell r="BU21">
            <v>0</v>
          </cell>
          <cell r="BV21">
            <v>0</v>
          </cell>
          <cell r="BW21">
            <v>0</v>
          </cell>
          <cell r="BX21">
            <v>0</v>
          </cell>
          <cell r="BY21">
            <v>0</v>
          </cell>
          <cell r="BZ21">
            <v>1</v>
          </cell>
          <cell r="CA21">
            <v>1</v>
          </cell>
          <cell r="CB21">
            <v>0</v>
          </cell>
          <cell r="CC21">
            <v>1</v>
          </cell>
          <cell r="CD21">
            <v>0</v>
          </cell>
          <cell r="CE21">
            <v>0</v>
          </cell>
          <cell r="CF21">
            <v>0</v>
          </cell>
          <cell r="CG21">
            <v>0</v>
          </cell>
          <cell r="CH21">
            <v>0</v>
          </cell>
          <cell r="CI21">
            <v>0</v>
          </cell>
          <cell r="CJ21">
            <v>0</v>
          </cell>
          <cell r="CK21">
            <v>0</v>
          </cell>
          <cell r="CL21">
            <v>0</v>
          </cell>
          <cell r="CM21">
            <v>0</v>
          </cell>
          <cell r="CN21">
            <v>0</v>
          </cell>
          <cell r="CO21">
            <v>0</v>
          </cell>
          <cell r="CP21">
            <v>0</v>
          </cell>
        </row>
        <row r="22">
          <cell r="A22" t="str">
            <v>Ingushetia</v>
          </cell>
          <cell r="D22">
            <v>0</v>
          </cell>
          <cell r="E22">
            <v>0</v>
          </cell>
          <cell r="F22" t="str">
            <v/>
          </cell>
          <cell r="H22" t="str">
            <v>Ingushetia</v>
          </cell>
          <cell r="J22" t="str">
            <v/>
          </cell>
          <cell r="K22" t="str">
            <v/>
          </cell>
          <cell r="L22">
            <v>0</v>
          </cell>
          <cell r="M22">
            <v>0</v>
          </cell>
          <cell r="N22">
            <v>0</v>
          </cell>
          <cell r="O22">
            <v>0</v>
          </cell>
          <cell r="P22">
            <v>0</v>
          </cell>
          <cell r="Q22">
            <v>0</v>
          </cell>
          <cell r="R22">
            <v>0</v>
          </cell>
          <cell r="S22">
            <v>0</v>
          </cell>
          <cell r="T22">
            <v>0</v>
          </cell>
          <cell r="U22">
            <v>0</v>
          </cell>
          <cell r="V22">
            <v>0</v>
          </cell>
          <cell r="W22">
            <v>0</v>
          </cell>
          <cell r="X22">
            <v>0</v>
          </cell>
          <cell r="Y22" t="str">
            <v/>
          </cell>
          <cell r="Z22">
            <v>0</v>
          </cell>
          <cell r="AA22">
            <v>0</v>
          </cell>
          <cell r="AB22" t="str">
            <v/>
          </cell>
          <cell r="AE22" t="str">
            <v/>
          </cell>
          <cell r="AM22" t="str">
            <v/>
          </cell>
          <cell r="AN22" t="str">
            <v>Ingushetia</v>
          </cell>
          <cell r="AO22">
            <v>0</v>
          </cell>
          <cell r="AP22">
            <v>0</v>
          </cell>
          <cell r="AR22">
            <v>0</v>
          </cell>
          <cell r="AZ22" t="str">
            <v/>
          </cell>
          <cell r="BG22">
            <v>0</v>
          </cell>
          <cell r="BH22" t="str">
            <v/>
          </cell>
          <cell r="BI22" t="str">
            <v/>
          </cell>
          <cell r="BJ22" t="str">
            <v/>
          </cell>
          <cell r="BK22" t="str">
            <v/>
          </cell>
          <cell r="BL22">
            <v>0</v>
          </cell>
          <cell r="BM22">
            <v>0</v>
          </cell>
          <cell r="BN22">
            <v>0</v>
          </cell>
          <cell r="BO22" t="str">
            <v/>
          </cell>
          <cell r="BP22" t="str">
            <v/>
          </cell>
          <cell r="BQ22">
            <v>0</v>
          </cell>
          <cell r="BR22">
            <v>0</v>
          </cell>
          <cell r="BS22">
            <v>0</v>
          </cell>
          <cell r="BT22">
            <v>0</v>
          </cell>
          <cell r="BU22">
            <v>0</v>
          </cell>
          <cell r="BV22">
            <v>0</v>
          </cell>
          <cell r="BW22">
            <v>0</v>
          </cell>
          <cell r="BX22">
            <v>0</v>
          </cell>
          <cell r="BY22">
            <v>0</v>
          </cell>
          <cell r="BZ22">
            <v>1</v>
          </cell>
          <cell r="CA22">
            <v>1</v>
          </cell>
          <cell r="CB22">
            <v>0</v>
          </cell>
          <cell r="CC22">
            <v>1</v>
          </cell>
          <cell r="CD22">
            <v>0</v>
          </cell>
          <cell r="CE22">
            <v>0</v>
          </cell>
          <cell r="CF22">
            <v>0</v>
          </cell>
          <cell r="CG22">
            <v>0</v>
          </cell>
          <cell r="CH22">
            <v>0</v>
          </cell>
          <cell r="CI22">
            <v>0</v>
          </cell>
          <cell r="CJ22">
            <v>0</v>
          </cell>
          <cell r="CK22">
            <v>0</v>
          </cell>
          <cell r="CL22">
            <v>0</v>
          </cell>
          <cell r="CM22">
            <v>0</v>
          </cell>
          <cell r="CN22">
            <v>0</v>
          </cell>
          <cell r="CO22">
            <v>0</v>
          </cell>
          <cell r="CP22">
            <v>0</v>
          </cell>
        </row>
        <row r="23">
          <cell r="A23" t="str">
            <v>Jersey</v>
          </cell>
          <cell r="B23" t="str">
            <v>Jersey</v>
          </cell>
          <cell r="C23" t="str">
            <v>Jersey2</v>
          </cell>
          <cell r="D23">
            <v>1</v>
          </cell>
          <cell r="E23">
            <v>1</v>
          </cell>
          <cell r="F23" t="str">
            <v>JEY</v>
          </cell>
          <cell r="G23" t="str">
            <v>JE</v>
          </cell>
          <cell r="H23" t="str">
            <v>Jersey</v>
          </cell>
          <cell r="J23" t="str">
            <v/>
          </cell>
          <cell r="K23" t="str">
            <v/>
          </cell>
          <cell r="L23">
            <v>0</v>
          </cell>
          <cell r="M23">
            <v>0</v>
          </cell>
          <cell r="N23">
            <v>0</v>
          </cell>
          <cell r="O23">
            <v>1</v>
          </cell>
          <cell r="P23">
            <v>1</v>
          </cell>
          <cell r="Q23">
            <v>0</v>
          </cell>
          <cell r="R23">
            <v>0</v>
          </cell>
          <cell r="S23">
            <v>0</v>
          </cell>
          <cell r="T23">
            <v>1</v>
          </cell>
          <cell r="U23">
            <v>0</v>
          </cell>
          <cell r="V23">
            <v>1</v>
          </cell>
          <cell r="W23">
            <v>0</v>
          </cell>
          <cell r="X23">
            <v>0</v>
          </cell>
          <cell r="Y23" t="str">
            <v/>
          </cell>
          <cell r="Z23">
            <v>0</v>
          </cell>
          <cell r="AA23">
            <v>0</v>
          </cell>
          <cell r="AB23" t="str">
            <v/>
          </cell>
          <cell r="AE23" t="str">
            <v/>
          </cell>
          <cell r="AH23">
            <v>18</v>
          </cell>
          <cell r="AI23">
            <v>438.2174072265625</v>
          </cell>
          <cell r="AJ23">
            <v>1.3819199986755848E-2</v>
          </cell>
          <cell r="AK23">
            <v>65.449996948242188</v>
          </cell>
          <cell r="AL23">
            <v>3.8183999713510275E-3</v>
          </cell>
          <cell r="AM23">
            <v>1756515456</v>
          </cell>
          <cell r="AN23" t="str">
            <v>Jersey</v>
          </cell>
          <cell r="AO23">
            <v>1</v>
          </cell>
          <cell r="AP23">
            <v>1</v>
          </cell>
          <cell r="AQ23">
            <v>233862529024</v>
          </cell>
          <cell r="AR23">
            <v>1</v>
          </cell>
          <cell r="AS23">
            <v>7</v>
          </cell>
          <cell r="AT23">
            <v>1541.4854925640632</v>
          </cell>
          <cell r="AU23">
            <v>4.0581196090218798E-2</v>
          </cell>
          <cell r="AV23">
            <v>98.333333333333343</v>
          </cell>
          <cell r="AW23">
            <v>4.2609994098113018E-3</v>
          </cell>
          <cell r="AX23">
            <v>0</v>
          </cell>
          <cell r="AY23">
            <v>4</v>
          </cell>
          <cell r="AZ23" t="str">
            <v/>
          </cell>
          <cell r="BA23">
            <v>5569000000</v>
          </cell>
          <cell r="BB23">
            <v>427.5</v>
          </cell>
          <cell r="BE23">
            <v>0</v>
          </cell>
          <cell r="BG23">
            <v>0</v>
          </cell>
          <cell r="BH23">
            <v>466.81295046899118</v>
          </cell>
          <cell r="BI23">
            <v>1.3734400663382945E-2</v>
          </cell>
          <cell r="BJ23">
            <v>65.525000000000006</v>
          </cell>
          <cell r="BK23">
            <v>4.5684136558119433E-3</v>
          </cell>
          <cell r="BL23">
            <v>2394740224</v>
          </cell>
          <cell r="BM23">
            <v>1</v>
          </cell>
          <cell r="BN23">
            <v>1</v>
          </cell>
          <cell r="BO23">
            <v>0</v>
          </cell>
          <cell r="BP23">
            <v>0</v>
          </cell>
          <cell r="BQ23">
            <v>0</v>
          </cell>
          <cell r="BR23">
            <v>0</v>
          </cell>
          <cell r="BS23">
            <v>1</v>
          </cell>
          <cell r="BT23">
            <v>1</v>
          </cell>
          <cell r="BU23">
            <v>0</v>
          </cell>
          <cell r="BV23">
            <v>1</v>
          </cell>
          <cell r="BW23">
            <v>0</v>
          </cell>
          <cell r="BX23">
            <v>1</v>
          </cell>
          <cell r="BY23">
            <v>1</v>
          </cell>
          <cell r="BZ23">
            <v>0</v>
          </cell>
          <cell r="CA23">
            <v>1</v>
          </cell>
          <cell r="CB23">
            <v>1</v>
          </cell>
          <cell r="CC23">
            <v>1</v>
          </cell>
          <cell r="CD23">
            <v>0</v>
          </cell>
          <cell r="CE23">
            <v>0</v>
          </cell>
          <cell r="CF23">
            <v>0</v>
          </cell>
          <cell r="CG23">
            <v>0</v>
          </cell>
          <cell r="CH23">
            <v>0</v>
          </cell>
          <cell r="CI23">
            <v>0</v>
          </cell>
          <cell r="CJ23">
            <v>0</v>
          </cell>
          <cell r="CK23">
            <v>0</v>
          </cell>
          <cell r="CL23">
            <v>0</v>
          </cell>
          <cell r="CM23">
            <v>0</v>
          </cell>
          <cell r="CN23">
            <v>0</v>
          </cell>
          <cell r="CO23">
            <v>0</v>
          </cell>
          <cell r="CP23">
            <v>0</v>
          </cell>
        </row>
        <row r="24">
          <cell r="A24" t="str">
            <v>Labuan Island</v>
          </cell>
          <cell r="D24">
            <v>0</v>
          </cell>
          <cell r="E24">
            <v>0</v>
          </cell>
          <cell r="F24" t="str">
            <v/>
          </cell>
          <cell r="H24" t="str">
            <v>Labuan Island</v>
          </cell>
          <cell r="J24" t="str">
            <v/>
          </cell>
          <cell r="K24" t="str">
            <v/>
          </cell>
          <cell r="L24">
            <v>0</v>
          </cell>
          <cell r="M24">
            <v>0</v>
          </cell>
          <cell r="N24">
            <v>0</v>
          </cell>
          <cell r="O24">
            <v>0</v>
          </cell>
          <cell r="P24">
            <v>0</v>
          </cell>
          <cell r="Q24">
            <v>0</v>
          </cell>
          <cell r="R24">
            <v>0</v>
          </cell>
          <cell r="S24">
            <v>0</v>
          </cell>
          <cell r="T24">
            <v>0</v>
          </cell>
          <cell r="U24">
            <v>0</v>
          </cell>
          <cell r="Y24" t="str">
            <v/>
          </cell>
          <cell r="Z24">
            <v>0</v>
          </cell>
          <cell r="AA24">
            <v>0</v>
          </cell>
          <cell r="AB24" t="str">
            <v/>
          </cell>
          <cell r="AE24" t="str">
            <v/>
          </cell>
          <cell r="AM24" t="str">
            <v/>
          </cell>
          <cell r="AN24" t="str">
            <v>Labuan Island</v>
          </cell>
          <cell r="AO24">
            <v>0</v>
          </cell>
          <cell r="AP24">
            <v>0</v>
          </cell>
          <cell r="AR24">
            <v>0</v>
          </cell>
          <cell r="AZ24" t="str">
            <v/>
          </cell>
          <cell r="BG24">
            <v>0</v>
          </cell>
          <cell r="BH24" t="str">
            <v/>
          </cell>
          <cell r="BI24" t="str">
            <v/>
          </cell>
          <cell r="BJ24" t="str">
            <v/>
          </cell>
          <cell r="BK24" t="str">
            <v/>
          </cell>
          <cell r="BL24">
            <v>0</v>
          </cell>
          <cell r="BM24">
            <v>0</v>
          </cell>
          <cell r="BN24">
            <v>0</v>
          </cell>
          <cell r="BO24" t="str">
            <v/>
          </cell>
          <cell r="BP24" t="str">
            <v/>
          </cell>
          <cell r="BQ24">
            <v>0</v>
          </cell>
          <cell r="BR24">
            <v>0</v>
          </cell>
          <cell r="BS24">
            <v>0</v>
          </cell>
          <cell r="BT24">
            <v>0</v>
          </cell>
          <cell r="BU24">
            <v>0</v>
          </cell>
          <cell r="BV24">
            <v>0</v>
          </cell>
          <cell r="BW24">
            <v>0</v>
          </cell>
          <cell r="BX24">
            <v>0</v>
          </cell>
          <cell r="BY24">
            <v>0</v>
          </cell>
          <cell r="BZ24">
            <v>1</v>
          </cell>
          <cell r="CA24">
            <v>1</v>
          </cell>
          <cell r="CB24">
            <v>0</v>
          </cell>
          <cell r="CC24">
            <v>1</v>
          </cell>
          <cell r="CD24">
            <v>0</v>
          </cell>
          <cell r="CE24">
            <v>0</v>
          </cell>
          <cell r="CF24">
            <v>0</v>
          </cell>
          <cell r="CG24">
            <v>0</v>
          </cell>
          <cell r="CH24">
            <v>0</v>
          </cell>
          <cell r="CI24">
            <v>0</v>
          </cell>
          <cell r="CJ24">
            <v>0</v>
          </cell>
          <cell r="CK24">
            <v>0</v>
          </cell>
          <cell r="CL24">
            <v>0</v>
          </cell>
          <cell r="CM24">
            <v>0</v>
          </cell>
          <cell r="CN24">
            <v>0</v>
          </cell>
          <cell r="CO24">
            <v>0</v>
          </cell>
          <cell r="CP24">
            <v>0</v>
          </cell>
        </row>
        <row r="25">
          <cell r="A25" t="str">
            <v>Martinique</v>
          </cell>
          <cell r="D25">
            <v>0</v>
          </cell>
          <cell r="E25">
            <v>0</v>
          </cell>
          <cell r="F25" t="str">
            <v>MTQ</v>
          </cell>
          <cell r="G25" t="str">
            <v>MQ</v>
          </cell>
          <cell r="H25" t="str">
            <v>Martinique</v>
          </cell>
          <cell r="J25" t="str">
            <v/>
          </cell>
          <cell r="K25" t="str">
            <v/>
          </cell>
          <cell r="L25">
            <v>0</v>
          </cell>
          <cell r="M25">
            <v>0</v>
          </cell>
          <cell r="N25">
            <v>0</v>
          </cell>
          <cell r="O25">
            <v>0</v>
          </cell>
          <cell r="P25">
            <v>0</v>
          </cell>
          <cell r="Q25">
            <v>0</v>
          </cell>
          <cell r="R25">
            <v>0</v>
          </cell>
          <cell r="S25">
            <v>0</v>
          </cell>
          <cell r="T25">
            <v>0</v>
          </cell>
          <cell r="U25">
            <v>0</v>
          </cell>
          <cell r="V25">
            <v>0</v>
          </cell>
          <cell r="W25">
            <v>0</v>
          </cell>
          <cell r="X25">
            <v>0</v>
          </cell>
          <cell r="Y25" t="str">
            <v/>
          </cell>
          <cell r="Z25">
            <v>0</v>
          </cell>
          <cell r="AA25">
            <v>0</v>
          </cell>
          <cell r="AB25" t="str">
            <v/>
          </cell>
          <cell r="AE25" t="str">
            <v/>
          </cell>
          <cell r="AM25" t="str">
            <v/>
          </cell>
          <cell r="AN25" t="str">
            <v>Martinique</v>
          </cell>
          <cell r="AO25">
            <v>0</v>
          </cell>
          <cell r="AP25">
            <v>0</v>
          </cell>
          <cell r="AQ25">
            <v>0</v>
          </cell>
          <cell r="AR25">
            <v>0</v>
          </cell>
          <cell r="AW25">
            <v>1.3673511287820984E-7</v>
          </cell>
          <cell r="AY25">
            <v>1</v>
          </cell>
          <cell r="AZ25" t="str">
            <v/>
          </cell>
          <cell r="BG25">
            <v>0</v>
          </cell>
          <cell r="BH25" t="str">
            <v/>
          </cell>
          <cell r="BI25" t="str">
            <v/>
          </cell>
          <cell r="BJ25" t="str">
            <v/>
          </cell>
          <cell r="BK25" t="str">
            <v/>
          </cell>
          <cell r="BL25">
            <v>30873.044921875</v>
          </cell>
          <cell r="BM25">
            <v>1</v>
          </cell>
          <cell r="BN25">
            <v>0</v>
          </cell>
          <cell r="BO25" t="str">
            <v/>
          </cell>
          <cell r="BP25" t="str">
            <v/>
          </cell>
          <cell r="BQ25">
            <v>0</v>
          </cell>
          <cell r="BR25">
            <v>0</v>
          </cell>
          <cell r="BS25">
            <v>0</v>
          </cell>
          <cell r="BT25">
            <v>0</v>
          </cell>
          <cell r="BU25">
            <v>0</v>
          </cell>
          <cell r="BV25">
            <v>0</v>
          </cell>
          <cell r="BW25">
            <v>0</v>
          </cell>
          <cell r="BX25">
            <v>0</v>
          </cell>
          <cell r="BY25">
            <v>0</v>
          </cell>
          <cell r="BZ25">
            <v>1</v>
          </cell>
          <cell r="CA25">
            <v>1</v>
          </cell>
          <cell r="CB25">
            <v>0</v>
          </cell>
          <cell r="CC25">
            <v>1</v>
          </cell>
          <cell r="CD25">
            <v>0</v>
          </cell>
          <cell r="CE25">
            <v>0</v>
          </cell>
          <cell r="CF25">
            <v>0</v>
          </cell>
          <cell r="CG25">
            <v>0</v>
          </cell>
          <cell r="CH25">
            <v>0</v>
          </cell>
          <cell r="CI25">
            <v>0</v>
          </cell>
          <cell r="CJ25">
            <v>0</v>
          </cell>
          <cell r="CK25">
            <v>0</v>
          </cell>
          <cell r="CL25">
            <v>0</v>
          </cell>
          <cell r="CM25">
            <v>0</v>
          </cell>
          <cell r="CN25">
            <v>0</v>
          </cell>
          <cell r="CO25">
            <v>0</v>
          </cell>
          <cell r="CP25">
            <v>0</v>
          </cell>
        </row>
        <row r="26">
          <cell r="A26" t="str">
            <v>Mayotte</v>
          </cell>
          <cell r="D26">
            <v>0</v>
          </cell>
          <cell r="E26">
            <v>0</v>
          </cell>
          <cell r="F26" t="str">
            <v>MYT</v>
          </cell>
          <cell r="G26" t="str">
            <v>YT</v>
          </cell>
          <cell r="H26" t="str">
            <v>Mayotte</v>
          </cell>
          <cell r="J26" t="str">
            <v/>
          </cell>
          <cell r="K26" t="str">
            <v/>
          </cell>
          <cell r="L26">
            <v>0</v>
          </cell>
          <cell r="M26">
            <v>0</v>
          </cell>
          <cell r="N26">
            <v>0</v>
          </cell>
          <cell r="O26">
            <v>0</v>
          </cell>
          <cell r="P26">
            <v>0</v>
          </cell>
          <cell r="Q26">
            <v>0</v>
          </cell>
          <cell r="R26">
            <v>0</v>
          </cell>
          <cell r="S26">
            <v>0</v>
          </cell>
          <cell r="T26">
            <v>0</v>
          </cell>
          <cell r="U26">
            <v>0</v>
          </cell>
          <cell r="V26">
            <v>0</v>
          </cell>
          <cell r="W26">
            <v>0</v>
          </cell>
          <cell r="X26">
            <v>0</v>
          </cell>
          <cell r="Y26" t="str">
            <v/>
          </cell>
          <cell r="Z26">
            <v>0</v>
          </cell>
          <cell r="AA26">
            <v>0</v>
          </cell>
          <cell r="AB26" t="str">
            <v/>
          </cell>
          <cell r="AE26" t="str">
            <v/>
          </cell>
          <cell r="AL26">
            <v>2.6800000441085103E-8</v>
          </cell>
          <cell r="AM26" t="str">
            <v/>
          </cell>
          <cell r="AN26" t="str">
            <v>Mayotte</v>
          </cell>
          <cell r="AO26">
            <v>0</v>
          </cell>
          <cell r="AP26">
            <v>0</v>
          </cell>
          <cell r="AQ26">
            <v>0</v>
          </cell>
          <cell r="AR26">
            <v>0</v>
          </cell>
          <cell r="AW26">
            <v>2.3873619591931122E-7</v>
          </cell>
          <cell r="AY26">
            <v>0</v>
          </cell>
          <cell r="AZ26" t="str">
            <v/>
          </cell>
          <cell r="BB26">
            <v>0</v>
          </cell>
          <cell r="BG26">
            <v>0</v>
          </cell>
          <cell r="BH26" t="str">
            <v/>
          </cell>
          <cell r="BI26" t="str">
            <v/>
          </cell>
          <cell r="BJ26" t="str">
            <v/>
          </cell>
          <cell r="BK26" t="str">
            <v/>
          </cell>
          <cell r="BL26">
            <v>2997235.25</v>
          </cell>
          <cell r="BM26">
            <v>1</v>
          </cell>
          <cell r="BN26">
            <v>0</v>
          </cell>
          <cell r="BO26" t="str">
            <v/>
          </cell>
          <cell r="BP26" t="str">
            <v/>
          </cell>
          <cell r="BQ26">
            <v>0</v>
          </cell>
          <cell r="BR26">
            <v>0</v>
          </cell>
          <cell r="BS26">
            <v>0</v>
          </cell>
          <cell r="BT26">
            <v>0</v>
          </cell>
          <cell r="BU26">
            <v>0</v>
          </cell>
          <cell r="BV26">
            <v>0</v>
          </cell>
          <cell r="BW26">
            <v>0</v>
          </cell>
          <cell r="BX26">
            <v>0</v>
          </cell>
          <cell r="BY26">
            <v>0</v>
          </cell>
          <cell r="BZ26">
            <v>1</v>
          </cell>
          <cell r="CA26">
            <v>1</v>
          </cell>
          <cell r="CB26">
            <v>0</v>
          </cell>
          <cell r="CC26">
            <v>1</v>
          </cell>
          <cell r="CD26">
            <v>0</v>
          </cell>
          <cell r="CE26">
            <v>0</v>
          </cell>
          <cell r="CF26">
            <v>0</v>
          </cell>
          <cell r="CG26">
            <v>0</v>
          </cell>
          <cell r="CH26">
            <v>0</v>
          </cell>
          <cell r="CI26">
            <v>0</v>
          </cell>
          <cell r="CJ26">
            <v>0</v>
          </cell>
          <cell r="CK26">
            <v>0</v>
          </cell>
          <cell r="CL26">
            <v>0</v>
          </cell>
          <cell r="CM26">
            <v>0</v>
          </cell>
          <cell r="CN26">
            <v>0</v>
          </cell>
          <cell r="CO26">
            <v>0</v>
          </cell>
          <cell r="CP26">
            <v>0</v>
          </cell>
        </row>
        <row r="27">
          <cell r="A27" t="str">
            <v>Melilla</v>
          </cell>
          <cell r="D27">
            <v>0</v>
          </cell>
          <cell r="E27">
            <v>0</v>
          </cell>
          <cell r="F27" t="str">
            <v/>
          </cell>
          <cell r="H27" t="str">
            <v>Melilla</v>
          </cell>
          <cell r="J27" t="str">
            <v/>
          </cell>
          <cell r="K27" t="str">
            <v/>
          </cell>
          <cell r="L27">
            <v>0</v>
          </cell>
          <cell r="M27">
            <v>0</v>
          </cell>
          <cell r="N27">
            <v>0</v>
          </cell>
          <cell r="O27">
            <v>0</v>
          </cell>
          <cell r="P27">
            <v>0</v>
          </cell>
          <cell r="Q27">
            <v>0</v>
          </cell>
          <cell r="R27">
            <v>0</v>
          </cell>
          <cell r="S27">
            <v>0</v>
          </cell>
          <cell r="T27">
            <v>0</v>
          </cell>
          <cell r="U27">
            <v>0</v>
          </cell>
          <cell r="V27">
            <v>0</v>
          </cell>
          <cell r="W27">
            <v>0</v>
          </cell>
          <cell r="X27">
            <v>0</v>
          </cell>
          <cell r="Y27" t="str">
            <v/>
          </cell>
          <cell r="Z27">
            <v>0</v>
          </cell>
          <cell r="AA27">
            <v>0</v>
          </cell>
          <cell r="AB27" t="str">
            <v/>
          </cell>
          <cell r="AE27" t="str">
            <v/>
          </cell>
          <cell r="AM27" t="str">
            <v/>
          </cell>
          <cell r="AN27" t="str">
            <v>Melilla</v>
          </cell>
          <cell r="AO27">
            <v>0</v>
          </cell>
          <cell r="AP27">
            <v>0</v>
          </cell>
          <cell r="AR27">
            <v>0</v>
          </cell>
          <cell r="AZ27" t="str">
            <v/>
          </cell>
          <cell r="BG27">
            <v>0</v>
          </cell>
          <cell r="BH27" t="str">
            <v/>
          </cell>
          <cell r="BI27" t="str">
            <v/>
          </cell>
          <cell r="BJ27" t="str">
            <v/>
          </cell>
          <cell r="BK27" t="str">
            <v/>
          </cell>
          <cell r="BL27">
            <v>0</v>
          </cell>
          <cell r="BM27">
            <v>0</v>
          </cell>
          <cell r="BN27">
            <v>0</v>
          </cell>
          <cell r="BO27" t="str">
            <v/>
          </cell>
          <cell r="BP27" t="str">
            <v/>
          </cell>
          <cell r="BQ27">
            <v>0</v>
          </cell>
          <cell r="BR27">
            <v>0</v>
          </cell>
          <cell r="BS27">
            <v>0</v>
          </cell>
          <cell r="BT27">
            <v>0</v>
          </cell>
          <cell r="BU27">
            <v>0</v>
          </cell>
          <cell r="BV27">
            <v>0</v>
          </cell>
          <cell r="BW27">
            <v>0</v>
          </cell>
          <cell r="BX27">
            <v>0</v>
          </cell>
          <cell r="BY27">
            <v>0</v>
          </cell>
          <cell r="BZ27">
            <v>1</v>
          </cell>
          <cell r="CA27">
            <v>1</v>
          </cell>
          <cell r="CB27">
            <v>0</v>
          </cell>
          <cell r="CC27">
            <v>1</v>
          </cell>
          <cell r="CD27">
            <v>0</v>
          </cell>
          <cell r="CE27">
            <v>0</v>
          </cell>
          <cell r="CF27">
            <v>0</v>
          </cell>
          <cell r="CG27">
            <v>0</v>
          </cell>
          <cell r="CH27">
            <v>0</v>
          </cell>
          <cell r="CI27">
            <v>0</v>
          </cell>
          <cell r="CJ27">
            <v>0</v>
          </cell>
          <cell r="CK27">
            <v>0</v>
          </cell>
          <cell r="CL27">
            <v>0</v>
          </cell>
          <cell r="CM27">
            <v>0</v>
          </cell>
          <cell r="CN27">
            <v>0</v>
          </cell>
          <cell r="CO27">
            <v>0</v>
          </cell>
          <cell r="CP27">
            <v>0</v>
          </cell>
        </row>
        <row r="28">
          <cell r="A28" t="str">
            <v>Montserrat</v>
          </cell>
          <cell r="B28" t="str">
            <v>Montserrat</v>
          </cell>
          <cell r="C28" t="str">
            <v>Montserrat</v>
          </cell>
          <cell r="D28">
            <v>1</v>
          </cell>
          <cell r="E28">
            <v>1</v>
          </cell>
          <cell r="F28" t="str">
            <v>MSR</v>
          </cell>
          <cell r="G28" t="str">
            <v>MS</v>
          </cell>
          <cell r="H28" t="str">
            <v>Montserrat</v>
          </cell>
          <cell r="J28" t="str">
            <v/>
          </cell>
          <cell r="K28" t="str">
            <v>developing</v>
          </cell>
          <cell r="L28">
            <v>0</v>
          </cell>
          <cell r="M28">
            <v>0</v>
          </cell>
          <cell r="N28">
            <v>1</v>
          </cell>
          <cell r="O28">
            <v>0</v>
          </cell>
          <cell r="P28">
            <v>1</v>
          </cell>
          <cell r="Q28">
            <v>0</v>
          </cell>
          <cell r="R28">
            <v>0</v>
          </cell>
          <cell r="S28">
            <v>0</v>
          </cell>
          <cell r="T28">
            <v>1</v>
          </cell>
          <cell r="U28">
            <v>0</v>
          </cell>
          <cell r="V28">
            <v>1</v>
          </cell>
          <cell r="W28">
            <v>0</v>
          </cell>
          <cell r="X28">
            <v>0</v>
          </cell>
          <cell r="Y28" t="str">
            <v/>
          </cell>
          <cell r="Z28">
            <v>0</v>
          </cell>
          <cell r="AA28">
            <v>0</v>
          </cell>
          <cell r="AB28" t="str">
            <v/>
          </cell>
          <cell r="AE28" t="str">
            <v/>
          </cell>
          <cell r="AH28">
            <v>112</v>
          </cell>
          <cell r="AI28">
            <v>16.53285026550293</v>
          </cell>
          <cell r="AJ28">
            <v>5.2140001207590103E-4</v>
          </cell>
          <cell r="AK28">
            <v>77.5</v>
          </cell>
          <cell r="AL28">
            <v>4.4800000154054942E-8</v>
          </cell>
          <cell r="AM28">
            <v>20610.929629999999</v>
          </cell>
          <cell r="AN28" t="str">
            <v>Montserrat</v>
          </cell>
          <cell r="AO28">
            <v>1</v>
          </cell>
          <cell r="AP28">
            <v>1</v>
          </cell>
          <cell r="AQ28">
            <v>0</v>
          </cell>
          <cell r="AR28">
            <v>1</v>
          </cell>
          <cell r="AS28">
            <v>64</v>
          </cell>
          <cell r="AT28">
            <v>7.0305816314953935</v>
          </cell>
          <cell r="AU28">
            <v>1.8508731557468592E-4</v>
          </cell>
          <cell r="AV28">
            <v>65.40124040300951</v>
          </cell>
          <cell r="AW28">
            <v>1.587449426259138E-8</v>
          </cell>
          <cell r="AX28">
            <v>0</v>
          </cell>
          <cell r="AY28">
            <v>0</v>
          </cell>
          <cell r="AZ28" t="str">
            <v/>
          </cell>
          <cell r="BA28">
            <v>167400000</v>
          </cell>
          <cell r="BB28">
            <v>0</v>
          </cell>
          <cell r="BE28">
            <v>0.30000001192092896</v>
          </cell>
          <cell r="BG28">
            <v>0</v>
          </cell>
          <cell r="BH28">
            <v>15.430651129531727</v>
          </cell>
          <cell r="BI28">
            <v>4.5399499927530225E-4</v>
          </cell>
          <cell r="BJ28">
            <v>74.600000000000023</v>
          </cell>
          <cell r="BK28">
            <v>5.1345609090107524E-8</v>
          </cell>
          <cell r="BL28">
            <v>26914.990234375</v>
          </cell>
          <cell r="BM28">
            <v>1</v>
          </cell>
          <cell r="BN28">
            <v>1</v>
          </cell>
          <cell r="BO28">
            <v>0</v>
          </cell>
          <cell r="BP28">
            <v>0</v>
          </cell>
          <cell r="BQ28">
            <v>0</v>
          </cell>
          <cell r="BR28">
            <v>0</v>
          </cell>
          <cell r="BS28">
            <v>1</v>
          </cell>
          <cell r="BT28">
            <v>1</v>
          </cell>
          <cell r="BU28">
            <v>0</v>
          </cell>
          <cell r="BV28">
            <v>1</v>
          </cell>
          <cell r="BW28">
            <v>0</v>
          </cell>
          <cell r="BX28">
            <v>1</v>
          </cell>
          <cell r="BY28">
            <v>1</v>
          </cell>
          <cell r="BZ28">
            <v>0</v>
          </cell>
          <cell r="CA28">
            <v>1</v>
          </cell>
          <cell r="CB28">
            <v>1</v>
          </cell>
          <cell r="CC28">
            <v>1</v>
          </cell>
          <cell r="CD28">
            <v>0</v>
          </cell>
          <cell r="CE28">
            <v>0</v>
          </cell>
          <cell r="CF28">
            <v>0</v>
          </cell>
          <cell r="CG28">
            <v>0</v>
          </cell>
          <cell r="CH28">
            <v>0</v>
          </cell>
          <cell r="CI28">
            <v>0</v>
          </cell>
          <cell r="CJ28">
            <v>0</v>
          </cell>
          <cell r="CK28">
            <v>0</v>
          </cell>
          <cell r="CL28">
            <v>0</v>
          </cell>
          <cell r="CM28">
            <v>0</v>
          </cell>
          <cell r="CN28">
            <v>0</v>
          </cell>
          <cell r="CO28">
            <v>0</v>
          </cell>
          <cell r="CP28">
            <v>0</v>
          </cell>
        </row>
        <row r="29">
          <cell r="A29" t="str">
            <v>Netherlands Antilles</v>
          </cell>
          <cell r="D29">
            <v>0</v>
          </cell>
          <cell r="E29">
            <v>0</v>
          </cell>
          <cell r="F29" t="str">
            <v>ANT</v>
          </cell>
          <cell r="G29" t="str">
            <v>AN</v>
          </cell>
          <cell r="H29" t="str">
            <v>Netherlands Antilles</v>
          </cell>
          <cell r="J29" t="str">
            <v/>
          </cell>
          <cell r="K29" t="str">
            <v>developing</v>
          </cell>
          <cell r="L29">
            <v>0</v>
          </cell>
          <cell r="M29">
            <v>0</v>
          </cell>
          <cell r="N29">
            <v>0</v>
          </cell>
          <cell r="O29">
            <v>0</v>
          </cell>
          <cell r="P29">
            <v>0</v>
          </cell>
          <cell r="Q29">
            <v>1</v>
          </cell>
          <cell r="R29">
            <v>0</v>
          </cell>
          <cell r="S29">
            <v>0</v>
          </cell>
          <cell r="T29">
            <v>1</v>
          </cell>
          <cell r="U29">
            <v>0</v>
          </cell>
          <cell r="V29">
            <v>1</v>
          </cell>
          <cell r="W29">
            <v>0</v>
          </cell>
          <cell r="X29">
            <v>0</v>
          </cell>
          <cell r="Y29" t="str">
            <v/>
          </cell>
          <cell r="Z29">
            <v>0</v>
          </cell>
          <cell r="AA29">
            <v>0</v>
          </cell>
          <cell r="AB29" t="str">
            <v/>
          </cell>
          <cell r="AE29" t="str">
            <v/>
          </cell>
          <cell r="AM29" t="str">
            <v/>
          </cell>
          <cell r="AN29" t="str">
            <v>Netherlands Antilles</v>
          </cell>
          <cell r="AO29">
            <v>0</v>
          </cell>
          <cell r="AP29">
            <v>0</v>
          </cell>
          <cell r="AR29">
            <v>0</v>
          </cell>
          <cell r="AW29">
            <v>2.7808853885406916E-7</v>
          </cell>
          <cell r="AZ29" t="str">
            <v/>
          </cell>
          <cell r="BA29">
            <v>3728153355</v>
          </cell>
          <cell r="BG29">
            <v>0</v>
          </cell>
          <cell r="BH29" t="str">
            <v/>
          </cell>
          <cell r="BI29" t="str">
            <v/>
          </cell>
          <cell r="BJ29" t="str">
            <v/>
          </cell>
          <cell r="BK29" t="str">
            <v/>
          </cell>
          <cell r="BL29">
            <v>0</v>
          </cell>
          <cell r="BM29">
            <v>0</v>
          </cell>
          <cell r="BN29">
            <v>0</v>
          </cell>
          <cell r="BO29" t="str">
            <v/>
          </cell>
          <cell r="BP29" t="str">
            <v/>
          </cell>
          <cell r="BQ29">
            <v>0</v>
          </cell>
          <cell r="BR29">
            <v>0</v>
          </cell>
          <cell r="BS29">
            <v>0</v>
          </cell>
          <cell r="BT29">
            <v>1</v>
          </cell>
          <cell r="BU29">
            <v>0</v>
          </cell>
          <cell r="BV29">
            <v>1</v>
          </cell>
          <cell r="BW29">
            <v>0</v>
          </cell>
          <cell r="BX29">
            <v>1</v>
          </cell>
          <cell r="BY29">
            <v>0</v>
          </cell>
          <cell r="BZ29">
            <v>0</v>
          </cell>
          <cell r="CA29">
            <v>1</v>
          </cell>
          <cell r="CB29">
            <v>0</v>
          </cell>
          <cell r="CC29">
            <v>1</v>
          </cell>
          <cell r="CD29">
            <v>0</v>
          </cell>
          <cell r="CE29">
            <v>0</v>
          </cell>
          <cell r="CF29">
            <v>0</v>
          </cell>
          <cell r="CG29">
            <v>0</v>
          </cell>
          <cell r="CH29">
            <v>0</v>
          </cell>
          <cell r="CI29">
            <v>0</v>
          </cell>
          <cell r="CJ29">
            <v>0</v>
          </cell>
          <cell r="CK29">
            <v>0</v>
          </cell>
          <cell r="CL29">
            <v>0</v>
          </cell>
          <cell r="CM29">
            <v>0</v>
          </cell>
          <cell r="CN29">
            <v>0</v>
          </cell>
          <cell r="CO29">
            <v>0</v>
          </cell>
          <cell r="CP29">
            <v>0</v>
          </cell>
        </row>
        <row r="30">
          <cell r="A30" t="str">
            <v>Niue</v>
          </cell>
          <cell r="D30">
            <v>0</v>
          </cell>
          <cell r="E30">
            <v>0</v>
          </cell>
          <cell r="F30" t="str">
            <v>NIU</v>
          </cell>
          <cell r="G30" t="str">
            <v>NU</v>
          </cell>
          <cell r="H30" t="str">
            <v>Niue</v>
          </cell>
          <cell r="J30" t="str">
            <v/>
          </cell>
          <cell r="K30" t="str">
            <v>developing</v>
          </cell>
          <cell r="L30">
            <v>0</v>
          </cell>
          <cell r="M30">
            <v>0</v>
          </cell>
          <cell r="N30">
            <v>0</v>
          </cell>
          <cell r="O30">
            <v>0</v>
          </cell>
          <cell r="P30">
            <v>0</v>
          </cell>
          <cell r="Q30">
            <v>0</v>
          </cell>
          <cell r="R30">
            <v>0</v>
          </cell>
          <cell r="S30">
            <v>0</v>
          </cell>
          <cell r="T30">
            <v>0</v>
          </cell>
          <cell r="U30">
            <v>0</v>
          </cell>
          <cell r="V30">
            <v>1</v>
          </cell>
          <cell r="W30">
            <v>0</v>
          </cell>
          <cell r="X30">
            <v>1</v>
          </cell>
          <cell r="Y30" t="str">
            <v/>
          </cell>
          <cell r="Z30">
            <v>0</v>
          </cell>
          <cell r="AA30">
            <v>0</v>
          </cell>
          <cell r="AB30" t="str">
            <v/>
          </cell>
          <cell r="AE30" t="str">
            <v/>
          </cell>
          <cell r="AM30" t="str">
            <v/>
          </cell>
          <cell r="AN30" t="str">
            <v>Niue</v>
          </cell>
          <cell r="AO30">
            <v>0</v>
          </cell>
          <cell r="AP30">
            <v>0</v>
          </cell>
          <cell r="AQ30">
            <v>0</v>
          </cell>
          <cell r="AR30">
            <v>0</v>
          </cell>
          <cell r="AW30">
            <v>1.2597024843804854E-6</v>
          </cell>
          <cell r="AY30">
            <v>0</v>
          </cell>
          <cell r="AZ30" t="str">
            <v/>
          </cell>
          <cell r="BA30">
            <v>10010000</v>
          </cell>
          <cell r="BB30">
            <v>0</v>
          </cell>
          <cell r="BG30">
            <v>0</v>
          </cell>
          <cell r="BH30" t="str">
            <v/>
          </cell>
          <cell r="BI30" t="str">
            <v/>
          </cell>
          <cell r="BJ30" t="str">
            <v/>
          </cell>
          <cell r="BK30" t="str">
            <v/>
          </cell>
          <cell r="BL30">
            <v>94051.34375</v>
          </cell>
          <cell r="BM30">
            <v>1</v>
          </cell>
          <cell r="BN30">
            <v>0</v>
          </cell>
          <cell r="BO30" t="str">
            <v/>
          </cell>
          <cell r="BP30" t="str">
            <v/>
          </cell>
          <cell r="BQ30">
            <v>0</v>
          </cell>
          <cell r="BR30">
            <v>0</v>
          </cell>
          <cell r="BS30">
            <v>0</v>
          </cell>
          <cell r="BT30">
            <v>0</v>
          </cell>
          <cell r="BU30">
            <v>0</v>
          </cell>
          <cell r="BV30">
            <v>0</v>
          </cell>
          <cell r="BW30">
            <v>0</v>
          </cell>
          <cell r="BX30">
            <v>0</v>
          </cell>
          <cell r="BY30">
            <v>0</v>
          </cell>
          <cell r="BZ30">
            <v>1</v>
          </cell>
          <cell r="CA30">
            <v>1</v>
          </cell>
          <cell r="CB30">
            <v>0</v>
          </cell>
          <cell r="CC30">
            <v>1</v>
          </cell>
          <cell r="CD30">
            <v>0</v>
          </cell>
          <cell r="CE30">
            <v>0</v>
          </cell>
          <cell r="CF30">
            <v>0</v>
          </cell>
          <cell r="CG30">
            <v>0</v>
          </cell>
          <cell r="CH30">
            <v>0</v>
          </cell>
          <cell r="CI30">
            <v>0</v>
          </cell>
          <cell r="CJ30">
            <v>0</v>
          </cell>
          <cell r="CK30">
            <v>0</v>
          </cell>
          <cell r="CL30">
            <v>0</v>
          </cell>
          <cell r="CM30">
            <v>0</v>
          </cell>
          <cell r="CN30">
            <v>0</v>
          </cell>
          <cell r="CO30">
            <v>0</v>
          </cell>
          <cell r="CP30">
            <v>0</v>
          </cell>
        </row>
        <row r="31">
          <cell r="A31" t="str">
            <v>Norfolk Island</v>
          </cell>
          <cell r="D31">
            <v>0</v>
          </cell>
          <cell r="E31">
            <v>0</v>
          </cell>
          <cell r="F31" t="str">
            <v>NFK</v>
          </cell>
          <cell r="G31" t="str">
            <v>NF</v>
          </cell>
          <cell r="H31" t="str">
            <v>Norfolk Island</v>
          </cell>
          <cell r="J31" t="str">
            <v/>
          </cell>
          <cell r="K31" t="str">
            <v/>
          </cell>
          <cell r="L31">
            <v>0</v>
          </cell>
          <cell r="M31">
            <v>0</v>
          </cell>
          <cell r="N31">
            <v>0</v>
          </cell>
          <cell r="O31">
            <v>0</v>
          </cell>
          <cell r="P31">
            <v>0</v>
          </cell>
          <cell r="Q31">
            <v>0</v>
          </cell>
          <cell r="R31">
            <v>0</v>
          </cell>
          <cell r="S31">
            <v>0</v>
          </cell>
          <cell r="T31">
            <v>0</v>
          </cell>
          <cell r="U31">
            <v>0</v>
          </cell>
          <cell r="V31">
            <v>0</v>
          </cell>
          <cell r="W31">
            <v>0</v>
          </cell>
          <cell r="X31">
            <v>0</v>
          </cell>
          <cell r="Y31" t="str">
            <v/>
          </cell>
          <cell r="Z31">
            <v>0</v>
          </cell>
          <cell r="AA31">
            <v>0</v>
          </cell>
          <cell r="AB31" t="str">
            <v/>
          </cell>
          <cell r="AE31" t="str">
            <v/>
          </cell>
          <cell r="AM31" t="str">
            <v/>
          </cell>
          <cell r="AN31" t="str">
            <v>Norfolk Island</v>
          </cell>
          <cell r="AO31">
            <v>0</v>
          </cell>
          <cell r="AP31">
            <v>0</v>
          </cell>
          <cell r="AQ31">
            <v>0</v>
          </cell>
          <cell r="AR31">
            <v>0</v>
          </cell>
          <cell r="AW31">
            <v>4.8731187881642538E-9</v>
          </cell>
          <cell r="AY31">
            <v>0</v>
          </cell>
          <cell r="AZ31" t="str">
            <v/>
          </cell>
          <cell r="BB31">
            <v>0</v>
          </cell>
          <cell r="BG31">
            <v>0</v>
          </cell>
          <cell r="BH31" t="str">
            <v/>
          </cell>
          <cell r="BI31" t="str">
            <v/>
          </cell>
          <cell r="BJ31" t="str">
            <v/>
          </cell>
          <cell r="BK31" t="str">
            <v/>
          </cell>
          <cell r="BL31">
            <v>629438.25</v>
          </cell>
          <cell r="BM31">
            <v>1</v>
          </cell>
          <cell r="BN31">
            <v>0</v>
          </cell>
          <cell r="BO31" t="str">
            <v/>
          </cell>
          <cell r="BP31" t="str">
            <v/>
          </cell>
          <cell r="BQ31">
            <v>0</v>
          </cell>
          <cell r="BR31">
            <v>0</v>
          </cell>
          <cell r="BS31">
            <v>0</v>
          </cell>
          <cell r="BT31">
            <v>0</v>
          </cell>
          <cell r="BU31">
            <v>0</v>
          </cell>
          <cell r="BV31">
            <v>0</v>
          </cell>
          <cell r="BW31">
            <v>0</v>
          </cell>
          <cell r="BX31">
            <v>0</v>
          </cell>
          <cell r="BY31">
            <v>0</v>
          </cell>
          <cell r="BZ31">
            <v>1</v>
          </cell>
          <cell r="CA31">
            <v>1</v>
          </cell>
          <cell r="CB31">
            <v>0</v>
          </cell>
          <cell r="CC31">
            <v>1</v>
          </cell>
          <cell r="CD31">
            <v>0</v>
          </cell>
          <cell r="CE31">
            <v>0</v>
          </cell>
          <cell r="CF31">
            <v>0</v>
          </cell>
          <cell r="CG31">
            <v>0</v>
          </cell>
          <cell r="CH31">
            <v>0</v>
          </cell>
          <cell r="CI31">
            <v>0</v>
          </cell>
          <cell r="CJ31">
            <v>0</v>
          </cell>
          <cell r="CK31">
            <v>0</v>
          </cell>
          <cell r="CL31">
            <v>0</v>
          </cell>
          <cell r="CM31">
            <v>0</v>
          </cell>
          <cell r="CN31">
            <v>0</v>
          </cell>
          <cell r="CO31">
            <v>0</v>
          </cell>
          <cell r="CP31">
            <v>0</v>
          </cell>
        </row>
        <row r="32">
          <cell r="A32" t="str">
            <v>North Vietnam</v>
          </cell>
          <cell r="D32">
            <v>0</v>
          </cell>
          <cell r="E32">
            <v>0</v>
          </cell>
          <cell r="F32" t="str">
            <v/>
          </cell>
          <cell r="H32" t="str">
            <v>North Vietnam</v>
          </cell>
          <cell r="J32" t="str">
            <v/>
          </cell>
          <cell r="K32" t="str">
            <v/>
          </cell>
          <cell r="L32">
            <v>0</v>
          </cell>
          <cell r="M32">
            <v>0</v>
          </cell>
          <cell r="N32">
            <v>0</v>
          </cell>
          <cell r="O32">
            <v>0</v>
          </cell>
          <cell r="P32">
            <v>0</v>
          </cell>
          <cell r="Q32">
            <v>0</v>
          </cell>
          <cell r="R32">
            <v>0</v>
          </cell>
          <cell r="S32">
            <v>0</v>
          </cell>
          <cell r="T32">
            <v>0</v>
          </cell>
          <cell r="U32">
            <v>0</v>
          </cell>
          <cell r="V32">
            <v>0</v>
          </cell>
          <cell r="W32">
            <v>0</v>
          </cell>
          <cell r="X32">
            <v>0</v>
          </cell>
          <cell r="Y32" t="str">
            <v/>
          </cell>
          <cell r="Z32">
            <v>0</v>
          </cell>
          <cell r="AA32">
            <v>0</v>
          </cell>
          <cell r="AB32" t="str">
            <v/>
          </cell>
          <cell r="AE32" t="str">
            <v/>
          </cell>
          <cell r="AM32" t="str">
            <v/>
          </cell>
          <cell r="AN32" t="str">
            <v>North Vietnam</v>
          </cell>
          <cell r="AO32">
            <v>0</v>
          </cell>
          <cell r="AP32">
            <v>0</v>
          </cell>
          <cell r="AR32">
            <v>0</v>
          </cell>
          <cell r="AZ32" t="str">
            <v/>
          </cell>
          <cell r="BG32">
            <v>0</v>
          </cell>
          <cell r="BH32" t="str">
            <v/>
          </cell>
          <cell r="BI32" t="str">
            <v/>
          </cell>
          <cell r="BJ32" t="str">
            <v/>
          </cell>
          <cell r="BK32" t="str">
            <v/>
          </cell>
          <cell r="BL32">
            <v>0</v>
          </cell>
          <cell r="BM32">
            <v>0</v>
          </cell>
          <cell r="BN32">
            <v>0</v>
          </cell>
          <cell r="BO32" t="str">
            <v/>
          </cell>
          <cell r="BP32" t="str">
            <v/>
          </cell>
          <cell r="BQ32">
            <v>0</v>
          </cell>
          <cell r="BR32">
            <v>0</v>
          </cell>
          <cell r="BS32">
            <v>0</v>
          </cell>
          <cell r="BT32">
            <v>0</v>
          </cell>
          <cell r="BU32">
            <v>0</v>
          </cell>
          <cell r="BV32">
            <v>0</v>
          </cell>
          <cell r="BW32">
            <v>0</v>
          </cell>
          <cell r="BX32">
            <v>0</v>
          </cell>
          <cell r="BY32">
            <v>0</v>
          </cell>
          <cell r="BZ32">
            <v>1</v>
          </cell>
          <cell r="CA32">
            <v>1</v>
          </cell>
          <cell r="CB32">
            <v>0</v>
          </cell>
          <cell r="CC32">
            <v>1</v>
          </cell>
          <cell r="CD32">
            <v>0</v>
          </cell>
          <cell r="CE32">
            <v>0</v>
          </cell>
          <cell r="CF32">
            <v>0</v>
          </cell>
          <cell r="CG32">
            <v>0</v>
          </cell>
          <cell r="CH32">
            <v>0</v>
          </cell>
          <cell r="CI32">
            <v>0</v>
          </cell>
          <cell r="CJ32">
            <v>0</v>
          </cell>
          <cell r="CK32">
            <v>0</v>
          </cell>
          <cell r="CL32">
            <v>0</v>
          </cell>
          <cell r="CM32">
            <v>0</v>
          </cell>
          <cell r="CN32">
            <v>0</v>
          </cell>
          <cell r="CO32">
            <v>0</v>
          </cell>
          <cell r="CP32">
            <v>0</v>
          </cell>
        </row>
        <row r="33">
          <cell r="A33" t="str">
            <v>North Yemen</v>
          </cell>
          <cell r="D33">
            <v>0</v>
          </cell>
          <cell r="E33">
            <v>0</v>
          </cell>
          <cell r="F33" t="str">
            <v/>
          </cell>
          <cell r="H33" t="str">
            <v>North Yemen</v>
          </cell>
          <cell r="J33" t="str">
            <v/>
          </cell>
          <cell r="K33" t="str">
            <v/>
          </cell>
          <cell r="L33">
            <v>0</v>
          </cell>
          <cell r="M33">
            <v>0</v>
          </cell>
          <cell r="N33">
            <v>0</v>
          </cell>
          <cell r="O33">
            <v>0</v>
          </cell>
          <cell r="P33">
            <v>0</v>
          </cell>
          <cell r="Q33">
            <v>0</v>
          </cell>
          <cell r="R33">
            <v>0</v>
          </cell>
          <cell r="S33">
            <v>0</v>
          </cell>
          <cell r="T33">
            <v>0</v>
          </cell>
          <cell r="U33">
            <v>0</v>
          </cell>
          <cell r="V33">
            <v>0</v>
          </cell>
          <cell r="W33">
            <v>0</v>
          </cell>
          <cell r="X33">
            <v>0</v>
          </cell>
          <cell r="Y33" t="str">
            <v/>
          </cell>
          <cell r="Z33">
            <v>0</v>
          </cell>
          <cell r="AA33">
            <v>0</v>
          </cell>
          <cell r="AB33" t="str">
            <v/>
          </cell>
          <cell r="AE33" t="str">
            <v/>
          </cell>
          <cell r="AM33" t="str">
            <v/>
          </cell>
          <cell r="AN33" t="str">
            <v>North Yemen</v>
          </cell>
          <cell r="AO33">
            <v>0</v>
          </cell>
          <cell r="AP33">
            <v>0</v>
          </cell>
          <cell r="AR33">
            <v>0</v>
          </cell>
          <cell r="AZ33" t="str">
            <v/>
          </cell>
          <cell r="BG33">
            <v>0</v>
          </cell>
          <cell r="BH33" t="str">
            <v/>
          </cell>
          <cell r="BI33" t="str">
            <v/>
          </cell>
          <cell r="BJ33" t="str">
            <v/>
          </cell>
          <cell r="BK33" t="str">
            <v/>
          </cell>
          <cell r="BL33">
            <v>0</v>
          </cell>
          <cell r="BM33">
            <v>0</v>
          </cell>
          <cell r="BN33">
            <v>0</v>
          </cell>
          <cell r="BO33" t="str">
            <v/>
          </cell>
          <cell r="BP33" t="str">
            <v/>
          </cell>
          <cell r="BQ33">
            <v>0</v>
          </cell>
          <cell r="BR33">
            <v>0</v>
          </cell>
          <cell r="BS33">
            <v>0</v>
          </cell>
          <cell r="BT33">
            <v>0</v>
          </cell>
          <cell r="BU33">
            <v>0</v>
          </cell>
          <cell r="BV33">
            <v>0</v>
          </cell>
          <cell r="BW33">
            <v>0</v>
          </cell>
          <cell r="BX33">
            <v>0</v>
          </cell>
          <cell r="BY33">
            <v>0</v>
          </cell>
          <cell r="BZ33">
            <v>1</v>
          </cell>
          <cell r="CA33">
            <v>1</v>
          </cell>
          <cell r="CB33">
            <v>0</v>
          </cell>
          <cell r="CC33">
            <v>1</v>
          </cell>
          <cell r="CD33">
            <v>0</v>
          </cell>
          <cell r="CE33">
            <v>0</v>
          </cell>
          <cell r="CF33">
            <v>0</v>
          </cell>
          <cell r="CG33">
            <v>0</v>
          </cell>
          <cell r="CH33">
            <v>0</v>
          </cell>
          <cell r="CI33">
            <v>0</v>
          </cell>
          <cell r="CJ33">
            <v>0</v>
          </cell>
          <cell r="CK33">
            <v>0</v>
          </cell>
          <cell r="CL33">
            <v>0</v>
          </cell>
          <cell r="CM33">
            <v>0</v>
          </cell>
          <cell r="CN33">
            <v>0</v>
          </cell>
          <cell r="CO33">
            <v>0</v>
          </cell>
          <cell r="CP33">
            <v>0</v>
          </cell>
        </row>
        <row r="34">
          <cell r="A34" t="str">
            <v>Palestine</v>
          </cell>
          <cell r="D34">
            <v>0</v>
          </cell>
          <cell r="E34">
            <v>0</v>
          </cell>
          <cell r="F34" t="str">
            <v>PSE</v>
          </cell>
          <cell r="G34" t="str">
            <v>PS</v>
          </cell>
          <cell r="H34" t="str">
            <v>Palestine</v>
          </cell>
          <cell r="J34" t="str">
            <v/>
          </cell>
          <cell r="K34" t="str">
            <v>developing</v>
          </cell>
          <cell r="L34">
            <v>0</v>
          </cell>
          <cell r="M34">
            <v>0</v>
          </cell>
          <cell r="N34">
            <v>0</v>
          </cell>
          <cell r="O34">
            <v>0</v>
          </cell>
          <cell r="P34">
            <v>0</v>
          </cell>
          <cell r="Q34">
            <v>0</v>
          </cell>
          <cell r="R34">
            <v>0</v>
          </cell>
          <cell r="S34">
            <v>0</v>
          </cell>
          <cell r="T34">
            <v>0</v>
          </cell>
          <cell r="U34">
            <v>0</v>
          </cell>
          <cell r="Y34" t="str">
            <v/>
          </cell>
          <cell r="Z34">
            <v>0</v>
          </cell>
          <cell r="AA34">
            <v>0</v>
          </cell>
          <cell r="AB34" t="str">
            <v/>
          </cell>
          <cell r="AE34" t="str">
            <v/>
          </cell>
          <cell r="AM34" t="str">
            <v/>
          </cell>
          <cell r="AN34" t="str">
            <v>Palestine</v>
          </cell>
          <cell r="AO34">
            <v>0</v>
          </cell>
          <cell r="AP34">
            <v>0</v>
          </cell>
          <cell r="AR34">
            <v>0</v>
          </cell>
          <cell r="AZ34" t="str">
            <v/>
          </cell>
          <cell r="BA34">
            <v>14498100000</v>
          </cell>
          <cell r="BE34">
            <v>0.15000000596046448</v>
          </cell>
          <cell r="BG34">
            <v>0</v>
          </cell>
          <cell r="BH34" t="str">
            <v/>
          </cell>
          <cell r="BI34" t="str">
            <v/>
          </cell>
          <cell r="BJ34" t="str">
            <v/>
          </cell>
          <cell r="BK34" t="str">
            <v/>
          </cell>
          <cell r="BL34">
            <v>0</v>
          </cell>
          <cell r="BM34">
            <v>0</v>
          </cell>
          <cell r="BN34">
            <v>0</v>
          </cell>
          <cell r="BO34" t="str">
            <v/>
          </cell>
          <cell r="BP34" t="str">
            <v/>
          </cell>
          <cell r="BQ34">
            <v>0</v>
          </cell>
          <cell r="BR34">
            <v>0</v>
          </cell>
          <cell r="BS34">
            <v>0</v>
          </cell>
          <cell r="BT34">
            <v>0</v>
          </cell>
          <cell r="BU34">
            <v>0</v>
          </cell>
          <cell r="BV34">
            <v>0</v>
          </cell>
          <cell r="BW34">
            <v>0</v>
          </cell>
          <cell r="BX34">
            <v>0</v>
          </cell>
          <cell r="BY34">
            <v>0</v>
          </cell>
          <cell r="BZ34">
            <v>1</v>
          </cell>
          <cell r="CA34">
            <v>1</v>
          </cell>
          <cell r="CB34">
            <v>0</v>
          </cell>
          <cell r="CC34">
            <v>1</v>
          </cell>
          <cell r="CD34">
            <v>0</v>
          </cell>
          <cell r="CE34">
            <v>0</v>
          </cell>
          <cell r="CF34">
            <v>0</v>
          </cell>
          <cell r="CG34">
            <v>0</v>
          </cell>
          <cell r="CH34">
            <v>0</v>
          </cell>
          <cell r="CI34">
            <v>0</v>
          </cell>
          <cell r="CJ34">
            <v>0</v>
          </cell>
          <cell r="CK34">
            <v>0</v>
          </cell>
          <cell r="CL34">
            <v>0</v>
          </cell>
          <cell r="CM34">
            <v>0</v>
          </cell>
          <cell r="CN34">
            <v>0</v>
          </cell>
          <cell r="CO34">
            <v>0</v>
          </cell>
          <cell r="CP34">
            <v>0</v>
          </cell>
        </row>
        <row r="35">
          <cell r="A35" t="str">
            <v>Pitcairn</v>
          </cell>
          <cell r="D35">
            <v>0</v>
          </cell>
          <cell r="E35">
            <v>0</v>
          </cell>
          <cell r="F35" t="str">
            <v>PCN</v>
          </cell>
          <cell r="G35" t="str">
            <v>PN</v>
          </cell>
          <cell r="H35" t="str">
            <v>Pitcairn</v>
          </cell>
          <cell r="J35" t="str">
            <v/>
          </cell>
          <cell r="K35" t="str">
            <v/>
          </cell>
          <cell r="L35">
            <v>0</v>
          </cell>
          <cell r="M35">
            <v>0</v>
          </cell>
          <cell r="N35">
            <v>0</v>
          </cell>
          <cell r="O35">
            <v>0</v>
          </cell>
          <cell r="P35">
            <v>0</v>
          </cell>
          <cell r="Q35">
            <v>0</v>
          </cell>
          <cell r="R35">
            <v>0</v>
          </cell>
          <cell r="S35">
            <v>0</v>
          </cell>
          <cell r="T35">
            <v>0</v>
          </cell>
          <cell r="U35">
            <v>0</v>
          </cell>
          <cell r="V35">
            <v>0</v>
          </cell>
          <cell r="W35">
            <v>0</v>
          </cell>
          <cell r="X35">
            <v>0</v>
          </cell>
          <cell r="Y35" t="str">
            <v/>
          </cell>
          <cell r="Z35">
            <v>0</v>
          </cell>
          <cell r="AA35">
            <v>0</v>
          </cell>
          <cell r="AB35" t="str">
            <v/>
          </cell>
          <cell r="AE35" t="str">
            <v/>
          </cell>
          <cell r="AM35" t="str">
            <v/>
          </cell>
          <cell r="AN35" t="str">
            <v>Pitcairn</v>
          </cell>
          <cell r="AO35">
            <v>0</v>
          </cell>
          <cell r="AP35">
            <v>0</v>
          </cell>
          <cell r="AQ35">
            <v>0</v>
          </cell>
          <cell r="AR35">
            <v>0</v>
          </cell>
          <cell r="AW35">
            <v>5.0445285397138095E-7</v>
          </cell>
          <cell r="AY35">
            <v>0</v>
          </cell>
          <cell r="AZ35" t="str">
            <v/>
          </cell>
          <cell r="BB35">
            <v>0</v>
          </cell>
          <cell r="BG35">
            <v>0</v>
          </cell>
          <cell r="BH35" t="str">
            <v/>
          </cell>
          <cell r="BI35" t="str">
            <v/>
          </cell>
          <cell r="BJ35" t="str">
            <v/>
          </cell>
          <cell r="BK35" t="str">
            <v/>
          </cell>
          <cell r="BL35">
            <v>223125.140625</v>
          </cell>
          <cell r="BM35">
            <v>1</v>
          </cell>
          <cell r="BN35">
            <v>0</v>
          </cell>
          <cell r="BO35" t="str">
            <v/>
          </cell>
          <cell r="BP35" t="str">
            <v/>
          </cell>
          <cell r="BQ35">
            <v>0</v>
          </cell>
          <cell r="BR35">
            <v>0</v>
          </cell>
          <cell r="BS35">
            <v>0</v>
          </cell>
          <cell r="BT35">
            <v>0</v>
          </cell>
          <cell r="BU35">
            <v>0</v>
          </cell>
          <cell r="BV35">
            <v>0</v>
          </cell>
          <cell r="BW35">
            <v>0</v>
          </cell>
          <cell r="BX35">
            <v>0</v>
          </cell>
          <cell r="BY35">
            <v>0</v>
          </cell>
          <cell r="BZ35">
            <v>1</v>
          </cell>
          <cell r="CA35">
            <v>1</v>
          </cell>
          <cell r="CB35">
            <v>0</v>
          </cell>
          <cell r="CC35">
            <v>1</v>
          </cell>
          <cell r="CD35">
            <v>0</v>
          </cell>
          <cell r="CE35">
            <v>0</v>
          </cell>
          <cell r="CF35">
            <v>0</v>
          </cell>
          <cell r="CG35">
            <v>0</v>
          </cell>
          <cell r="CH35">
            <v>0</v>
          </cell>
          <cell r="CI35">
            <v>0</v>
          </cell>
          <cell r="CJ35">
            <v>0</v>
          </cell>
          <cell r="CK35">
            <v>0</v>
          </cell>
          <cell r="CL35">
            <v>0</v>
          </cell>
          <cell r="CM35">
            <v>0</v>
          </cell>
          <cell r="CN35">
            <v>0</v>
          </cell>
          <cell r="CO35">
            <v>0</v>
          </cell>
          <cell r="CP35">
            <v>0</v>
          </cell>
        </row>
        <row r="36">
          <cell r="A36" t="str">
            <v>Reunion</v>
          </cell>
          <cell r="D36">
            <v>0</v>
          </cell>
          <cell r="E36">
            <v>0</v>
          </cell>
          <cell r="F36" t="str">
            <v>REU</v>
          </cell>
          <cell r="G36" t="str">
            <v>RE</v>
          </cell>
          <cell r="H36" t="str">
            <v>Reunion</v>
          </cell>
          <cell r="J36" t="str">
            <v/>
          </cell>
          <cell r="K36" t="str">
            <v/>
          </cell>
          <cell r="L36">
            <v>0</v>
          </cell>
          <cell r="M36">
            <v>0</v>
          </cell>
          <cell r="N36">
            <v>0</v>
          </cell>
          <cell r="O36">
            <v>0</v>
          </cell>
          <cell r="P36">
            <v>0</v>
          </cell>
          <cell r="Q36">
            <v>0</v>
          </cell>
          <cell r="R36">
            <v>0</v>
          </cell>
          <cell r="S36">
            <v>0</v>
          </cell>
          <cell r="T36">
            <v>0</v>
          </cell>
          <cell r="U36">
            <v>0</v>
          </cell>
          <cell r="V36">
            <v>0</v>
          </cell>
          <cell r="W36">
            <v>0</v>
          </cell>
          <cell r="X36">
            <v>0</v>
          </cell>
          <cell r="Y36" t="str">
            <v/>
          </cell>
          <cell r="Z36">
            <v>0</v>
          </cell>
          <cell r="AA36">
            <v>0</v>
          </cell>
          <cell r="AB36" t="str">
            <v/>
          </cell>
          <cell r="AE36" t="str">
            <v/>
          </cell>
          <cell r="AL36">
            <v>1.7099999638503505E-7</v>
          </cell>
          <cell r="AM36" t="str">
            <v/>
          </cell>
          <cell r="AN36" t="str">
            <v>Reunion</v>
          </cell>
          <cell r="AO36">
            <v>0</v>
          </cell>
          <cell r="AP36">
            <v>0</v>
          </cell>
          <cell r="AQ36">
            <v>0</v>
          </cell>
          <cell r="AR36">
            <v>0</v>
          </cell>
          <cell r="AW36">
            <v>7.8330878348534443E-6</v>
          </cell>
          <cell r="AY36">
            <v>0</v>
          </cell>
          <cell r="AZ36" t="str">
            <v/>
          </cell>
          <cell r="BB36">
            <v>0</v>
          </cell>
          <cell r="BG36">
            <v>0</v>
          </cell>
          <cell r="BH36" t="str">
            <v/>
          </cell>
          <cell r="BI36" t="str">
            <v/>
          </cell>
          <cell r="BJ36" t="str">
            <v/>
          </cell>
          <cell r="BK36" t="str">
            <v/>
          </cell>
          <cell r="BL36">
            <v>867251.75</v>
          </cell>
          <cell r="BM36">
            <v>1</v>
          </cell>
          <cell r="BN36">
            <v>0</v>
          </cell>
          <cell r="BO36" t="str">
            <v/>
          </cell>
          <cell r="BP36" t="str">
            <v/>
          </cell>
          <cell r="BQ36">
            <v>0</v>
          </cell>
          <cell r="BR36">
            <v>0</v>
          </cell>
          <cell r="BS36">
            <v>0</v>
          </cell>
          <cell r="BT36">
            <v>0</v>
          </cell>
          <cell r="BU36">
            <v>0</v>
          </cell>
          <cell r="BV36">
            <v>0</v>
          </cell>
          <cell r="BW36">
            <v>0</v>
          </cell>
          <cell r="BX36">
            <v>0</v>
          </cell>
          <cell r="BY36">
            <v>0</v>
          </cell>
          <cell r="BZ36">
            <v>1</v>
          </cell>
          <cell r="CA36">
            <v>1</v>
          </cell>
          <cell r="CB36">
            <v>0</v>
          </cell>
          <cell r="CC36">
            <v>1</v>
          </cell>
          <cell r="CD36">
            <v>0</v>
          </cell>
          <cell r="CE36">
            <v>0</v>
          </cell>
          <cell r="CF36">
            <v>0</v>
          </cell>
          <cell r="CG36">
            <v>0</v>
          </cell>
          <cell r="CH36">
            <v>0</v>
          </cell>
          <cell r="CI36">
            <v>0</v>
          </cell>
          <cell r="CJ36">
            <v>0</v>
          </cell>
          <cell r="CK36">
            <v>0</v>
          </cell>
          <cell r="CL36">
            <v>0</v>
          </cell>
          <cell r="CM36">
            <v>0</v>
          </cell>
          <cell r="CN36">
            <v>0</v>
          </cell>
          <cell r="CO36">
            <v>0</v>
          </cell>
          <cell r="CP36">
            <v>0</v>
          </cell>
        </row>
        <row r="37">
          <cell r="A37" t="str">
            <v>Saint Helena</v>
          </cell>
          <cell r="D37">
            <v>0</v>
          </cell>
          <cell r="E37">
            <v>0</v>
          </cell>
          <cell r="F37" t="str">
            <v>SHN</v>
          </cell>
          <cell r="G37" t="str">
            <v>SH</v>
          </cell>
          <cell r="H37" t="str">
            <v>Saint Helena</v>
          </cell>
          <cell r="J37" t="str">
            <v/>
          </cell>
          <cell r="K37" t="str">
            <v>developing</v>
          </cell>
          <cell r="L37">
            <v>0</v>
          </cell>
          <cell r="M37">
            <v>0</v>
          </cell>
          <cell r="N37">
            <v>0</v>
          </cell>
          <cell r="O37">
            <v>0</v>
          </cell>
          <cell r="P37">
            <v>0</v>
          </cell>
          <cell r="Q37">
            <v>0</v>
          </cell>
          <cell r="R37">
            <v>0</v>
          </cell>
          <cell r="S37">
            <v>0</v>
          </cell>
          <cell r="T37">
            <v>0</v>
          </cell>
          <cell r="U37">
            <v>0</v>
          </cell>
          <cell r="V37">
            <v>0</v>
          </cell>
          <cell r="W37">
            <v>0</v>
          </cell>
          <cell r="X37">
            <v>0</v>
          </cell>
          <cell r="Y37" t="str">
            <v/>
          </cell>
          <cell r="Z37">
            <v>0</v>
          </cell>
          <cell r="AA37">
            <v>0</v>
          </cell>
          <cell r="AB37" t="str">
            <v/>
          </cell>
          <cell r="AE37" t="str">
            <v/>
          </cell>
          <cell r="AL37">
            <v>1.0800000005417587E-8</v>
          </cell>
          <cell r="AM37" t="str">
            <v/>
          </cell>
          <cell r="AN37" t="str">
            <v>Saint Helena</v>
          </cell>
          <cell r="AO37">
            <v>0</v>
          </cell>
          <cell r="AP37">
            <v>0</v>
          </cell>
          <cell r="AQ37">
            <v>0</v>
          </cell>
          <cell r="AR37">
            <v>0</v>
          </cell>
          <cell r="AW37">
            <v>7.8283794568138795E-8</v>
          </cell>
          <cell r="AZ37" t="str">
            <v/>
          </cell>
          <cell r="BG37">
            <v>0</v>
          </cell>
          <cell r="BH37" t="str">
            <v/>
          </cell>
          <cell r="BI37" t="str">
            <v/>
          </cell>
          <cell r="BJ37" t="str">
            <v/>
          </cell>
          <cell r="BK37" t="str">
            <v/>
          </cell>
          <cell r="BL37">
            <v>3435.79833984375</v>
          </cell>
          <cell r="BM37">
            <v>1</v>
          </cell>
          <cell r="BN37">
            <v>0</v>
          </cell>
          <cell r="BO37" t="str">
            <v/>
          </cell>
          <cell r="BP37" t="str">
            <v/>
          </cell>
          <cell r="BQ37">
            <v>0</v>
          </cell>
          <cell r="BR37">
            <v>0</v>
          </cell>
          <cell r="BS37">
            <v>0</v>
          </cell>
          <cell r="BT37">
            <v>0</v>
          </cell>
          <cell r="BU37">
            <v>0</v>
          </cell>
          <cell r="BV37">
            <v>0</v>
          </cell>
          <cell r="BW37">
            <v>0</v>
          </cell>
          <cell r="BX37">
            <v>0</v>
          </cell>
          <cell r="BY37">
            <v>0</v>
          </cell>
          <cell r="BZ37">
            <v>1</v>
          </cell>
          <cell r="CA37">
            <v>1</v>
          </cell>
          <cell r="CB37">
            <v>0</v>
          </cell>
          <cell r="CC37">
            <v>1</v>
          </cell>
          <cell r="CD37">
            <v>0</v>
          </cell>
          <cell r="CE37">
            <v>0</v>
          </cell>
          <cell r="CF37">
            <v>0</v>
          </cell>
          <cell r="CG37">
            <v>0</v>
          </cell>
          <cell r="CH37">
            <v>0</v>
          </cell>
          <cell r="CI37">
            <v>0</v>
          </cell>
          <cell r="CJ37">
            <v>0</v>
          </cell>
          <cell r="CK37">
            <v>0</v>
          </cell>
          <cell r="CL37">
            <v>0</v>
          </cell>
          <cell r="CM37">
            <v>0</v>
          </cell>
          <cell r="CN37">
            <v>0</v>
          </cell>
          <cell r="CO37">
            <v>0</v>
          </cell>
          <cell r="CP37">
            <v>0</v>
          </cell>
        </row>
        <row r="38">
          <cell r="A38" t="str">
            <v>Sark</v>
          </cell>
          <cell r="D38">
            <v>0</v>
          </cell>
          <cell r="E38">
            <v>0</v>
          </cell>
          <cell r="F38" t="str">
            <v/>
          </cell>
          <cell r="H38" t="str">
            <v>Sark</v>
          </cell>
          <cell r="J38" t="str">
            <v/>
          </cell>
          <cell r="K38" t="str">
            <v/>
          </cell>
          <cell r="L38">
            <v>0</v>
          </cell>
          <cell r="M38">
            <v>0</v>
          </cell>
          <cell r="N38">
            <v>0</v>
          </cell>
          <cell r="O38">
            <v>0</v>
          </cell>
          <cell r="P38">
            <v>0</v>
          </cell>
          <cell r="Q38">
            <v>0</v>
          </cell>
          <cell r="R38">
            <v>0</v>
          </cell>
          <cell r="S38">
            <v>0</v>
          </cell>
          <cell r="T38">
            <v>0</v>
          </cell>
          <cell r="U38">
            <v>0</v>
          </cell>
          <cell r="V38">
            <v>0</v>
          </cell>
          <cell r="W38">
            <v>0</v>
          </cell>
          <cell r="X38">
            <v>0</v>
          </cell>
          <cell r="Y38" t="str">
            <v/>
          </cell>
          <cell r="Z38">
            <v>0</v>
          </cell>
          <cell r="AA38">
            <v>0</v>
          </cell>
          <cell r="AB38" t="str">
            <v/>
          </cell>
          <cell r="AE38" t="str">
            <v/>
          </cell>
          <cell r="AM38" t="str">
            <v/>
          </cell>
          <cell r="AN38" t="str">
            <v>Sark</v>
          </cell>
          <cell r="AO38">
            <v>0</v>
          </cell>
          <cell r="AP38">
            <v>0</v>
          </cell>
          <cell r="AR38">
            <v>0</v>
          </cell>
          <cell r="AZ38" t="str">
            <v/>
          </cell>
          <cell r="BG38">
            <v>0</v>
          </cell>
          <cell r="BH38" t="str">
            <v/>
          </cell>
          <cell r="BI38" t="str">
            <v/>
          </cell>
          <cell r="BJ38" t="str">
            <v/>
          </cell>
          <cell r="BK38" t="str">
            <v/>
          </cell>
          <cell r="BL38">
            <v>0</v>
          </cell>
          <cell r="BM38">
            <v>0</v>
          </cell>
          <cell r="BN38">
            <v>0</v>
          </cell>
          <cell r="BO38" t="str">
            <v/>
          </cell>
          <cell r="BP38" t="str">
            <v/>
          </cell>
          <cell r="BQ38">
            <v>0</v>
          </cell>
          <cell r="BR38">
            <v>0</v>
          </cell>
          <cell r="BS38">
            <v>0</v>
          </cell>
          <cell r="BT38">
            <v>0</v>
          </cell>
          <cell r="BU38">
            <v>0</v>
          </cell>
          <cell r="BV38">
            <v>0</v>
          </cell>
          <cell r="BW38">
            <v>0</v>
          </cell>
          <cell r="BX38">
            <v>0</v>
          </cell>
          <cell r="BY38">
            <v>0</v>
          </cell>
          <cell r="BZ38">
            <v>1</v>
          </cell>
          <cell r="CA38">
            <v>1</v>
          </cell>
          <cell r="CB38">
            <v>0</v>
          </cell>
          <cell r="CC38">
            <v>1</v>
          </cell>
          <cell r="CD38">
            <v>0</v>
          </cell>
          <cell r="CE38">
            <v>0</v>
          </cell>
          <cell r="CF38">
            <v>0</v>
          </cell>
          <cell r="CG38">
            <v>0</v>
          </cell>
          <cell r="CH38">
            <v>0</v>
          </cell>
          <cell r="CI38">
            <v>0</v>
          </cell>
          <cell r="CJ38">
            <v>0</v>
          </cell>
          <cell r="CK38">
            <v>0</v>
          </cell>
          <cell r="CL38">
            <v>0</v>
          </cell>
          <cell r="CM38">
            <v>0</v>
          </cell>
          <cell r="CN38">
            <v>0</v>
          </cell>
          <cell r="CO38">
            <v>0</v>
          </cell>
          <cell r="CP38">
            <v>0</v>
          </cell>
        </row>
        <row r="39">
          <cell r="A39" t="str">
            <v>Serbia and Montenegro</v>
          </cell>
          <cell r="D39">
            <v>0</v>
          </cell>
          <cell r="E39">
            <v>0</v>
          </cell>
          <cell r="F39" t="str">
            <v>SCG</v>
          </cell>
          <cell r="H39" t="str">
            <v>Serbia and Montenegro</v>
          </cell>
          <cell r="J39" t="str">
            <v/>
          </cell>
          <cell r="K39" t="str">
            <v>transition</v>
          </cell>
          <cell r="L39">
            <v>0</v>
          </cell>
          <cell r="M39">
            <v>0</v>
          </cell>
          <cell r="N39">
            <v>0</v>
          </cell>
          <cell r="O39">
            <v>0</v>
          </cell>
          <cell r="P39">
            <v>0</v>
          </cell>
          <cell r="Q39">
            <v>0</v>
          </cell>
          <cell r="R39">
            <v>0</v>
          </cell>
          <cell r="S39">
            <v>0</v>
          </cell>
          <cell r="T39">
            <v>0</v>
          </cell>
          <cell r="U39">
            <v>0</v>
          </cell>
          <cell r="V39">
            <v>0</v>
          </cell>
          <cell r="W39">
            <v>0</v>
          </cell>
          <cell r="X39">
            <v>0</v>
          </cell>
          <cell r="Y39" t="str">
            <v/>
          </cell>
          <cell r="Z39">
            <v>0</v>
          </cell>
          <cell r="AA39">
            <v>0</v>
          </cell>
          <cell r="AB39" t="str">
            <v/>
          </cell>
          <cell r="AE39" t="str">
            <v/>
          </cell>
          <cell r="AM39" t="str">
            <v/>
          </cell>
          <cell r="AN39" t="str">
            <v>Serbia and Montenegro</v>
          </cell>
          <cell r="AO39">
            <v>0</v>
          </cell>
          <cell r="AP39">
            <v>0</v>
          </cell>
          <cell r="AR39">
            <v>0</v>
          </cell>
          <cell r="AZ39" t="str">
            <v/>
          </cell>
          <cell r="BG39">
            <v>0</v>
          </cell>
          <cell r="BH39" t="str">
            <v/>
          </cell>
          <cell r="BI39" t="str">
            <v/>
          </cell>
          <cell r="BJ39" t="str">
            <v/>
          </cell>
          <cell r="BK39" t="str">
            <v/>
          </cell>
          <cell r="BL39">
            <v>0</v>
          </cell>
          <cell r="BM39">
            <v>0</v>
          </cell>
          <cell r="BN39">
            <v>0</v>
          </cell>
          <cell r="BO39" t="str">
            <v/>
          </cell>
          <cell r="BP39" t="str">
            <v/>
          </cell>
          <cell r="BQ39">
            <v>0</v>
          </cell>
          <cell r="BR39">
            <v>0</v>
          </cell>
          <cell r="BS39">
            <v>0</v>
          </cell>
          <cell r="BT39">
            <v>0</v>
          </cell>
          <cell r="BU39">
            <v>0</v>
          </cell>
          <cell r="BV39">
            <v>0</v>
          </cell>
          <cell r="BW39">
            <v>0</v>
          </cell>
          <cell r="BX39">
            <v>0</v>
          </cell>
          <cell r="BY39">
            <v>0</v>
          </cell>
          <cell r="BZ39">
            <v>1</v>
          </cell>
          <cell r="CA39">
            <v>1</v>
          </cell>
          <cell r="CB39">
            <v>0</v>
          </cell>
          <cell r="CC39">
            <v>1</v>
          </cell>
          <cell r="CD39">
            <v>0</v>
          </cell>
          <cell r="CE39">
            <v>0</v>
          </cell>
          <cell r="CF39">
            <v>0</v>
          </cell>
          <cell r="CG39">
            <v>0</v>
          </cell>
          <cell r="CH39">
            <v>0</v>
          </cell>
          <cell r="CI39">
            <v>0</v>
          </cell>
          <cell r="CJ39">
            <v>0</v>
          </cell>
          <cell r="CK39">
            <v>0</v>
          </cell>
          <cell r="CL39">
            <v>0</v>
          </cell>
          <cell r="CM39">
            <v>0</v>
          </cell>
          <cell r="CN39">
            <v>0</v>
          </cell>
          <cell r="CO39">
            <v>0</v>
          </cell>
          <cell r="CP39">
            <v>0</v>
          </cell>
        </row>
        <row r="40">
          <cell r="A40" t="str">
            <v>South Georgia and the South Sandwich Islands</v>
          </cell>
          <cell r="D40">
            <v>0</v>
          </cell>
          <cell r="E40">
            <v>0</v>
          </cell>
          <cell r="F40" t="str">
            <v>SGS</v>
          </cell>
          <cell r="G40" t="str">
            <v>GS</v>
          </cell>
          <cell r="H40" t="str">
            <v>South Georgia and the South Sandwich Islands</v>
          </cell>
          <cell r="J40" t="str">
            <v/>
          </cell>
          <cell r="K40" t="str">
            <v/>
          </cell>
          <cell r="L40">
            <v>0</v>
          </cell>
          <cell r="M40">
            <v>0</v>
          </cell>
          <cell r="N40">
            <v>1</v>
          </cell>
          <cell r="O40">
            <v>0</v>
          </cell>
          <cell r="P40">
            <v>1</v>
          </cell>
          <cell r="Q40">
            <v>0</v>
          </cell>
          <cell r="R40">
            <v>0</v>
          </cell>
          <cell r="S40">
            <v>0</v>
          </cell>
          <cell r="T40">
            <v>1</v>
          </cell>
          <cell r="U40">
            <v>0</v>
          </cell>
          <cell r="V40">
            <v>0</v>
          </cell>
          <cell r="W40">
            <v>0</v>
          </cell>
          <cell r="X40">
            <v>0</v>
          </cell>
          <cell r="Y40" t="str">
            <v/>
          </cell>
          <cell r="Z40">
            <v>0</v>
          </cell>
          <cell r="AA40">
            <v>0</v>
          </cell>
          <cell r="AB40" t="str">
            <v/>
          </cell>
          <cell r="AE40" t="str">
            <v/>
          </cell>
          <cell r="AM40" t="str">
            <v/>
          </cell>
          <cell r="AN40" t="str">
            <v>South Georgia and the South Sandwich Islands</v>
          </cell>
          <cell r="AO40">
            <v>0</v>
          </cell>
          <cell r="AP40">
            <v>0</v>
          </cell>
          <cell r="AR40">
            <v>0</v>
          </cell>
          <cell r="AW40">
            <v>1.7703091448505376E-7</v>
          </cell>
          <cell r="AZ40" t="str">
            <v/>
          </cell>
          <cell r="BG40">
            <v>0</v>
          </cell>
          <cell r="BH40" t="str">
            <v/>
          </cell>
          <cell r="BI40" t="str">
            <v/>
          </cell>
          <cell r="BJ40" t="str">
            <v/>
          </cell>
          <cell r="BK40" t="str">
            <v/>
          </cell>
          <cell r="BL40">
            <v>0</v>
          </cell>
          <cell r="BM40">
            <v>0</v>
          </cell>
          <cell r="BN40">
            <v>0</v>
          </cell>
          <cell r="BO40" t="str">
            <v/>
          </cell>
          <cell r="BP40" t="str">
            <v/>
          </cell>
          <cell r="BQ40">
            <v>0</v>
          </cell>
          <cell r="BR40">
            <v>0</v>
          </cell>
          <cell r="BS40">
            <v>1</v>
          </cell>
          <cell r="BT40">
            <v>1</v>
          </cell>
          <cell r="BU40">
            <v>0</v>
          </cell>
          <cell r="BV40">
            <v>1</v>
          </cell>
          <cell r="BW40">
            <v>0</v>
          </cell>
          <cell r="BX40">
            <v>1</v>
          </cell>
          <cell r="BY40">
            <v>1</v>
          </cell>
          <cell r="BZ40">
            <v>0</v>
          </cell>
          <cell r="CA40">
            <v>1</v>
          </cell>
          <cell r="CB40">
            <v>1</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row>
        <row r="41">
          <cell r="A41" t="str">
            <v>South Vietnam</v>
          </cell>
          <cell r="D41">
            <v>0</v>
          </cell>
          <cell r="E41">
            <v>0</v>
          </cell>
          <cell r="F41" t="str">
            <v/>
          </cell>
          <cell r="H41" t="str">
            <v>South Vietnam</v>
          </cell>
          <cell r="J41" t="str">
            <v/>
          </cell>
          <cell r="K41" t="str">
            <v/>
          </cell>
          <cell r="L41">
            <v>0</v>
          </cell>
          <cell r="M41">
            <v>0</v>
          </cell>
          <cell r="N41">
            <v>0</v>
          </cell>
          <cell r="O41">
            <v>0</v>
          </cell>
          <cell r="P41">
            <v>0</v>
          </cell>
          <cell r="Q41">
            <v>0</v>
          </cell>
          <cell r="R41">
            <v>0</v>
          </cell>
          <cell r="S41">
            <v>0</v>
          </cell>
          <cell r="T41">
            <v>0</v>
          </cell>
          <cell r="U41">
            <v>0</v>
          </cell>
          <cell r="V41">
            <v>0</v>
          </cell>
          <cell r="W41">
            <v>0</v>
          </cell>
          <cell r="X41">
            <v>0</v>
          </cell>
          <cell r="Y41" t="str">
            <v/>
          </cell>
          <cell r="Z41">
            <v>0</v>
          </cell>
          <cell r="AA41">
            <v>0</v>
          </cell>
          <cell r="AB41" t="str">
            <v/>
          </cell>
          <cell r="AE41" t="str">
            <v/>
          </cell>
          <cell r="AM41" t="str">
            <v/>
          </cell>
          <cell r="AN41" t="str">
            <v>South Vietnam</v>
          </cell>
          <cell r="AO41">
            <v>0</v>
          </cell>
          <cell r="AP41">
            <v>0</v>
          </cell>
          <cell r="AR41">
            <v>0</v>
          </cell>
          <cell r="AZ41" t="str">
            <v/>
          </cell>
          <cell r="BG41">
            <v>0</v>
          </cell>
          <cell r="BH41" t="str">
            <v/>
          </cell>
          <cell r="BI41" t="str">
            <v/>
          </cell>
          <cell r="BJ41" t="str">
            <v/>
          </cell>
          <cell r="BK41" t="str">
            <v/>
          </cell>
          <cell r="BL41">
            <v>0</v>
          </cell>
          <cell r="BM41">
            <v>0</v>
          </cell>
          <cell r="BN41">
            <v>0</v>
          </cell>
          <cell r="BO41" t="str">
            <v/>
          </cell>
          <cell r="BP41" t="str">
            <v/>
          </cell>
          <cell r="BQ41">
            <v>0</v>
          </cell>
          <cell r="BR41">
            <v>0</v>
          </cell>
          <cell r="BS41">
            <v>0</v>
          </cell>
          <cell r="BT41">
            <v>0</v>
          </cell>
          <cell r="BU41">
            <v>0</v>
          </cell>
          <cell r="BV41">
            <v>0</v>
          </cell>
          <cell r="BW41">
            <v>0</v>
          </cell>
          <cell r="BX41">
            <v>0</v>
          </cell>
          <cell r="BY41">
            <v>0</v>
          </cell>
          <cell r="BZ41">
            <v>1</v>
          </cell>
          <cell r="CA41">
            <v>1</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row>
        <row r="42">
          <cell r="A42" t="str">
            <v>South Yemen</v>
          </cell>
          <cell r="D42">
            <v>0</v>
          </cell>
          <cell r="E42">
            <v>0</v>
          </cell>
          <cell r="F42" t="str">
            <v/>
          </cell>
          <cell r="H42" t="str">
            <v>South Yemen</v>
          </cell>
          <cell r="J42" t="str">
            <v/>
          </cell>
          <cell r="K42" t="str">
            <v/>
          </cell>
          <cell r="L42">
            <v>0</v>
          </cell>
          <cell r="M42">
            <v>0</v>
          </cell>
          <cell r="N42">
            <v>0</v>
          </cell>
          <cell r="O42">
            <v>0</v>
          </cell>
          <cell r="P42">
            <v>0</v>
          </cell>
          <cell r="Q42">
            <v>0</v>
          </cell>
          <cell r="R42">
            <v>0</v>
          </cell>
          <cell r="S42">
            <v>0</v>
          </cell>
          <cell r="T42">
            <v>0</v>
          </cell>
          <cell r="U42">
            <v>0</v>
          </cell>
          <cell r="V42">
            <v>0</v>
          </cell>
          <cell r="W42">
            <v>0</v>
          </cell>
          <cell r="X42">
            <v>0</v>
          </cell>
          <cell r="Y42" t="str">
            <v/>
          </cell>
          <cell r="Z42">
            <v>0</v>
          </cell>
          <cell r="AA42">
            <v>0</v>
          </cell>
          <cell r="AB42" t="str">
            <v/>
          </cell>
          <cell r="AE42" t="str">
            <v/>
          </cell>
          <cell r="AM42" t="str">
            <v/>
          </cell>
          <cell r="AN42" t="str">
            <v>South Yemen</v>
          </cell>
          <cell r="AO42">
            <v>0</v>
          </cell>
          <cell r="AP42">
            <v>0</v>
          </cell>
          <cell r="AR42">
            <v>0</v>
          </cell>
          <cell r="AZ42" t="str">
            <v/>
          </cell>
          <cell r="BG42">
            <v>0</v>
          </cell>
          <cell r="BH42" t="str">
            <v/>
          </cell>
          <cell r="BI42" t="str">
            <v/>
          </cell>
          <cell r="BJ42" t="str">
            <v/>
          </cell>
          <cell r="BK42" t="str">
            <v/>
          </cell>
          <cell r="BL42">
            <v>0</v>
          </cell>
          <cell r="BM42">
            <v>0</v>
          </cell>
          <cell r="BN42">
            <v>0</v>
          </cell>
          <cell r="BO42" t="str">
            <v/>
          </cell>
          <cell r="BP42" t="str">
            <v/>
          </cell>
          <cell r="BQ42">
            <v>0</v>
          </cell>
          <cell r="BR42">
            <v>0</v>
          </cell>
          <cell r="BS42">
            <v>0</v>
          </cell>
          <cell r="BT42">
            <v>0</v>
          </cell>
          <cell r="BU42">
            <v>0</v>
          </cell>
          <cell r="BV42">
            <v>0</v>
          </cell>
          <cell r="BW42">
            <v>0</v>
          </cell>
          <cell r="BX42">
            <v>0</v>
          </cell>
          <cell r="BY42">
            <v>0</v>
          </cell>
          <cell r="BZ42">
            <v>1</v>
          </cell>
          <cell r="CA42">
            <v>1</v>
          </cell>
          <cell r="CB42">
            <v>0</v>
          </cell>
          <cell r="CC42">
            <v>1</v>
          </cell>
          <cell r="CD42">
            <v>0</v>
          </cell>
          <cell r="CE42">
            <v>0</v>
          </cell>
          <cell r="CF42">
            <v>0</v>
          </cell>
          <cell r="CG42">
            <v>0</v>
          </cell>
          <cell r="CH42">
            <v>0</v>
          </cell>
          <cell r="CI42">
            <v>0</v>
          </cell>
          <cell r="CJ42">
            <v>0</v>
          </cell>
          <cell r="CK42">
            <v>0</v>
          </cell>
          <cell r="CL42">
            <v>0</v>
          </cell>
          <cell r="CM42">
            <v>0</v>
          </cell>
          <cell r="CN42">
            <v>0</v>
          </cell>
          <cell r="CO42">
            <v>0</v>
          </cell>
          <cell r="CP42">
            <v>0</v>
          </cell>
        </row>
        <row r="43">
          <cell r="A43" t="str">
            <v>St. Pierre and Miquelon</v>
          </cell>
          <cell r="D43">
            <v>0</v>
          </cell>
          <cell r="E43">
            <v>0</v>
          </cell>
          <cell r="F43" t="str">
            <v>SPM</v>
          </cell>
          <cell r="H43" t="str">
            <v>St. Pierre and Miquelon</v>
          </cell>
          <cell r="J43" t="str">
            <v/>
          </cell>
          <cell r="K43" t="str">
            <v>developed</v>
          </cell>
          <cell r="L43">
            <v>0</v>
          </cell>
          <cell r="M43">
            <v>0</v>
          </cell>
          <cell r="N43">
            <v>0</v>
          </cell>
          <cell r="O43">
            <v>0</v>
          </cell>
          <cell r="P43">
            <v>0</v>
          </cell>
          <cell r="Q43">
            <v>0</v>
          </cell>
          <cell r="R43">
            <v>1</v>
          </cell>
          <cell r="S43">
            <v>0</v>
          </cell>
          <cell r="T43">
            <v>1</v>
          </cell>
          <cell r="U43">
            <v>0</v>
          </cell>
          <cell r="V43">
            <v>0</v>
          </cell>
          <cell r="W43">
            <v>0</v>
          </cell>
          <cell r="X43">
            <v>0</v>
          </cell>
          <cell r="Y43" t="str">
            <v/>
          </cell>
          <cell r="Z43">
            <v>0</v>
          </cell>
          <cell r="AA43">
            <v>0</v>
          </cell>
          <cell r="AB43" t="str">
            <v/>
          </cell>
          <cell r="AE43" t="str">
            <v/>
          </cell>
          <cell r="AL43">
            <v>2.8100000548647586E-8</v>
          </cell>
          <cell r="AM43" t="str">
            <v/>
          </cell>
          <cell r="AN43" t="str">
            <v>St. Pierre and Miquelon</v>
          </cell>
          <cell r="AO43">
            <v>0</v>
          </cell>
          <cell r="AP43">
            <v>0</v>
          </cell>
          <cell r="AQ43">
            <v>0</v>
          </cell>
          <cell r="AR43">
            <v>0</v>
          </cell>
          <cell r="AW43">
            <v>4.5171265740220602E-9</v>
          </cell>
          <cell r="AY43">
            <v>0</v>
          </cell>
          <cell r="AZ43" t="str">
            <v/>
          </cell>
          <cell r="BB43">
            <v>0</v>
          </cell>
          <cell r="BG43">
            <v>0</v>
          </cell>
          <cell r="BH43" t="str">
            <v/>
          </cell>
          <cell r="BI43" t="str">
            <v/>
          </cell>
          <cell r="BJ43" t="str">
            <v/>
          </cell>
          <cell r="BK43" t="str">
            <v/>
          </cell>
          <cell r="BL43">
            <v>112356.1953125</v>
          </cell>
          <cell r="BM43">
            <v>1</v>
          </cell>
          <cell r="BN43">
            <v>0</v>
          </cell>
          <cell r="BO43" t="str">
            <v/>
          </cell>
          <cell r="BP43" t="str">
            <v/>
          </cell>
          <cell r="BQ43">
            <v>0</v>
          </cell>
          <cell r="BR43">
            <v>0</v>
          </cell>
          <cell r="BS43">
            <v>0</v>
          </cell>
          <cell r="BT43">
            <v>1</v>
          </cell>
          <cell r="BU43">
            <v>0</v>
          </cell>
          <cell r="BV43">
            <v>1</v>
          </cell>
          <cell r="BW43">
            <v>0</v>
          </cell>
          <cell r="BX43">
            <v>1</v>
          </cell>
          <cell r="BY43">
            <v>0</v>
          </cell>
          <cell r="BZ43">
            <v>0</v>
          </cell>
          <cell r="CA43">
            <v>1</v>
          </cell>
          <cell r="CB43">
            <v>0</v>
          </cell>
          <cell r="CC43">
            <v>1</v>
          </cell>
          <cell r="CD43">
            <v>0</v>
          </cell>
          <cell r="CE43">
            <v>0</v>
          </cell>
          <cell r="CF43">
            <v>0</v>
          </cell>
          <cell r="CG43">
            <v>0</v>
          </cell>
          <cell r="CH43">
            <v>0</v>
          </cell>
          <cell r="CI43">
            <v>0</v>
          </cell>
          <cell r="CJ43">
            <v>0</v>
          </cell>
          <cell r="CK43">
            <v>0</v>
          </cell>
          <cell r="CL43">
            <v>0</v>
          </cell>
          <cell r="CM43">
            <v>0</v>
          </cell>
          <cell r="CN43">
            <v>0</v>
          </cell>
          <cell r="CO43">
            <v>0</v>
          </cell>
          <cell r="CP43">
            <v>0</v>
          </cell>
        </row>
        <row r="44">
          <cell r="A44" t="str">
            <v>Svalbard and Jan Mayen Islands</v>
          </cell>
          <cell r="D44">
            <v>0</v>
          </cell>
          <cell r="E44">
            <v>0</v>
          </cell>
          <cell r="F44" t="str">
            <v>SJM</v>
          </cell>
          <cell r="G44" t="str">
            <v>SJ</v>
          </cell>
          <cell r="H44" t="str">
            <v>Svalbard and Jan Mayen Islands</v>
          </cell>
          <cell r="J44" t="str">
            <v/>
          </cell>
          <cell r="K44" t="str">
            <v/>
          </cell>
          <cell r="L44">
            <v>0</v>
          </cell>
          <cell r="M44">
            <v>0</v>
          </cell>
          <cell r="N44">
            <v>0</v>
          </cell>
          <cell r="O44">
            <v>0</v>
          </cell>
          <cell r="P44">
            <v>0</v>
          </cell>
          <cell r="Q44">
            <v>0</v>
          </cell>
          <cell r="R44">
            <v>0</v>
          </cell>
          <cell r="S44">
            <v>0</v>
          </cell>
          <cell r="T44">
            <v>0</v>
          </cell>
          <cell r="U44">
            <v>0</v>
          </cell>
          <cell r="V44">
            <v>0</v>
          </cell>
          <cell r="W44">
            <v>0</v>
          </cell>
          <cell r="X44">
            <v>0</v>
          </cell>
          <cell r="Y44" t="str">
            <v/>
          </cell>
          <cell r="Z44">
            <v>0</v>
          </cell>
          <cell r="AA44">
            <v>0</v>
          </cell>
          <cell r="AB44" t="str">
            <v/>
          </cell>
          <cell r="AE44" t="str">
            <v/>
          </cell>
          <cell r="AM44" t="str">
            <v/>
          </cell>
          <cell r="AN44" t="str">
            <v>Svalbard and Jan Mayen Islands</v>
          </cell>
          <cell r="AO44">
            <v>0</v>
          </cell>
          <cell r="AP44">
            <v>0</v>
          </cell>
          <cell r="AR44">
            <v>0</v>
          </cell>
          <cell r="AZ44" t="str">
            <v/>
          </cell>
          <cell r="BG44">
            <v>0</v>
          </cell>
          <cell r="BH44" t="str">
            <v/>
          </cell>
          <cell r="BI44" t="str">
            <v/>
          </cell>
          <cell r="BJ44" t="str">
            <v/>
          </cell>
          <cell r="BK44" t="str">
            <v/>
          </cell>
          <cell r="BL44">
            <v>0</v>
          </cell>
          <cell r="BM44">
            <v>0</v>
          </cell>
          <cell r="BN44">
            <v>0</v>
          </cell>
          <cell r="BO44" t="str">
            <v/>
          </cell>
          <cell r="BP44" t="str">
            <v/>
          </cell>
          <cell r="BQ44">
            <v>0</v>
          </cell>
          <cell r="BR44">
            <v>0</v>
          </cell>
          <cell r="BS44">
            <v>0</v>
          </cell>
          <cell r="BT44">
            <v>0</v>
          </cell>
          <cell r="BU44">
            <v>0</v>
          </cell>
          <cell r="BV44">
            <v>0</v>
          </cell>
          <cell r="BW44">
            <v>0</v>
          </cell>
          <cell r="BX44">
            <v>0</v>
          </cell>
          <cell r="BY44">
            <v>0</v>
          </cell>
          <cell r="BZ44">
            <v>1</v>
          </cell>
          <cell r="CA44">
            <v>1</v>
          </cell>
          <cell r="CB44">
            <v>0</v>
          </cell>
          <cell r="CC44">
            <v>1</v>
          </cell>
          <cell r="CD44">
            <v>0</v>
          </cell>
          <cell r="CE44">
            <v>0</v>
          </cell>
          <cell r="CF44">
            <v>0</v>
          </cell>
          <cell r="CG44">
            <v>0</v>
          </cell>
          <cell r="CH44">
            <v>0</v>
          </cell>
          <cell r="CI44">
            <v>0</v>
          </cell>
          <cell r="CJ44">
            <v>0</v>
          </cell>
          <cell r="CK44">
            <v>0</v>
          </cell>
          <cell r="CL44">
            <v>0</v>
          </cell>
          <cell r="CM44">
            <v>0</v>
          </cell>
          <cell r="CN44">
            <v>0</v>
          </cell>
          <cell r="CO44">
            <v>0</v>
          </cell>
          <cell r="CP44">
            <v>0</v>
          </cell>
        </row>
        <row r="45">
          <cell r="A45" t="str">
            <v>Tibet</v>
          </cell>
          <cell r="D45">
            <v>0</v>
          </cell>
          <cell r="E45">
            <v>0</v>
          </cell>
          <cell r="F45" t="str">
            <v/>
          </cell>
          <cell r="H45" t="str">
            <v>Tibet</v>
          </cell>
          <cell r="J45" t="str">
            <v/>
          </cell>
          <cell r="K45" t="str">
            <v/>
          </cell>
          <cell r="L45">
            <v>0</v>
          </cell>
          <cell r="M45">
            <v>0</v>
          </cell>
          <cell r="N45">
            <v>0</v>
          </cell>
          <cell r="O45">
            <v>0</v>
          </cell>
          <cell r="P45">
            <v>0</v>
          </cell>
          <cell r="Q45">
            <v>0</v>
          </cell>
          <cell r="R45">
            <v>0</v>
          </cell>
          <cell r="S45">
            <v>0</v>
          </cell>
          <cell r="T45">
            <v>0</v>
          </cell>
          <cell r="U45">
            <v>0</v>
          </cell>
          <cell r="V45">
            <v>0</v>
          </cell>
          <cell r="W45">
            <v>0</v>
          </cell>
          <cell r="X45">
            <v>0</v>
          </cell>
          <cell r="Y45" t="str">
            <v/>
          </cell>
          <cell r="Z45">
            <v>0</v>
          </cell>
          <cell r="AA45">
            <v>0</v>
          </cell>
          <cell r="AB45" t="str">
            <v/>
          </cell>
          <cell r="AE45" t="str">
            <v/>
          </cell>
          <cell r="AM45" t="str">
            <v/>
          </cell>
          <cell r="AN45" t="str">
            <v>Tibet</v>
          </cell>
          <cell r="AO45">
            <v>0</v>
          </cell>
          <cell r="AP45">
            <v>0</v>
          </cell>
          <cell r="AR45">
            <v>0</v>
          </cell>
          <cell r="AZ45" t="str">
            <v/>
          </cell>
          <cell r="BG45">
            <v>0</v>
          </cell>
          <cell r="BH45" t="str">
            <v/>
          </cell>
          <cell r="BI45" t="str">
            <v/>
          </cell>
          <cell r="BJ45" t="str">
            <v/>
          </cell>
          <cell r="BK45" t="str">
            <v/>
          </cell>
          <cell r="BL45">
            <v>0</v>
          </cell>
          <cell r="BM45">
            <v>0</v>
          </cell>
          <cell r="BN45">
            <v>0</v>
          </cell>
          <cell r="BO45" t="str">
            <v/>
          </cell>
          <cell r="BP45" t="str">
            <v/>
          </cell>
          <cell r="BQ45">
            <v>0</v>
          </cell>
          <cell r="BR45">
            <v>0</v>
          </cell>
          <cell r="BS45">
            <v>0</v>
          </cell>
          <cell r="BT45">
            <v>0</v>
          </cell>
          <cell r="BU45">
            <v>0</v>
          </cell>
          <cell r="BV45">
            <v>0</v>
          </cell>
          <cell r="BW45">
            <v>0</v>
          </cell>
          <cell r="BX45">
            <v>0</v>
          </cell>
          <cell r="BY45">
            <v>0</v>
          </cell>
          <cell r="BZ45">
            <v>1</v>
          </cell>
          <cell r="CA45">
            <v>1</v>
          </cell>
          <cell r="CB45">
            <v>0</v>
          </cell>
          <cell r="CC45">
            <v>1</v>
          </cell>
          <cell r="CD45">
            <v>0</v>
          </cell>
          <cell r="CE45">
            <v>0</v>
          </cell>
          <cell r="CF45">
            <v>0</v>
          </cell>
          <cell r="CG45">
            <v>0</v>
          </cell>
          <cell r="CH45">
            <v>0</v>
          </cell>
          <cell r="CI45">
            <v>0</v>
          </cell>
          <cell r="CJ45">
            <v>0</v>
          </cell>
          <cell r="CK45">
            <v>0</v>
          </cell>
          <cell r="CL45">
            <v>0</v>
          </cell>
          <cell r="CM45">
            <v>0</v>
          </cell>
          <cell r="CN45">
            <v>0</v>
          </cell>
          <cell r="CO45">
            <v>0</v>
          </cell>
          <cell r="CP45">
            <v>0</v>
          </cell>
        </row>
        <row r="46">
          <cell r="A46" t="str">
            <v>Tokelau</v>
          </cell>
          <cell r="D46">
            <v>0</v>
          </cell>
          <cell r="E46">
            <v>0</v>
          </cell>
          <cell r="F46" t="str">
            <v>TKL</v>
          </cell>
          <cell r="G46" t="str">
            <v>TK</v>
          </cell>
          <cell r="H46" t="str">
            <v>Tokelau</v>
          </cell>
          <cell r="J46" t="str">
            <v/>
          </cell>
          <cell r="K46" t="str">
            <v>developing</v>
          </cell>
          <cell r="L46">
            <v>0</v>
          </cell>
          <cell r="M46">
            <v>0</v>
          </cell>
          <cell r="N46">
            <v>0</v>
          </cell>
          <cell r="O46">
            <v>0</v>
          </cell>
          <cell r="P46">
            <v>0</v>
          </cell>
          <cell r="Q46">
            <v>0</v>
          </cell>
          <cell r="R46">
            <v>0</v>
          </cell>
          <cell r="S46">
            <v>0</v>
          </cell>
          <cell r="T46">
            <v>0</v>
          </cell>
          <cell r="U46">
            <v>0</v>
          </cell>
          <cell r="V46">
            <v>0</v>
          </cell>
          <cell r="W46">
            <v>0</v>
          </cell>
          <cell r="X46">
            <v>0</v>
          </cell>
          <cell r="Y46" t="str">
            <v/>
          </cell>
          <cell r="Z46">
            <v>0</v>
          </cell>
          <cell r="AA46">
            <v>0</v>
          </cell>
          <cell r="AB46" t="str">
            <v/>
          </cell>
          <cell r="AE46" t="str">
            <v/>
          </cell>
          <cell r="AL46">
            <v>8.2799999745475361E-7</v>
          </cell>
          <cell r="AM46" t="str">
            <v/>
          </cell>
          <cell r="AN46" t="str">
            <v>Tokelau</v>
          </cell>
          <cell r="AO46">
            <v>0</v>
          </cell>
          <cell r="AP46">
            <v>0</v>
          </cell>
          <cell r="AQ46">
            <v>0</v>
          </cell>
          <cell r="AR46">
            <v>0</v>
          </cell>
          <cell r="AW46">
            <v>1.1262227759699561E-7</v>
          </cell>
          <cell r="AY46">
            <v>0</v>
          </cell>
          <cell r="AZ46" t="str">
            <v/>
          </cell>
          <cell r="BA46">
            <v>1500000</v>
          </cell>
          <cell r="BB46">
            <v>0</v>
          </cell>
          <cell r="BG46">
            <v>0</v>
          </cell>
          <cell r="BH46" t="str">
            <v/>
          </cell>
          <cell r="BI46" t="str">
            <v/>
          </cell>
          <cell r="BJ46" t="str">
            <v/>
          </cell>
          <cell r="BK46" t="str">
            <v/>
          </cell>
          <cell r="BL46">
            <v>740630.75</v>
          </cell>
          <cell r="BM46">
            <v>1</v>
          </cell>
          <cell r="BN46">
            <v>0</v>
          </cell>
          <cell r="BO46" t="str">
            <v/>
          </cell>
          <cell r="BP46" t="str">
            <v/>
          </cell>
          <cell r="BQ46">
            <v>0</v>
          </cell>
          <cell r="BR46">
            <v>0</v>
          </cell>
          <cell r="BS46">
            <v>0</v>
          </cell>
          <cell r="BT46">
            <v>0</v>
          </cell>
          <cell r="BU46">
            <v>0</v>
          </cell>
          <cell r="BV46">
            <v>0</v>
          </cell>
          <cell r="BW46">
            <v>0</v>
          </cell>
          <cell r="BX46">
            <v>0</v>
          </cell>
          <cell r="BY46">
            <v>0</v>
          </cell>
          <cell r="BZ46">
            <v>1</v>
          </cell>
          <cell r="CA46">
            <v>1</v>
          </cell>
          <cell r="CB46">
            <v>0</v>
          </cell>
          <cell r="CC46">
            <v>1</v>
          </cell>
          <cell r="CD46">
            <v>0</v>
          </cell>
          <cell r="CE46">
            <v>0</v>
          </cell>
          <cell r="CF46">
            <v>0</v>
          </cell>
          <cell r="CG46">
            <v>0</v>
          </cell>
          <cell r="CH46">
            <v>0</v>
          </cell>
          <cell r="CI46">
            <v>0</v>
          </cell>
          <cell r="CJ46">
            <v>0</v>
          </cell>
          <cell r="CK46">
            <v>0</v>
          </cell>
          <cell r="CL46">
            <v>0</v>
          </cell>
          <cell r="CM46">
            <v>0</v>
          </cell>
          <cell r="CN46">
            <v>0</v>
          </cell>
          <cell r="CO46">
            <v>0</v>
          </cell>
          <cell r="CP46">
            <v>0</v>
          </cell>
        </row>
        <row r="47">
          <cell r="A47" t="str">
            <v>Turkish Republic of Northern Cyprus</v>
          </cell>
          <cell r="D47">
            <v>0</v>
          </cell>
          <cell r="E47">
            <v>0</v>
          </cell>
          <cell r="F47" t="str">
            <v/>
          </cell>
          <cell r="H47" t="str">
            <v>Turkish Republic of Northern Cyprus</v>
          </cell>
          <cell r="J47" t="str">
            <v/>
          </cell>
          <cell r="K47" t="str">
            <v/>
          </cell>
          <cell r="L47">
            <v>0</v>
          </cell>
          <cell r="M47">
            <v>0</v>
          </cell>
          <cell r="N47">
            <v>0</v>
          </cell>
          <cell r="O47">
            <v>0</v>
          </cell>
          <cell r="P47">
            <v>0</v>
          </cell>
          <cell r="Q47">
            <v>0</v>
          </cell>
          <cell r="R47">
            <v>0</v>
          </cell>
          <cell r="S47">
            <v>0</v>
          </cell>
          <cell r="T47">
            <v>0</v>
          </cell>
          <cell r="U47">
            <v>0</v>
          </cell>
          <cell r="V47">
            <v>0</v>
          </cell>
          <cell r="W47">
            <v>0</v>
          </cell>
          <cell r="X47">
            <v>0</v>
          </cell>
          <cell r="Y47" t="str">
            <v/>
          </cell>
          <cell r="Z47">
            <v>0</v>
          </cell>
          <cell r="AA47">
            <v>0</v>
          </cell>
          <cell r="AB47" t="str">
            <v/>
          </cell>
          <cell r="AE47" t="str">
            <v/>
          </cell>
          <cell r="AM47" t="str">
            <v/>
          </cell>
          <cell r="AN47" t="str">
            <v>Turkish Republic of Northern Cyprus</v>
          </cell>
          <cell r="AO47">
            <v>0</v>
          </cell>
          <cell r="AP47">
            <v>0</v>
          </cell>
          <cell r="AR47">
            <v>0</v>
          </cell>
          <cell r="AZ47" t="str">
            <v/>
          </cell>
          <cell r="BG47">
            <v>0</v>
          </cell>
          <cell r="BH47" t="str">
            <v/>
          </cell>
          <cell r="BI47" t="str">
            <v/>
          </cell>
          <cell r="BJ47" t="str">
            <v/>
          </cell>
          <cell r="BK47" t="str">
            <v/>
          </cell>
          <cell r="BL47">
            <v>0</v>
          </cell>
          <cell r="BM47">
            <v>0</v>
          </cell>
          <cell r="BN47">
            <v>0</v>
          </cell>
          <cell r="BO47" t="str">
            <v/>
          </cell>
          <cell r="BP47" t="str">
            <v/>
          </cell>
          <cell r="BQ47">
            <v>0</v>
          </cell>
          <cell r="BR47">
            <v>0</v>
          </cell>
          <cell r="BS47">
            <v>0</v>
          </cell>
          <cell r="BT47">
            <v>0</v>
          </cell>
          <cell r="BU47">
            <v>0</v>
          </cell>
          <cell r="BV47">
            <v>0</v>
          </cell>
          <cell r="BW47">
            <v>0</v>
          </cell>
          <cell r="BX47">
            <v>0</v>
          </cell>
          <cell r="BY47">
            <v>0</v>
          </cell>
          <cell r="BZ47">
            <v>1</v>
          </cell>
          <cell r="CA47">
            <v>1</v>
          </cell>
          <cell r="CB47">
            <v>0</v>
          </cell>
          <cell r="CC47">
            <v>1</v>
          </cell>
          <cell r="CD47">
            <v>0</v>
          </cell>
          <cell r="CE47">
            <v>0</v>
          </cell>
          <cell r="CF47">
            <v>0</v>
          </cell>
          <cell r="CG47">
            <v>0</v>
          </cell>
          <cell r="CH47">
            <v>0</v>
          </cell>
          <cell r="CI47">
            <v>0</v>
          </cell>
          <cell r="CJ47">
            <v>0</v>
          </cell>
          <cell r="CK47">
            <v>0</v>
          </cell>
          <cell r="CL47">
            <v>0</v>
          </cell>
          <cell r="CM47">
            <v>0</v>
          </cell>
          <cell r="CN47">
            <v>0</v>
          </cell>
          <cell r="CO47">
            <v>0</v>
          </cell>
          <cell r="CP47">
            <v>0</v>
          </cell>
        </row>
        <row r="48">
          <cell r="A48" t="str">
            <v>US Pacific Islands</v>
          </cell>
          <cell r="D48">
            <v>0</v>
          </cell>
          <cell r="E48">
            <v>0</v>
          </cell>
          <cell r="F48" t="str">
            <v>PUS</v>
          </cell>
          <cell r="G48" t="str">
            <v>PC</v>
          </cell>
          <cell r="H48" t="str">
            <v>US Pacific Islands</v>
          </cell>
          <cell r="J48" t="str">
            <v/>
          </cell>
          <cell r="K48" t="str">
            <v/>
          </cell>
          <cell r="L48">
            <v>0</v>
          </cell>
          <cell r="M48">
            <v>0</v>
          </cell>
          <cell r="N48">
            <v>0</v>
          </cell>
          <cell r="O48">
            <v>0</v>
          </cell>
          <cell r="P48">
            <v>0</v>
          </cell>
          <cell r="Q48">
            <v>0</v>
          </cell>
          <cell r="R48">
            <v>0</v>
          </cell>
          <cell r="S48">
            <v>0</v>
          </cell>
          <cell r="T48">
            <v>0</v>
          </cell>
          <cell r="U48">
            <v>0</v>
          </cell>
          <cell r="Y48" t="str">
            <v/>
          </cell>
          <cell r="Z48">
            <v>0</v>
          </cell>
          <cell r="AA48">
            <v>0</v>
          </cell>
          <cell r="AB48" t="str">
            <v/>
          </cell>
          <cell r="AE48" t="str">
            <v/>
          </cell>
          <cell r="AL48">
            <v>1.7400000160705531E-6</v>
          </cell>
          <cell r="AM48" t="str">
            <v/>
          </cell>
          <cell r="AN48" t="str">
            <v>US Pacific Islands</v>
          </cell>
          <cell r="AO48">
            <v>0</v>
          </cell>
          <cell r="AP48">
            <v>0</v>
          </cell>
          <cell r="AQ48">
            <v>0</v>
          </cell>
          <cell r="AR48">
            <v>0</v>
          </cell>
          <cell r="AW48">
            <v>4.362849991522653E-7</v>
          </cell>
          <cell r="AZ48" t="str">
            <v/>
          </cell>
          <cell r="BG48">
            <v>0</v>
          </cell>
          <cell r="BH48" t="str">
            <v/>
          </cell>
          <cell r="BI48" t="str">
            <v/>
          </cell>
          <cell r="BJ48" t="str">
            <v/>
          </cell>
          <cell r="BK48" t="str">
            <v/>
          </cell>
          <cell r="BL48">
            <v>5324.568359375</v>
          </cell>
          <cell r="BM48">
            <v>1</v>
          </cell>
          <cell r="BN48">
            <v>0</v>
          </cell>
          <cell r="BO48" t="str">
            <v/>
          </cell>
          <cell r="BP48" t="str">
            <v/>
          </cell>
          <cell r="BQ48">
            <v>0</v>
          </cell>
          <cell r="BR48">
            <v>0</v>
          </cell>
          <cell r="BS48">
            <v>0</v>
          </cell>
          <cell r="BT48">
            <v>0</v>
          </cell>
          <cell r="BU48">
            <v>0</v>
          </cell>
          <cell r="BV48">
            <v>0</v>
          </cell>
          <cell r="BW48">
            <v>0</v>
          </cell>
          <cell r="BX48">
            <v>0</v>
          </cell>
          <cell r="BY48">
            <v>0</v>
          </cell>
          <cell r="BZ48">
            <v>1</v>
          </cell>
          <cell r="CA48">
            <v>1</v>
          </cell>
          <cell r="CB48">
            <v>0</v>
          </cell>
          <cell r="CC48">
            <v>1</v>
          </cell>
          <cell r="CD48">
            <v>0</v>
          </cell>
          <cell r="CE48">
            <v>0</v>
          </cell>
          <cell r="CF48">
            <v>0</v>
          </cell>
          <cell r="CG48">
            <v>0</v>
          </cell>
          <cell r="CH48">
            <v>0</v>
          </cell>
          <cell r="CI48">
            <v>0</v>
          </cell>
          <cell r="CJ48">
            <v>0</v>
          </cell>
          <cell r="CK48">
            <v>0</v>
          </cell>
          <cell r="CL48">
            <v>0</v>
          </cell>
          <cell r="CM48">
            <v>0</v>
          </cell>
          <cell r="CN48">
            <v>0</v>
          </cell>
          <cell r="CO48">
            <v>0</v>
          </cell>
          <cell r="CP48">
            <v>0</v>
          </cell>
        </row>
        <row r="49">
          <cell r="A49" t="str">
            <v>USSR</v>
          </cell>
          <cell r="D49">
            <v>0</v>
          </cell>
          <cell r="E49">
            <v>0</v>
          </cell>
          <cell r="F49" t="str">
            <v>SUN</v>
          </cell>
          <cell r="G49" t="str">
            <v>SU</v>
          </cell>
          <cell r="H49" t="str">
            <v>USSR</v>
          </cell>
          <cell r="J49" t="str">
            <v/>
          </cell>
          <cell r="K49" t="str">
            <v/>
          </cell>
          <cell r="L49">
            <v>0</v>
          </cell>
          <cell r="M49">
            <v>0</v>
          </cell>
          <cell r="N49">
            <v>0</v>
          </cell>
          <cell r="O49">
            <v>0</v>
          </cell>
          <cell r="P49">
            <v>0</v>
          </cell>
          <cell r="Q49">
            <v>0</v>
          </cell>
          <cell r="R49">
            <v>0</v>
          </cell>
          <cell r="S49">
            <v>0</v>
          </cell>
          <cell r="T49">
            <v>0</v>
          </cell>
          <cell r="U49">
            <v>0</v>
          </cell>
          <cell r="V49">
            <v>0</v>
          </cell>
          <cell r="W49">
            <v>0</v>
          </cell>
          <cell r="X49">
            <v>0</v>
          </cell>
          <cell r="Y49" t="str">
            <v/>
          </cell>
          <cell r="Z49">
            <v>0</v>
          </cell>
          <cell r="AA49">
            <v>0</v>
          </cell>
          <cell r="AB49" t="str">
            <v/>
          </cell>
          <cell r="AE49" t="str">
            <v/>
          </cell>
          <cell r="AM49" t="str">
            <v/>
          </cell>
          <cell r="AN49" t="str">
            <v>USSR</v>
          </cell>
          <cell r="AO49">
            <v>0</v>
          </cell>
          <cell r="AP49">
            <v>0</v>
          </cell>
          <cell r="AR49">
            <v>0</v>
          </cell>
          <cell r="AZ49" t="str">
            <v/>
          </cell>
          <cell r="BA49">
            <v>788044000000</v>
          </cell>
          <cell r="BG49">
            <v>0</v>
          </cell>
          <cell r="BH49" t="str">
            <v/>
          </cell>
          <cell r="BI49" t="str">
            <v/>
          </cell>
          <cell r="BJ49" t="str">
            <v/>
          </cell>
          <cell r="BK49" t="str">
            <v/>
          </cell>
          <cell r="BL49">
            <v>0</v>
          </cell>
          <cell r="BM49">
            <v>0</v>
          </cell>
          <cell r="BN49">
            <v>0</v>
          </cell>
          <cell r="BO49" t="str">
            <v/>
          </cell>
          <cell r="BP49" t="str">
            <v/>
          </cell>
          <cell r="BQ49">
            <v>0</v>
          </cell>
          <cell r="BR49">
            <v>0</v>
          </cell>
          <cell r="BS49">
            <v>0</v>
          </cell>
          <cell r="BT49">
            <v>0</v>
          </cell>
          <cell r="BU49">
            <v>0</v>
          </cell>
          <cell r="BV49">
            <v>0</v>
          </cell>
          <cell r="BW49">
            <v>0</v>
          </cell>
          <cell r="BX49">
            <v>0</v>
          </cell>
          <cell r="BY49">
            <v>0</v>
          </cell>
          <cell r="BZ49">
            <v>1</v>
          </cell>
          <cell r="CA49">
            <v>1</v>
          </cell>
          <cell r="CB49">
            <v>0</v>
          </cell>
          <cell r="CC49">
            <v>1</v>
          </cell>
          <cell r="CD49">
            <v>0</v>
          </cell>
          <cell r="CE49">
            <v>0</v>
          </cell>
          <cell r="CF49">
            <v>0</v>
          </cell>
          <cell r="CG49">
            <v>0</v>
          </cell>
          <cell r="CH49">
            <v>0</v>
          </cell>
          <cell r="CI49">
            <v>0</v>
          </cell>
          <cell r="CJ49">
            <v>0</v>
          </cell>
          <cell r="CK49">
            <v>0</v>
          </cell>
          <cell r="CL49">
            <v>0</v>
          </cell>
          <cell r="CM49">
            <v>0</v>
          </cell>
          <cell r="CN49">
            <v>0</v>
          </cell>
          <cell r="CO49">
            <v>0</v>
          </cell>
          <cell r="CP49">
            <v>0</v>
          </cell>
        </row>
        <row r="50">
          <cell r="A50" t="str">
            <v>Vatican</v>
          </cell>
          <cell r="D50">
            <v>0</v>
          </cell>
          <cell r="E50">
            <v>0</v>
          </cell>
          <cell r="F50" t="str">
            <v>VAT</v>
          </cell>
          <cell r="G50" t="str">
            <v>VA</v>
          </cell>
          <cell r="H50" t="str">
            <v>Vatican</v>
          </cell>
          <cell r="J50" t="str">
            <v/>
          </cell>
          <cell r="K50" t="str">
            <v>developed</v>
          </cell>
          <cell r="L50">
            <v>0</v>
          </cell>
          <cell r="M50">
            <v>0</v>
          </cell>
          <cell r="N50">
            <v>0</v>
          </cell>
          <cell r="O50">
            <v>0</v>
          </cell>
          <cell r="P50">
            <v>0</v>
          </cell>
          <cell r="Q50">
            <v>0</v>
          </cell>
          <cell r="R50">
            <v>0</v>
          </cell>
          <cell r="S50">
            <v>0</v>
          </cell>
          <cell r="T50">
            <v>0</v>
          </cell>
          <cell r="U50">
            <v>0</v>
          </cell>
          <cell r="V50">
            <v>0</v>
          </cell>
          <cell r="W50">
            <v>0</v>
          </cell>
          <cell r="X50">
            <v>0</v>
          </cell>
          <cell r="Y50" t="str">
            <v/>
          </cell>
          <cell r="Z50">
            <v>0</v>
          </cell>
          <cell r="AA50">
            <v>0</v>
          </cell>
          <cell r="AB50" t="str">
            <v/>
          </cell>
          <cell r="AE50" t="str">
            <v/>
          </cell>
          <cell r="AM50" t="str">
            <v/>
          </cell>
          <cell r="AN50" t="str">
            <v>Vatican</v>
          </cell>
          <cell r="AO50">
            <v>0</v>
          </cell>
          <cell r="AP50">
            <v>0</v>
          </cell>
          <cell r="AQ50">
            <v>0</v>
          </cell>
          <cell r="AR50">
            <v>0</v>
          </cell>
          <cell r="AW50">
            <v>5.6474351774732911E-8</v>
          </cell>
          <cell r="AZ50" t="str">
            <v/>
          </cell>
          <cell r="BG50">
            <v>0</v>
          </cell>
          <cell r="BH50" t="str">
            <v/>
          </cell>
          <cell r="BI50" t="str">
            <v/>
          </cell>
          <cell r="BJ50" t="str">
            <v/>
          </cell>
          <cell r="BK50" t="str">
            <v/>
          </cell>
          <cell r="BL50">
            <v>63758.10546875</v>
          </cell>
          <cell r="BM50">
            <v>1</v>
          </cell>
          <cell r="BN50">
            <v>0</v>
          </cell>
          <cell r="BO50" t="str">
            <v/>
          </cell>
          <cell r="BP50" t="str">
            <v/>
          </cell>
          <cell r="BQ50">
            <v>0</v>
          </cell>
          <cell r="BR50">
            <v>0</v>
          </cell>
          <cell r="BS50">
            <v>0</v>
          </cell>
          <cell r="BT50">
            <v>0</v>
          </cell>
          <cell r="BU50">
            <v>0</v>
          </cell>
          <cell r="BV50">
            <v>0</v>
          </cell>
          <cell r="BW50">
            <v>0</v>
          </cell>
          <cell r="BX50">
            <v>0</v>
          </cell>
          <cell r="BY50">
            <v>0</v>
          </cell>
          <cell r="BZ50">
            <v>1</v>
          </cell>
          <cell r="CA50">
            <v>1</v>
          </cell>
          <cell r="CB50">
            <v>0</v>
          </cell>
          <cell r="CC50">
            <v>1</v>
          </cell>
          <cell r="CD50">
            <v>0</v>
          </cell>
          <cell r="CE50">
            <v>0</v>
          </cell>
          <cell r="CF50">
            <v>0</v>
          </cell>
          <cell r="CG50">
            <v>0</v>
          </cell>
          <cell r="CH50">
            <v>0</v>
          </cell>
          <cell r="CI50">
            <v>0</v>
          </cell>
          <cell r="CJ50">
            <v>0</v>
          </cell>
          <cell r="CK50">
            <v>0</v>
          </cell>
          <cell r="CL50">
            <v>0</v>
          </cell>
          <cell r="CM50">
            <v>0</v>
          </cell>
          <cell r="CN50">
            <v>0</v>
          </cell>
          <cell r="CO50">
            <v>0</v>
          </cell>
          <cell r="CP50">
            <v>0</v>
          </cell>
        </row>
        <row r="51">
          <cell r="A51" t="str">
            <v>Wallis and Fortuna</v>
          </cell>
          <cell r="D51">
            <v>0</v>
          </cell>
          <cell r="E51">
            <v>0</v>
          </cell>
          <cell r="F51" t="str">
            <v>WLF</v>
          </cell>
          <cell r="G51" t="str">
            <v>WF</v>
          </cell>
          <cell r="H51" t="str">
            <v>Wallis and Fortuna</v>
          </cell>
          <cell r="J51" t="str">
            <v/>
          </cell>
          <cell r="K51" t="str">
            <v>developing</v>
          </cell>
          <cell r="L51">
            <v>0</v>
          </cell>
          <cell r="M51">
            <v>0</v>
          </cell>
          <cell r="N51">
            <v>0</v>
          </cell>
          <cell r="O51">
            <v>0</v>
          </cell>
          <cell r="P51">
            <v>0</v>
          </cell>
          <cell r="Q51">
            <v>0</v>
          </cell>
          <cell r="R51">
            <v>0</v>
          </cell>
          <cell r="S51">
            <v>0</v>
          </cell>
          <cell r="T51">
            <v>0</v>
          </cell>
          <cell r="U51">
            <v>0</v>
          </cell>
          <cell r="V51">
            <v>0</v>
          </cell>
          <cell r="W51">
            <v>0</v>
          </cell>
          <cell r="X51">
            <v>0</v>
          </cell>
          <cell r="Y51" t="str">
            <v/>
          </cell>
          <cell r="Z51">
            <v>0</v>
          </cell>
          <cell r="AA51">
            <v>0</v>
          </cell>
          <cell r="AB51" t="str">
            <v/>
          </cell>
          <cell r="AE51" t="str">
            <v/>
          </cell>
          <cell r="AM51" t="str">
            <v/>
          </cell>
          <cell r="AN51" t="str">
            <v>Wallis and Fortuna</v>
          </cell>
          <cell r="AO51">
            <v>0</v>
          </cell>
          <cell r="AP51">
            <v>0</v>
          </cell>
          <cell r="AQ51">
            <v>0</v>
          </cell>
          <cell r="AR51">
            <v>0</v>
          </cell>
          <cell r="AW51">
            <v>1.2742641779524276E-9</v>
          </cell>
          <cell r="AY51">
            <v>0</v>
          </cell>
          <cell r="AZ51" t="str">
            <v/>
          </cell>
          <cell r="BB51">
            <v>0</v>
          </cell>
          <cell r="BG51">
            <v>0</v>
          </cell>
          <cell r="BH51" t="str">
            <v/>
          </cell>
          <cell r="BI51" t="str">
            <v/>
          </cell>
          <cell r="BJ51" t="str">
            <v/>
          </cell>
          <cell r="BK51" t="str">
            <v/>
          </cell>
          <cell r="BL51">
            <v>337384.09375</v>
          </cell>
          <cell r="BM51">
            <v>1</v>
          </cell>
          <cell r="BN51">
            <v>0</v>
          </cell>
          <cell r="BO51" t="str">
            <v/>
          </cell>
          <cell r="BP51" t="str">
            <v/>
          </cell>
          <cell r="BQ51">
            <v>0</v>
          </cell>
          <cell r="BR51">
            <v>0</v>
          </cell>
          <cell r="BS51">
            <v>0</v>
          </cell>
          <cell r="BT51">
            <v>0</v>
          </cell>
          <cell r="BU51">
            <v>0</v>
          </cell>
          <cell r="BV51">
            <v>0</v>
          </cell>
          <cell r="BW51">
            <v>0</v>
          </cell>
          <cell r="BX51">
            <v>0</v>
          </cell>
          <cell r="BY51">
            <v>0</v>
          </cell>
          <cell r="BZ51">
            <v>1</v>
          </cell>
          <cell r="CA51">
            <v>1</v>
          </cell>
          <cell r="CB51">
            <v>0</v>
          </cell>
          <cell r="CC51">
            <v>1</v>
          </cell>
          <cell r="CD51">
            <v>0</v>
          </cell>
          <cell r="CE51">
            <v>0</v>
          </cell>
          <cell r="CF51">
            <v>0</v>
          </cell>
          <cell r="CG51">
            <v>0</v>
          </cell>
          <cell r="CH51">
            <v>0</v>
          </cell>
          <cell r="CI51">
            <v>0</v>
          </cell>
          <cell r="CJ51">
            <v>0</v>
          </cell>
          <cell r="CK51">
            <v>0</v>
          </cell>
          <cell r="CL51">
            <v>0</v>
          </cell>
          <cell r="CM51">
            <v>0</v>
          </cell>
          <cell r="CN51">
            <v>0</v>
          </cell>
          <cell r="CO51">
            <v>0</v>
          </cell>
          <cell r="CP51">
            <v>0</v>
          </cell>
        </row>
        <row r="52">
          <cell r="A52" t="str">
            <v>West Germany</v>
          </cell>
          <cell r="D52">
            <v>0</v>
          </cell>
          <cell r="E52">
            <v>0</v>
          </cell>
          <cell r="F52" t="str">
            <v/>
          </cell>
          <cell r="H52" t="str">
            <v>West Germany</v>
          </cell>
          <cell r="J52" t="str">
            <v/>
          </cell>
          <cell r="K52" t="str">
            <v/>
          </cell>
          <cell r="L52">
            <v>0</v>
          </cell>
          <cell r="M52">
            <v>0</v>
          </cell>
          <cell r="N52">
            <v>0</v>
          </cell>
          <cell r="O52">
            <v>0</v>
          </cell>
          <cell r="P52">
            <v>0</v>
          </cell>
          <cell r="Q52">
            <v>0</v>
          </cell>
          <cell r="R52">
            <v>0</v>
          </cell>
          <cell r="S52">
            <v>0</v>
          </cell>
          <cell r="T52">
            <v>0</v>
          </cell>
          <cell r="U52">
            <v>0</v>
          </cell>
          <cell r="V52">
            <v>0</v>
          </cell>
          <cell r="W52">
            <v>0</v>
          </cell>
          <cell r="X52">
            <v>0</v>
          </cell>
          <cell r="Y52" t="str">
            <v/>
          </cell>
          <cell r="Z52">
            <v>0</v>
          </cell>
          <cell r="AA52">
            <v>0</v>
          </cell>
          <cell r="AB52" t="str">
            <v/>
          </cell>
          <cell r="AE52" t="str">
            <v/>
          </cell>
          <cell r="AM52" t="str">
            <v/>
          </cell>
          <cell r="AN52" t="str">
            <v>West Germany</v>
          </cell>
          <cell r="AO52">
            <v>0</v>
          </cell>
          <cell r="AP52">
            <v>0</v>
          </cell>
          <cell r="AR52">
            <v>0</v>
          </cell>
          <cell r="AZ52" t="str">
            <v/>
          </cell>
          <cell r="BG52">
            <v>0</v>
          </cell>
          <cell r="BH52" t="str">
            <v/>
          </cell>
          <cell r="BI52" t="str">
            <v/>
          </cell>
          <cell r="BJ52" t="str">
            <v/>
          </cell>
          <cell r="BK52" t="str">
            <v/>
          </cell>
          <cell r="BL52">
            <v>0</v>
          </cell>
          <cell r="BM52">
            <v>0</v>
          </cell>
          <cell r="BN52">
            <v>0</v>
          </cell>
          <cell r="BO52" t="str">
            <v/>
          </cell>
          <cell r="BP52" t="str">
            <v/>
          </cell>
          <cell r="BQ52">
            <v>0</v>
          </cell>
          <cell r="BR52">
            <v>0</v>
          </cell>
          <cell r="BS52">
            <v>0</v>
          </cell>
          <cell r="BT52">
            <v>0</v>
          </cell>
          <cell r="BU52">
            <v>0</v>
          </cell>
          <cell r="BV52">
            <v>0</v>
          </cell>
          <cell r="BW52">
            <v>0</v>
          </cell>
          <cell r="BX52">
            <v>0</v>
          </cell>
          <cell r="BY52">
            <v>0</v>
          </cell>
          <cell r="BZ52">
            <v>1</v>
          </cell>
          <cell r="CA52">
            <v>1</v>
          </cell>
          <cell r="CB52">
            <v>0</v>
          </cell>
          <cell r="CC52">
            <v>1</v>
          </cell>
          <cell r="CD52">
            <v>0</v>
          </cell>
          <cell r="CE52">
            <v>0</v>
          </cell>
          <cell r="CF52">
            <v>0</v>
          </cell>
          <cell r="CG52">
            <v>0</v>
          </cell>
          <cell r="CH52">
            <v>0</v>
          </cell>
          <cell r="CI52">
            <v>0</v>
          </cell>
          <cell r="CJ52">
            <v>0</v>
          </cell>
          <cell r="CK52">
            <v>0</v>
          </cell>
          <cell r="CL52">
            <v>0</v>
          </cell>
          <cell r="CM52">
            <v>0</v>
          </cell>
          <cell r="CN52">
            <v>0</v>
          </cell>
          <cell r="CO52">
            <v>0</v>
          </cell>
          <cell r="CP52">
            <v>0</v>
          </cell>
        </row>
        <row r="53">
          <cell r="A53" t="str">
            <v>Western Sahara</v>
          </cell>
          <cell r="D53">
            <v>0</v>
          </cell>
          <cell r="E53">
            <v>0</v>
          </cell>
          <cell r="F53" t="str">
            <v>ESH</v>
          </cell>
          <cell r="G53" t="str">
            <v>EH</v>
          </cell>
          <cell r="H53" t="str">
            <v>Western Sahara</v>
          </cell>
          <cell r="J53" t="str">
            <v/>
          </cell>
          <cell r="K53" t="str">
            <v>developing</v>
          </cell>
          <cell r="L53">
            <v>0</v>
          </cell>
          <cell r="M53">
            <v>0</v>
          </cell>
          <cell r="N53">
            <v>0</v>
          </cell>
          <cell r="O53">
            <v>0</v>
          </cell>
          <cell r="P53">
            <v>0</v>
          </cell>
          <cell r="Q53">
            <v>0</v>
          </cell>
          <cell r="R53">
            <v>0</v>
          </cell>
          <cell r="S53">
            <v>0</v>
          </cell>
          <cell r="T53">
            <v>0</v>
          </cell>
          <cell r="U53">
            <v>0</v>
          </cell>
          <cell r="V53">
            <v>0</v>
          </cell>
          <cell r="W53">
            <v>0</v>
          </cell>
          <cell r="X53">
            <v>0</v>
          </cell>
          <cell r="Y53" t="str">
            <v/>
          </cell>
          <cell r="Z53">
            <v>0</v>
          </cell>
          <cell r="AA53">
            <v>0</v>
          </cell>
          <cell r="AB53" t="str">
            <v/>
          </cell>
          <cell r="AE53" t="str">
            <v/>
          </cell>
          <cell r="AL53">
            <v>1.4300000072964281E-9</v>
          </cell>
          <cell r="AM53" t="str">
            <v/>
          </cell>
          <cell r="AN53" t="str">
            <v>Western Sahara</v>
          </cell>
          <cell r="AO53">
            <v>0</v>
          </cell>
          <cell r="AP53">
            <v>0</v>
          </cell>
          <cell r="AQ53">
            <v>0</v>
          </cell>
          <cell r="AR53">
            <v>0</v>
          </cell>
          <cell r="AW53">
            <v>3.1781222327962117E-7</v>
          </cell>
          <cell r="AY53">
            <v>0</v>
          </cell>
          <cell r="AZ53" t="str">
            <v/>
          </cell>
          <cell r="BA53">
            <v>906500000</v>
          </cell>
          <cell r="BB53">
            <v>0</v>
          </cell>
          <cell r="BG53">
            <v>0</v>
          </cell>
          <cell r="BH53" t="str">
            <v/>
          </cell>
          <cell r="BI53" t="str">
            <v/>
          </cell>
          <cell r="BJ53" t="str">
            <v/>
          </cell>
          <cell r="BK53" t="str">
            <v/>
          </cell>
          <cell r="BL53">
            <v>755.82257080078125</v>
          </cell>
          <cell r="BM53">
            <v>1</v>
          </cell>
          <cell r="BN53">
            <v>0</v>
          </cell>
          <cell r="BO53" t="str">
            <v/>
          </cell>
          <cell r="BP53" t="str">
            <v/>
          </cell>
          <cell r="BQ53">
            <v>0</v>
          </cell>
          <cell r="BR53">
            <v>0</v>
          </cell>
          <cell r="BS53">
            <v>0</v>
          </cell>
          <cell r="BT53">
            <v>0</v>
          </cell>
          <cell r="BU53">
            <v>0</v>
          </cell>
          <cell r="BV53">
            <v>0</v>
          </cell>
          <cell r="BW53">
            <v>0</v>
          </cell>
          <cell r="BX53">
            <v>0</v>
          </cell>
          <cell r="BY53">
            <v>0</v>
          </cell>
          <cell r="BZ53">
            <v>1</v>
          </cell>
          <cell r="CA53">
            <v>1</v>
          </cell>
          <cell r="CB53">
            <v>0</v>
          </cell>
          <cell r="CC53">
            <v>1</v>
          </cell>
          <cell r="CD53">
            <v>0</v>
          </cell>
          <cell r="CE53">
            <v>0</v>
          </cell>
          <cell r="CF53">
            <v>0</v>
          </cell>
          <cell r="CG53">
            <v>0</v>
          </cell>
          <cell r="CH53">
            <v>0</v>
          </cell>
          <cell r="CI53">
            <v>0</v>
          </cell>
          <cell r="CJ53">
            <v>0</v>
          </cell>
          <cell r="CK53">
            <v>0</v>
          </cell>
          <cell r="CL53">
            <v>0</v>
          </cell>
          <cell r="CM53">
            <v>0</v>
          </cell>
          <cell r="CN53">
            <v>0</v>
          </cell>
          <cell r="CO53">
            <v>0</v>
          </cell>
          <cell r="CP53">
            <v>0</v>
          </cell>
        </row>
        <row r="54">
          <cell r="A54" t="str">
            <v>Yugoslavia</v>
          </cell>
          <cell r="D54">
            <v>0</v>
          </cell>
          <cell r="E54">
            <v>0</v>
          </cell>
          <cell r="F54" t="str">
            <v>YUG</v>
          </cell>
          <cell r="H54" t="str">
            <v>Yugoslavia</v>
          </cell>
          <cell r="J54" t="str">
            <v/>
          </cell>
          <cell r="K54" t="str">
            <v/>
          </cell>
          <cell r="L54">
            <v>0</v>
          </cell>
          <cell r="M54">
            <v>0</v>
          </cell>
          <cell r="N54">
            <v>0</v>
          </cell>
          <cell r="O54">
            <v>0</v>
          </cell>
          <cell r="P54">
            <v>0</v>
          </cell>
          <cell r="Q54">
            <v>0</v>
          </cell>
          <cell r="R54">
            <v>0</v>
          </cell>
          <cell r="S54">
            <v>0</v>
          </cell>
          <cell r="T54">
            <v>0</v>
          </cell>
          <cell r="U54">
            <v>0</v>
          </cell>
          <cell r="V54">
            <v>0</v>
          </cell>
          <cell r="W54">
            <v>0</v>
          </cell>
          <cell r="X54">
            <v>0</v>
          </cell>
          <cell r="Y54" t="str">
            <v/>
          </cell>
          <cell r="Z54">
            <v>0</v>
          </cell>
          <cell r="AA54">
            <v>0</v>
          </cell>
          <cell r="AB54" t="str">
            <v/>
          </cell>
          <cell r="AE54" t="str">
            <v/>
          </cell>
          <cell r="AM54" t="str">
            <v/>
          </cell>
          <cell r="AN54" t="str">
            <v>Yugoslavia</v>
          </cell>
          <cell r="AO54">
            <v>0</v>
          </cell>
          <cell r="AP54">
            <v>0</v>
          </cell>
          <cell r="AR54">
            <v>0</v>
          </cell>
          <cell r="AZ54" t="str">
            <v/>
          </cell>
          <cell r="BA54">
            <v>87994355101</v>
          </cell>
          <cell r="BG54">
            <v>0</v>
          </cell>
          <cell r="BH54" t="str">
            <v/>
          </cell>
          <cell r="BI54" t="str">
            <v/>
          </cell>
          <cell r="BJ54" t="str">
            <v/>
          </cell>
          <cell r="BK54" t="str">
            <v/>
          </cell>
          <cell r="BL54">
            <v>0</v>
          </cell>
          <cell r="BM54">
            <v>0</v>
          </cell>
          <cell r="BN54">
            <v>0</v>
          </cell>
          <cell r="BO54" t="str">
            <v/>
          </cell>
          <cell r="BP54" t="str">
            <v/>
          </cell>
          <cell r="BQ54">
            <v>0</v>
          </cell>
          <cell r="BR54">
            <v>0</v>
          </cell>
          <cell r="BS54">
            <v>0</v>
          </cell>
          <cell r="BT54">
            <v>0</v>
          </cell>
          <cell r="BU54">
            <v>0</v>
          </cell>
          <cell r="BV54">
            <v>0</v>
          </cell>
          <cell r="BW54">
            <v>0</v>
          </cell>
          <cell r="BX54">
            <v>0</v>
          </cell>
          <cell r="BY54">
            <v>0</v>
          </cell>
          <cell r="BZ54">
            <v>1</v>
          </cell>
          <cell r="CA54">
            <v>1</v>
          </cell>
          <cell r="CB54">
            <v>0</v>
          </cell>
          <cell r="CC54">
            <v>1</v>
          </cell>
          <cell r="CD54">
            <v>0</v>
          </cell>
          <cell r="CE54">
            <v>0</v>
          </cell>
          <cell r="CF54">
            <v>0</v>
          </cell>
          <cell r="CG54">
            <v>0</v>
          </cell>
          <cell r="CH54">
            <v>0</v>
          </cell>
          <cell r="CI54">
            <v>0</v>
          </cell>
          <cell r="CJ54">
            <v>0</v>
          </cell>
          <cell r="CK54">
            <v>0</v>
          </cell>
          <cell r="CL54">
            <v>0</v>
          </cell>
          <cell r="CM54">
            <v>0</v>
          </cell>
          <cell r="CN54">
            <v>0</v>
          </cell>
          <cell r="CO54">
            <v>0</v>
          </cell>
          <cell r="CP54">
            <v>0</v>
          </cell>
        </row>
        <row r="55">
          <cell r="A55" t="str">
            <v>Zanzibar</v>
          </cell>
          <cell r="D55">
            <v>0</v>
          </cell>
          <cell r="E55">
            <v>0</v>
          </cell>
          <cell r="F55" t="str">
            <v>EAZ</v>
          </cell>
          <cell r="H55" t="str">
            <v>Zanzibar</v>
          </cell>
          <cell r="J55" t="str">
            <v/>
          </cell>
          <cell r="K55" t="str">
            <v/>
          </cell>
          <cell r="L55">
            <v>0</v>
          </cell>
          <cell r="M55">
            <v>0</v>
          </cell>
          <cell r="N55">
            <v>0</v>
          </cell>
          <cell r="O55">
            <v>0</v>
          </cell>
          <cell r="P55">
            <v>0</v>
          </cell>
          <cell r="Q55">
            <v>0</v>
          </cell>
          <cell r="R55">
            <v>0</v>
          </cell>
          <cell r="S55">
            <v>0</v>
          </cell>
          <cell r="T55">
            <v>0</v>
          </cell>
          <cell r="U55">
            <v>0</v>
          </cell>
          <cell r="V55">
            <v>0</v>
          </cell>
          <cell r="W55">
            <v>0</v>
          </cell>
          <cell r="X55">
            <v>0</v>
          </cell>
          <cell r="Y55" t="str">
            <v/>
          </cell>
          <cell r="Z55">
            <v>0</v>
          </cell>
          <cell r="AA55">
            <v>0</v>
          </cell>
          <cell r="AB55" t="str">
            <v/>
          </cell>
          <cell r="AE55" t="str">
            <v/>
          </cell>
          <cell r="AM55" t="str">
            <v/>
          </cell>
          <cell r="AN55" t="str">
            <v>Zanzibar</v>
          </cell>
          <cell r="AO55">
            <v>0</v>
          </cell>
          <cell r="AP55">
            <v>0</v>
          </cell>
          <cell r="AR55">
            <v>0</v>
          </cell>
          <cell r="AZ55" t="str">
            <v/>
          </cell>
          <cell r="BA55">
            <v>1391109042</v>
          </cell>
          <cell r="BG55">
            <v>0</v>
          </cell>
          <cell r="BH55" t="str">
            <v/>
          </cell>
          <cell r="BI55" t="str">
            <v/>
          </cell>
          <cell r="BJ55" t="str">
            <v/>
          </cell>
          <cell r="BK55" t="str">
            <v/>
          </cell>
          <cell r="BL55">
            <v>0</v>
          </cell>
          <cell r="BM55">
            <v>0</v>
          </cell>
          <cell r="BN55">
            <v>0</v>
          </cell>
          <cell r="BO55" t="str">
            <v/>
          </cell>
          <cell r="BP55" t="str">
            <v/>
          </cell>
          <cell r="BQ55">
            <v>0</v>
          </cell>
          <cell r="BR55">
            <v>0</v>
          </cell>
          <cell r="BS55">
            <v>0</v>
          </cell>
          <cell r="BT55">
            <v>0</v>
          </cell>
          <cell r="BU55">
            <v>0</v>
          </cell>
          <cell r="BV55">
            <v>0</v>
          </cell>
          <cell r="BW55">
            <v>0</v>
          </cell>
          <cell r="BX55">
            <v>0</v>
          </cell>
          <cell r="BY55">
            <v>0</v>
          </cell>
          <cell r="BZ55">
            <v>1</v>
          </cell>
          <cell r="CA55">
            <v>1</v>
          </cell>
          <cell r="CB55">
            <v>0</v>
          </cell>
          <cell r="CC55">
            <v>1</v>
          </cell>
          <cell r="CD55">
            <v>0</v>
          </cell>
          <cell r="CE55">
            <v>0</v>
          </cell>
          <cell r="CF55">
            <v>0</v>
          </cell>
          <cell r="CG55">
            <v>0</v>
          </cell>
          <cell r="CH55">
            <v>0</v>
          </cell>
          <cell r="CI55">
            <v>0</v>
          </cell>
          <cell r="CJ55">
            <v>0</v>
          </cell>
          <cell r="CK55">
            <v>0</v>
          </cell>
          <cell r="CL55">
            <v>0</v>
          </cell>
          <cell r="CM55">
            <v>0</v>
          </cell>
          <cell r="CN55">
            <v>0</v>
          </cell>
          <cell r="CO55">
            <v>0</v>
          </cell>
          <cell r="CP55">
            <v>0</v>
          </cell>
        </row>
        <row r="56">
          <cell r="A56" t="str">
            <v>American Samoa</v>
          </cell>
          <cell r="D56">
            <v>0</v>
          </cell>
          <cell r="E56">
            <v>0</v>
          </cell>
          <cell r="F56" t="str">
            <v>ASM</v>
          </cell>
          <cell r="G56" t="str">
            <v>AS</v>
          </cell>
          <cell r="H56" t="str">
            <v>American Samoa</v>
          </cell>
          <cell r="J56" t="str">
            <v/>
          </cell>
          <cell r="K56" t="str">
            <v>developing</v>
          </cell>
          <cell r="L56">
            <v>0</v>
          </cell>
          <cell r="M56">
            <v>0</v>
          </cell>
          <cell r="N56">
            <v>0</v>
          </cell>
          <cell r="O56">
            <v>0</v>
          </cell>
          <cell r="P56">
            <v>0</v>
          </cell>
          <cell r="Q56">
            <v>0</v>
          </cell>
          <cell r="R56">
            <v>0</v>
          </cell>
          <cell r="S56">
            <v>0</v>
          </cell>
          <cell r="T56">
            <v>0</v>
          </cell>
          <cell r="U56">
            <v>0</v>
          </cell>
          <cell r="V56">
            <v>0</v>
          </cell>
          <cell r="W56">
            <v>1</v>
          </cell>
          <cell r="X56">
            <v>0</v>
          </cell>
          <cell r="Y56" t="str">
            <v>East Asia &amp; Pacific</v>
          </cell>
          <cell r="Z56">
            <v>0</v>
          </cell>
          <cell r="AA56">
            <v>0</v>
          </cell>
          <cell r="AB56" t="str">
            <v>Upper middle income</v>
          </cell>
          <cell r="AC56">
            <v>636000000</v>
          </cell>
          <cell r="AE56" t="str">
            <v/>
          </cell>
          <cell r="AL56">
            <v>6.5900002255148138E-7</v>
          </cell>
          <cell r="AM56" t="str">
            <v/>
          </cell>
          <cell r="AN56" t="str">
            <v>American Samoa</v>
          </cell>
          <cell r="AO56">
            <v>0</v>
          </cell>
          <cell r="AP56">
            <v>0</v>
          </cell>
          <cell r="AQ56">
            <v>0</v>
          </cell>
          <cell r="AR56">
            <v>0</v>
          </cell>
          <cell r="AW56">
            <v>6.6418718111730575E-5</v>
          </cell>
          <cell r="AY56">
            <v>0</v>
          </cell>
          <cell r="AZ56" t="str">
            <v/>
          </cell>
          <cell r="BA56">
            <v>636000000</v>
          </cell>
          <cell r="BB56">
            <v>0</v>
          </cell>
          <cell r="BE56">
            <v>0.27</v>
          </cell>
          <cell r="BG56">
            <v>0</v>
          </cell>
          <cell r="BH56" t="str">
            <v/>
          </cell>
          <cell r="BI56" t="str">
            <v/>
          </cell>
          <cell r="BJ56" t="str">
            <v/>
          </cell>
          <cell r="BK56" t="str">
            <v/>
          </cell>
          <cell r="BL56">
            <v>1225852.75</v>
          </cell>
          <cell r="BM56">
            <v>1</v>
          </cell>
          <cell r="BN56">
            <v>0</v>
          </cell>
          <cell r="BO56" t="str">
            <v/>
          </cell>
          <cell r="BP56" t="str">
            <v/>
          </cell>
          <cell r="BQ56">
            <v>0</v>
          </cell>
          <cell r="BR56">
            <v>0</v>
          </cell>
          <cell r="BS56">
            <v>0</v>
          </cell>
          <cell r="BT56">
            <v>0</v>
          </cell>
          <cell r="BU56">
            <v>0</v>
          </cell>
          <cell r="BV56">
            <v>0</v>
          </cell>
          <cell r="BW56">
            <v>0</v>
          </cell>
          <cell r="BX56">
            <v>0</v>
          </cell>
          <cell r="BY56">
            <v>0</v>
          </cell>
          <cell r="BZ56">
            <v>1</v>
          </cell>
          <cell r="CA56">
            <v>1</v>
          </cell>
          <cell r="CB56">
            <v>0</v>
          </cell>
          <cell r="CC56">
            <v>1</v>
          </cell>
          <cell r="CD56">
            <v>0</v>
          </cell>
          <cell r="CE56">
            <v>0</v>
          </cell>
          <cell r="CF56">
            <v>0</v>
          </cell>
          <cell r="CG56">
            <v>1</v>
          </cell>
          <cell r="CH56">
            <v>0</v>
          </cell>
          <cell r="CI56">
            <v>0</v>
          </cell>
          <cell r="CJ56">
            <v>0</v>
          </cell>
          <cell r="CK56">
            <v>0</v>
          </cell>
          <cell r="CL56">
            <v>0</v>
          </cell>
          <cell r="CM56">
            <v>0</v>
          </cell>
          <cell r="CN56">
            <v>1</v>
          </cell>
          <cell r="CO56">
            <v>0</v>
          </cell>
          <cell r="CP56">
            <v>0</v>
          </cell>
        </row>
        <row r="57">
          <cell r="A57" t="str">
            <v>Australia</v>
          </cell>
          <cell r="B57" t="str">
            <v>Australia</v>
          </cell>
          <cell r="C57" t="str">
            <v>Australia2</v>
          </cell>
          <cell r="D57">
            <v>1</v>
          </cell>
          <cell r="E57">
            <v>1</v>
          </cell>
          <cell r="F57" t="str">
            <v>AUS</v>
          </cell>
          <cell r="G57" t="str">
            <v>AU</v>
          </cell>
          <cell r="H57" t="str">
            <v>Australia</v>
          </cell>
          <cell r="J57" t="str">
            <v/>
          </cell>
          <cell r="K57" t="str">
            <v>developed</v>
          </cell>
          <cell r="L57">
            <v>0</v>
          </cell>
          <cell r="M57">
            <v>1</v>
          </cell>
          <cell r="N57">
            <v>0</v>
          </cell>
          <cell r="O57">
            <v>0</v>
          </cell>
          <cell r="P57">
            <v>0</v>
          </cell>
          <cell r="Q57">
            <v>0</v>
          </cell>
          <cell r="R57">
            <v>0</v>
          </cell>
          <cell r="S57">
            <v>0</v>
          </cell>
          <cell r="T57">
            <v>0</v>
          </cell>
          <cell r="U57">
            <v>0</v>
          </cell>
          <cell r="V57">
            <v>0</v>
          </cell>
          <cell r="W57">
            <v>0</v>
          </cell>
          <cell r="X57">
            <v>1</v>
          </cell>
          <cell r="Y57" t="str">
            <v>East Asia &amp; Pacific</v>
          </cell>
          <cell r="Z57">
            <v>0</v>
          </cell>
          <cell r="AA57">
            <v>0</v>
          </cell>
          <cell r="AB57" t="str">
            <v>High income</v>
          </cell>
          <cell r="AC57">
            <v>1433900000000</v>
          </cell>
          <cell r="AE57" t="str">
            <v/>
          </cell>
          <cell r="AH57">
            <v>44</v>
          </cell>
          <cell r="AI57">
            <v>244.35830688476563</v>
          </cell>
          <cell r="AJ57">
            <v>7.7058998867869377E-3</v>
          </cell>
          <cell r="AK57">
            <v>51.150001525878906</v>
          </cell>
          <cell r="AL57">
            <v>6.0879001393914223E-3</v>
          </cell>
          <cell r="AM57">
            <v>2800532408</v>
          </cell>
          <cell r="AN57" t="str">
            <v>Australia</v>
          </cell>
          <cell r="AO57">
            <v>1</v>
          </cell>
          <cell r="AP57">
            <v>1</v>
          </cell>
          <cell r="AQ57">
            <v>793862668288</v>
          </cell>
          <cell r="AR57">
            <v>0</v>
          </cell>
          <cell r="AW57">
            <v>1.1235107742376821E-2</v>
          </cell>
          <cell r="AY57">
            <v>41</v>
          </cell>
          <cell r="AZ57" t="str">
            <v>English</v>
          </cell>
          <cell r="BA57">
            <v>1433900000000</v>
          </cell>
          <cell r="BB57">
            <v>17559.3974609375</v>
          </cell>
          <cell r="BE57">
            <v>0.30000001192092896</v>
          </cell>
          <cell r="BF57">
            <v>3565025550.802</v>
          </cell>
          <cell r="BG57">
            <v>0</v>
          </cell>
          <cell r="BH57">
            <v>238.07400055876033</v>
          </cell>
          <cell r="BI57">
            <v>7.0045265623488139E-3</v>
          </cell>
          <cell r="BJ57">
            <v>50.087500000000006</v>
          </cell>
          <cell r="BK57">
            <v>6.8009833326486985E-3</v>
          </cell>
          <cell r="BL57">
            <v>3565025536</v>
          </cell>
          <cell r="BM57">
            <v>1</v>
          </cell>
          <cell r="BN57">
            <v>1</v>
          </cell>
          <cell r="BO57">
            <v>0</v>
          </cell>
          <cell r="BP57">
            <v>0</v>
          </cell>
          <cell r="BQ57">
            <v>0</v>
          </cell>
          <cell r="BR57">
            <v>0</v>
          </cell>
          <cell r="BS57">
            <v>0</v>
          </cell>
          <cell r="BT57">
            <v>0</v>
          </cell>
          <cell r="BU57">
            <v>0</v>
          </cell>
          <cell r="BV57">
            <v>0</v>
          </cell>
          <cell r="BW57">
            <v>1</v>
          </cell>
          <cell r="BX57">
            <v>1</v>
          </cell>
          <cell r="BY57">
            <v>0</v>
          </cell>
          <cell r="BZ57">
            <v>0</v>
          </cell>
          <cell r="CA57">
            <v>0</v>
          </cell>
          <cell r="CB57">
            <v>0</v>
          </cell>
          <cell r="CC57">
            <v>1</v>
          </cell>
          <cell r="CD57">
            <v>0</v>
          </cell>
          <cell r="CE57">
            <v>0</v>
          </cell>
          <cell r="CF57">
            <v>0</v>
          </cell>
          <cell r="CG57">
            <v>1</v>
          </cell>
          <cell r="CH57">
            <v>0</v>
          </cell>
          <cell r="CI57">
            <v>0</v>
          </cell>
          <cell r="CJ57">
            <v>0</v>
          </cell>
          <cell r="CK57">
            <v>0</v>
          </cell>
          <cell r="CL57">
            <v>0</v>
          </cell>
          <cell r="CM57">
            <v>0</v>
          </cell>
          <cell r="CN57">
            <v>0</v>
          </cell>
          <cell r="CO57">
            <v>1</v>
          </cell>
          <cell r="CP57">
            <v>0</v>
          </cell>
        </row>
        <row r="58">
          <cell r="A58" t="str">
            <v>Brunei</v>
          </cell>
          <cell r="B58" t="str">
            <v>Brunei</v>
          </cell>
          <cell r="C58" t="str">
            <v>Brunei</v>
          </cell>
          <cell r="D58">
            <v>1</v>
          </cell>
          <cell r="E58">
            <v>1</v>
          </cell>
          <cell r="F58" t="str">
            <v>BRN</v>
          </cell>
          <cell r="G58" t="str">
            <v>BN</v>
          </cell>
          <cell r="H58" t="str">
            <v>Brunei</v>
          </cell>
          <cell r="I58">
            <v>1</v>
          </cell>
          <cell r="J58" t="str">
            <v>Emerging and Developing Asia</v>
          </cell>
          <cell r="K58" t="str">
            <v>developing</v>
          </cell>
          <cell r="L58">
            <v>0</v>
          </cell>
          <cell r="M58">
            <v>0</v>
          </cell>
          <cell r="N58">
            <v>0</v>
          </cell>
          <cell r="O58">
            <v>0</v>
          </cell>
          <cell r="P58">
            <v>0</v>
          </cell>
          <cell r="Q58">
            <v>0</v>
          </cell>
          <cell r="R58">
            <v>0</v>
          </cell>
          <cell r="S58">
            <v>0</v>
          </cell>
          <cell r="T58">
            <v>0</v>
          </cell>
          <cell r="U58">
            <v>0</v>
          </cell>
          <cell r="V58">
            <v>0</v>
          </cell>
          <cell r="W58">
            <v>0</v>
          </cell>
          <cell r="X58">
            <v>0</v>
          </cell>
          <cell r="Y58" t="str">
            <v>East Asia &amp; Pacific</v>
          </cell>
          <cell r="Z58">
            <v>0</v>
          </cell>
          <cell r="AA58">
            <v>0</v>
          </cell>
          <cell r="AB58" t="str">
            <v>High income</v>
          </cell>
          <cell r="AC58">
            <v>13567351175</v>
          </cell>
          <cell r="AE58" t="str">
            <v/>
          </cell>
          <cell r="AH58">
            <v>91</v>
          </cell>
          <cell r="AI58">
            <v>85.59808349609375</v>
          </cell>
          <cell r="AJ58">
            <v>2.6992999482899904E-3</v>
          </cell>
          <cell r="AK58">
            <v>84.050003051757813</v>
          </cell>
          <cell r="AL58">
            <v>3.0000001061125658E-6</v>
          </cell>
          <cell r="AM58">
            <v>1378233.4369999999</v>
          </cell>
          <cell r="AN58" t="str">
            <v>Brunei</v>
          </cell>
          <cell r="AO58">
            <v>1</v>
          </cell>
          <cell r="AP58">
            <v>1</v>
          </cell>
          <cell r="AQ58">
            <v>0</v>
          </cell>
          <cell r="AR58">
            <v>0</v>
          </cell>
          <cell r="AW58">
            <v>4.0532135320958633E-5</v>
          </cell>
          <cell r="AY58">
            <v>4</v>
          </cell>
          <cell r="AZ58" t="str">
            <v/>
          </cell>
          <cell r="BA58">
            <v>13567351175</v>
          </cell>
          <cell r="BE58">
            <v>0.18500000238418579</v>
          </cell>
          <cell r="BF58">
            <v>196586.383770455</v>
          </cell>
          <cell r="BG58">
            <v>0</v>
          </cell>
          <cell r="BH58">
            <v>34.618330411035366</v>
          </cell>
          <cell r="BI58">
            <v>1.0185279129142702E-3</v>
          </cell>
          <cell r="BJ58">
            <v>78.3</v>
          </cell>
          <cell r="BK58">
            <v>3.7502696695898111E-7</v>
          </cell>
          <cell r="BL58">
            <v>196586.390625</v>
          </cell>
          <cell r="BM58">
            <v>1</v>
          </cell>
          <cell r="BN58">
            <v>1</v>
          </cell>
          <cell r="BO58">
            <v>0</v>
          </cell>
          <cell r="BP58">
            <v>0</v>
          </cell>
          <cell r="BQ58">
            <v>0</v>
          </cell>
          <cell r="BR58">
            <v>0</v>
          </cell>
          <cell r="BS58">
            <v>0</v>
          </cell>
          <cell r="BT58">
            <v>0</v>
          </cell>
          <cell r="BU58">
            <v>0</v>
          </cell>
          <cell r="BV58">
            <v>0</v>
          </cell>
          <cell r="BW58">
            <v>0</v>
          </cell>
          <cell r="BX58">
            <v>0</v>
          </cell>
          <cell r="BY58">
            <v>0</v>
          </cell>
          <cell r="BZ58">
            <v>1</v>
          </cell>
          <cell r="CA58">
            <v>1</v>
          </cell>
          <cell r="CB58">
            <v>0</v>
          </cell>
          <cell r="CC58">
            <v>1</v>
          </cell>
          <cell r="CD58">
            <v>0</v>
          </cell>
          <cell r="CE58">
            <v>0</v>
          </cell>
          <cell r="CF58">
            <v>0</v>
          </cell>
          <cell r="CG58">
            <v>1</v>
          </cell>
          <cell r="CH58">
            <v>0</v>
          </cell>
          <cell r="CI58">
            <v>0</v>
          </cell>
          <cell r="CJ58">
            <v>0</v>
          </cell>
          <cell r="CK58">
            <v>0</v>
          </cell>
          <cell r="CL58">
            <v>0</v>
          </cell>
          <cell r="CM58">
            <v>0</v>
          </cell>
          <cell r="CN58">
            <v>0</v>
          </cell>
          <cell r="CO58">
            <v>1</v>
          </cell>
          <cell r="CP58">
            <v>0</v>
          </cell>
        </row>
        <row r="59">
          <cell r="A59" t="str">
            <v>Cambodia</v>
          </cell>
          <cell r="D59">
            <v>0</v>
          </cell>
          <cell r="E59">
            <v>0</v>
          </cell>
          <cell r="F59" t="str">
            <v>KHM</v>
          </cell>
          <cell r="G59" t="str">
            <v>KH</v>
          </cell>
          <cell r="H59" t="str">
            <v>Cambodia</v>
          </cell>
          <cell r="I59">
            <v>1</v>
          </cell>
          <cell r="J59" t="str">
            <v>Emerging and Developing Asia</v>
          </cell>
          <cell r="K59" t="str">
            <v>developing</v>
          </cell>
          <cell r="L59">
            <v>0</v>
          </cell>
          <cell r="M59">
            <v>0</v>
          </cell>
          <cell r="N59">
            <v>0</v>
          </cell>
          <cell r="O59">
            <v>0</v>
          </cell>
          <cell r="P59">
            <v>0</v>
          </cell>
          <cell r="Q59">
            <v>0</v>
          </cell>
          <cell r="R59">
            <v>0</v>
          </cell>
          <cell r="S59">
            <v>0</v>
          </cell>
          <cell r="T59">
            <v>0</v>
          </cell>
          <cell r="U59">
            <v>0</v>
          </cell>
          <cell r="V59">
            <v>0</v>
          </cell>
          <cell r="W59">
            <v>0</v>
          </cell>
          <cell r="X59">
            <v>0</v>
          </cell>
          <cell r="Y59" t="str">
            <v>East Asia &amp; Pacific</v>
          </cell>
          <cell r="Z59">
            <v>0</v>
          </cell>
          <cell r="AA59">
            <v>0</v>
          </cell>
          <cell r="AB59" t="str">
            <v>Lower middle income</v>
          </cell>
          <cell r="AC59">
            <v>24542474061</v>
          </cell>
          <cell r="AE59" t="str">
            <v/>
          </cell>
          <cell r="AL59">
            <v>7.339999865507707E-5</v>
          </cell>
          <cell r="AM59" t="str">
            <v/>
          </cell>
          <cell r="AN59" t="str">
            <v>Cambodia</v>
          </cell>
          <cell r="AO59">
            <v>0</v>
          </cell>
          <cell r="AP59">
            <v>0</v>
          </cell>
          <cell r="AQ59">
            <v>0</v>
          </cell>
          <cell r="AR59">
            <v>0</v>
          </cell>
          <cell r="AW59">
            <v>9.6987341071132286E-5</v>
          </cell>
          <cell r="AY59">
            <v>4</v>
          </cell>
          <cell r="AZ59" t="str">
            <v/>
          </cell>
          <cell r="BA59">
            <v>24542474061</v>
          </cell>
          <cell r="BB59">
            <v>591.98056030273438</v>
          </cell>
          <cell r="BE59">
            <v>0.20000000298023224</v>
          </cell>
          <cell r="BF59">
            <v>14936161.022052299</v>
          </cell>
          <cell r="BG59">
            <v>0</v>
          </cell>
          <cell r="BH59" t="str">
            <v/>
          </cell>
          <cell r="BI59" t="str">
            <v/>
          </cell>
          <cell r="BJ59" t="str">
            <v/>
          </cell>
          <cell r="BK59" t="str">
            <v/>
          </cell>
          <cell r="BL59">
            <v>14936161</v>
          </cell>
          <cell r="BM59">
            <v>1</v>
          </cell>
          <cell r="BN59">
            <v>0</v>
          </cell>
          <cell r="BO59" t="str">
            <v/>
          </cell>
          <cell r="BP59" t="str">
            <v/>
          </cell>
          <cell r="BQ59">
            <v>0</v>
          </cell>
          <cell r="BR59">
            <v>0</v>
          </cell>
          <cell r="BS59">
            <v>0</v>
          </cell>
          <cell r="BT59">
            <v>0</v>
          </cell>
          <cell r="BU59">
            <v>0</v>
          </cell>
          <cell r="BV59">
            <v>0</v>
          </cell>
          <cell r="BW59">
            <v>0</v>
          </cell>
          <cell r="BX59">
            <v>0</v>
          </cell>
          <cell r="BY59">
            <v>0</v>
          </cell>
          <cell r="BZ59">
            <v>1</v>
          </cell>
          <cell r="CA59">
            <v>1</v>
          </cell>
          <cell r="CB59">
            <v>0</v>
          </cell>
          <cell r="CC59">
            <v>1</v>
          </cell>
          <cell r="CD59">
            <v>0</v>
          </cell>
          <cell r="CE59">
            <v>0</v>
          </cell>
          <cell r="CF59">
            <v>0</v>
          </cell>
          <cell r="CG59">
            <v>1</v>
          </cell>
          <cell r="CH59">
            <v>0</v>
          </cell>
          <cell r="CI59">
            <v>0</v>
          </cell>
          <cell r="CJ59">
            <v>0</v>
          </cell>
          <cell r="CK59">
            <v>0</v>
          </cell>
          <cell r="CL59">
            <v>0</v>
          </cell>
          <cell r="CM59">
            <v>0</v>
          </cell>
          <cell r="CN59">
            <v>0</v>
          </cell>
          <cell r="CO59">
            <v>0</v>
          </cell>
          <cell r="CP59">
            <v>1</v>
          </cell>
        </row>
        <row r="60">
          <cell r="A60" t="str">
            <v>China</v>
          </cell>
          <cell r="B60" t="str">
            <v>China</v>
          </cell>
          <cell r="C60" t="str">
            <v>China</v>
          </cell>
          <cell r="D60">
            <v>1</v>
          </cell>
          <cell r="E60">
            <v>1</v>
          </cell>
          <cell r="F60" t="str">
            <v>CHN</v>
          </cell>
          <cell r="G60" t="str">
            <v>CN</v>
          </cell>
          <cell r="H60" t="str">
            <v>China</v>
          </cell>
          <cell r="I60">
            <v>1</v>
          </cell>
          <cell r="J60" t="str">
            <v>Emerging and Developing Asia</v>
          </cell>
          <cell r="K60" t="str">
            <v>developing</v>
          </cell>
          <cell r="L60">
            <v>0</v>
          </cell>
          <cell r="M60">
            <v>0</v>
          </cell>
          <cell r="N60">
            <v>0</v>
          </cell>
          <cell r="O60">
            <v>0</v>
          </cell>
          <cell r="P60">
            <v>0</v>
          </cell>
          <cell r="Q60">
            <v>0</v>
          </cell>
          <cell r="R60">
            <v>0</v>
          </cell>
          <cell r="S60">
            <v>0</v>
          </cell>
          <cell r="T60">
            <v>0</v>
          </cell>
          <cell r="U60">
            <v>0</v>
          </cell>
          <cell r="V60">
            <v>0</v>
          </cell>
          <cell r="W60">
            <v>0</v>
          </cell>
          <cell r="X60">
            <v>0</v>
          </cell>
          <cell r="Y60" t="str">
            <v>East Asia &amp; Pacific</v>
          </cell>
          <cell r="Z60">
            <v>0</v>
          </cell>
          <cell r="AA60">
            <v>0</v>
          </cell>
          <cell r="AB60" t="str">
            <v>Upper middle income</v>
          </cell>
          <cell r="AC60">
            <v>13608200000000</v>
          </cell>
          <cell r="AE60" t="str">
            <v/>
          </cell>
          <cell r="AH60">
            <v>28</v>
          </cell>
          <cell r="AI60">
            <v>372.57769775390625</v>
          </cell>
          <cell r="AJ60">
            <v>1.1749300174415112E-2</v>
          </cell>
          <cell r="AK60">
            <v>60.075000762939453</v>
          </cell>
          <cell r="AL60">
            <v>5.0746998749673367E-3</v>
          </cell>
          <cell r="AM60">
            <v>2334406411</v>
          </cell>
          <cell r="AN60" t="str">
            <v>China</v>
          </cell>
          <cell r="AO60">
            <v>1</v>
          </cell>
          <cell r="AP60">
            <v>1</v>
          </cell>
          <cell r="AQ60">
            <v>497957371904</v>
          </cell>
          <cell r="AR60">
            <v>1</v>
          </cell>
          <cell r="AS60">
            <v>19</v>
          </cell>
          <cell r="AT60">
            <v>658.58056110598523</v>
          </cell>
          <cell r="AU60">
            <v>1.7337812791862906E-2</v>
          </cell>
          <cell r="AV60">
            <v>58.301258530571417</v>
          </cell>
          <cell r="AW60">
            <v>3.6705010682990459E-2</v>
          </cell>
          <cell r="AX60">
            <v>0.25</v>
          </cell>
          <cell r="AY60">
            <v>68</v>
          </cell>
          <cell r="AZ60" t="str">
            <v/>
          </cell>
          <cell r="BA60">
            <v>13608200000000</v>
          </cell>
          <cell r="BB60">
            <v>43939</v>
          </cell>
          <cell r="BE60">
            <v>0.25</v>
          </cell>
          <cell r="BF60">
            <v>3335017288.29</v>
          </cell>
          <cell r="BG60">
            <v>0</v>
          </cell>
          <cell r="BH60">
            <v>397.24781335557788</v>
          </cell>
          <cell r="BI60">
            <v>1.1687680527707842E-2</v>
          </cell>
          <cell r="BJ60">
            <v>59.849999999999994</v>
          </cell>
          <cell r="BK60">
            <v>6.3621975967754468E-3</v>
          </cell>
          <cell r="BL60">
            <v>3335017216</v>
          </cell>
          <cell r="BM60">
            <v>1</v>
          </cell>
          <cell r="BN60">
            <v>1</v>
          </cell>
          <cell r="BO60">
            <v>0</v>
          </cell>
          <cell r="BP60">
            <v>0</v>
          </cell>
          <cell r="BQ60">
            <v>0</v>
          </cell>
          <cell r="BR60">
            <v>0</v>
          </cell>
          <cell r="BS60">
            <v>0</v>
          </cell>
          <cell r="BT60">
            <v>0</v>
          </cell>
          <cell r="BU60">
            <v>0</v>
          </cell>
          <cell r="BV60">
            <v>0</v>
          </cell>
          <cell r="BW60">
            <v>0</v>
          </cell>
          <cell r="BX60">
            <v>0</v>
          </cell>
          <cell r="BY60">
            <v>0</v>
          </cell>
          <cell r="BZ60">
            <v>1</v>
          </cell>
          <cell r="CA60">
            <v>1</v>
          </cell>
          <cell r="CB60">
            <v>0</v>
          </cell>
          <cell r="CC60">
            <v>1</v>
          </cell>
          <cell r="CD60">
            <v>0</v>
          </cell>
          <cell r="CE60">
            <v>0</v>
          </cell>
          <cell r="CF60">
            <v>0</v>
          </cell>
          <cell r="CG60">
            <v>1</v>
          </cell>
          <cell r="CH60">
            <v>0</v>
          </cell>
          <cell r="CI60">
            <v>0</v>
          </cell>
          <cell r="CJ60">
            <v>0</v>
          </cell>
          <cell r="CK60">
            <v>0</v>
          </cell>
          <cell r="CL60">
            <v>0</v>
          </cell>
          <cell r="CM60">
            <v>0</v>
          </cell>
          <cell r="CN60">
            <v>1</v>
          </cell>
          <cell r="CO60">
            <v>0</v>
          </cell>
          <cell r="CP60">
            <v>0</v>
          </cell>
        </row>
        <row r="61">
          <cell r="A61" t="str">
            <v>Fiji</v>
          </cell>
          <cell r="D61">
            <v>0</v>
          </cell>
          <cell r="E61">
            <v>0</v>
          </cell>
          <cell r="F61" t="str">
            <v>FJI</v>
          </cell>
          <cell r="G61" t="str">
            <v>FJ</v>
          </cell>
          <cell r="H61" t="str">
            <v>Fiji</v>
          </cell>
          <cell r="I61">
            <v>1</v>
          </cell>
          <cell r="J61" t="str">
            <v>Emerging and Developing Asia</v>
          </cell>
          <cell r="K61" t="str">
            <v>developing</v>
          </cell>
          <cell r="L61">
            <v>0</v>
          </cell>
          <cell r="M61">
            <v>0</v>
          </cell>
          <cell r="N61">
            <v>0</v>
          </cell>
          <cell r="O61">
            <v>0</v>
          </cell>
          <cell r="P61">
            <v>0</v>
          </cell>
          <cell r="Q61">
            <v>0</v>
          </cell>
          <cell r="R61">
            <v>0</v>
          </cell>
          <cell r="S61">
            <v>0</v>
          </cell>
          <cell r="T61">
            <v>0</v>
          </cell>
          <cell r="U61">
            <v>0</v>
          </cell>
          <cell r="V61">
            <v>0</v>
          </cell>
          <cell r="W61">
            <v>1</v>
          </cell>
          <cell r="X61">
            <v>0</v>
          </cell>
          <cell r="Y61" t="str">
            <v>East Asia &amp; Pacific</v>
          </cell>
          <cell r="Z61">
            <v>0</v>
          </cell>
          <cell r="AA61">
            <v>0</v>
          </cell>
          <cell r="AB61" t="str">
            <v>Upper middle income</v>
          </cell>
          <cell r="AC61">
            <v>5536759659</v>
          </cell>
          <cell r="AE61" t="str">
            <v/>
          </cell>
          <cell r="AL61">
            <v>1.06999996205559E-5</v>
          </cell>
          <cell r="AM61" t="str">
            <v/>
          </cell>
          <cell r="AN61" t="str">
            <v>Fiji</v>
          </cell>
          <cell r="AO61">
            <v>0</v>
          </cell>
          <cell r="AP61">
            <v>0</v>
          </cell>
          <cell r="AQ61">
            <v>0</v>
          </cell>
          <cell r="AR61">
            <v>0</v>
          </cell>
          <cell r="AW61">
            <v>3.7449610437838947E-6</v>
          </cell>
          <cell r="AY61">
            <v>6</v>
          </cell>
          <cell r="AZ61" t="str">
            <v/>
          </cell>
          <cell r="BA61">
            <v>5536759659</v>
          </cell>
          <cell r="BE61">
            <v>0.20000000298023224</v>
          </cell>
          <cell r="BF61">
            <v>5221282.19043901</v>
          </cell>
          <cell r="BG61">
            <v>0</v>
          </cell>
          <cell r="BH61" t="str">
            <v/>
          </cell>
          <cell r="BI61" t="str">
            <v/>
          </cell>
          <cell r="BJ61" t="str">
            <v/>
          </cell>
          <cell r="BK61" t="str">
            <v/>
          </cell>
          <cell r="BL61">
            <v>5221282</v>
          </cell>
          <cell r="BM61">
            <v>1</v>
          </cell>
          <cell r="BN61">
            <v>0</v>
          </cell>
          <cell r="BO61" t="str">
            <v/>
          </cell>
          <cell r="BP61" t="str">
            <v/>
          </cell>
          <cell r="BQ61">
            <v>0</v>
          </cell>
          <cell r="BR61">
            <v>0</v>
          </cell>
          <cell r="BS61">
            <v>0</v>
          </cell>
          <cell r="BT61">
            <v>0</v>
          </cell>
          <cell r="BU61">
            <v>0</v>
          </cell>
          <cell r="BV61">
            <v>0</v>
          </cell>
          <cell r="BW61">
            <v>0</v>
          </cell>
          <cell r="BX61">
            <v>0</v>
          </cell>
          <cell r="BY61">
            <v>0</v>
          </cell>
          <cell r="BZ61">
            <v>1</v>
          </cell>
          <cell r="CA61">
            <v>1</v>
          </cell>
          <cell r="CB61">
            <v>0</v>
          </cell>
          <cell r="CC61">
            <v>1</v>
          </cell>
          <cell r="CD61">
            <v>0</v>
          </cell>
          <cell r="CE61">
            <v>0</v>
          </cell>
          <cell r="CF61">
            <v>0</v>
          </cell>
          <cell r="CG61">
            <v>1</v>
          </cell>
          <cell r="CH61">
            <v>0</v>
          </cell>
          <cell r="CI61">
            <v>0</v>
          </cell>
          <cell r="CJ61">
            <v>0</v>
          </cell>
          <cell r="CK61">
            <v>0</v>
          </cell>
          <cell r="CL61">
            <v>0</v>
          </cell>
          <cell r="CM61">
            <v>0</v>
          </cell>
          <cell r="CN61">
            <v>1</v>
          </cell>
          <cell r="CO61">
            <v>0</v>
          </cell>
          <cell r="CP61">
            <v>0</v>
          </cell>
        </row>
        <row r="62">
          <cell r="A62" t="str">
            <v>French Polynesia</v>
          </cell>
          <cell r="D62">
            <v>0</v>
          </cell>
          <cell r="E62">
            <v>0</v>
          </cell>
          <cell r="F62" t="str">
            <v>PYF</v>
          </cell>
          <cell r="G62" t="str">
            <v>PF</v>
          </cell>
          <cell r="H62" t="str">
            <v>French Polynesia</v>
          </cell>
          <cell r="J62" t="str">
            <v/>
          </cell>
          <cell r="K62" t="str">
            <v>developing</v>
          </cell>
          <cell r="L62">
            <v>0</v>
          </cell>
          <cell r="M62">
            <v>0</v>
          </cell>
          <cell r="N62">
            <v>0</v>
          </cell>
          <cell r="O62">
            <v>0</v>
          </cell>
          <cell r="P62">
            <v>0</v>
          </cell>
          <cell r="Q62">
            <v>0</v>
          </cell>
          <cell r="R62">
            <v>1</v>
          </cell>
          <cell r="S62">
            <v>0</v>
          </cell>
          <cell r="T62">
            <v>1</v>
          </cell>
          <cell r="U62">
            <v>0</v>
          </cell>
          <cell r="V62">
            <v>0</v>
          </cell>
          <cell r="W62">
            <v>0</v>
          </cell>
          <cell r="X62">
            <v>0</v>
          </cell>
          <cell r="Y62" t="str">
            <v>East Asia &amp; Pacific</v>
          </cell>
          <cell r="Z62">
            <v>0</v>
          </cell>
          <cell r="AA62">
            <v>0</v>
          </cell>
          <cell r="AB62" t="str">
            <v>High income</v>
          </cell>
          <cell r="AE62" t="str">
            <v/>
          </cell>
          <cell r="AL62">
            <v>2.9299999368959107E-6</v>
          </cell>
          <cell r="AM62" t="str">
            <v/>
          </cell>
          <cell r="AN62" t="str">
            <v>French Polynesia</v>
          </cell>
          <cell r="AO62">
            <v>0</v>
          </cell>
          <cell r="AP62">
            <v>0</v>
          </cell>
          <cell r="AQ62">
            <v>0</v>
          </cell>
          <cell r="AR62">
            <v>0</v>
          </cell>
          <cell r="AW62">
            <v>6.6443949474993444E-6</v>
          </cell>
          <cell r="AY62">
            <v>1</v>
          </cell>
          <cell r="AZ62" t="str">
            <v/>
          </cell>
          <cell r="BA62">
            <v>5490000000</v>
          </cell>
          <cell r="BG62">
            <v>0</v>
          </cell>
          <cell r="BH62" t="str">
            <v/>
          </cell>
          <cell r="BI62" t="str">
            <v/>
          </cell>
          <cell r="BJ62" t="str">
            <v/>
          </cell>
          <cell r="BK62" t="str">
            <v/>
          </cell>
          <cell r="BL62">
            <v>1725763.75</v>
          </cell>
          <cell r="BM62">
            <v>1</v>
          </cell>
          <cell r="BN62">
            <v>0</v>
          </cell>
          <cell r="BO62" t="str">
            <v/>
          </cell>
          <cell r="BP62" t="str">
            <v/>
          </cell>
          <cell r="BQ62">
            <v>0</v>
          </cell>
          <cell r="BR62">
            <v>0</v>
          </cell>
          <cell r="BS62">
            <v>0</v>
          </cell>
          <cell r="BT62">
            <v>1</v>
          </cell>
          <cell r="BU62">
            <v>0</v>
          </cell>
          <cell r="BV62">
            <v>1</v>
          </cell>
          <cell r="BW62">
            <v>0</v>
          </cell>
          <cell r="BX62">
            <v>1</v>
          </cell>
          <cell r="BY62">
            <v>0</v>
          </cell>
          <cell r="BZ62">
            <v>0</v>
          </cell>
          <cell r="CA62">
            <v>1</v>
          </cell>
          <cell r="CB62">
            <v>0</v>
          </cell>
          <cell r="CC62">
            <v>1</v>
          </cell>
          <cell r="CD62">
            <v>0</v>
          </cell>
          <cell r="CE62">
            <v>0</v>
          </cell>
          <cell r="CF62">
            <v>0</v>
          </cell>
          <cell r="CG62">
            <v>1</v>
          </cell>
          <cell r="CH62">
            <v>0</v>
          </cell>
          <cell r="CI62">
            <v>0</v>
          </cell>
          <cell r="CJ62">
            <v>0</v>
          </cell>
          <cell r="CK62">
            <v>0</v>
          </cell>
          <cell r="CL62">
            <v>0</v>
          </cell>
          <cell r="CM62">
            <v>0</v>
          </cell>
          <cell r="CN62">
            <v>0</v>
          </cell>
          <cell r="CO62">
            <v>1</v>
          </cell>
          <cell r="CP62">
            <v>0</v>
          </cell>
        </row>
        <row r="63">
          <cell r="A63" t="str">
            <v>Guam</v>
          </cell>
          <cell r="D63">
            <v>0</v>
          </cell>
          <cell r="E63">
            <v>0</v>
          </cell>
          <cell r="F63" t="str">
            <v>GUM</v>
          </cell>
          <cell r="G63" t="str">
            <v>GU</v>
          </cell>
          <cell r="H63" t="str">
            <v>Guam</v>
          </cell>
          <cell r="J63" t="str">
            <v/>
          </cell>
          <cell r="K63" t="str">
            <v>developing</v>
          </cell>
          <cell r="L63">
            <v>0</v>
          </cell>
          <cell r="M63">
            <v>0</v>
          </cell>
          <cell r="N63">
            <v>0</v>
          </cell>
          <cell r="O63">
            <v>0</v>
          </cell>
          <cell r="P63">
            <v>0</v>
          </cell>
          <cell r="Q63">
            <v>0</v>
          </cell>
          <cell r="R63">
            <v>0</v>
          </cell>
          <cell r="S63">
            <v>0</v>
          </cell>
          <cell r="T63">
            <v>0</v>
          </cell>
          <cell r="U63">
            <v>0</v>
          </cell>
          <cell r="V63">
            <v>0</v>
          </cell>
          <cell r="W63">
            <v>1</v>
          </cell>
          <cell r="X63">
            <v>0</v>
          </cell>
          <cell r="Y63" t="str">
            <v>East Asia &amp; Pacific</v>
          </cell>
          <cell r="Z63">
            <v>0</v>
          </cell>
          <cell r="AA63">
            <v>0</v>
          </cell>
          <cell r="AB63" t="str">
            <v>High income</v>
          </cell>
          <cell r="AC63">
            <v>5920000000</v>
          </cell>
          <cell r="AE63" t="str">
            <v/>
          </cell>
          <cell r="AL63">
            <v>5.790000159322517E-6</v>
          </cell>
          <cell r="AM63" t="str">
            <v/>
          </cell>
          <cell r="AN63" t="str">
            <v>Guam</v>
          </cell>
          <cell r="AO63">
            <v>0</v>
          </cell>
          <cell r="AP63">
            <v>0</v>
          </cell>
          <cell r="AQ63">
            <v>0</v>
          </cell>
          <cell r="AR63">
            <v>0</v>
          </cell>
          <cell r="AW63">
            <v>6.6938679147959281E-5</v>
          </cell>
          <cell r="AY63">
            <v>6</v>
          </cell>
          <cell r="AZ63" t="str">
            <v/>
          </cell>
          <cell r="BA63">
            <v>5920000000</v>
          </cell>
          <cell r="BE63">
            <v>0.34999999403953552</v>
          </cell>
          <cell r="BG63">
            <v>0</v>
          </cell>
          <cell r="BH63" t="str">
            <v/>
          </cell>
          <cell r="BI63" t="str">
            <v/>
          </cell>
          <cell r="BJ63" t="str">
            <v/>
          </cell>
          <cell r="BK63" t="str">
            <v/>
          </cell>
          <cell r="BL63">
            <v>60494772</v>
          </cell>
          <cell r="BM63">
            <v>1</v>
          </cell>
          <cell r="BN63">
            <v>0</v>
          </cell>
          <cell r="BO63" t="str">
            <v/>
          </cell>
          <cell r="BP63" t="str">
            <v/>
          </cell>
          <cell r="BQ63">
            <v>0</v>
          </cell>
          <cell r="BR63">
            <v>0</v>
          </cell>
          <cell r="BS63">
            <v>0</v>
          </cell>
          <cell r="BT63">
            <v>0</v>
          </cell>
          <cell r="BU63">
            <v>0</v>
          </cell>
          <cell r="BV63">
            <v>0</v>
          </cell>
          <cell r="BW63">
            <v>0</v>
          </cell>
          <cell r="BX63">
            <v>0</v>
          </cell>
          <cell r="BY63">
            <v>0</v>
          </cell>
          <cell r="BZ63">
            <v>1</v>
          </cell>
          <cell r="CA63">
            <v>1</v>
          </cell>
          <cell r="CB63">
            <v>0</v>
          </cell>
          <cell r="CC63">
            <v>1</v>
          </cell>
          <cell r="CD63">
            <v>0</v>
          </cell>
          <cell r="CE63">
            <v>0</v>
          </cell>
          <cell r="CF63">
            <v>0</v>
          </cell>
          <cell r="CG63">
            <v>1</v>
          </cell>
          <cell r="CH63">
            <v>0</v>
          </cell>
          <cell r="CI63">
            <v>0</v>
          </cell>
          <cell r="CJ63">
            <v>0</v>
          </cell>
          <cell r="CK63">
            <v>0</v>
          </cell>
          <cell r="CL63">
            <v>0</v>
          </cell>
          <cell r="CM63">
            <v>0</v>
          </cell>
          <cell r="CN63">
            <v>0</v>
          </cell>
          <cell r="CO63">
            <v>1</v>
          </cell>
          <cell r="CP63">
            <v>0</v>
          </cell>
        </row>
        <row r="64">
          <cell r="A64" t="str">
            <v>Hong Kong</v>
          </cell>
          <cell r="B64" t="str">
            <v>Hong Kong</v>
          </cell>
          <cell r="C64" t="str">
            <v>Hong Kong2</v>
          </cell>
          <cell r="D64">
            <v>1</v>
          </cell>
          <cell r="E64">
            <v>1</v>
          </cell>
          <cell r="F64" t="str">
            <v>HKG</v>
          </cell>
          <cell r="G64" t="str">
            <v>HK</v>
          </cell>
          <cell r="H64" t="str">
            <v>Hong Kong</v>
          </cell>
          <cell r="J64" t="str">
            <v/>
          </cell>
          <cell r="K64" t="str">
            <v>developing</v>
          </cell>
          <cell r="L64">
            <v>0</v>
          </cell>
          <cell r="M64">
            <v>0</v>
          </cell>
          <cell r="N64">
            <v>0</v>
          </cell>
          <cell r="O64">
            <v>0</v>
          </cell>
          <cell r="P64">
            <v>0</v>
          </cell>
          <cell r="Q64">
            <v>0</v>
          </cell>
          <cell r="R64">
            <v>0</v>
          </cell>
          <cell r="S64">
            <v>0</v>
          </cell>
          <cell r="T64">
            <v>0</v>
          </cell>
          <cell r="U64">
            <v>0</v>
          </cell>
          <cell r="V64">
            <v>0</v>
          </cell>
          <cell r="W64">
            <v>0</v>
          </cell>
          <cell r="X64">
            <v>0</v>
          </cell>
          <cell r="Y64" t="str">
            <v>East Asia &amp; Pacific</v>
          </cell>
          <cell r="Z64">
            <v>0</v>
          </cell>
          <cell r="AA64">
            <v>0</v>
          </cell>
          <cell r="AB64" t="str">
            <v>High income</v>
          </cell>
          <cell r="AC64">
            <v>362682000000</v>
          </cell>
          <cell r="AE64" t="str">
            <v/>
          </cell>
          <cell r="AH64">
            <v>4</v>
          </cell>
          <cell r="AI64">
            <v>1243.677978515625</v>
          </cell>
          <cell r="AJ64">
            <v>3.9219599217176437E-2</v>
          </cell>
          <cell r="AK64">
            <v>71.050003051757813</v>
          </cell>
          <cell r="AL64">
            <v>4.1691400110721588E-2</v>
          </cell>
          <cell r="AM64">
            <v>19178594624</v>
          </cell>
          <cell r="AN64" t="str">
            <v>Hong Kong</v>
          </cell>
          <cell r="AO64">
            <v>1</v>
          </cell>
          <cell r="AP64">
            <v>1</v>
          </cell>
          <cell r="AQ64">
            <v>1596386312192</v>
          </cell>
          <cell r="AR64">
            <v>1</v>
          </cell>
          <cell r="AS64">
            <v>10</v>
          </cell>
          <cell r="AT64">
            <v>1372.3750308279612</v>
          </cell>
          <cell r="AU64">
            <v>3.6129188697528403E-2</v>
          </cell>
          <cell r="AV64">
            <v>73.027778807619057</v>
          </cell>
          <cell r="AW64">
            <v>4.3754789654056894E-2</v>
          </cell>
          <cell r="AX64">
            <v>0</v>
          </cell>
          <cell r="AY64">
            <v>4</v>
          </cell>
          <cell r="AZ64" t="str">
            <v>English</v>
          </cell>
          <cell r="BA64">
            <v>362682000000</v>
          </cell>
          <cell r="BB64">
            <v>10481.385986328125</v>
          </cell>
          <cell r="BE64">
            <v>0.16500000655651093</v>
          </cell>
          <cell r="BF64">
            <v>23261738779.7286</v>
          </cell>
          <cell r="BG64">
            <v>0</v>
          </cell>
          <cell r="BH64">
            <v>977.89814350219854</v>
          </cell>
          <cell r="BI64">
            <v>2.8771363128088093E-2</v>
          </cell>
          <cell r="BJ64">
            <v>65.125000000000014</v>
          </cell>
          <cell r="BK64">
            <v>4.437631525355331E-2</v>
          </cell>
          <cell r="BL64">
            <v>23261739008</v>
          </cell>
          <cell r="BM64">
            <v>1</v>
          </cell>
          <cell r="BN64">
            <v>1</v>
          </cell>
          <cell r="BO64">
            <v>1</v>
          </cell>
          <cell r="BP64">
            <v>1</v>
          </cell>
          <cell r="BQ64">
            <v>0</v>
          </cell>
          <cell r="BR64">
            <v>0</v>
          </cell>
          <cell r="BS64">
            <v>0</v>
          </cell>
          <cell r="BT64">
            <v>0</v>
          </cell>
          <cell r="BU64">
            <v>0</v>
          </cell>
          <cell r="BV64">
            <v>0</v>
          </cell>
          <cell r="BW64">
            <v>0</v>
          </cell>
          <cell r="BX64">
            <v>0</v>
          </cell>
          <cell r="BY64">
            <v>0</v>
          </cell>
          <cell r="BZ64">
            <v>1</v>
          </cell>
          <cell r="CA64">
            <v>1</v>
          </cell>
          <cell r="CB64">
            <v>0</v>
          </cell>
          <cell r="CC64">
            <v>1</v>
          </cell>
          <cell r="CD64">
            <v>0</v>
          </cell>
          <cell r="CE64">
            <v>0</v>
          </cell>
          <cell r="CF64">
            <v>0</v>
          </cell>
          <cell r="CG64">
            <v>1</v>
          </cell>
          <cell r="CH64">
            <v>0</v>
          </cell>
          <cell r="CI64">
            <v>0</v>
          </cell>
          <cell r="CJ64">
            <v>0</v>
          </cell>
          <cell r="CK64">
            <v>0</v>
          </cell>
          <cell r="CL64">
            <v>0</v>
          </cell>
          <cell r="CM64">
            <v>0</v>
          </cell>
          <cell r="CN64">
            <v>0</v>
          </cell>
          <cell r="CO64">
            <v>1</v>
          </cell>
          <cell r="CP64">
            <v>0</v>
          </cell>
        </row>
        <row r="65">
          <cell r="A65" t="str">
            <v>Indonesia</v>
          </cell>
          <cell r="B65" t="str">
            <v>Indonesia</v>
          </cell>
          <cell r="C65" t="str">
            <v>Indonesia</v>
          </cell>
          <cell r="D65">
            <v>1</v>
          </cell>
          <cell r="E65">
            <v>1</v>
          </cell>
          <cell r="F65" t="str">
            <v>IDN</v>
          </cell>
          <cell r="G65" t="str">
            <v>ID</v>
          </cell>
          <cell r="H65" t="str">
            <v>Indonesia</v>
          </cell>
          <cell r="I65">
            <v>1</v>
          </cell>
          <cell r="J65" t="str">
            <v>Emerging and Developing Asia</v>
          </cell>
          <cell r="K65" t="str">
            <v>developing</v>
          </cell>
          <cell r="L65">
            <v>0</v>
          </cell>
          <cell r="M65">
            <v>0</v>
          </cell>
          <cell r="N65">
            <v>0</v>
          </cell>
          <cell r="O65">
            <v>0</v>
          </cell>
          <cell r="P65">
            <v>0</v>
          </cell>
          <cell r="Q65">
            <v>0</v>
          </cell>
          <cell r="R65">
            <v>0</v>
          </cell>
          <cell r="S65">
            <v>0</v>
          </cell>
          <cell r="T65">
            <v>0</v>
          </cell>
          <cell r="U65">
            <v>0</v>
          </cell>
          <cell r="V65">
            <v>0</v>
          </cell>
          <cell r="W65">
            <v>0</v>
          </cell>
          <cell r="X65">
            <v>0</v>
          </cell>
          <cell r="Y65" t="str">
            <v>East Asia &amp; Pacific</v>
          </cell>
          <cell r="Z65">
            <v>0</v>
          </cell>
          <cell r="AA65">
            <v>0</v>
          </cell>
          <cell r="AB65" t="str">
            <v>Lower middle income</v>
          </cell>
          <cell r="AC65">
            <v>1042170000000</v>
          </cell>
          <cell r="AE65" t="str">
            <v/>
          </cell>
          <cell r="AH65">
            <v>57</v>
          </cell>
          <cell r="AI65">
            <v>188.78739929199219</v>
          </cell>
          <cell r="AJ65">
            <v>5.9533999301493168E-3</v>
          </cell>
          <cell r="AK65">
            <v>61.450000762939453</v>
          </cell>
          <cell r="AL65">
            <v>5.3850002586841583E-4</v>
          </cell>
          <cell r="AM65">
            <v>247737839.09999999</v>
          </cell>
          <cell r="AN65" t="str">
            <v>Indonesia</v>
          </cell>
          <cell r="AO65">
            <v>1</v>
          </cell>
          <cell r="AP65">
            <v>1</v>
          </cell>
          <cell r="AQ65">
            <v>22052352000</v>
          </cell>
          <cell r="AR65">
            <v>0</v>
          </cell>
          <cell r="AW65">
            <v>3.1134081279047834E-3</v>
          </cell>
          <cell r="AY65">
            <v>6</v>
          </cell>
          <cell r="AZ65" t="str">
            <v>French</v>
          </cell>
          <cell r="BA65">
            <v>1042170000000</v>
          </cell>
          <cell r="BB65">
            <v>8481.99267578125</v>
          </cell>
          <cell r="BE65">
            <v>0.25</v>
          </cell>
          <cell r="BF65">
            <v>659492702.73102701</v>
          </cell>
          <cell r="BG65">
            <v>0</v>
          </cell>
          <cell r="BH65">
            <v>143.83507759098583</v>
          </cell>
          <cell r="BI65">
            <v>4.2318632829244918E-3</v>
          </cell>
          <cell r="BJ65">
            <v>51.075000000000003</v>
          </cell>
          <cell r="BK65">
            <v>1.258111285701207E-3</v>
          </cell>
          <cell r="BL65">
            <v>659492672</v>
          </cell>
          <cell r="BM65">
            <v>1</v>
          </cell>
          <cell r="BN65">
            <v>1</v>
          </cell>
          <cell r="BO65">
            <v>0</v>
          </cell>
          <cell r="BP65">
            <v>0</v>
          </cell>
          <cell r="BQ65">
            <v>0</v>
          </cell>
          <cell r="BR65">
            <v>0</v>
          </cell>
          <cell r="BS65">
            <v>0</v>
          </cell>
          <cell r="BT65">
            <v>0</v>
          </cell>
          <cell r="BU65">
            <v>0</v>
          </cell>
          <cell r="BV65">
            <v>0</v>
          </cell>
          <cell r="BW65">
            <v>0</v>
          </cell>
          <cell r="BX65">
            <v>0</v>
          </cell>
          <cell r="BY65">
            <v>0</v>
          </cell>
          <cell r="BZ65">
            <v>1</v>
          </cell>
          <cell r="CA65">
            <v>1</v>
          </cell>
          <cell r="CB65">
            <v>0</v>
          </cell>
          <cell r="CC65">
            <v>1</v>
          </cell>
          <cell r="CD65">
            <v>0</v>
          </cell>
          <cell r="CE65">
            <v>0</v>
          </cell>
          <cell r="CF65">
            <v>0</v>
          </cell>
          <cell r="CG65">
            <v>1</v>
          </cell>
          <cell r="CH65">
            <v>0</v>
          </cell>
          <cell r="CI65">
            <v>0</v>
          </cell>
          <cell r="CJ65">
            <v>0</v>
          </cell>
          <cell r="CK65">
            <v>0</v>
          </cell>
          <cell r="CL65">
            <v>0</v>
          </cell>
          <cell r="CM65">
            <v>0</v>
          </cell>
          <cell r="CN65">
            <v>0</v>
          </cell>
          <cell r="CO65">
            <v>0</v>
          </cell>
          <cell r="CP65">
            <v>1</v>
          </cell>
        </row>
        <row r="66">
          <cell r="A66" t="str">
            <v>Japan</v>
          </cell>
          <cell r="B66" t="str">
            <v>Japan</v>
          </cell>
          <cell r="C66" t="str">
            <v>Japan</v>
          </cell>
          <cell r="D66">
            <v>1</v>
          </cell>
          <cell r="E66">
            <v>1</v>
          </cell>
          <cell r="F66" t="str">
            <v>JPN</v>
          </cell>
          <cell r="G66" t="str">
            <v>JP</v>
          </cell>
          <cell r="H66" t="str">
            <v>Japan</v>
          </cell>
          <cell r="J66" t="str">
            <v/>
          </cell>
          <cell r="K66" t="str">
            <v>developed</v>
          </cell>
          <cell r="L66">
            <v>0</v>
          </cell>
          <cell r="M66">
            <v>1</v>
          </cell>
          <cell r="N66">
            <v>0</v>
          </cell>
          <cell r="O66">
            <v>0</v>
          </cell>
          <cell r="P66">
            <v>0</v>
          </cell>
          <cell r="Q66">
            <v>0</v>
          </cell>
          <cell r="R66">
            <v>0</v>
          </cell>
          <cell r="S66">
            <v>0</v>
          </cell>
          <cell r="T66">
            <v>0</v>
          </cell>
          <cell r="U66">
            <v>0</v>
          </cell>
          <cell r="V66">
            <v>0</v>
          </cell>
          <cell r="W66">
            <v>0</v>
          </cell>
          <cell r="X66">
            <v>0</v>
          </cell>
          <cell r="Y66" t="str">
            <v>East Asia &amp; Pacific</v>
          </cell>
          <cell r="Z66">
            <v>0</v>
          </cell>
          <cell r="AA66">
            <v>0</v>
          </cell>
          <cell r="AB66" t="str">
            <v>High income</v>
          </cell>
          <cell r="AC66">
            <v>4971320000000</v>
          </cell>
          <cell r="AE66" t="str">
            <v/>
          </cell>
          <cell r="AH66">
            <v>13</v>
          </cell>
          <cell r="AI66">
            <v>623.9166259765625</v>
          </cell>
          <cell r="AJ66">
            <v>1.9675299525260925E-2</v>
          </cell>
          <cell r="AK66">
            <v>60.5</v>
          </cell>
          <cell r="AL66">
            <v>2.2365599870681763E-2</v>
          </cell>
          <cell r="AM66">
            <v>10288479277</v>
          </cell>
          <cell r="AN66" t="str">
            <v>Japan</v>
          </cell>
          <cell r="AO66">
            <v>1</v>
          </cell>
          <cell r="AP66">
            <v>1</v>
          </cell>
          <cell r="AQ66">
            <v>4067889774592</v>
          </cell>
          <cell r="AR66">
            <v>0</v>
          </cell>
          <cell r="AW66">
            <v>2.1682644715122185E-2</v>
          </cell>
          <cell r="AY66">
            <v>104</v>
          </cell>
          <cell r="AZ66" t="str">
            <v>German</v>
          </cell>
          <cell r="BA66">
            <v>4971320000000</v>
          </cell>
          <cell r="BB66">
            <v>27479</v>
          </cell>
          <cell r="BE66">
            <v>0.29739999771118164</v>
          </cell>
          <cell r="BF66">
            <v>11529540246.7696</v>
          </cell>
          <cell r="BG66">
            <v>0</v>
          </cell>
          <cell r="BH66">
            <v>695.59459252123213</v>
          </cell>
          <cell r="BI66">
            <v>2.0465530837075207E-2</v>
          </cell>
          <cell r="BJ66">
            <v>62.850000000000009</v>
          </cell>
          <cell r="BK66">
            <v>2.1994852472724223E-2</v>
          </cell>
          <cell r="BL66">
            <v>11529540608</v>
          </cell>
          <cell r="BM66">
            <v>1</v>
          </cell>
          <cell r="BN66">
            <v>1</v>
          </cell>
          <cell r="BO66">
            <v>1</v>
          </cell>
          <cell r="BP66">
            <v>1</v>
          </cell>
          <cell r="BQ66">
            <v>0</v>
          </cell>
          <cell r="BR66">
            <v>0</v>
          </cell>
          <cell r="BS66">
            <v>0</v>
          </cell>
          <cell r="BT66">
            <v>0</v>
          </cell>
          <cell r="BU66">
            <v>0</v>
          </cell>
          <cell r="BV66">
            <v>0</v>
          </cell>
          <cell r="BW66">
            <v>1</v>
          </cell>
          <cell r="BX66">
            <v>1</v>
          </cell>
          <cell r="BY66">
            <v>0</v>
          </cell>
          <cell r="BZ66">
            <v>0</v>
          </cell>
          <cell r="CA66">
            <v>0</v>
          </cell>
          <cell r="CB66">
            <v>0</v>
          </cell>
          <cell r="CC66">
            <v>1</v>
          </cell>
          <cell r="CD66">
            <v>0</v>
          </cell>
          <cell r="CE66">
            <v>0</v>
          </cell>
          <cell r="CF66">
            <v>0</v>
          </cell>
          <cell r="CG66">
            <v>1</v>
          </cell>
          <cell r="CH66">
            <v>0</v>
          </cell>
          <cell r="CI66">
            <v>0</v>
          </cell>
          <cell r="CJ66">
            <v>0</v>
          </cell>
          <cell r="CK66">
            <v>0</v>
          </cell>
          <cell r="CL66">
            <v>0</v>
          </cell>
          <cell r="CM66">
            <v>0</v>
          </cell>
          <cell r="CN66">
            <v>0</v>
          </cell>
          <cell r="CO66">
            <v>1</v>
          </cell>
          <cell r="CP66">
            <v>0</v>
          </cell>
        </row>
        <row r="67">
          <cell r="A67" t="str">
            <v>Kiribati</v>
          </cell>
          <cell r="D67">
            <v>0</v>
          </cell>
          <cell r="E67">
            <v>0</v>
          </cell>
          <cell r="F67" t="str">
            <v>KIR</v>
          </cell>
          <cell r="G67" t="str">
            <v>KI</v>
          </cell>
          <cell r="H67" t="str">
            <v>Kiribati</v>
          </cell>
          <cell r="I67">
            <v>1</v>
          </cell>
          <cell r="J67" t="str">
            <v>Emerging and Developing Asia</v>
          </cell>
          <cell r="K67" t="str">
            <v>developing</v>
          </cell>
          <cell r="L67">
            <v>0</v>
          </cell>
          <cell r="M67">
            <v>0</v>
          </cell>
          <cell r="N67">
            <v>0</v>
          </cell>
          <cell r="O67">
            <v>0</v>
          </cell>
          <cell r="P67">
            <v>0</v>
          </cell>
          <cell r="Q67">
            <v>0</v>
          </cell>
          <cell r="R67">
            <v>0</v>
          </cell>
          <cell r="S67">
            <v>0</v>
          </cell>
          <cell r="T67">
            <v>0</v>
          </cell>
          <cell r="U67">
            <v>0</v>
          </cell>
          <cell r="V67">
            <v>0</v>
          </cell>
          <cell r="W67">
            <v>0</v>
          </cell>
          <cell r="X67">
            <v>0</v>
          </cell>
          <cell r="Y67" t="str">
            <v>East Asia &amp; Pacific</v>
          </cell>
          <cell r="Z67">
            <v>0</v>
          </cell>
          <cell r="AA67">
            <v>0</v>
          </cell>
          <cell r="AB67" t="str">
            <v>Lower middle income</v>
          </cell>
          <cell r="AC67">
            <v>188284518.80000001</v>
          </cell>
          <cell r="AE67" t="str">
            <v/>
          </cell>
          <cell r="AL67">
            <v>7.0900000537221786E-6</v>
          </cell>
          <cell r="AM67" t="str">
            <v/>
          </cell>
          <cell r="AN67" t="str">
            <v>Kiribati</v>
          </cell>
          <cell r="AO67">
            <v>0</v>
          </cell>
          <cell r="AP67">
            <v>0</v>
          </cell>
          <cell r="AR67">
            <v>0</v>
          </cell>
          <cell r="AW67">
            <v>2.8122517124411441E-7</v>
          </cell>
          <cell r="AY67">
            <v>0</v>
          </cell>
          <cell r="AZ67" t="str">
            <v/>
          </cell>
          <cell r="BA67">
            <v>188284518.80000001</v>
          </cell>
          <cell r="BB67">
            <v>0</v>
          </cell>
          <cell r="BG67">
            <v>0</v>
          </cell>
          <cell r="BH67" t="str">
            <v/>
          </cell>
          <cell r="BI67" t="str">
            <v/>
          </cell>
          <cell r="BJ67" t="str">
            <v/>
          </cell>
          <cell r="BK67" t="str">
            <v/>
          </cell>
          <cell r="BL67">
            <v>1443845</v>
          </cell>
          <cell r="BM67">
            <v>1</v>
          </cell>
          <cell r="BN67">
            <v>0</v>
          </cell>
          <cell r="BO67" t="str">
            <v/>
          </cell>
          <cell r="BP67" t="str">
            <v/>
          </cell>
          <cell r="BQ67">
            <v>0</v>
          </cell>
          <cell r="BR67">
            <v>0</v>
          </cell>
          <cell r="BS67">
            <v>0</v>
          </cell>
          <cell r="BT67">
            <v>0</v>
          </cell>
          <cell r="BU67">
            <v>0</v>
          </cell>
          <cell r="BV67">
            <v>0</v>
          </cell>
          <cell r="BW67">
            <v>0</v>
          </cell>
          <cell r="BX67">
            <v>0</v>
          </cell>
          <cell r="BY67">
            <v>0</v>
          </cell>
          <cell r="BZ67">
            <v>1</v>
          </cell>
          <cell r="CA67">
            <v>1</v>
          </cell>
          <cell r="CB67">
            <v>0</v>
          </cell>
          <cell r="CC67">
            <v>1</v>
          </cell>
          <cell r="CD67">
            <v>0</v>
          </cell>
          <cell r="CE67">
            <v>0</v>
          </cell>
          <cell r="CF67">
            <v>0</v>
          </cell>
          <cell r="CG67">
            <v>1</v>
          </cell>
          <cell r="CH67">
            <v>0</v>
          </cell>
          <cell r="CI67">
            <v>0</v>
          </cell>
          <cell r="CJ67">
            <v>0</v>
          </cell>
          <cell r="CK67">
            <v>0</v>
          </cell>
          <cell r="CL67">
            <v>0</v>
          </cell>
          <cell r="CM67">
            <v>0</v>
          </cell>
          <cell r="CN67">
            <v>0</v>
          </cell>
          <cell r="CO67">
            <v>0</v>
          </cell>
          <cell r="CP67">
            <v>1</v>
          </cell>
        </row>
        <row r="68">
          <cell r="A68" t="str">
            <v>Laos</v>
          </cell>
          <cell r="D68">
            <v>0</v>
          </cell>
          <cell r="E68">
            <v>0</v>
          </cell>
          <cell r="F68" t="str">
            <v>LAO</v>
          </cell>
          <cell r="G68" t="str">
            <v>LA</v>
          </cell>
          <cell r="H68" t="str">
            <v>Laos</v>
          </cell>
          <cell r="I68">
            <v>1</v>
          </cell>
          <cell r="J68" t="str">
            <v>Emerging and Developing Asia</v>
          </cell>
          <cell r="K68" t="str">
            <v>developing</v>
          </cell>
          <cell r="L68">
            <v>0</v>
          </cell>
          <cell r="M68">
            <v>0</v>
          </cell>
          <cell r="N68">
            <v>0</v>
          </cell>
          <cell r="O68">
            <v>0</v>
          </cell>
          <cell r="P68">
            <v>0</v>
          </cell>
          <cell r="Q68">
            <v>0</v>
          </cell>
          <cell r="R68">
            <v>0</v>
          </cell>
          <cell r="S68">
            <v>0</v>
          </cell>
          <cell r="T68">
            <v>0</v>
          </cell>
          <cell r="U68">
            <v>0</v>
          </cell>
          <cell r="V68">
            <v>0</v>
          </cell>
          <cell r="W68">
            <v>0</v>
          </cell>
          <cell r="X68">
            <v>0</v>
          </cell>
          <cell r="Y68" t="str">
            <v>East Asia &amp; Pacific</v>
          </cell>
          <cell r="Z68">
            <v>0</v>
          </cell>
          <cell r="AA68">
            <v>0</v>
          </cell>
          <cell r="AB68" t="str">
            <v>Lower middle income</v>
          </cell>
          <cell r="AC68">
            <v>17953786416</v>
          </cell>
          <cell r="AE68" t="str">
            <v/>
          </cell>
          <cell r="AL68">
            <v>2.7900000532099511E-6</v>
          </cell>
          <cell r="AM68" t="str">
            <v/>
          </cell>
          <cell r="AN68" t="str">
            <v>Laos</v>
          </cell>
          <cell r="AO68">
            <v>0</v>
          </cell>
          <cell r="AP68">
            <v>0</v>
          </cell>
          <cell r="AQ68">
            <v>0</v>
          </cell>
          <cell r="AR68">
            <v>0</v>
          </cell>
          <cell r="AW68">
            <v>4.5506044972470261E-5</v>
          </cell>
          <cell r="AY68">
            <v>4</v>
          </cell>
          <cell r="AZ68" t="str">
            <v/>
          </cell>
          <cell r="BA68">
            <v>17953786416</v>
          </cell>
          <cell r="BE68">
            <v>0.23999999463558197</v>
          </cell>
          <cell r="BF68">
            <v>1428250.13</v>
          </cell>
          <cell r="BG68">
            <v>0</v>
          </cell>
          <cell r="BH68" t="str">
            <v/>
          </cell>
          <cell r="BI68" t="str">
            <v/>
          </cell>
          <cell r="BJ68" t="str">
            <v/>
          </cell>
          <cell r="BK68" t="str">
            <v/>
          </cell>
          <cell r="BL68">
            <v>1428250.125</v>
          </cell>
          <cell r="BM68">
            <v>1</v>
          </cell>
          <cell r="BN68">
            <v>0</v>
          </cell>
          <cell r="BO68" t="str">
            <v/>
          </cell>
          <cell r="BP68" t="str">
            <v/>
          </cell>
          <cell r="BQ68">
            <v>0</v>
          </cell>
          <cell r="BR68">
            <v>0</v>
          </cell>
          <cell r="BS68">
            <v>0</v>
          </cell>
          <cell r="BT68">
            <v>0</v>
          </cell>
          <cell r="BU68">
            <v>0</v>
          </cell>
          <cell r="BV68">
            <v>0</v>
          </cell>
          <cell r="BW68">
            <v>0</v>
          </cell>
          <cell r="BX68">
            <v>0</v>
          </cell>
          <cell r="BY68">
            <v>0</v>
          </cell>
          <cell r="BZ68">
            <v>1</v>
          </cell>
          <cell r="CA68">
            <v>1</v>
          </cell>
          <cell r="CB68">
            <v>0</v>
          </cell>
          <cell r="CC68">
            <v>1</v>
          </cell>
          <cell r="CD68">
            <v>0</v>
          </cell>
          <cell r="CE68">
            <v>0</v>
          </cell>
          <cell r="CF68">
            <v>0</v>
          </cell>
          <cell r="CG68">
            <v>1</v>
          </cell>
          <cell r="CH68">
            <v>0</v>
          </cell>
          <cell r="CI68">
            <v>0</v>
          </cell>
          <cell r="CJ68">
            <v>0</v>
          </cell>
          <cell r="CK68">
            <v>0</v>
          </cell>
          <cell r="CL68">
            <v>0</v>
          </cell>
          <cell r="CM68">
            <v>0</v>
          </cell>
          <cell r="CN68">
            <v>0</v>
          </cell>
          <cell r="CO68">
            <v>0</v>
          </cell>
          <cell r="CP68">
            <v>1</v>
          </cell>
        </row>
        <row r="69">
          <cell r="A69" t="str">
            <v>Macao</v>
          </cell>
          <cell r="B69" t="str">
            <v>Macao</v>
          </cell>
          <cell r="C69" t="str">
            <v>Macao</v>
          </cell>
          <cell r="D69">
            <v>1</v>
          </cell>
          <cell r="E69">
            <v>1</v>
          </cell>
          <cell r="F69" t="str">
            <v>MAC</v>
          </cell>
          <cell r="G69" t="str">
            <v>MO</v>
          </cell>
          <cell r="H69" t="str">
            <v>Macao</v>
          </cell>
          <cell r="J69" t="str">
            <v/>
          </cell>
          <cell r="K69" t="str">
            <v>developing</v>
          </cell>
          <cell r="L69">
            <v>0</v>
          </cell>
          <cell r="M69">
            <v>0</v>
          </cell>
          <cell r="N69">
            <v>0</v>
          </cell>
          <cell r="O69">
            <v>0</v>
          </cell>
          <cell r="P69">
            <v>0</v>
          </cell>
          <cell r="Q69">
            <v>0</v>
          </cell>
          <cell r="R69">
            <v>0</v>
          </cell>
          <cell r="S69">
            <v>0</v>
          </cell>
          <cell r="T69">
            <v>0</v>
          </cell>
          <cell r="U69">
            <v>0</v>
          </cell>
          <cell r="V69">
            <v>0</v>
          </cell>
          <cell r="W69">
            <v>0</v>
          </cell>
          <cell r="X69">
            <v>0</v>
          </cell>
          <cell r="Y69" t="str">
            <v>East Asia &amp; Pacific</v>
          </cell>
          <cell r="Z69">
            <v>0</v>
          </cell>
          <cell r="AA69">
            <v>0</v>
          </cell>
          <cell r="AB69" t="str">
            <v>High income</v>
          </cell>
          <cell r="AC69">
            <v>55084050790</v>
          </cell>
          <cell r="AE69" t="str">
            <v/>
          </cell>
          <cell r="AH69">
            <v>22</v>
          </cell>
          <cell r="AI69">
            <v>424.91641235351563</v>
          </cell>
          <cell r="AJ69">
            <v>1.3399800285696983E-2</v>
          </cell>
          <cell r="AK69">
            <v>68.25</v>
          </cell>
          <cell r="AL69">
            <v>2.3876999039202929E-3</v>
          </cell>
          <cell r="AM69">
            <v>1098390242</v>
          </cell>
          <cell r="AN69" t="str">
            <v>Macao</v>
          </cell>
          <cell r="AO69">
            <v>1</v>
          </cell>
          <cell r="AP69">
            <v>1</v>
          </cell>
          <cell r="AQ69">
            <v>84858986496</v>
          </cell>
          <cell r="AR69">
            <v>1</v>
          </cell>
          <cell r="AS69">
            <v>46</v>
          </cell>
          <cell r="AT69">
            <v>144.3120665314236</v>
          </cell>
          <cell r="AU69">
            <v>3.7991640520437888E-3</v>
          </cell>
          <cell r="AV69">
            <v>56.651063300438103</v>
          </cell>
          <cell r="AW69">
            <v>5.0007523331111392E-4</v>
          </cell>
          <cell r="AX69">
            <v>0.12</v>
          </cell>
          <cell r="AY69">
            <v>4</v>
          </cell>
          <cell r="AZ69" t="str">
            <v/>
          </cell>
          <cell r="BA69">
            <v>55084050790</v>
          </cell>
          <cell r="BE69">
            <v>0.11999999731779099</v>
          </cell>
          <cell r="BF69">
            <v>1146973330.10606</v>
          </cell>
          <cell r="BG69">
            <v>0</v>
          </cell>
          <cell r="BH69">
            <v>356.5284554282174</v>
          </cell>
          <cell r="BI69">
            <v>1.048965040457565E-2</v>
          </cell>
          <cell r="BJ69">
            <v>65.000000000000014</v>
          </cell>
          <cell r="BK69">
            <v>2.188075902931201E-3</v>
          </cell>
          <cell r="BL69">
            <v>1146973312</v>
          </cell>
          <cell r="BM69">
            <v>1</v>
          </cell>
          <cell r="BN69">
            <v>1</v>
          </cell>
          <cell r="BO69">
            <v>0</v>
          </cell>
          <cell r="BP69">
            <v>0</v>
          </cell>
          <cell r="BQ69">
            <v>0</v>
          </cell>
          <cell r="BR69">
            <v>0</v>
          </cell>
          <cell r="BS69">
            <v>0</v>
          </cell>
          <cell r="BT69">
            <v>0</v>
          </cell>
          <cell r="BU69">
            <v>0</v>
          </cell>
          <cell r="BV69">
            <v>0</v>
          </cell>
          <cell r="BW69">
            <v>0</v>
          </cell>
          <cell r="BX69">
            <v>0</v>
          </cell>
          <cell r="BY69">
            <v>0</v>
          </cell>
          <cell r="BZ69">
            <v>1</v>
          </cell>
          <cell r="CA69">
            <v>1</v>
          </cell>
          <cell r="CB69">
            <v>0</v>
          </cell>
          <cell r="CC69">
            <v>1</v>
          </cell>
          <cell r="CD69">
            <v>0</v>
          </cell>
          <cell r="CE69">
            <v>0</v>
          </cell>
          <cell r="CF69">
            <v>0</v>
          </cell>
          <cell r="CG69">
            <v>1</v>
          </cell>
          <cell r="CH69">
            <v>0</v>
          </cell>
          <cell r="CI69">
            <v>0</v>
          </cell>
          <cell r="CJ69">
            <v>0</v>
          </cell>
          <cell r="CK69">
            <v>0</v>
          </cell>
          <cell r="CL69">
            <v>0</v>
          </cell>
          <cell r="CM69">
            <v>0</v>
          </cell>
          <cell r="CN69">
            <v>0</v>
          </cell>
          <cell r="CO69">
            <v>1</v>
          </cell>
          <cell r="CP69">
            <v>0</v>
          </cell>
        </row>
        <row r="70">
          <cell r="A70" t="str">
            <v>Malaysia</v>
          </cell>
          <cell r="B70" t="str">
            <v>Malaysia (Labuan)</v>
          </cell>
          <cell r="C70" t="str">
            <v>Malaysia (Labuan)3</v>
          </cell>
          <cell r="D70">
            <v>1</v>
          </cell>
          <cell r="E70">
            <v>1</v>
          </cell>
          <cell r="F70" t="str">
            <v>MYS</v>
          </cell>
          <cell r="G70" t="str">
            <v>MY</v>
          </cell>
          <cell r="H70" t="str">
            <v>Malaysia</v>
          </cell>
          <cell r="I70">
            <v>1</v>
          </cell>
          <cell r="J70" t="str">
            <v>Emerging and Developing Asia</v>
          </cell>
          <cell r="K70" t="str">
            <v>developing</v>
          </cell>
          <cell r="L70">
            <v>0</v>
          </cell>
          <cell r="M70">
            <v>0</v>
          </cell>
          <cell r="N70">
            <v>0</v>
          </cell>
          <cell r="O70">
            <v>0</v>
          </cell>
          <cell r="P70">
            <v>0</v>
          </cell>
          <cell r="Q70">
            <v>0</v>
          </cell>
          <cell r="R70">
            <v>0</v>
          </cell>
          <cell r="S70">
            <v>0</v>
          </cell>
          <cell r="T70">
            <v>0</v>
          </cell>
          <cell r="U70">
            <v>0</v>
          </cell>
          <cell r="V70">
            <v>0</v>
          </cell>
          <cell r="W70">
            <v>0</v>
          </cell>
          <cell r="X70">
            <v>0</v>
          </cell>
          <cell r="Y70" t="str">
            <v>East Asia &amp; Pacific</v>
          </cell>
          <cell r="Z70">
            <v>0</v>
          </cell>
          <cell r="AA70">
            <v>0</v>
          </cell>
          <cell r="AB70" t="str">
            <v>Upper middle income</v>
          </cell>
          <cell r="AC70">
            <v>358582000000</v>
          </cell>
          <cell r="AE70" t="str">
            <v/>
          </cell>
          <cell r="AH70">
            <v>31</v>
          </cell>
          <cell r="AI70">
            <v>335.10888671875</v>
          </cell>
          <cell r="AJ70">
            <v>1.0567699559032917E-2</v>
          </cell>
          <cell r="AK70">
            <v>71.925003051757813</v>
          </cell>
          <cell r="AL70">
            <v>7.3049997445195913E-4</v>
          </cell>
          <cell r="AM70">
            <v>336054176.80000001</v>
          </cell>
          <cell r="AN70" t="str">
            <v>Malaysia</v>
          </cell>
          <cell r="AO70">
            <v>1</v>
          </cell>
          <cell r="AP70">
            <v>1</v>
          </cell>
          <cell r="AQ70">
            <v>85439692800</v>
          </cell>
          <cell r="AR70">
            <v>0</v>
          </cell>
          <cell r="AW70">
            <v>3.405860311848116E-3</v>
          </cell>
          <cell r="AY70">
            <v>39</v>
          </cell>
          <cell r="AZ70" t="str">
            <v>English</v>
          </cell>
          <cell r="BA70">
            <v>358582000000</v>
          </cell>
          <cell r="BB70">
            <v>7635</v>
          </cell>
          <cell r="BE70">
            <v>0.23999999463558197</v>
          </cell>
          <cell r="BF70">
            <v>605911083.49447703</v>
          </cell>
          <cell r="BG70">
            <v>0</v>
          </cell>
          <cell r="BH70">
            <v>352.69203028411073</v>
          </cell>
          <cell r="BI70">
            <v>1.0376776500817622E-2</v>
          </cell>
          <cell r="BJ70">
            <v>69.525000000000006</v>
          </cell>
          <cell r="BK70">
            <v>1.155893869817013E-3</v>
          </cell>
          <cell r="BL70">
            <v>605911104</v>
          </cell>
          <cell r="BM70">
            <v>1</v>
          </cell>
          <cell r="BN70">
            <v>1</v>
          </cell>
          <cell r="BO70">
            <v>0</v>
          </cell>
          <cell r="BP70">
            <v>0</v>
          </cell>
          <cell r="BQ70">
            <v>0</v>
          </cell>
          <cell r="BR70">
            <v>0</v>
          </cell>
          <cell r="BS70">
            <v>0</v>
          </cell>
          <cell r="BT70">
            <v>0</v>
          </cell>
          <cell r="BU70">
            <v>0</v>
          </cell>
          <cell r="BV70">
            <v>0</v>
          </cell>
          <cell r="BW70">
            <v>0</v>
          </cell>
          <cell r="BX70">
            <v>0</v>
          </cell>
          <cell r="BY70">
            <v>0</v>
          </cell>
          <cell r="BZ70">
            <v>1</v>
          </cell>
          <cell r="CA70">
            <v>1</v>
          </cell>
          <cell r="CB70">
            <v>0</v>
          </cell>
          <cell r="CC70">
            <v>1</v>
          </cell>
          <cell r="CD70">
            <v>0</v>
          </cell>
          <cell r="CE70">
            <v>0</v>
          </cell>
          <cell r="CF70">
            <v>0</v>
          </cell>
          <cell r="CG70">
            <v>1</v>
          </cell>
          <cell r="CH70">
            <v>0</v>
          </cell>
          <cell r="CI70">
            <v>0</v>
          </cell>
          <cell r="CJ70">
            <v>0</v>
          </cell>
          <cell r="CK70">
            <v>0</v>
          </cell>
          <cell r="CL70">
            <v>0</v>
          </cell>
          <cell r="CM70">
            <v>0</v>
          </cell>
          <cell r="CN70">
            <v>1</v>
          </cell>
          <cell r="CO70">
            <v>0</v>
          </cell>
          <cell r="CP70">
            <v>0</v>
          </cell>
        </row>
        <row r="71">
          <cell r="A71" t="str">
            <v>Marshall Islands</v>
          </cell>
          <cell r="B71" t="str">
            <v>Marshall Islands</v>
          </cell>
          <cell r="C71" t="str">
            <v>Marshall Islands</v>
          </cell>
          <cell r="D71">
            <v>1</v>
          </cell>
          <cell r="E71">
            <v>1</v>
          </cell>
          <cell r="F71" t="str">
            <v>MHL</v>
          </cell>
          <cell r="G71" t="str">
            <v>MH</v>
          </cell>
          <cell r="H71" t="str">
            <v>Marshall Islands</v>
          </cell>
          <cell r="I71">
            <v>1</v>
          </cell>
          <cell r="J71" t="str">
            <v>Emerging and Developing Asia</v>
          </cell>
          <cell r="K71" t="str">
            <v>developing</v>
          </cell>
          <cell r="L71">
            <v>0</v>
          </cell>
          <cell r="M71">
            <v>0</v>
          </cell>
          <cell r="N71">
            <v>0</v>
          </cell>
          <cell r="O71">
            <v>0</v>
          </cell>
          <cell r="P71">
            <v>0</v>
          </cell>
          <cell r="Q71">
            <v>0</v>
          </cell>
          <cell r="R71">
            <v>0</v>
          </cell>
          <cell r="S71">
            <v>0</v>
          </cell>
          <cell r="T71">
            <v>0</v>
          </cell>
          <cell r="U71">
            <v>0</v>
          </cell>
          <cell r="V71">
            <v>1</v>
          </cell>
          <cell r="W71">
            <v>1</v>
          </cell>
          <cell r="X71">
            <v>0</v>
          </cell>
          <cell r="Y71" t="str">
            <v>East Asia &amp; Pacific</v>
          </cell>
          <cell r="Z71">
            <v>0</v>
          </cell>
          <cell r="AA71">
            <v>0</v>
          </cell>
          <cell r="AB71" t="str">
            <v>Upper middle income</v>
          </cell>
          <cell r="AC71">
            <v>221278000</v>
          </cell>
          <cell r="AE71" t="str">
            <v/>
          </cell>
          <cell r="AH71">
            <v>39</v>
          </cell>
          <cell r="AI71">
            <v>275.28640747070313</v>
          </cell>
          <cell r="AJ71">
            <v>8.6812004446983337E-3</v>
          </cell>
          <cell r="AK71">
            <v>72.925003051757813</v>
          </cell>
          <cell r="AL71">
            <v>3.5769998794421554E-4</v>
          </cell>
          <cell r="AM71">
            <v>164526752</v>
          </cell>
          <cell r="AN71" t="str">
            <v>Marshall Islands</v>
          </cell>
          <cell r="AO71">
            <v>1</v>
          </cell>
          <cell r="AP71">
            <v>1</v>
          </cell>
          <cell r="AQ71">
            <v>0</v>
          </cell>
          <cell r="AR71">
            <v>0</v>
          </cell>
          <cell r="AW71">
            <v>1.1405554333625727E-4</v>
          </cell>
          <cell r="AY71">
            <v>0</v>
          </cell>
          <cell r="AZ71" t="str">
            <v/>
          </cell>
          <cell r="BA71">
            <v>221278000</v>
          </cell>
          <cell r="BB71">
            <v>0</v>
          </cell>
          <cell r="BG71">
            <v>0</v>
          </cell>
          <cell r="BH71">
            <v>236.4328672903965</v>
          </cell>
          <cell r="BI71">
            <v>6.9562417368591372E-3</v>
          </cell>
          <cell r="BJ71">
            <v>70.100000000000009</v>
          </cell>
          <cell r="BK71">
            <v>3.2334145295984687E-4</v>
          </cell>
          <cell r="BL71">
            <v>169492640</v>
          </cell>
          <cell r="BM71">
            <v>1</v>
          </cell>
          <cell r="BN71">
            <v>1</v>
          </cell>
          <cell r="BO71">
            <v>0</v>
          </cell>
          <cell r="BP71">
            <v>0</v>
          </cell>
          <cell r="BQ71">
            <v>0</v>
          </cell>
          <cell r="BR71">
            <v>0</v>
          </cell>
          <cell r="BS71">
            <v>0</v>
          </cell>
          <cell r="BT71">
            <v>0</v>
          </cell>
          <cell r="BU71">
            <v>0</v>
          </cell>
          <cell r="BV71">
            <v>0</v>
          </cell>
          <cell r="BW71">
            <v>0</v>
          </cell>
          <cell r="BX71">
            <v>0</v>
          </cell>
          <cell r="BY71">
            <v>0</v>
          </cell>
          <cell r="BZ71">
            <v>1</v>
          </cell>
          <cell r="CA71">
            <v>1</v>
          </cell>
          <cell r="CB71">
            <v>0</v>
          </cell>
          <cell r="CC71">
            <v>1</v>
          </cell>
          <cell r="CD71">
            <v>0</v>
          </cell>
          <cell r="CE71">
            <v>0</v>
          </cell>
          <cell r="CF71">
            <v>0</v>
          </cell>
          <cell r="CG71">
            <v>1</v>
          </cell>
          <cell r="CH71">
            <v>0</v>
          </cell>
          <cell r="CI71">
            <v>0</v>
          </cell>
          <cell r="CJ71">
            <v>0</v>
          </cell>
          <cell r="CK71">
            <v>0</v>
          </cell>
          <cell r="CL71">
            <v>0</v>
          </cell>
          <cell r="CM71">
            <v>0</v>
          </cell>
          <cell r="CN71">
            <v>1</v>
          </cell>
          <cell r="CO71">
            <v>0</v>
          </cell>
          <cell r="CP71">
            <v>0</v>
          </cell>
        </row>
        <row r="72">
          <cell r="A72" t="str">
            <v>Micronesia</v>
          </cell>
          <cell r="D72">
            <v>0</v>
          </cell>
          <cell r="E72">
            <v>0</v>
          </cell>
          <cell r="F72" t="str">
            <v>FSM</v>
          </cell>
          <cell r="G72" t="str">
            <v>FM</v>
          </cell>
          <cell r="H72" t="str">
            <v>Micronesia</v>
          </cell>
          <cell r="I72">
            <v>1</v>
          </cell>
          <cell r="J72" t="str">
            <v>Emerging and Developing Asia</v>
          </cell>
          <cell r="K72" t="str">
            <v>developing</v>
          </cell>
          <cell r="L72">
            <v>0</v>
          </cell>
          <cell r="M72">
            <v>0</v>
          </cell>
          <cell r="N72">
            <v>0</v>
          </cell>
          <cell r="O72">
            <v>0</v>
          </cell>
          <cell r="P72">
            <v>0</v>
          </cell>
          <cell r="Q72">
            <v>0</v>
          </cell>
          <cell r="R72">
            <v>0</v>
          </cell>
          <cell r="S72">
            <v>0</v>
          </cell>
          <cell r="T72">
            <v>0</v>
          </cell>
          <cell r="U72">
            <v>0</v>
          </cell>
          <cell r="V72">
            <v>0</v>
          </cell>
          <cell r="W72">
            <v>0</v>
          </cell>
          <cell r="X72">
            <v>0</v>
          </cell>
          <cell r="Y72" t="str">
            <v>East Asia &amp; Pacific</v>
          </cell>
          <cell r="Z72">
            <v>0</v>
          </cell>
          <cell r="AA72">
            <v>0</v>
          </cell>
          <cell r="AB72" t="str">
            <v>Lower middle income</v>
          </cell>
          <cell r="AC72">
            <v>401932279</v>
          </cell>
          <cell r="AE72" t="str">
            <v/>
          </cell>
          <cell r="AL72">
            <v>2.8299999144110188E-7</v>
          </cell>
          <cell r="AM72" t="str">
            <v/>
          </cell>
          <cell r="AN72" t="str">
            <v>Micronesia</v>
          </cell>
          <cell r="AO72">
            <v>0</v>
          </cell>
          <cell r="AP72">
            <v>0</v>
          </cell>
          <cell r="AQ72">
            <v>0</v>
          </cell>
          <cell r="AR72">
            <v>0</v>
          </cell>
          <cell r="AW72">
            <v>1.2099468954756216E-7</v>
          </cell>
          <cell r="AY72">
            <v>0</v>
          </cell>
          <cell r="AZ72" t="str">
            <v/>
          </cell>
          <cell r="BA72">
            <v>401932279</v>
          </cell>
          <cell r="BB72">
            <v>0</v>
          </cell>
          <cell r="BG72">
            <v>0</v>
          </cell>
          <cell r="BH72" t="str">
            <v/>
          </cell>
          <cell r="BI72" t="str">
            <v/>
          </cell>
          <cell r="BJ72" t="str">
            <v/>
          </cell>
          <cell r="BK72" t="str">
            <v/>
          </cell>
          <cell r="BL72">
            <v>11056332</v>
          </cell>
          <cell r="BM72">
            <v>1</v>
          </cell>
          <cell r="BN72">
            <v>0</v>
          </cell>
          <cell r="BO72" t="str">
            <v/>
          </cell>
          <cell r="BP72" t="str">
            <v/>
          </cell>
          <cell r="BQ72">
            <v>0</v>
          </cell>
          <cell r="BR72">
            <v>0</v>
          </cell>
          <cell r="BS72">
            <v>0</v>
          </cell>
          <cell r="BT72">
            <v>0</v>
          </cell>
          <cell r="BU72">
            <v>0</v>
          </cell>
          <cell r="BV72">
            <v>0</v>
          </cell>
          <cell r="BW72">
            <v>0</v>
          </cell>
          <cell r="BX72">
            <v>0</v>
          </cell>
          <cell r="BY72">
            <v>0</v>
          </cell>
          <cell r="BZ72">
            <v>1</v>
          </cell>
          <cell r="CA72">
            <v>1</v>
          </cell>
          <cell r="CB72">
            <v>0</v>
          </cell>
          <cell r="CC72">
            <v>1</v>
          </cell>
          <cell r="CD72">
            <v>0</v>
          </cell>
          <cell r="CE72">
            <v>0</v>
          </cell>
          <cell r="CF72">
            <v>0</v>
          </cell>
          <cell r="CG72">
            <v>1</v>
          </cell>
          <cell r="CH72">
            <v>0</v>
          </cell>
          <cell r="CI72">
            <v>0</v>
          </cell>
          <cell r="CJ72">
            <v>0</v>
          </cell>
          <cell r="CK72">
            <v>0</v>
          </cell>
          <cell r="CL72">
            <v>0</v>
          </cell>
          <cell r="CM72">
            <v>0</v>
          </cell>
          <cell r="CN72">
            <v>0</v>
          </cell>
          <cell r="CO72">
            <v>0</v>
          </cell>
          <cell r="CP72">
            <v>1</v>
          </cell>
        </row>
        <row r="73">
          <cell r="A73" t="str">
            <v>Mongolia</v>
          </cell>
          <cell r="D73">
            <v>0</v>
          </cell>
          <cell r="E73">
            <v>0</v>
          </cell>
          <cell r="F73" t="str">
            <v>MNG</v>
          </cell>
          <cell r="G73" t="str">
            <v>MN</v>
          </cell>
          <cell r="H73" t="str">
            <v>Mongolia</v>
          </cell>
          <cell r="I73">
            <v>1</v>
          </cell>
          <cell r="J73" t="str">
            <v>Emerging and Developing Asia</v>
          </cell>
          <cell r="K73" t="str">
            <v>developing</v>
          </cell>
          <cell r="L73">
            <v>0</v>
          </cell>
          <cell r="M73">
            <v>0</v>
          </cell>
          <cell r="N73">
            <v>0</v>
          </cell>
          <cell r="O73">
            <v>0</v>
          </cell>
          <cell r="P73">
            <v>0</v>
          </cell>
          <cell r="Q73">
            <v>0</v>
          </cell>
          <cell r="R73">
            <v>0</v>
          </cell>
          <cell r="S73">
            <v>0</v>
          </cell>
          <cell r="T73">
            <v>0</v>
          </cell>
          <cell r="U73">
            <v>0</v>
          </cell>
          <cell r="V73">
            <v>0</v>
          </cell>
          <cell r="W73">
            <v>0</v>
          </cell>
          <cell r="X73">
            <v>1</v>
          </cell>
          <cell r="Y73" t="str">
            <v>East Asia &amp; Pacific</v>
          </cell>
          <cell r="Z73">
            <v>0</v>
          </cell>
          <cell r="AA73">
            <v>0</v>
          </cell>
          <cell r="AB73" t="str">
            <v>Lower middle income</v>
          </cell>
          <cell r="AC73">
            <v>13066749138</v>
          </cell>
          <cell r="AE73" t="str">
            <v/>
          </cell>
          <cell r="AL73">
            <v>1.5100000382517464E-5</v>
          </cell>
          <cell r="AM73" t="str">
            <v/>
          </cell>
          <cell r="AN73" t="str">
            <v>Mongolia</v>
          </cell>
          <cell r="AO73">
            <v>0</v>
          </cell>
          <cell r="AP73">
            <v>0</v>
          </cell>
          <cell r="AQ73">
            <v>289686464</v>
          </cell>
          <cell r="AR73">
            <v>0</v>
          </cell>
          <cell r="AW73">
            <v>2.5193927455071638E-4</v>
          </cell>
          <cell r="AY73">
            <v>4</v>
          </cell>
          <cell r="AZ73" t="str">
            <v/>
          </cell>
          <cell r="BA73">
            <v>13066749138</v>
          </cell>
          <cell r="BB73">
            <v>252.95137023925781</v>
          </cell>
          <cell r="BE73">
            <v>0.25</v>
          </cell>
          <cell r="BF73">
            <v>9977083.1748252306</v>
          </cell>
          <cell r="BG73">
            <v>0</v>
          </cell>
          <cell r="BH73" t="str">
            <v/>
          </cell>
          <cell r="BI73" t="str">
            <v/>
          </cell>
          <cell r="BJ73" t="str">
            <v/>
          </cell>
          <cell r="BK73" t="str">
            <v/>
          </cell>
          <cell r="BL73">
            <v>9977083</v>
          </cell>
          <cell r="BM73">
            <v>1</v>
          </cell>
          <cell r="BN73">
            <v>0</v>
          </cell>
          <cell r="BO73" t="str">
            <v/>
          </cell>
          <cell r="BP73" t="str">
            <v/>
          </cell>
          <cell r="BQ73">
            <v>0</v>
          </cell>
          <cell r="BR73">
            <v>0</v>
          </cell>
          <cell r="BS73">
            <v>0</v>
          </cell>
          <cell r="BT73">
            <v>0</v>
          </cell>
          <cell r="BU73">
            <v>0</v>
          </cell>
          <cell r="BV73">
            <v>0</v>
          </cell>
          <cell r="BW73">
            <v>0</v>
          </cell>
          <cell r="BX73">
            <v>0</v>
          </cell>
          <cell r="BY73">
            <v>0</v>
          </cell>
          <cell r="BZ73">
            <v>1</v>
          </cell>
          <cell r="CA73">
            <v>1</v>
          </cell>
          <cell r="CB73">
            <v>0</v>
          </cell>
          <cell r="CC73">
            <v>1</v>
          </cell>
          <cell r="CD73">
            <v>0</v>
          </cell>
          <cell r="CE73">
            <v>0</v>
          </cell>
          <cell r="CF73">
            <v>0</v>
          </cell>
          <cell r="CG73">
            <v>1</v>
          </cell>
          <cell r="CH73">
            <v>0</v>
          </cell>
          <cell r="CI73">
            <v>0</v>
          </cell>
          <cell r="CJ73">
            <v>0</v>
          </cell>
          <cell r="CK73">
            <v>0</v>
          </cell>
          <cell r="CL73">
            <v>0</v>
          </cell>
          <cell r="CM73">
            <v>0</v>
          </cell>
          <cell r="CN73">
            <v>0</v>
          </cell>
          <cell r="CO73">
            <v>0</v>
          </cell>
          <cell r="CP73">
            <v>1</v>
          </cell>
        </row>
        <row r="74">
          <cell r="A74" t="str">
            <v>Myanmar</v>
          </cell>
          <cell r="D74">
            <v>0</v>
          </cell>
          <cell r="E74">
            <v>0</v>
          </cell>
          <cell r="F74" t="str">
            <v>MMR</v>
          </cell>
          <cell r="G74" t="str">
            <v>MM</v>
          </cell>
          <cell r="H74" t="str">
            <v>Myanmar</v>
          </cell>
          <cell r="I74">
            <v>1</v>
          </cell>
          <cell r="J74" t="str">
            <v>Emerging and Developing Asia</v>
          </cell>
          <cell r="K74" t="str">
            <v>developing</v>
          </cell>
          <cell r="L74">
            <v>0</v>
          </cell>
          <cell r="M74">
            <v>0</v>
          </cell>
          <cell r="N74">
            <v>0</v>
          </cell>
          <cell r="O74">
            <v>0</v>
          </cell>
          <cell r="P74">
            <v>0</v>
          </cell>
          <cell r="Q74">
            <v>0</v>
          </cell>
          <cell r="R74">
            <v>0</v>
          </cell>
          <cell r="S74">
            <v>0</v>
          </cell>
          <cell r="T74">
            <v>0</v>
          </cell>
          <cell r="U74">
            <v>0</v>
          </cell>
          <cell r="V74">
            <v>0</v>
          </cell>
          <cell r="W74">
            <v>0</v>
          </cell>
          <cell r="X74">
            <v>0</v>
          </cell>
          <cell r="Y74" t="str">
            <v>East Asia &amp; Pacific</v>
          </cell>
          <cell r="Z74">
            <v>0</v>
          </cell>
          <cell r="AA74">
            <v>0</v>
          </cell>
          <cell r="AB74" t="str">
            <v>Lower middle income</v>
          </cell>
          <cell r="AC74">
            <v>71214803378</v>
          </cell>
          <cell r="AE74" t="str">
            <v/>
          </cell>
          <cell r="AL74">
            <v>1.3799999578623101E-5</v>
          </cell>
          <cell r="AM74" t="str">
            <v/>
          </cell>
          <cell r="AN74" t="str">
            <v>Myanmar</v>
          </cell>
          <cell r="AO74">
            <v>0</v>
          </cell>
          <cell r="AP74">
            <v>0</v>
          </cell>
          <cell r="AQ74">
            <v>0</v>
          </cell>
          <cell r="AR74">
            <v>0</v>
          </cell>
          <cell r="AW74">
            <v>3.4386161928219063E-4</v>
          </cell>
          <cell r="AY74">
            <v>4</v>
          </cell>
          <cell r="AZ74" t="str">
            <v/>
          </cell>
          <cell r="BA74">
            <v>71214803378</v>
          </cell>
          <cell r="BB74">
            <v>237.60018539428711</v>
          </cell>
          <cell r="BE74">
            <v>0.25</v>
          </cell>
          <cell r="BF74">
            <v>7243261.4276512396</v>
          </cell>
          <cell r="BG74">
            <v>0</v>
          </cell>
          <cell r="BH74" t="str">
            <v/>
          </cell>
          <cell r="BI74" t="str">
            <v/>
          </cell>
          <cell r="BJ74" t="str">
            <v/>
          </cell>
          <cell r="BK74" t="str">
            <v/>
          </cell>
          <cell r="BL74">
            <v>7243261.5</v>
          </cell>
          <cell r="BM74">
            <v>1</v>
          </cell>
          <cell r="BN74">
            <v>0</v>
          </cell>
          <cell r="BO74" t="str">
            <v/>
          </cell>
          <cell r="BP74" t="str">
            <v/>
          </cell>
          <cell r="BQ74">
            <v>0</v>
          </cell>
          <cell r="BR74">
            <v>0</v>
          </cell>
          <cell r="BS74">
            <v>0</v>
          </cell>
          <cell r="BT74">
            <v>0</v>
          </cell>
          <cell r="BU74">
            <v>0</v>
          </cell>
          <cell r="BV74">
            <v>0</v>
          </cell>
          <cell r="BW74">
            <v>0</v>
          </cell>
          <cell r="BX74">
            <v>0</v>
          </cell>
          <cell r="BY74">
            <v>0</v>
          </cell>
          <cell r="BZ74">
            <v>1</v>
          </cell>
          <cell r="CA74">
            <v>1</v>
          </cell>
          <cell r="CB74">
            <v>0</v>
          </cell>
          <cell r="CC74">
            <v>1</v>
          </cell>
          <cell r="CD74">
            <v>0</v>
          </cell>
          <cell r="CE74">
            <v>0</v>
          </cell>
          <cell r="CF74">
            <v>0</v>
          </cell>
          <cell r="CG74">
            <v>1</v>
          </cell>
          <cell r="CH74">
            <v>0</v>
          </cell>
          <cell r="CI74">
            <v>0</v>
          </cell>
          <cell r="CJ74">
            <v>0</v>
          </cell>
          <cell r="CK74">
            <v>0</v>
          </cell>
          <cell r="CL74">
            <v>0</v>
          </cell>
          <cell r="CM74">
            <v>0</v>
          </cell>
          <cell r="CN74">
            <v>0</v>
          </cell>
          <cell r="CO74">
            <v>0</v>
          </cell>
          <cell r="CP74">
            <v>1</v>
          </cell>
        </row>
        <row r="75">
          <cell r="A75" t="str">
            <v>Nauru</v>
          </cell>
          <cell r="B75" t="str">
            <v>Nauru</v>
          </cell>
          <cell r="C75" t="str">
            <v>Nauru</v>
          </cell>
          <cell r="D75">
            <v>1</v>
          </cell>
          <cell r="E75">
            <v>1</v>
          </cell>
          <cell r="F75" t="str">
            <v>NRU</v>
          </cell>
          <cell r="G75" t="str">
            <v>NR</v>
          </cell>
          <cell r="H75" t="str">
            <v>Nauru</v>
          </cell>
          <cell r="J75" t="str">
            <v/>
          </cell>
          <cell r="K75" t="str">
            <v>developing</v>
          </cell>
          <cell r="L75">
            <v>0</v>
          </cell>
          <cell r="M75">
            <v>0</v>
          </cell>
          <cell r="N75">
            <v>0</v>
          </cell>
          <cell r="O75">
            <v>0</v>
          </cell>
          <cell r="P75">
            <v>0</v>
          </cell>
          <cell r="Q75">
            <v>0</v>
          </cell>
          <cell r="R75">
            <v>0</v>
          </cell>
          <cell r="S75">
            <v>0</v>
          </cell>
          <cell r="T75">
            <v>0</v>
          </cell>
          <cell r="U75">
            <v>0</v>
          </cell>
          <cell r="V75">
            <v>1</v>
          </cell>
          <cell r="W75">
            <v>0</v>
          </cell>
          <cell r="X75">
            <v>1</v>
          </cell>
          <cell r="Y75" t="str">
            <v>East Asia &amp; Pacific</v>
          </cell>
          <cell r="Z75">
            <v>0</v>
          </cell>
          <cell r="AA75">
            <v>0</v>
          </cell>
          <cell r="AB75" t="str">
            <v>Upper middle income</v>
          </cell>
          <cell r="AC75">
            <v>125628504.3</v>
          </cell>
          <cell r="AE75" t="str">
            <v/>
          </cell>
          <cell r="AH75">
            <v>108</v>
          </cell>
          <cell r="AI75">
            <v>26.320379257202148</v>
          </cell>
          <cell r="AJ75">
            <v>8.2999997539445758E-4</v>
          </cell>
          <cell r="AK75">
            <v>66.650001525878906</v>
          </cell>
          <cell r="AL75">
            <v>7.0300001198120299E-7</v>
          </cell>
          <cell r="AM75">
            <v>323180.375</v>
          </cell>
          <cell r="AN75" t="str">
            <v>Nauru</v>
          </cell>
          <cell r="AO75">
            <v>1</v>
          </cell>
          <cell r="AP75">
            <v>1</v>
          </cell>
          <cell r="AQ75">
            <v>0</v>
          </cell>
          <cell r="AR75">
            <v>0</v>
          </cell>
          <cell r="AW75">
            <v>7.6134219246160453E-9</v>
          </cell>
          <cell r="AY75">
            <v>0</v>
          </cell>
          <cell r="AZ75" t="str">
            <v/>
          </cell>
          <cell r="BA75">
            <v>125628504.3</v>
          </cell>
          <cell r="BB75">
            <v>0</v>
          </cell>
          <cell r="BG75">
            <v>0</v>
          </cell>
          <cell r="BH75">
            <v>13.794761102075396</v>
          </cell>
          <cell r="BI75">
            <v>4.0586443851055705E-4</v>
          </cell>
          <cell r="BJ75">
            <v>59.95</v>
          </cell>
          <cell r="BK75">
            <v>2.6244594343447949E-7</v>
          </cell>
          <cell r="BL75">
            <v>137571.765625</v>
          </cell>
          <cell r="BM75">
            <v>1</v>
          </cell>
          <cell r="BN75">
            <v>1</v>
          </cell>
          <cell r="BO75">
            <v>0</v>
          </cell>
          <cell r="BP75">
            <v>0</v>
          </cell>
          <cell r="BQ75">
            <v>0</v>
          </cell>
          <cell r="BR75">
            <v>0</v>
          </cell>
          <cell r="BS75">
            <v>0</v>
          </cell>
          <cell r="BT75">
            <v>0</v>
          </cell>
          <cell r="BU75">
            <v>0</v>
          </cell>
          <cell r="BV75">
            <v>0</v>
          </cell>
          <cell r="BW75">
            <v>0</v>
          </cell>
          <cell r="BX75">
            <v>0</v>
          </cell>
          <cell r="BY75">
            <v>0</v>
          </cell>
          <cell r="BZ75">
            <v>1</v>
          </cell>
          <cell r="CA75">
            <v>1</v>
          </cell>
          <cell r="CB75">
            <v>0</v>
          </cell>
          <cell r="CC75">
            <v>1</v>
          </cell>
          <cell r="CD75">
            <v>0</v>
          </cell>
          <cell r="CE75">
            <v>0</v>
          </cell>
          <cell r="CF75">
            <v>0</v>
          </cell>
          <cell r="CG75">
            <v>1</v>
          </cell>
          <cell r="CH75">
            <v>0</v>
          </cell>
          <cell r="CI75">
            <v>0</v>
          </cell>
          <cell r="CJ75">
            <v>0</v>
          </cell>
          <cell r="CK75">
            <v>0</v>
          </cell>
          <cell r="CL75">
            <v>0</v>
          </cell>
          <cell r="CM75">
            <v>0</v>
          </cell>
          <cell r="CN75">
            <v>1</v>
          </cell>
          <cell r="CO75">
            <v>0</v>
          </cell>
          <cell r="CP75">
            <v>0</v>
          </cell>
        </row>
        <row r="76">
          <cell r="A76" t="str">
            <v>New Caledonia</v>
          </cell>
          <cell r="D76">
            <v>0</v>
          </cell>
          <cell r="E76">
            <v>0</v>
          </cell>
          <cell r="F76" t="str">
            <v>NCL</v>
          </cell>
          <cell r="G76" t="str">
            <v>NC</v>
          </cell>
          <cell r="H76" t="str">
            <v>New Caledonia</v>
          </cell>
          <cell r="J76" t="str">
            <v/>
          </cell>
          <cell r="K76" t="str">
            <v>developing</v>
          </cell>
          <cell r="L76">
            <v>0</v>
          </cell>
          <cell r="M76">
            <v>0</v>
          </cell>
          <cell r="N76">
            <v>0</v>
          </cell>
          <cell r="O76">
            <v>0</v>
          </cell>
          <cell r="P76">
            <v>0</v>
          </cell>
          <cell r="Q76">
            <v>0</v>
          </cell>
          <cell r="R76">
            <v>1</v>
          </cell>
          <cell r="S76">
            <v>0</v>
          </cell>
          <cell r="T76">
            <v>1</v>
          </cell>
          <cell r="U76">
            <v>0</v>
          </cell>
          <cell r="V76">
            <v>0</v>
          </cell>
          <cell r="W76">
            <v>0</v>
          </cell>
          <cell r="X76">
            <v>0</v>
          </cell>
          <cell r="Y76" t="str">
            <v>East Asia &amp; Pacific</v>
          </cell>
          <cell r="Z76">
            <v>0</v>
          </cell>
          <cell r="AA76">
            <v>0</v>
          </cell>
          <cell r="AB76" t="str">
            <v>High income</v>
          </cell>
          <cell r="AE76" t="str">
            <v/>
          </cell>
          <cell r="AL76">
            <v>1.3799999578623101E-6</v>
          </cell>
          <cell r="AM76" t="str">
            <v/>
          </cell>
          <cell r="AN76" t="str">
            <v>New Caledonia</v>
          </cell>
          <cell r="AO76">
            <v>0</v>
          </cell>
          <cell r="AP76">
            <v>0</v>
          </cell>
          <cell r="AQ76">
            <v>0</v>
          </cell>
          <cell r="AR76">
            <v>0</v>
          </cell>
          <cell r="AW76">
            <v>1.4139837228056727E-6</v>
          </cell>
          <cell r="AY76">
            <v>2</v>
          </cell>
          <cell r="AZ76" t="str">
            <v/>
          </cell>
          <cell r="BA76">
            <v>11110000000</v>
          </cell>
          <cell r="BG76">
            <v>0</v>
          </cell>
          <cell r="BH76" t="str">
            <v/>
          </cell>
          <cell r="BI76" t="str">
            <v/>
          </cell>
          <cell r="BJ76" t="str">
            <v/>
          </cell>
          <cell r="BK76" t="str">
            <v/>
          </cell>
          <cell r="BL76">
            <v>10918618</v>
          </cell>
          <cell r="BM76">
            <v>1</v>
          </cell>
          <cell r="BN76">
            <v>0</v>
          </cell>
          <cell r="BO76" t="str">
            <v/>
          </cell>
          <cell r="BP76" t="str">
            <v/>
          </cell>
          <cell r="BQ76">
            <v>0</v>
          </cell>
          <cell r="BR76">
            <v>0</v>
          </cell>
          <cell r="BS76">
            <v>0</v>
          </cell>
          <cell r="BT76">
            <v>1</v>
          </cell>
          <cell r="BU76">
            <v>0</v>
          </cell>
          <cell r="BV76">
            <v>1</v>
          </cell>
          <cell r="BW76">
            <v>0</v>
          </cell>
          <cell r="BX76">
            <v>1</v>
          </cell>
          <cell r="BY76">
            <v>0</v>
          </cell>
          <cell r="BZ76">
            <v>0</v>
          </cell>
          <cell r="CA76">
            <v>1</v>
          </cell>
          <cell r="CB76">
            <v>0</v>
          </cell>
          <cell r="CC76">
            <v>1</v>
          </cell>
          <cell r="CD76">
            <v>0</v>
          </cell>
          <cell r="CE76">
            <v>0</v>
          </cell>
          <cell r="CF76">
            <v>0</v>
          </cell>
          <cell r="CG76">
            <v>1</v>
          </cell>
          <cell r="CH76">
            <v>0</v>
          </cell>
          <cell r="CI76">
            <v>0</v>
          </cell>
          <cell r="CJ76">
            <v>0</v>
          </cell>
          <cell r="CK76">
            <v>0</v>
          </cell>
          <cell r="CL76">
            <v>0</v>
          </cell>
          <cell r="CM76">
            <v>0</v>
          </cell>
          <cell r="CN76">
            <v>0</v>
          </cell>
          <cell r="CO76">
            <v>1</v>
          </cell>
          <cell r="CP76">
            <v>0</v>
          </cell>
        </row>
        <row r="77">
          <cell r="A77" t="str">
            <v>New Zealand</v>
          </cell>
          <cell r="B77" t="str">
            <v>New Zealand</v>
          </cell>
          <cell r="C77" t="str">
            <v>New Zealand2</v>
          </cell>
          <cell r="D77">
            <v>1</v>
          </cell>
          <cell r="E77">
            <v>1</v>
          </cell>
          <cell r="F77" t="str">
            <v>NZL</v>
          </cell>
          <cell r="G77" t="str">
            <v>NZ</v>
          </cell>
          <cell r="H77" t="str">
            <v>New Zealand</v>
          </cell>
          <cell r="J77" t="str">
            <v/>
          </cell>
          <cell r="K77" t="str">
            <v>developed</v>
          </cell>
          <cell r="L77">
            <v>0</v>
          </cell>
          <cell r="M77">
            <v>1</v>
          </cell>
          <cell r="N77">
            <v>0</v>
          </cell>
          <cell r="O77">
            <v>0</v>
          </cell>
          <cell r="P77">
            <v>0</v>
          </cell>
          <cell r="Q77">
            <v>0</v>
          </cell>
          <cell r="R77">
            <v>0</v>
          </cell>
          <cell r="S77">
            <v>0</v>
          </cell>
          <cell r="T77">
            <v>0</v>
          </cell>
          <cell r="U77">
            <v>0</v>
          </cell>
          <cell r="V77">
            <v>0</v>
          </cell>
          <cell r="W77">
            <v>0</v>
          </cell>
          <cell r="X77">
            <v>0</v>
          </cell>
          <cell r="Y77" t="str">
            <v>East Asia &amp; Pacific</v>
          </cell>
          <cell r="Z77">
            <v>0</v>
          </cell>
          <cell r="AA77">
            <v>0</v>
          </cell>
          <cell r="AB77" t="str">
            <v>High income</v>
          </cell>
          <cell r="AC77">
            <v>204924000000</v>
          </cell>
          <cell r="AE77" t="str">
            <v/>
          </cell>
          <cell r="AH77">
            <v>58</v>
          </cell>
          <cell r="AI77">
            <v>178.56239318847656</v>
          </cell>
          <cell r="AJ77">
            <v>5.6309998035430908E-3</v>
          </cell>
          <cell r="AK77">
            <v>56.224998474121094</v>
          </cell>
          <cell r="AL77">
            <v>1.0139000369235873E-3</v>
          </cell>
          <cell r="AM77">
            <v>466417431.80000001</v>
          </cell>
          <cell r="AN77" t="str">
            <v>New Zealand</v>
          </cell>
          <cell r="AO77">
            <v>1</v>
          </cell>
          <cell r="AP77">
            <v>1</v>
          </cell>
          <cell r="AQ77">
            <v>98013708288</v>
          </cell>
          <cell r="AR77">
            <v>0</v>
          </cell>
          <cell r="AW77">
            <v>1.3428868975377596E-3</v>
          </cell>
          <cell r="AY77">
            <v>26</v>
          </cell>
          <cell r="AZ77" t="str">
            <v>English</v>
          </cell>
          <cell r="BA77">
            <v>204924000000</v>
          </cell>
          <cell r="BB77">
            <v>4000</v>
          </cell>
          <cell r="BE77">
            <v>0.2800000011920929</v>
          </cell>
          <cell r="BF77">
            <v>616464871.45047104</v>
          </cell>
          <cell r="BG77">
            <v>0</v>
          </cell>
          <cell r="BH77">
            <v>218.99670776130307</v>
          </cell>
          <cell r="BI77">
            <v>6.4432413996520421E-3</v>
          </cell>
          <cell r="BJ77">
            <v>59.199999999999996</v>
          </cell>
          <cell r="BK77">
            <v>1.1760272839993818E-3</v>
          </cell>
          <cell r="BL77">
            <v>616464896</v>
          </cell>
          <cell r="BM77">
            <v>1</v>
          </cell>
          <cell r="BN77">
            <v>1</v>
          </cell>
          <cell r="BO77">
            <v>0</v>
          </cell>
          <cell r="BP77">
            <v>0</v>
          </cell>
          <cell r="BQ77">
            <v>0</v>
          </cell>
          <cell r="BR77">
            <v>0</v>
          </cell>
          <cell r="BS77">
            <v>0</v>
          </cell>
          <cell r="BT77">
            <v>0</v>
          </cell>
          <cell r="BU77">
            <v>0</v>
          </cell>
          <cell r="BV77">
            <v>0</v>
          </cell>
          <cell r="BW77">
            <v>1</v>
          </cell>
          <cell r="BX77">
            <v>1</v>
          </cell>
          <cell r="BY77">
            <v>0</v>
          </cell>
          <cell r="BZ77">
            <v>0</v>
          </cell>
          <cell r="CA77">
            <v>0</v>
          </cell>
          <cell r="CB77">
            <v>0</v>
          </cell>
          <cell r="CC77">
            <v>1</v>
          </cell>
          <cell r="CD77">
            <v>0</v>
          </cell>
          <cell r="CE77">
            <v>0</v>
          </cell>
          <cell r="CF77">
            <v>0</v>
          </cell>
          <cell r="CG77">
            <v>1</v>
          </cell>
          <cell r="CH77">
            <v>0</v>
          </cell>
          <cell r="CI77">
            <v>0</v>
          </cell>
          <cell r="CJ77">
            <v>0</v>
          </cell>
          <cell r="CK77">
            <v>0</v>
          </cell>
          <cell r="CL77">
            <v>0</v>
          </cell>
          <cell r="CM77">
            <v>0</v>
          </cell>
          <cell r="CN77">
            <v>0</v>
          </cell>
          <cell r="CO77">
            <v>1</v>
          </cell>
          <cell r="CP77">
            <v>0</v>
          </cell>
        </row>
        <row r="78">
          <cell r="A78" t="str">
            <v>North Korea</v>
          </cell>
          <cell r="D78">
            <v>0</v>
          </cell>
          <cell r="E78">
            <v>0</v>
          </cell>
          <cell r="F78" t="str">
            <v>PRK</v>
          </cell>
          <cell r="G78" t="str">
            <v>KP</v>
          </cell>
          <cell r="H78" t="str">
            <v>North Korea</v>
          </cell>
          <cell r="J78" t="str">
            <v/>
          </cell>
          <cell r="K78" t="str">
            <v>developing</v>
          </cell>
          <cell r="L78">
            <v>0</v>
          </cell>
          <cell r="M78">
            <v>0</v>
          </cell>
          <cell r="N78">
            <v>0</v>
          </cell>
          <cell r="O78">
            <v>0</v>
          </cell>
          <cell r="P78">
            <v>0</v>
          </cell>
          <cell r="Q78">
            <v>0</v>
          </cell>
          <cell r="R78">
            <v>0</v>
          </cell>
          <cell r="S78">
            <v>0</v>
          </cell>
          <cell r="T78">
            <v>0</v>
          </cell>
          <cell r="U78">
            <v>0</v>
          </cell>
          <cell r="V78">
            <v>0</v>
          </cell>
          <cell r="W78">
            <v>0</v>
          </cell>
          <cell r="X78">
            <v>0</v>
          </cell>
          <cell r="Y78" t="str">
            <v>East Asia &amp; Pacific</v>
          </cell>
          <cell r="Z78">
            <v>0</v>
          </cell>
          <cell r="AA78">
            <v>0</v>
          </cell>
          <cell r="AB78" t="str">
            <v>Low income</v>
          </cell>
          <cell r="AE78" t="str">
            <v/>
          </cell>
          <cell r="AM78" t="str">
            <v/>
          </cell>
          <cell r="AN78" t="str">
            <v>North Korea</v>
          </cell>
          <cell r="AO78">
            <v>0</v>
          </cell>
          <cell r="AP78">
            <v>0</v>
          </cell>
          <cell r="AQ78">
            <v>0</v>
          </cell>
          <cell r="AR78">
            <v>0</v>
          </cell>
          <cell r="AW78">
            <v>4.9669047024903975E-7</v>
          </cell>
          <cell r="AY78">
            <v>0</v>
          </cell>
          <cell r="AZ78" t="str">
            <v/>
          </cell>
          <cell r="BA78">
            <v>40000000000</v>
          </cell>
          <cell r="BB78">
            <v>0</v>
          </cell>
          <cell r="BG78">
            <v>0</v>
          </cell>
          <cell r="BH78" t="str">
            <v/>
          </cell>
          <cell r="BI78" t="str">
            <v/>
          </cell>
          <cell r="BJ78" t="str">
            <v/>
          </cell>
          <cell r="BK78" t="str">
            <v/>
          </cell>
          <cell r="BL78">
            <v>44420.12109375</v>
          </cell>
          <cell r="BM78">
            <v>1</v>
          </cell>
          <cell r="BN78">
            <v>0</v>
          </cell>
          <cell r="BO78" t="str">
            <v/>
          </cell>
          <cell r="BP78" t="str">
            <v/>
          </cell>
          <cell r="BQ78">
            <v>0</v>
          </cell>
          <cell r="BR78">
            <v>0</v>
          </cell>
          <cell r="BS78">
            <v>0</v>
          </cell>
          <cell r="BT78">
            <v>0</v>
          </cell>
          <cell r="BU78">
            <v>0</v>
          </cell>
          <cell r="BV78">
            <v>0</v>
          </cell>
          <cell r="BW78">
            <v>0</v>
          </cell>
          <cell r="BX78">
            <v>0</v>
          </cell>
          <cell r="BY78">
            <v>0</v>
          </cell>
          <cell r="BZ78">
            <v>1</v>
          </cell>
          <cell r="CA78">
            <v>1</v>
          </cell>
          <cell r="CB78">
            <v>0</v>
          </cell>
          <cell r="CC78">
            <v>1</v>
          </cell>
          <cell r="CD78">
            <v>0</v>
          </cell>
          <cell r="CE78">
            <v>0</v>
          </cell>
          <cell r="CF78">
            <v>0</v>
          </cell>
          <cell r="CG78">
            <v>1</v>
          </cell>
          <cell r="CH78">
            <v>0</v>
          </cell>
          <cell r="CI78">
            <v>0</v>
          </cell>
          <cell r="CJ78">
            <v>0</v>
          </cell>
          <cell r="CK78">
            <v>0</v>
          </cell>
          <cell r="CL78">
            <v>0</v>
          </cell>
          <cell r="CM78">
            <v>1</v>
          </cell>
          <cell r="CN78">
            <v>0</v>
          </cell>
          <cell r="CO78">
            <v>0</v>
          </cell>
          <cell r="CP78">
            <v>0</v>
          </cell>
        </row>
        <row r="79">
          <cell r="A79" t="str">
            <v>Northern Mariana Islands</v>
          </cell>
          <cell r="D79">
            <v>0</v>
          </cell>
          <cell r="E79">
            <v>0</v>
          </cell>
          <cell r="F79" t="str">
            <v>MNP</v>
          </cell>
          <cell r="G79" t="str">
            <v>MP</v>
          </cell>
          <cell r="H79" t="str">
            <v>Northern Mariana Islands</v>
          </cell>
          <cell r="J79" t="str">
            <v/>
          </cell>
          <cell r="K79" t="str">
            <v>developing</v>
          </cell>
          <cell r="L79">
            <v>0</v>
          </cell>
          <cell r="M79">
            <v>0</v>
          </cell>
          <cell r="N79">
            <v>0</v>
          </cell>
          <cell r="O79">
            <v>0</v>
          </cell>
          <cell r="P79">
            <v>0</v>
          </cell>
          <cell r="Q79">
            <v>0</v>
          </cell>
          <cell r="R79">
            <v>0</v>
          </cell>
          <cell r="S79">
            <v>0</v>
          </cell>
          <cell r="T79">
            <v>0</v>
          </cell>
          <cell r="U79">
            <v>0</v>
          </cell>
          <cell r="V79">
            <v>0</v>
          </cell>
          <cell r="W79">
            <v>0</v>
          </cell>
          <cell r="X79">
            <v>0</v>
          </cell>
          <cell r="Y79" t="str">
            <v>East Asia &amp; Pacific</v>
          </cell>
          <cell r="Z79">
            <v>0</v>
          </cell>
          <cell r="AA79">
            <v>0</v>
          </cell>
          <cell r="AB79" t="str">
            <v>High income</v>
          </cell>
          <cell r="AC79">
            <v>1323000000</v>
          </cell>
          <cell r="AE79" t="str">
            <v/>
          </cell>
          <cell r="AM79" t="str">
            <v/>
          </cell>
          <cell r="AN79" t="str">
            <v>Northern Mariana Islands</v>
          </cell>
          <cell r="AO79">
            <v>0</v>
          </cell>
          <cell r="AP79">
            <v>0</v>
          </cell>
          <cell r="AR79">
            <v>0</v>
          </cell>
          <cell r="AW79">
            <v>2.1993129146652418E-6</v>
          </cell>
          <cell r="AY79">
            <v>1</v>
          </cell>
          <cell r="AZ79" t="str">
            <v/>
          </cell>
          <cell r="BA79">
            <v>1323000000</v>
          </cell>
          <cell r="BG79">
            <v>0</v>
          </cell>
          <cell r="BH79" t="str">
            <v/>
          </cell>
          <cell r="BI79" t="str">
            <v/>
          </cell>
          <cell r="BJ79" t="str">
            <v/>
          </cell>
          <cell r="BK79" t="str">
            <v/>
          </cell>
          <cell r="BL79">
            <v>0</v>
          </cell>
          <cell r="BM79">
            <v>0</v>
          </cell>
          <cell r="BN79">
            <v>0</v>
          </cell>
          <cell r="BO79" t="str">
            <v/>
          </cell>
          <cell r="BP79" t="str">
            <v/>
          </cell>
          <cell r="BQ79">
            <v>0</v>
          </cell>
          <cell r="BR79">
            <v>0</v>
          </cell>
          <cell r="BS79">
            <v>0</v>
          </cell>
          <cell r="BT79">
            <v>0</v>
          </cell>
          <cell r="BU79">
            <v>0</v>
          </cell>
          <cell r="BV79">
            <v>0</v>
          </cell>
          <cell r="BW79">
            <v>0</v>
          </cell>
          <cell r="BX79">
            <v>0</v>
          </cell>
          <cell r="BY79">
            <v>0</v>
          </cell>
          <cell r="BZ79">
            <v>1</v>
          </cell>
          <cell r="CA79">
            <v>1</v>
          </cell>
          <cell r="CB79">
            <v>0</v>
          </cell>
          <cell r="CC79">
            <v>1</v>
          </cell>
          <cell r="CD79">
            <v>0</v>
          </cell>
          <cell r="CE79">
            <v>0</v>
          </cell>
          <cell r="CF79">
            <v>0</v>
          </cell>
          <cell r="CG79">
            <v>1</v>
          </cell>
          <cell r="CH79">
            <v>0</v>
          </cell>
          <cell r="CI79">
            <v>0</v>
          </cell>
          <cell r="CJ79">
            <v>0</v>
          </cell>
          <cell r="CK79">
            <v>0</v>
          </cell>
          <cell r="CL79">
            <v>0</v>
          </cell>
          <cell r="CM79">
            <v>0</v>
          </cell>
          <cell r="CN79">
            <v>0</v>
          </cell>
          <cell r="CO79">
            <v>1</v>
          </cell>
          <cell r="CP79">
            <v>0</v>
          </cell>
        </row>
        <row r="80">
          <cell r="A80" t="str">
            <v>Palau</v>
          </cell>
          <cell r="D80">
            <v>0</v>
          </cell>
          <cell r="E80">
            <v>0</v>
          </cell>
          <cell r="F80" t="str">
            <v>PLW</v>
          </cell>
          <cell r="G80" t="str">
            <v>PW</v>
          </cell>
          <cell r="H80" t="str">
            <v>Palau</v>
          </cell>
          <cell r="I80">
            <v>1</v>
          </cell>
          <cell r="J80" t="str">
            <v>Emerging and Developing Asia</v>
          </cell>
          <cell r="K80" t="str">
            <v>developing</v>
          </cell>
          <cell r="L80">
            <v>0</v>
          </cell>
          <cell r="M80">
            <v>0</v>
          </cell>
          <cell r="N80">
            <v>0</v>
          </cell>
          <cell r="O80">
            <v>0</v>
          </cell>
          <cell r="P80">
            <v>0</v>
          </cell>
          <cell r="Q80">
            <v>0</v>
          </cell>
          <cell r="R80">
            <v>0</v>
          </cell>
          <cell r="S80">
            <v>0</v>
          </cell>
          <cell r="T80">
            <v>0</v>
          </cell>
          <cell r="U80">
            <v>0</v>
          </cell>
          <cell r="V80">
            <v>0</v>
          </cell>
          <cell r="W80">
            <v>0</v>
          </cell>
          <cell r="X80">
            <v>1</v>
          </cell>
          <cell r="Y80" t="str">
            <v>East Asia &amp; Pacific</v>
          </cell>
          <cell r="Z80">
            <v>0</v>
          </cell>
          <cell r="AA80">
            <v>0</v>
          </cell>
          <cell r="AB80" t="str">
            <v>High income</v>
          </cell>
          <cell r="AC80">
            <v>283994900</v>
          </cell>
          <cell r="AE80" t="str">
            <v/>
          </cell>
          <cell r="AL80">
            <v>2.2799999896960799E-6</v>
          </cell>
          <cell r="AM80" t="str">
            <v/>
          </cell>
          <cell r="AN80" t="str">
            <v>Palau</v>
          </cell>
          <cell r="AO80">
            <v>0</v>
          </cell>
          <cell r="AP80">
            <v>0</v>
          </cell>
          <cell r="AQ80">
            <v>456820320</v>
          </cell>
          <cell r="AR80">
            <v>0</v>
          </cell>
          <cell r="AW80">
            <v>1.7764916033262111E-7</v>
          </cell>
          <cell r="AY80">
            <v>0</v>
          </cell>
          <cell r="AZ80" t="str">
            <v/>
          </cell>
          <cell r="BA80">
            <v>283994900</v>
          </cell>
          <cell r="BB80">
            <v>0</v>
          </cell>
          <cell r="BE80">
            <v>0</v>
          </cell>
          <cell r="BG80">
            <v>0</v>
          </cell>
          <cell r="BH80" t="str">
            <v/>
          </cell>
          <cell r="BI80" t="str">
            <v/>
          </cell>
          <cell r="BJ80" t="str">
            <v/>
          </cell>
          <cell r="BK80" t="str">
            <v/>
          </cell>
          <cell r="BL80">
            <v>4677816.5</v>
          </cell>
          <cell r="BM80">
            <v>1</v>
          </cell>
          <cell r="BN80">
            <v>0</v>
          </cell>
          <cell r="BO80" t="str">
            <v/>
          </cell>
          <cell r="BP80" t="str">
            <v/>
          </cell>
          <cell r="BQ80">
            <v>0</v>
          </cell>
          <cell r="BR80">
            <v>0</v>
          </cell>
          <cell r="BS80">
            <v>0</v>
          </cell>
          <cell r="BT80">
            <v>0</v>
          </cell>
          <cell r="BU80">
            <v>0</v>
          </cell>
          <cell r="BV80">
            <v>0</v>
          </cell>
          <cell r="BW80">
            <v>0</v>
          </cell>
          <cell r="BX80">
            <v>0</v>
          </cell>
          <cell r="BY80">
            <v>0</v>
          </cell>
          <cell r="BZ80">
            <v>1</v>
          </cell>
          <cell r="CA80">
            <v>1</v>
          </cell>
          <cell r="CB80">
            <v>0</v>
          </cell>
          <cell r="CC80">
            <v>1</v>
          </cell>
          <cell r="CD80">
            <v>0</v>
          </cell>
          <cell r="CE80">
            <v>0</v>
          </cell>
          <cell r="CF80">
            <v>0</v>
          </cell>
          <cell r="CG80">
            <v>1</v>
          </cell>
          <cell r="CH80">
            <v>0</v>
          </cell>
          <cell r="CI80">
            <v>0</v>
          </cell>
          <cell r="CJ80">
            <v>0</v>
          </cell>
          <cell r="CK80">
            <v>0</v>
          </cell>
          <cell r="CL80">
            <v>0</v>
          </cell>
          <cell r="CM80">
            <v>0</v>
          </cell>
          <cell r="CN80">
            <v>0</v>
          </cell>
          <cell r="CO80">
            <v>1</v>
          </cell>
          <cell r="CP80">
            <v>0</v>
          </cell>
        </row>
        <row r="81">
          <cell r="A81" t="str">
            <v>Papua New Guinea</v>
          </cell>
          <cell r="D81">
            <v>0</v>
          </cell>
          <cell r="E81">
            <v>0</v>
          </cell>
          <cell r="F81" t="str">
            <v>PNG</v>
          </cell>
          <cell r="G81" t="str">
            <v>PG</v>
          </cell>
          <cell r="H81" t="str">
            <v>Papua New Guinea</v>
          </cell>
          <cell r="I81">
            <v>1</v>
          </cell>
          <cell r="J81" t="str">
            <v>Emerging and Developing Asia</v>
          </cell>
          <cell r="K81" t="str">
            <v>developing</v>
          </cell>
          <cell r="L81">
            <v>0</v>
          </cell>
          <cell r="M81">
            <v>0</v>
          </cell>
          <cell r="N81">
            <v>0</v>
          </cell>
          <cell r="O81">
            <v>0</v>
          </cell>
          <cell r="P81">
            <v>0</v>
          </cell>
          <cell r="Q81">
            <v>0</v>
          </cell>
          <cell r="R81">
            <v>0</v>
          </cell>
          <cell r="S81">
            <v>0</v>
          </cell>
          <cell r="T81">
            <v>0</v>
          </cell>
          <cell r="U81">
            <v>0</v>
          </cell>
          <cell r="V81">
            <v>0</v>
          </cell>
          <cell r="W81">
            <v>0</v>
          </cell>
          <cell r="X81">
            <v>0</v>
          </cell>
          <cell r="Y81" t="str">
            <v>East Asia &amp; Pacific</v>
          </cell>
          <cell r="Z81">
            <v>0</v>
          </cell>
          <cell r="AA81">
            <v>0</v>
          </cell>
          <cell r="AB81" t="str">
            <v>Lower middle income</v>
          </cell>
          <cell r="AC81">
            <v>23497607690</v>
          </cell>
          <cell r="AE81" t="str">
            <v/>
          </cell>
          <cell r="AL81">
            <v>1.3300000318849925E-5</v>
          </cell>
          <cell r="AM81" t="str">
            <v/>
          </cell>
          <cell r="AN81" t="str">
            <v>Papua New Guinea</v>
          </cell>
          <cell r="AO81">
            <v>0</v>
          </cell>
          <cell r="AP81">
            <v>0</v>
          </cell>
          <cell r="AQ81">
            <v>0</v>
          </cell>
          <cell r="AR81">
            <v>0</v>
          </cell>
          <cell r="AW81">
            <v>1.7863870420074118E-4</v>
          </cell>
          <cell r="AY81">
            <v>5</v>
          </cell>
          <cell r="AZ81" t="str">
            <v/>
          </cell>
          <cell r="BA81">
            <v>23497607690</v>
          </cell>
          <cell r="BB81">
            <v>517.46634674072266</v>
          </cell>
          <cell r="BE81">
            <v>0.30000001192092896</v>
          </cell>
          <cell r="BG81">
            <v>0</v>
          </cell>
          <cell r="BH81" t="str">
            <v/>
          </cell>
          <cell r="BI81" t="str">
            <v/>
          </cell>
          <cell r="BJ81" t="str">
            <v/>
          </cell>
          <cell r="BK81" t="str">
            <v/>
          </cell>
          <cell r="BL81">
            <v>10151074</v>
          </cell>
          <cell r="BM81">
            <v>1</v>
          </cell>
          <cell r="BN81">
            <v>0</v>
          </cell>
          <cell r="BO81" t="str">
            <v/>
          </cell>
          <cell r="BP81" t="str">
            <v/>
          </cell>
          <cell r="BQ81">
            <v>0</v>
          </cell>
          <cell r="BR81">
            <v>0</v>
          </cell>
          <cell r="BS81">
            <v>0</v>
          </cell>
          <cell r="BT81">
            <v>0</v>
          </cell>
          <cell r="BU81">
            <v>0</v>
          </cell>
          <cell r="BV81">
            <v>0</v>
          </cell>
          <cell r="BW81">
            <v>0</v>
          </cell>
          <cell r="BX81">
            <v>0</v>
          </cell>
          <cell r="BY81">
            <v>0</v>
          </cell>
          <cell r="BZ81">
            <v>1</v>
          </cell>
          <cell r="CA81">
            <v>1</v>
          </cell>
          <cell r="CB81">
            <v>0</v>
          </cell>
          <cell r="CC81">
            <v>1</v>
          </cell>
          <cell r="CD81">
            <v>0</v>
          </cell>
          <cell r="CE81">
            <v>0</v>
          </cell>
          <cell r="CF81">
            <v>0</v>
          </cell>
          <cell r="CG81">
            <v>1</v>
          </cell>
          <cell r="CH81">
            <v>0</v>
          </cell>
          <cell r="CI81">
            <v>0</v>
          </cell>
          <cell r="CJ81">
            <v>0</v>
          </cell>
          <cell r="CK81">
            <v>0</v>
          </cell>
          <cell r="CL81">
            <v>0</v>
          </cell>
          <cell r="CM81">
            <v>0</v>
          </cell>
          <cell r="CN81">
            <v>0</v>
          </cell>
          <cell r="CO81">
            <v>0</v>
          </cell>
          <cell r="CP81">
            <v>1</v>
          </cell>
        </row>
        <row r="82">
          <cell r="A82" t="str">
            <v>Philippines</v>
          </cell>
          <cell r="B82" t="str">
            <v>Philippines</v>
          </cell>
          <cell r="C82" t="str">
            <v>Philippines</v>
          </cell>
          <cell r="D82">
            <v>1</v>
          </cell>
          <cell r="E82">
            <v>1</v>
          </cell>
          <cell r="F82" t="str">
            <v>PHL</v>
          </cell>
          <cell r="G82" t="str">
            <v>PH</v>
          </cell>
          <cell r="H82" t="str">
            <v>Philippines</v>
          </cell>
          <cell r="I82">
            <v>1</v>
          </cell>
          <cell r="J82" t="str">
            <v>Emerging and Developing Asia</v>
          </cell>
          <cell r="K82" t="str">
            <v>developing</v>
          </cell>
          <cell r="L82">
            <v>0</v>
          </cell>
          <cell r="M82">
            <v>0</v>
          </cell>
          <cell r="N82">
            <v>0</v>
          </cell>
          <cell r="O82">
            <v>0</v>
          </cell>
          <cell r="P82">
            <v>0</v>
          </cell>
          <cell r="Q82">
            <v>0</v>
          </cell>
          <cell r="R82">
            <v>0</v>
          </cell>
          <cell r="S82">
            <v>0</v>
          </cell>
          <cell r="T82">
            <v>0</v>
          </cell>
          <cell r="U82">
            <v>0</v>
          </cell>
          <cell r="V82">
            <v>0</v>
          </cell>
          <cell r="W82">
            <v>0</v>
          </cell>
          <cell r="X82">
            <v>0</v>
          </cell>
          <cell r="Y82" t="str">
            <v>East Asia &amp; Pacific</v>
          </cell>
          <cell r="Z82">
            <v>0</v>
          </cell>
          <cell r="AA82">
            <v>0</v>
          </cell>
          <cell r="AB82" t="str">
            <v>Lower middle income</v>
          </cell>
          <cell r="AC82">
            <v>330910000000</v>
          </cell>
          <cell r="AE82" t="str">
            <v/>
          </cell>
          <cell r="AH82">
            <v>40</v>
          </cell>
          <cell r="AI82">
            <v>269.810791015625</v>
          </cell>
          <cell r="AJ82">
            <v>8.5084997117519379E-3</v>
          </cell>
          <cell r="AK82">
            <v>65.375</v>
          </cell>
          <cell r="AL82">
            <v>9.0049998834729195E-4</v>
          </cell>
          <cell r="AM82">
            <v>414231037.30000001</v>
          </cell>
          <cell r="AN82" t="str">
            <v>Philippines</v>
          </cell>
          <cell r="AO82">
            <v>1</v>
          </cell>
          <cell r="AP82">
            <v>1</v>
          </cell>
          <cell r="AQ82">
            <v>16088559616</v>
          </cell>
          <cell r="AR82">
            <v>0</v>
          </cell>
          <cell r="AW82">
            <v>8.5641193180310598E-4</v>
          </cell>
          <cell r="AY82">
            <v>18</v>
          </cell>
          <cell r="AZ82" t="str">
            <v>French</v>
          </cell>
          <cell r="BA82">
            <v>330910000000</v>
          </cell>
          <cell r="BB82">
            <v>4801.991943359375</v>
          </cell>
          <cell r="BE82">
            <v>0.30000001192092896</v>
          </cell>
          <cell r="BF82">
            <v>279118759.53915298</v>
          </cell>
          <cell r="BG82">
            <v>0</v>
          </cell>
          <cell r="BH82">
            <v>201.1769509746907</v>
          </cell>
          <cell r="BI82">
            <v>5.9189550036009338E-3</v>
          </cell>
          <cell r="BJ82">
            <v>62.845000000000006</v>
          </cell>
          <cell r="BK82">
            <v>5.3247361187308052E-4</v>
          </cell>
          <cell r="BL82">
            <v>279118752</v>
          </cell>
          <cell r="BM82">
            <v>1</v>
          </cell>
          <cell r="BN82">
            <v>1</v>
          </cell>
          <cell r="BO82">
            <v>0</v>
          </cell>
          <cell r="BP82">
            <v>0</v>
          </cell>
          <cell r="BQ82">
            <v>0</v>
          </cell>
          <cell r="BR82">
            <v>0</v>
          </cell>
          <cell r="BS82">
            <v>0</v>
          </cell>
          <cell r="BT82">
            <v>0</v>
          </cell>
          <cell r="BU82">
            <v>0</v>
          </cell>
          <cell r="BV82">
            <v>0</v>
          </cell>
          <cell r="BW82">
            <v>0</v>
          </cell>
          <cell r="BX82">
            <v>0</v>
          </cell>
          <cell r="BY82">
            <v>0</v>
          </cell>
          <cell r="BZ82">
            <v>1</v>
          </cell>
          <cell r="CA82">
            <v>1</v>
          </cell>
          <cell r="CB82">
            <v>0</v>
          </cell>
          <cell r="CC82">
            <v>1</v>
          </cell>
          <cell r="CD82">
            <v>0</v>
          </cell>
          <cell r="CE82">
            <v>0</v>
          </cell>
          <cell r="CF82">
            <v>0</v>
          </cell>
          <cell r="CG82">
            <v>1</v>
          </cell>
          <cell r="CH82">
            <v>0</v>
          </cell>
          <cell r="CI82">
            <v>0</v>
          </cell>
          <cell r="CJ82">
            <v>0</v>
          </cell>
          <cell r="CK82">
            <v>0</v>
          </cell>
          <cell r="CL82">
            <v>0</v>
          </cell>
          <cell r="CM82">
            <v>0</v>
          </cell>
          <cell r="CN82">
            <v>0</v>
          </cell>
          <cell r="CO82">
            <v>0</v>
          </cell>
          <cell r="CP82">
            <v>1</v>
          </cell>
        </row>
        <row r="83">
          <cell r="A83" t="str">
            <v>Samoa</v>
          </cell>
          <cell r="B83" t="str">
            <v>Samoa</v>
          </cell>
          <cell r="C83" t="str">
            <v>Samoa</v>
          </cell>
          <cell r="D83">
            <v>1</v>
          </cell>
          <cell r="E83">
            <v>1</v>
          </cell>
          <cell r="F83" t="str">
            <v>WSM</v>
          </cell>
          <cell r="G83" t="str">
            <v>WS</v>
          </cell>
          <cell r="H83" t="str">
            <v>Samoa</v>
          </cell>
          <cell r="I83">
            <v>1</v>
          </cell>
          <cell r="J83" t="str">
            <v>Emerging and Developing Asia</v>
          </cell>
          <cell r="K83" t="str">
            <v>developing</v>
          </cell>
          <cell r="L83">
            <v>0</v>
          </cell>
          <cell r="M83">
            <v>0</v>
          </cell>
          <cell r="N83">
            <v>0</v>
          </cell>
          <cell r="O83">
            <v>0</v>
          </cell>
          <cell r="P83">
            <v>0</v>
          </cell>
          <cell r="Q83">
            <v>0</v>
          </cell>
          <cell r="R83">
            <v>0</v>
          </cell>
          <cell r="S83">
            <v>0</v>
          </cell>
          <cell r="T83">
            <v>0</v>
          </cell>
          <cell r="U83">
            <v>0</v>
          </cell>
          <cell r="V83">
            <v>1</v>
          </cell>
          <cell r="W83">
            <v>1</v>
          </cell>
          <cell r="X83">
            <v>0</v>
          </cell>
          <cell r="Y83" t="str">
            <v>East Asia &amp; Pacific</v>
          </cell>
          <cell r="Z83">
            <v>0</v>
          </cell>
          <cell r="AA83">
            <v>0</v>
          </cell>
          <cell r="AB83" t="str">
            <v>Upper middle income</v>
          </cell>
          <cell r="AC83">
            <v>820491798.29999995</v>
          </cell>
          <cell r="AE83" t="str">
            <v/>
          </cell>
          <cell r="AH83">
            <v>81</v>
          </cell>
          <cell r="AI83">
            <v>115.9010009765625</v>
          </cell>
          <cell r="AJ83">
            <v>3.6549998912960291E-3</v>
          </cell>
          <cell r="AK83">
            <v>77.599998474121094</v>
          </cell>
          <cell r="AL83">
            <v>1.5300000086426735E-5</v>
          </cell>
          <cell r="AM83">
            <v>7019010.7709999997</v>
          </cell>
          <cell r="AN83" t="str">
            <v>Samoa</v>
          </cell>
          <cell r="AO83">
            <v>1</v>
          </cell>
          <cell r="AP83">
            <v>1</v>
          </cell>
          <cell r="AQ83">
            <v>0</v>
          </cell>
          <cell r="AR83">
            <v>0</v>
          </cell>
          <cell r="AW83">
            <v>3.0007178509811511E-4</v>
          </cell>
          <cell r="AY83">
            <v>0</v>
          </cell>
          <cell r="AZ83" t="str">
            <v/>
          </cell>
          <cell r="BA83">
            <v>820491798.29999995</v>
          </cell>
          <cell r="BB83">
            <v>0</v>
          </cell>
          <cell r="BE83">
            <v>0.27000001072883606</v>
          </cell>
          <cell r="BF83">
            <v>12893752.478021201</v>
          </cell>
          <cell r="BG83">
            <v>0</v>
          </cell>
          <cell r="BH83">
            <v>120.85997402377085</v>
          </cell>
          <cell r="BI83">
            <v>3.5558981509421256E-3</v>
          </cell>
          <cell r="BJ83">
            <v>74.624999999999986</v>
          </cell>
          <cell r="BK83">
            <v>2.4597354057839211E-5</v>
          </cell>
          <cell r="BL83">
            <v>12893752</v>
          </cell>
          <cell r="BM83">
            <v>1</v>
          </cell>
          <cell r="BN83">
            <v>1</v>
          </cell>
          <cell r="BO83">
            <v>0</v>
          </cell>
          <cell r="BP83">
            <v>0</v>
          </cell>
          <cell r="BQ83">
            <v>0</v>
          </cell>
          <cell r="BR83">
            <v>0</v>
          </cell>
          <cell r="BS83">
            <v>0</v>
          </cell>
          <cell r="BT83">
            <v>0</v>
          </cell>
          <cell r="BU83">
            <v>0</v>
          </cell>
          <cell r="BV83">
            <v>0</v>
          </cell>
          <cell r="BW83">
            <v>0</v>
          </cell>
          <cell r="BX83">
            <v>0</v>
          </cell>
          <cell r="BY83">
            <v>0</v>
          </cell>
          <cell r="BZ83">
            <v>1</v>
          </cell>
          <cell r="CA83">
            <v>1</v>
          </cell>
          <cell r="CB83">
            <v>0</v>
          </cell>
          <cell r="CC83">
            <v>1</v>
          </cell>
          <cell r="CD83">
            <v>0</v>
          </cell>
          <cell r="CE83">
            <v>0</v>
          </cell>
          <cell r="CF83">
            <v>0</v>
          </cell>
          <cell r="CG83">
            <v>1</v>
          </cell>
          <cell r="CH83">
            <v>0</v>
          </cell>
          <cell r="CI83">
            <v>0</v>
          </cell>
          <cell r="CJ83">
            <v>0</v>
          </cell>
          <cell r="CK83">
            <v>0</v>
          </cell>
          <cell r="CL83">
            <v>0</v>
          </cell>
          <cell r="CM83">
            <v>0</v>
          </cell>
          <cell r="CN83">
            <v>1</v>
          </cell>
          <cell r="CO83">
            <v>0</v>
          </cell>
          <cell r="CP83">
            <v>0</v>
          </cell>
        </row>
        <row r="84">
          <cell r="A84" t="str">
            <v>Singapore</v>
          </cell>
          <cell r="B84" t="str">
            <v>Singapore</v>
          </cell>
          <cell r="C84" t="str">
            <v>Singapore2</v>
          </cell>
          <cell r="D84">
            <v>1</v>
          </cell>
          <cell r="E84">
            <v>1</v>
          </cell>
          <cell r="F84" t="str">
            <v>SGP</v>
          </cell>
          <cell r="G84" t="str">
            <v>SG</v>
          </cell>
          <cell r="H84" t="str">
            <v>Singapore</v>
          </cell>
          <cell r="J84" t="str">
            <v/>
          </cell>
          <cell r="K84" t="str">
            <v>developing</v>
          </cell>
          <cell r="L84">
            <v>0</v>
          </cell>
          <cell r="M84">
            <v>0</v>
          </cell>
          <cell r="N84">
            <v>0</v>
          </cell>
          <cell r="O84">
            <v>0</v>
          </cell>
          <cell r="P84">
            <v>0</v>
          </cell>
          <cell r="Q84">
            <v>0</v>
          </cell>
          <cell r="R84">
            <v>0</v>
          </cell>
          <cell r="S84">
            <v>0</v>
          </cell>
          <cell r="T84">
            <v>0</v>
          </cell>
          <cell r="U84">
            <v>0</v>
          </cell>
          <cell r="V84">
            <v>0</v>
          </cell>
          <cell r="W84">
            <v>0</v>
          </cell>
          <cell r="X84">
            <v>0</v>
          </cell>
          <cell r="Y84" t="str">
            <v>East Asia &amp; Pacific</v>
          </cell>
          <cell r="Z84">
            <v>0</v>
          </cell>
          <cell r="AA84">
            <v>0</v>
          </cell>
          <cell r="AB84" t="str">
            <v>High income</v>
          </cell>
          <cell r="AC84">
            <v>364157000000</v>
          </cell>
          <cell r="AE84" t="str">
            <v/>
          </cell>
          <cell r="AH84">
            <v>5</v>
          </cell>
          <cell r="AI84">
            <v>1081.9820556640625</v>
          </cell>
          <cell r="AJ84">
            <v>3.4120500087738037E-2</v>
          </cell>
          <cell r="AK84">
            <v>67.125</v>
          </cell>
          <cell r="AL84">
            <v>4.5782700181007385E-2</v>
          </cell>
          <cell r="AM84">
            <v>21060644082</v>
          </cell>
          <cell r="AN84" t="str">
            <v>Singapore</v>
          </cell>
          <cell r="AO84">
            <v>1</v>
          </cell>
          <cell r="AP84">
            <v>1</v>
          </cell>
          <cell r="AQ84">
            <v>1220445470720</v>
          </cell>
          <cell r="AR84">
            <v>1</v>
          </cell>
          <cell r="AS84">
            <v>8</v>
          </cell>
          <cell r="AT84">
            <v>1489.2494363128717</v>
          </cell>
          <cell r="AU84">
            <v>3.920602801245552E-2</v>
          </cell>
          <cell r="AV84">
            <v>81.354488845809527</v>
          </cell>
          <cell r="AW84">
            <v>2.1157709340422673E-2</v>
          </cell>
          <cell r="AX84">
            <v>0</v>
          </cell>
          <cell r="AY84">
            <v>4</v>
          </cell>
          <cell r="AZ84" t="str">
            <v>English</v>
          </cell>
          <cell r="BA84">
            <v>364157000000</v>
          </cell>
          <cell r="BB84">
            <v>11697.426513671875</v>
          </cell>
          <cell r="BE84">
            <v>0.17000000178813934</v>
          </cell>
          <cell r="BF84">
            <v>27119343140.101601</v>
          </cell>
          <cell r="BG84">
            <v>0</v>
          </cell>
          <cell r="BH84">
            <v>964.2558353157691</v>
          </cell>
          <cell r="BI84">
            <v>2.8369984103753985E-2</v>
          </cell>
          <cell r="BJ84">
            <v>63.725000000000009</v>
          </cell>
          <cell r="BK84">
            <v>5.1735449875448994E-2</v>
          </cell>
          <cell r="BL84">
            <v>27119343616</v>
          </cell>
          <cell r="BM84">
            <v>1</v>
          </cell>
          <cell r="BN84">
            <v>1</v>
          </cell>
          <cell r="BO84">
            <v>1</v>
          </cell>
          <cell r="BP84">
            <v>1</v>
          </cell>
          <cell r="BQ84">
            <v>0</v>
          </cell>
          <cell r="BR84">
            <v>0</v>
          </cell>
          <cell r="BS84">
            <v>0</v>
          </cell>
          <cell r="BT84">
            <v>0</v>
          </cell>
          <cell r="BU84">
            <v>0</v>
          </cell>
          <cell r="BV84">
            <v>0</v>
          </cell>
          <cell r="BW84">
            <v>0</v>
          </cell>
          <cell r="BX84">
            <v>0</v>
          </cell>
          <cell r="BY84">
            <v>0</v>
          </cell>
          <cell r="BZ84">
            <v>1</v>
          </cell>
          <cell r="CA84">
            <v>1</v>
          </cell>
          <cell r="CB84">
            <v>0</v>
          </cell>
          <cell r="CC84">
            <v>1</v>
          </cell>
          <cell r="CD84">
            <v>0</v>
          </cell>
          <cell r="CE84">
            <v>0</v>
          </cell>
          <cell r="CF84">
            <v>0</v>
          </cell>
          <cell r="CG84">
            <v>1</v>
          </cell>
          <cell r="CH84">
            <v>0</v>
          </cell>
          <cell r="CI84">
            <v>0</v>
          </cell>
          <cell r="CJ84">
            <v>0</v>
          </cell>
          <cell r="CK84">
            <v>0</v>
          </cell>
          <cell r="CL84">
            <v>0</v>
          </cell>
          <cell r="CM84">
            <v>0</v>
          </cell>
          <cell r="CN84">
            <v>0</v>
          </cell>
          <cell r="CO84">
            <v>1</v>
          </cell>
          <cell r="CP84">
            <v>0</v>
          </cell>
        </row>
        <row r="85">
          <cell r="A85" t="str">
            <v>Solomon Islands</v>
          </cell>
          <cell r="D85">
            <v>0</v>
          </cell>
          <cell r="E85">
            <v>0</v>
          </cell>
          <cell r="F85" t="str">
            <v>SLB</v>
          </cell>
          <cell r="G85" t="str">
            <v>SB</v>
          </cell>
          <cell r="H85" t="str">
            <v>Solomon Islands</v>
          </cell>
          <cell r="I85">
            <v>1</v>
          </cell>
          <cell r="J85" t="str">
            <v>Emerging and Developing Asia</v>
          </cell>
          <cell r="K85" t="str">
            <v>developing</v>
          </cell>
          <cell r="L85">
            <v>0</v>
          </cell>
          <cell r="M85">
            <v>0</v>
          </cell>
          <cell r="N85">
            <v>0</v>
          </cell>
          <cell r="O85">
            <v>0</v>
          </cell>
          <cell r="P85">
            <v>0</v>
          </cell>
          <cell r="Q85">
            <v>0</v>
          </cell>
          <cell r="R85">
            <v>0</v>
          </cell>
          <cell r="S85">
            <v>0</v>
          </cell>
          <cell r="T85">
            <v>0</v>
          </cell>
          <cell r="U85">
            <v>0</v>
          </cell>
          <cell r="V85">
            <v>0</v>
          </cell>
          <cell r="W85">
            <v>0</v>
          </cell>
          <cell r="X85">
            <v>0</v>
          </cell>
          <cell r="Y85" t="str">
            <v>East Asia &amp; Pacific</v>
          </cell>
          <cell r="Z85">
            <v>0</v>
          </cell>
          <cell r="AA85">
            <v>0</v>
          </cell>
          <cell r="AB85" t="str">
            <v>Lower middle income</v>
          </cell>
          <cell r="AC85">
            <v>1395608472</v>
          </cell>
          <cell r="AE85" t="str">
            <v/>
          </cell>
          <cell r="AL85">
            <v>2.3800000690243905E-6</v>
          </cell>
          <cell r="AM85" t="str">
            <v/>
          </cell>
          <cell r="AN85" t="str">
            <v>Solomon Islands</v>
          </cell>
          <cell r="AO85">
            <v>0</v>
          </cell>
          <cell r="AP85">
            <v>0</v>
          </cell>
          <cell r="AQ85">
            <v>0</v>
          </cell>
          <cell r="AR85">
            <v>0</v>
          </cell>
          <cell r="AW85">
            <v>6.22099760498331E-6</v>
          </cell>
          <cell r="AY85">
            <v>1</v>
          </cell>
          <cell r="AZ85" t="str">
            <v/>
          </cell>
          <cell r="BA85">
            <v>1395608472</v>
          </cell>
          <cell r="BE85">
            <v>0.30000001192092896</v>
          </cell>
          <cell r="BF85">
            <v>1889.56227027675</v>
          </cell>
          <cell r="BG85">
            <v>0</v>
          </cell>
          <cell r="BH85" t="str">
            <v/>
          </cell>
          <cell r="BI85" t="str">
            <v/>
          </cell>
          <cell r="BJ85" t="str">
            <v/>
          </cell>
          <cell r="BK85" t="str">
            <v/>
          </cell>
          <cell r="BL85">
            <v>1889.562255859375</v>
          </cell>
          <cell r="BM85">
            <v>1</v>
          </cell>
          <cell r="BN85">
            <v>0</v>
          </cell>
          <cell r="BO85" t="str">
            <v/>
          </cell>
          <cell r="BP85" t="str">
            <v/>
          </cell>
          <cell r="BQ85">
            <v>0</v>
          </cell>
          <cell r="BR85">
            <v>0</v>
          </cell>
          <cell r="BS85">
            <v>0</v>
          </cell>
          <cell r="BT85">
            <v>0</v>
          </cell>
          <cell r="BU85">
            <v>0</v>
          </cell>
          <cell r="BV85">
            <v>0</v>
          </cell>
          <cell r="BW85">
            <v>0</v>
          </cell>
          <cell r="BX85">
            <v>0</v>
          </cell>
          <cell r="BY85">
            <v>0</v>
          </cell>
          <cell r="BZ85">
            <v>1</v>
          </cell>
          <cell r="CA85">
            <v>1</v>
          </cell>
          <cell r="CB85">
            <v>0</v>
          </cell>
          <cell r="CC85">
            <v>1</v>
          </cell>
          <cell r="CD85">
            <v>0</v>
          </cell>
          <cell r="CE85">
            <v>0</v>
          </cell>
          <cell r="CF85">
            <v>0</v>
          </cell>
          <cell r="CG85">
            <v>1</v>
          </cell>
          <cell r="CH85">
            <v>0</v>
          </cell>
          <cell r="CI85">
            <v>0</v>
          </cell>
          <cell r="CJ85">
            <v>0</v>
          </cell>
          <cell r="CK85">
            <v>0</v>
          </cell>
          <cell r="CL85">
            <v>0</v>
          </cell>
          <cell r="CM85">
            <v>0</v>
          </cell>
          <cell r="CN85">
            <v>0</v>
          </cell>
          <cell r="CO85">
            <v>0</v>
          </cell>
          <cell r="CP85">
            <v>1</v>
          </cell>
        </row>
        <row r="86">
          <cell r="A86" t="str">
            <v>South Korea</v>
          </cell>
          <cell r="B86" t="str">
            <v>South Korea</v>
          </cell>
          <cell r="C86" t="str">
            <v>South Korea</v>
          </cell>
          <cell r="D86">
            <v>1</v>
          </cell>
          <cell r="E86">
            <v>1</v>
          </cell>
          <cell r="F86" t="str">
            <v>KOR</v>
          </cell>
          <cell r="G86" t="str">
            <v>KR</v>
          </cell>
          <cell r="H86" t="str">
            <v>South Korea</v>
          </cell>
          <cell r="J86" t="str">
            <v/>
          </cell>
          <cell r="K86" t="str">
            <v>developing</v>
          </cell>
          <cell r="L86">
            <v>0</v>
          </cell>
          <cell r="M86">
            <v>1</v>
          </cell>
          <cell r="N86">
            <v>0</v>
          </cell>
          <cell r="O86">
            <v>0</v>
          </cell>
          <cell r="P86">
            <v>0</v>
          </cell>
          <cell r="Q86">
            <v>0</v>
          </cell>
          <cell r="R86">
            <v>0</v>
          </cell>
          <cell r="S86">
            <v>0</v>
          </cell>
          <cell r="T86">
            <v>0</v>
          </cell>
          <cell r="U86">
            <v>0</v>
          </cell>
          <cell r="V86">
            <v>0</v>
          </cell>
          <cell r="W86">
            <v>0</v>
          </cell>
          <cell r="X86">
            <v>0</v>
          </cell>
          <cell r="Y86" t="str">
            <v>East Asia &amp; Pacific</v>
          </cell>
          <cell r="Z86">
            <v>0</v>
          </cell>
          <cell r="AA86">
            <v>0</v>
          </cell>
          <cell r="AB86" t="str">
            <v>High income</v>
          </cell>
          <cell r="AC86">
            <v>1619420000000</v>
          </cell>
          <cell r="AE86" t="str">
            <v/>
          </cell>
          <cell r="AH86">
            <v>33</v>
          </cell>
          <cell r="AI86">
            <v>314.05731201171875</v>
          </cell>
          <cell r="AJ86">
            <v>9.9037997424602509E-3</v>
          </cell>
          <cell r="AK86">
            <v>59.025001525878906</v>
          </cell>
          <cell r="AL86">
            <v>3.5620999988168478E-3</v>
          </cell>
          <cell r="AM86">
            <v>1638600000</v>
          </cell>
          <cell r="AN86" t="str">
            <v>South Korea</v>
          </cell>
          <cell r="AO86">
            <v>1</v>
          </cell>
          <cell r="AP86">
            <v>1</v>
          </cell>
          <cell r="AQ86">
            <v>455722500096</v>
          </cell>
          <cell r="AR86">
            <v>0</v>
          </cell>
          <cell r="AW86">
            <v>6.4783496625829646E-3</v>
          </cell>
          <cell r="AY86">
            <v>7</v>
          </cell>
          <cell r="AZ86" t="str">
            <v>German</v>
          </cell>
          <cell r="BA86">
            <v>1619420000000</v>
          </cell>
          <cell r="BB86">
            <v>10875.867797851563</v>
          </cell>
          <cell r="BE86">
            <v>0.27500000596046448</v>
          </cell>
          <cell r="BF86">
            <v>2861300000</v>
          </cell>
          <cell r="BG86">
            <v>0</v>
          </cell>
          <cell r="BH86">
            <v>411.05892396965936</v>
          </cell>
          <cell r="BI86">
            <v>1.209402599560783E-2</v>
          </cell>
          <cell r="BJ86">
            <v>61.575000000000003</v>
          </cell>
          <cell r="BK86">
            <v>5.4584892400925461E-3</v>
          </cell>
          <cell r="BL86">
            <v>2861299968</v>
          </cell>
          <cell r="BM86">
            <v>1</v>
          </cell>
          <cell r="BN86">
            <v>1</v>
          </cell>
          <cell r="BO86">
            <v>0</v>
          </cell>
          <cell r="BP86">
            <v>0</v>
          </cell>
          <cell r="BQ86">
            <v>0</v>
          </cell>
          <cell r="BR86">
            <v>0</v>
          </cell>
          <cell r="BS86">
            <v>0</v>
          </cell>
          <cell r="BT86">
            <v>0</v>
          </cell>
          <cell r="BU86">
            <v>0</v>
          </cell>
          <cell r="BV86">
            <v>0</v>
          </cell>
          <cell r="BW86">
            <v>1</v>
          </cell>
          <cell r="BX86">
            <v>1</v>
          </cell>
          <cell r="BY86">
            <v>0</v>
          </cell>
          <cell r="BZ86">
            <v>0</v>
          </cell>
          <cell r="CA86">
            <v>0</v>
          </cell>
          <cell r="CB86">
            <v>0</v>
          </cell>
          <cell r="CC86">
            <v>1</v>
          </cell>
          <cell r="CD86">
            <v>0</v>
          </cell>
          <cell r="CE86">
            <v>0</v>
          </cell>
          <cell r="CF86">
            <v>0</v>
          </cell>
          <cell r="CG86">
            <v>1</v>
          </cell>
          <cell r="CH86">
            <v>0</v>
          </cell>
          <cell r="CI86">
            <v>0</v>
          </cell>
          <cell r="CJ86">
            <v>0</v>
          </cell>
          <cell r="CK86">
            <v>0</v>
          </cell>
          <cell r="CL86">
            <v>0</v>
          </cell>
          <cell r="CM86">
            <v>0</v>
          </cell>
          <cell r="CN86">
            <v>0</v>
          </cell>
          <cell r="CO86">
            <v>1</v>
          </cell>
          <cell r="CP86">
            <v>0</v>
          </cell>
        </row>
        <row r="87">
          <cell r="A87" t="str">
            <v>Taiwan</v>
          </cell>
          <cell r="B87" t="str">
            <v>Taiwan</v>
          </cell>
          <cell r="C87" t="str">
            <v>Taiwan2</v>
          </cell>
          <cell r="D87">
            <v>1</v>
          </cell>
          <cell r="E87">
            <v>1</v>
          </cell>
          <cell r="F87" t="str">
            <v>TWN</v>
          </cell>
          <cell r="G87" t="str">
            <v>TW</v>
          </cell>
          <cell r="H87" t="str">
            <v>Taiwan</v>
          </cell>
          <cell r="J87" t="str">
            <v/>
          </cell>
          <cell r="K87" t="str">
            <v>developing</v>
          </cell>
          <cell r="L87">
            <v>0</v>
          </cell>
          <cell r="M87">
            <v>0</v>
          </cell>
          <cell r="N87">
            <v>0</v>
          </cell>
          <cell r="O87">
            <v>0</v>
          </cell>
          <cell r="P87">
            <v>0</v>
          </cell>
          <cell r="Q87">
            <v>0</v>
          </cell>
          <cell r="R87">
            <v>0</v>
          </cell>
          <cell r="S87">
            <v>0</v>
          </cell>
          <cell r="T87">
            <v>0</v>
          </cell>
          <cell r="U87">
            <v>0</v>
          </cell>
          <cell r="V87">
            <v>0</v>
          </cell>
          <cell r="W87">
            <v>0</v>
          </cell>
          <cell r="X87">
            <v>0</v>
          </cell>
          <cell r="Y87" t="str">
            <v>East Asia &amp; Pacific</v>
          </cell>
          <cell r="Z87">
            <v>0</v>
          </cell>
          <cell r="AA87">
            <v>0</v>
          </cell>
          <cell r="AB87" t="str">
            <v>High income</v>
          </cell>
          <cell r="AE87" t="str">
            <v/>
          </cell>
          <cell r="AH87">
            <v>8</v>
          </cell>
          <cell r="AI87">
            <v>743.37921142578125</v>
          </cell>
          <cell r="AJ87">
            <v>2.3442599922418594E-2</v>
          </cell>
          <cell r="AK87">
            <v>75.75</v>
          </cell>
          <cell r="AL87">
            <v>5.0025000236928463E-3</v>
          </cell>
          <cell r="AM87">
            <v>2301216512</v>
          </cell>
          <cell r="AN87" t="str">
            <v>Taiwan</v>
          </cell>
          <cell r="AO87">
            <v>1</v>
          </cell>
          <cell r="AP87">
            <v>1</v>
          </cell>
          <cell r="AQ87">
            <v>0</v>
          </cell>
          <cell r="AR87">
            <v>1</v>
          </cell>
          <cell r="AS87">
            <v>50</v>
          </cell>
          <cell r="AT87">
            <v>120.09639507521152</v>
          </cell>
          <cell r="AU87">
            <v>3.1616615153275593E-3</v>
          </cell>
          <cell r="AV87">
            <v>46.762677738228568</v>
          </cell>
          <cell r="AW87">
            <v>1.619927459136706E-3</v>
          </cell>
          <cell r="AX87">
            <v>0.2</v>
          </cell>
          <cell r="AY87">
            <v>23</v>
          </cell>
          <cell r="AZ87" t="str">
            <v>German</v>
          </cell>
          <cell r="BA87">
            <v>1185000000000</v>
          </cell>
          <cell r="BB87">
            <v>7545.8785400390625</v>
          </cell>
          <cell r="BE87">
            <v>0.20000000298023224</v>
          </cell>
          <cell r="BF87">
            <v>3089000000</v>
          </cell>
          <cell r="BG87">
            <v>0</v>
          </cell>
          <cell r="BH87">
            <v>507.57422163769093</v>
          </cell>
          <cell r="BI87">
            <v>1.4933663942641326E-2</v>
          </cell>
          <cell r="BJ87">
            <v>65.5</v>
          </cell>
          <cell r="BK87">
            <v>5.892871513873371E-3</v>
          </cell>
          <cell r="BL87">
            <v>3088999936</v>
          </cell>
          <cell r="BM87">
            <v>1</v>
          </cell>
          <cell r="BN87">
            <v>1</v>
          </cell>
          <cell r="BO87">
            <v>0</v>
          </cell>
          <cell r="BP87">
            <v>1</v>
          </cell>
          <cell r="BQ87">
            <v>0</v>
          </cell>
          <cell r="BR87">
            <v>0</v>
          </cell>
          <cell r="BS87">
            <v>0</v>
          </cell>
          <cell r="BT87">
            <v>0</v>
          </cell>
          <cell r="BU87">
            <v>0</v>
          </cell>
          <cell r="BV87">
            <v>0</v>
          </cell>
          <cell r="BW87">
            <v>0</v>
          </cell>
          <cell r="BX87">
            <v>0</v>
          </cell>
          <cell r="BY87">
            <v>0</v>
          </cell>
          <cell r="BZ87">
            <v>1</v>
          </cell>
          <cell r="CA87">
            <v>1</v>
          </cell>
          <cell r="CB87">
            <v>0</v>
          </cell>
          <cell r="CC87">
            <v>1</v>
          </cell>
          <cell r="CD87">
            <v>0</v>
          </cell>
          <cell r="CE87">
            <v>0</v>
          </cell>
          <cell r="CF87">
            <v>0</v>
          </cell>
          <cell r="CG87">
            <v>1</v>
          </cell>
          <cell r="CH87">
            <v>0</v>
          </cell>
          <cell r="CI87">
            <v>0</v>
          </cell>
          <cell r="CJ87">
            <v>0</v>
          </cell>
          <cell r="CK87">
            <v>0</v>
          </cell>
          <cell r="CL87">
            <v>0</v>
          </cell>
          <cell r="CM87">
            <v>0</v>
          </cell>
          <cell r="CN87">
            <v>0</v>
          </cell>
          <cell r="CO87">
            <v>1</v>
          </cell>
          <cell r="CP87">
            <v>0</v>
          </cell>
        </row>
        <row r="88">
          <cell r="A88" t="str">
            <v>Thailand</v>
          </cell>
          <cell r="B88" t="str">
            <v>Thailand</v>
          </cell>
          <cell r="C88" t="str">
            <v>Thailand</v>
          </cell>
          <cell r="D88">
            <v>1</v>
          </cell>
          <cell r="E88">
            <v>1</v>
          </cell>
          <cell r="F88" t="str">
            <v>THA</v>
          </cell>
          <cell r="G88" t="str">
            <v>TH</v>
          </cell>
          <cell r="H88" t="str">
            <v>Thailand</v>
          </cell>
          <cell r="I88">
            <v>1</v>
          </cell>
          <cell r="J88" t="str">
            <v>Emerging and Developing Asia</v>
          </cell>
          <cell r="K88" t="str">
            <v>developing</v>
          </cell>
          <cell r="L88">
            <v>0</v>
          </cell>
          <cell r="M88">
            <v>0</v>
          </cell>
          <cell r="N88">
            <v>0</v>
          </cell>
          <cell r="O88">
            <v>0</v>
          </cell>
          <cell r="P88">
            <v>0</v>
          </cell>
          <cell r="Q88">
            <v>0</v>
          </cell>
          <cell r="R88">
            <v>0</v>
          </cell>
          <cell r="S88">
            <v>0</v>
          </cell>
          <cell r="T88">
            <v>0</v>
          </cell>
          <cell r="U88">
            <v>0</v>
          </cell>
          <cell r="V88">
            <v>0</v>
          </cell>
          <cell r="W88">
            <v>0</v>
          </cell>
          <cell r="X88">
            <v>1</v>
          </cell>
          <cell r="Y88" t="str">
            <v>East Asia &amp; Pacific</v>
          </cell>
          <cell r="Z88">
            <v>0</v>
          </cell>
          <cell r="AA88">
            <v>0</v>
          </cell>
          <cell r="AB88" t="str">
            <v>Upper middle income</v>
          </cell>
          <cell r="AC88">
            <v>504993000000</v>
          </cell>
          <cell r="AE88" t="str">
            <v/>
          </cell>
          <cell r="AH88">
            <v>15</v>
          </cell>
          <cell r="AI88">
            <v>550.59869384765625</v>
          </cell>
          <cell r="AJ88">
            <v>1.7363199964165688E-2</v>
          </cell>
          <cell r="AK88">
            <v>79.875</v>
          </cell>
          <cell r="AL88">
            <v>1.2613000581040978E-3</v>
          </cell>
          <cell r="AM88">
            <v>580200000</v>
          </cell>
          <cell r="AN88" t="str">
            <v>Thailand</v>
          </cell>
          <cell r="AO88">
            <v>1</v>
          </cell>
          <cell r="AP88">
            <v>1</v>
          </cell>
          <cell r="AQ88">
            <v>51597553664</v>
          </cell>
          <cell r="AR88">
            <v>0</v>
          </cell>
          <cell r="AW88">
            <v>3.856367540705688E-3</v>
          </cell>
          <cell r="AY88">
            <v>4</v>
          </cell>
          <cell r="AZ88" t="str">
            <v>English</v>
          </cell>
          <cell r="BA88">
            <v>504993000000</v>
          </cell>
          <cell r="BB88">
            <v>6425.655029296875</v>
          </cell>
          <cell r="BE88">
            <v>0.20000000298023224</v>
          </cell>
          <cell r="BF88">
            <v>780818005.35565305</v>
          </cell>
          <cell r="BG88">
            <v>0</v>
          </cell>
          <cell r="BH88">
            <v>448.85821852063918</v>
          </cell>
          <cell r="BI88">
            <v>1.320614307726722E-2</v>
          </cell>
          <cell r="BJ88">
            <v>73.25</v>
          </cell>
          <cell r="BK88">
            <v>1.4895630240465371E-3</v>
          </cell>
          <cell r="BL88">
            <v>780817984</v>
          </cell>
          <cell r="BM88">
            <v>1</v>
          </cell>
          <cell r="BN88">
            <v>1</v>
          </cell>
          <cell r="BO88">
            <v>0</v>
          </cell>
          <cell r="BP88">
            <v>0</v>
          </cell>
          <cell r="BQ88">
            <v>0</v>
          </cell>
          <cell r="BR88">
            <v>0</v>
          </cell>
          <cell r="BS88">
            <v>0</v>
          </cell>
          <cell r="BT88">
            <v>0</v>
          </cell>
          <cell r="BU88">
            <v>0</v>
          </cell>
          <cell r="BV88">
            <v>0</v>
          </cell>
          <cell r="BW88">
            <v>0</v>
          </cell>
          <cell r="BX88">
            <v>0</v>
          </cell>
          <cell r="BY88">
            <v>0</v>
          </cell>
          <cell r="BZ88">
            <v>1</v>
          </cell>
          <cell r="CA88">
            <v>1</v>
          </cell>
          <cell r="CB88">
            <v>0</v>
          </cell>
          <cell r="CC88">
            <v>1</v>
          </cell>
          <cell r="CD88">
            <v>0</v>
          </cell>
          <cell r="CE88">
            <v>0</v>
          </cell>
          <cell r="CF88">
            <v>0</v>
          </cell>
          <cell r="CG88">
            <v>1</v>
          </cell>
          <cell r="CH88">
            <v>0</v>
          </cell>
          <cell r="CI88">
            <v>0</v>
          </cell>
          <cell r="CJ88">
            <v>0</v>
          </cell>
          <cell r="CK88">
            <v>0</v>
          </cell>
          <cell r="CL88">
            <v>0</v>
          </cell>
          <cell r="CM88">
            <v>0</v>
          </cell>
          <cell r="CN88">
            <v>1</v>
          </cell>
          <cell r="CO88">
            <v>0</v>
          </cell>
          <cell r="CP88">
            <v>0</v>
          </cell>
        </row>
        <row r="89">
          <cell r="A89" t="str">
            <v>Timor-Leste</v>
          </cell>
          <cell r="D89">
            <v>0</v>
          </cell>
          <cell r="E89">
            <v>0</v>
          </cell>
          <cell r="F89" t="str">
            <v>TMP</v>
          </cell>
          <cell r="G89" t="str">
            <v>TL</v>
          </cell>
          <cell r="H89" t="str">
            <v>Timor-Leste</v>
          </cell>
          <cell r="I89">
            <v>1</v>
          </cell>
          <cell r="J89" t="str">
            <v>Emerging and Developing Asia</v>
          </cell>
          <cell r="K89" t="str">
            <v>developing</v>
          </cell>
          <cell r="L89">
            <v>0</v>
          </cell>
          <cell r="M89">
            <v>0</v>
          </cell>
          <cell r="N89">
            <v>0</v>
          </cell>
          <cell r="O89">
            <v>0</v>
          </cell>
          <cell r="P89">
            <v>0</v>
          </cell>
          <cell r="Q89">
            <v>0</v>
          </cell>
          <cell r="R89">
            <v>0</v>
          </cell>
          <cell r="S89">
            <v>0</v>
          </cell>
          <cell r="T89">
            <v>0</v>
          </cell>
          <cell r="U89">
            <v>0</v>
          </cell>
          <cell r="V89">
            <v>0</v>
          </cell>
          <cell r="W89">
            <v>0</v>
          </cell>
          <cell r="X89">
            <v>0</v>
          </cell>
          <cell r="Y89" t="str">
            <v>East Asia &amp; Pacific</v>
          </cell>
          <cell r="Z89">
            <v>0</v>
          </cell>
          <cell r="AA89">
            <v>0</v>
          </cell>
          <cell r="AB89" t="str">
            <v>Lower middle income</v>
          </cell>
          <cell r="AC89">
            <v>2581000000</v>
          </cell>
          <cell r="AE89" t="str">
            <v/>
          </cell>
          <cell r="AL89">
            <v>7.4299997265825368E-8</v>
          </cell>
          <cell r="AM89" t="str">
            <v/>
          </cell>
          <cell r="AN89" t="str">
            <v>Timor-Leste</v>
          </cell>
          <cell r="AO89">
            <v>0</v>
          </cell>
          <cell r="AP89">
            <v>0</v>
          </cell>
          <cell r="AQ89">
            <v>0</v>
          </cell>
          <cell r="AR89">
            <v>0</v>
          </cell>
          <cell r="AW89">
            <v>3.1344485165366258E-7</v>
          </cell>
          <cell r="AY89">
            <v>1</v>
          </cell>
          <cell r="AZ89" t="str">
            <v/>
          </cell>
          <cell r="BA89">
            <v>2581000000</v>
          </cell>
          <cell r="BF89">
            <v>676084.71520354901</v>
          </cell>
          <cell r="BG89">
            <v>0</v>
          </cell>
          <cell r="BH89" t="str">
            <v/>
          </cell>
          <cell r="BI89" t="str">
            <v/>
          </cell>
          <cell r="BJ89" t="str">
            <v/>
          </cell>
          <cell r="BK89" t="str">
            <v/>
          </cell>
          <cell r="BL89">
            <v>676084.6875</v>
          </cell>
          <cell r="BM89">
            <v>1</v>
          </cell>
          <cell r="BN89">
            <v>0</v>
          </cell>
          <cell r="BO89" t="str">
            <v/>
          </cell>
          <cell r="BP89" t="str">
            <v/>
          </cell>
          <cell r="BQ89">
            <v>0</v>
          </cell>
          <cell r="BR89">
            <v>0</v>
          </cell>
          <cell r="BS89">
            <v>0</v>
          </cell>
          <cell r="BT89">
            <v>0</v>
          </cell>
          <cell r="BU89">
            <v>0</v>
          </cell>
          <cell r="BV89">
            <v>0</v>
          </cell>
          <cell r="BW89">
            <v>0</v>
          </cell>
          <cell r="BX89">
            <v>0</v>
          </cell>
          <cell r="BY89">
            <v>0</v>
          </cell>
          <cell r="BZ89">
            <v>1</v>
          </cell>
          <cell r="CA89">
            <v>1</v>
          </cell>
          <cell r="CB89">
            <v>0</v>
          </cell>
          <cell r="CC89">
            <v>1</v>
          </cell>
          <cell r="CD89">
            <v>0</v>
          </cell>
          <cell r="CE89">
            <v>0</v>
          </cell>
          <cell r="CF89">
            <v>0</v>
          </cell>
          <cell r="CG89">
            <v>1</v>
          </cell>
          <cell r="CH89">
            <v>0</v>
          </cell>
          <cell r="CI89">
            <v>0</v>
          </cell>
          <cell r="CJ89">
            <v>0</v>
          </cell>
          <cell r="CK89">
            <v>0</v>
          </cell>
          <cell r="CL89">
            <v>0</v>
          </cell>
          <cell r="CM89">
            <v>0</v>
          </cell>
          <cell r="CN89">
            <v>0</v>
          </cell>
          <cell r="CO89">
            <v>0</v>
          </cell>
          <cell r="CP89">
            <v>1</v>
          </cell>
        </row>
        <row r="90">
          <cell r="A90" t="str">
            <v>Tonga</v>
          </cell>
          <cell r="D90">
            <v>0</v>
          </cell>
          <cell r="E90">
            <v>0</v>
          </cell>
          <cell r="F90" t="str">
            <v>TON</v>
          </cell>
          <cell r="G90" t="str">
            <v>TO</v>
          </cell>
          <cell r="H90" t="str">
            <v>Tonga</v>
          </cell>
          <cell r="I90">
            <v>1</v>
          </cell>
          <cell r="J90" t="str">
            <v>Emerging and Developing Asia</v>
          </cell>
          <cell r="K90" t="str">
            <v>developing</v>
          </cell>
          <cell r="L90">
            <v>0</v>
          </cell>
          <cell r="M90">
            <v>0</v>
          </cell>
          <cell r="N90">
            <v>0</v>
          </cell>
          <cell r="O90">
            <v>0</v>
          </cell>
          <cell r="P90">
            <v>0</v>
          </cell>
          <cell r="Q90">
            <v>0</v>
          </cell>
          <cell r="R90">
            <v>0</v>
          </cell>
          <cell r="S90">
            <v>0</v>
          </cell>
          <cell r="T90">
            <v>0</v>
          </cell>
          <cell r="U90">
            <v>0</v>
          </cell>
          <cell r="V90">
            <v>0</v>
          </cell>
          <cell r="W90">
            <v>0</v>
          </cell>
          <cell r="X90">
            <v>0</v>
          </cell>
          <cell r="Y90" t="str">
            <v>East Asia &amp; Pacific</v>
          </cell>
          <cell r="Z90">
            <v>0</v>
          </cell>
          <cell r="AA90">
            <v>0</v>
          </cell>
          <cell r="AB90" t="str">
            <v>Upper middle income</v>
          </cell>
          <cell r="AC90">
            <v>450353313.89999998</v>
          </cell>
          <cell r="AE90" t="str">
            <v/>
          </cell>
          <cell r="AL90">
            <v>3.2700000929253292E-8</v>
          </cell>
          <cell r="AM90" t="str">
            <v/>
          </cell>
          <cell r="AN90" t="str">
            <v>Tonga</v>
          </cell>
          <cell r="AO90">
            <v>0</v>
          </cell>
          <cell r="AP90">
            <v>0</v>
          </cell>
          <cell r="AR90">
            <v>0</v>
          </cell>
          <cell r="AW90">
            <v>2.2584518779216743E-7</v>
          </cell>
          <cell r="AY90">
            <v>0</v>
          </cell>
          <cell r="AZ90" t="str">
            <v/>
          </cell>
          <cell r="BA90">
            <v>450353313.89999998</v>
          </cell>
          <cell r="BB90">
            <v>0</v>
          </cell>
          <cell r="BF90">
            <v>0</v>
          </cell>
          <cell r="BG90">
            <v>0</v>
          </cell>
          <cell r="BH90" t="str">
            <v/>
          </cell>
          <cell r="BI90" t="str">
            <v/>
          </cell>
          <cell r="BJ90" t="str">
            <v/>
          </cell>
          <cell r="BK90" t="str">
            <v/>
          </cell>
          <cell r="BL90">
            <v>72370.4296875</v>
          </cell>
          <cell r="BM90">
            <v>1</v>
          </cell>
          <cell r="BN90">
            <v>0</v>
          </cell>
          <cell r="BO90" t="str">
            <v/>
          </cell>
          <cell r="BP90" t="str">
            <v/>
          </cell>
          <cell r="BQ90">
            <v>0</v>
          </cell>
          <cell r="BR90">
            <v>0</v>
          </cell>
          <cell r="BS90">
            <v>0</v>
          </cell>
          <cell r="BT90">
            <v>0</v>
          </cell>
          <cell r="BU90">
            <v>0</v>
          </cell>
          <cell r="BV90">
            <v>0</v>
          </cell>
          <cell r="BW90">
            <v>0</v>
          </cell>
          <cell r="BX90">
            <v>0</v>
          </cell>
          <cell r="BY90">
            <v>0</v>
          </cell>
          <cell r="BZ90">
            <v>1</v>
          </cell>
          <cell r="CA90">
            <v>1</v>
          </cell>
          <cell r="CB90">
            <v>0</v>
          </cell>
          <cell r="CC90">
            <v>1</v>
          </cell>
          <cell r="CD90">
            <v>0</v>
          </cell>
          <cell r="CE90">
            <v>0</v>
          </cell>
          <cell r="CF90">
            <v>0</v>
          </cell>
          <cell r="CG90">
            <v>1</v>
          </cell>
          <cell r="CH90">
            <v>0</v>
          </cell>
          <cell r="CI90">
            <v>0</v>
          </cell>
          <cell r="CJ90">
            <v>0</v>
          </cell>
          <cell r="CK90">
            <v>0</v>
          </cell>
          <cell r="CL90">
            <v>0</v>
          </cell>
          <cell r="CM90">
            <v>0</v>
          </cell>
          <cell r="CN90">
            <v>1</v>
          </cell>
          <cell r="CO90">
            <v>0</v>
          </cell>
          <cell r="CP90">
            <v>0</v>
          </cell>
        </row>
        <row r="91">
          <cell r="A91" t="str">
            <v>Tuvalu</v>
          </cell>
          <cell r="D91">
            <v>0</v>
          </cell>
          <cell r="E91">
            <v>0</v>
          </cell>
          <cell r="F91" t="str">
            <v>TUV</v>
          </cell>
          <cell r="G91" t="str">
            <v>TV</v>
          </cell>
          <cell r="H91" t="str">
            <v>Tuvalu</v>
          </cell>
          <cell r="I91">
            <v>1</v>
          </cell>
          <cell r="J91" t="str">
            <v>Emerging and Developing Asia</v>
          </cell>
          <cell r="K91" t="str">
            <v>developing</v>
          </cell>
          <cell r="L91">
            <v>0</v>
          </cell>
          <cell r="M91">
            <v>0</v>
          </cell>
          <cell r="N91">
            <v>0</v>
          </cell>
          <cell r="O91">
            <v>0</v>
          </cell>
          <cell r="P91">
            <v>0</v>
          </cell>
          <cell r="Q91">
            <v>0</v>
          </cell>
          <cell r="R91">
            <v>0</v>
          </cell>
          <cell r="S91">
            <v>0</v>
          </cell>
          <cell r="T91">
            <v>0</v>
          </cell>
          <cell r="U91">
            <v>0</v>
          </cell>
          <cell r="V91">
            <v>0</v>
          </cell>
          <cell r="W91">
            <v>0</v>
          </cell>
          <cell r="X91">
            <v>0</v>
          </cell>
          <cell r="Y91" t="str">
            <v>East Asia &amp; Pacific</v>
          </cell>
          <cell r="Z91">
            <v>0</v>
          </cell>
          <cell r="AA91">
            <v>0</v>
          </cell>
          <cell r="AB91" t="str">
            <v>Upper middle income</v>
          </cell>
          <cell r="AC91">
            <v>42587778.469999999</v>
          </cell>
          <cell r="AE91" t="str">
            <v/>
          </cell>
          <cell r="AM91" t="str">
            <v/>
          </cell>
          <cell r="AN91" t="str">
            <v>Tuvalu</v>
          </cell>
          <cell r="AO91">
            <v>0</v>
          </cell>
          <cell r="AP91">
            <v>0</v>
          </cell>
          <cell r="AR91">
            <v>0</v>
          </cell>
          <cell r="AW91">
            <v>1.1623122076397425E-8</v>
          </cell>
          <cell r="AY91">
            <v>0</v>
          </cell>
          <cell r="AZ91" t="str">
            <v/>
          </cell>
          <cell r="BA91">
            <v>42587778.469999999</v>
          </cell>
          <cell r="BB91">
            <v>0</v>
          </cell>
          <cell r="BG91">
            <v>0</v>
          </cell>
          <cell r="BH91" t="str">
            <v/>
          </cell>
          <cell r="BI91" t="str">
            <v/>
          </cell>
          <cell r="BJ91" t="str">
            <v/>
          </cell>
          <cell r="BK91" t="str">
            <v/>
          </cell>
          <cell r="BL91">
            <v>0</v>
          </cell>
          <cell r="BM91">
            <v>0</v>
          </cell>
          <cell r="BN91">
            <v>0</v>
          </cell>
          <cell r="BO91" t="str">
            <v/>
          </cell>
          <cell r="BP91" t="str">
            <v/>
          </cell>
          <cell r="BQ91">
            <v>0</v>
          </cell>
          <cell r="BR91">
            <v>0</v>
          </cell>
          <cell r="BS91">
            <v>0</v>
          </cell>
          <cell r="BT91">
            <v>0</v>
          </cell>
          <cell r="BU91">
            <v>0</v>
          </cell>
          <cell r="BV91">
            <v>0</v>
          </cell>
          <cell r="BW91">
            <v>0</v>
          </cell>
          <cell r="BX91">
            <v>0</v>
          </cell>
          <cell r="BY91">
            <v>0</v>
          </cell>
          <cell r="BZ91">
            <v>1</v>
          </cell>
          <cell r="CA91">
            <v>1</v>
          </cell>
          <cell r="CB91">
            <v>0</v>
          </cell>
          <cell r="CC91">
            <v>1</v>
          </cell>
          <cell r="CD91">
            <v>0</v>
          </cell>
          <cell r="CE91">
            <v>0</v>
          </cell>
          <cell r="CF91">
            <v>0</v>
          </cell>
          <cell r="CG91">
            <v>1</v>
          </cell>
          <cell r="CH91">
            <v>0</v>
          </cell>
          <cell r="CI91">
            <v>0</v>
          </cell>
          <cell r="CJ91">
            <v>0</v>
          </cell>
          <cell r="CK91">
            <v>0</v>
          </cell>
          <cell r="CL91">
            <v>0</v>
          </cell>
          <cell r="CM91">
            <v>0</v>
          </cell>
          <cell r="CN91">
            <v>1</v>
          </cell>
          <cell r="CO91">
            <v>0</v>
          </cell>
          <cell r="CP91">
            <v>0</v>
          </cell>
        </row>
        <row r="92">
          <cell r="A92" t="str">
            <v>Vanuatu</v>
          </cell>
          <cell r="B92" t="str">
            <v>Vanuatu</v>
          </cell>
          <cell r="C92" t="str">
            <v>Vanuatu2</v>
          </cell>
          <cell r="D92">
            <v>1</v>
          </cell>
          <cell r="E92">
            <v>1</v>
          </cell>
          <cell r="F92" t="str">
            <v>VUT</v>
          </cell>
          <cell r="G92" t="str">
            <v>VU</v>
          </cell>
          <cell r="H92" t="str">
            <v>Vanuatu</v>
          </cell>
          <cell r="I92">
            <v>1</v>
          </cell>
          <cell r="J92" t="str">
            <v>Emerging and Developing Asia</v>
          </cell>
          <cell r="K92" t="str">
            <v>developing</v>
          </cell>
          <cell r="L92">
            <v>0</v>
          </cell>
          <cell r="M92">
            <v>0</v>
          </cell>
          <cell r="N92">
            <v>0</v>
          </cell>
          <cell r="O92">
            <v>0</v>
          </cell>
          <cell r="P92">
            <v>0</v>
          </cell>
          <cell r="Q92">
            <v>0</v>
          </cell>
          <cell r="R92">
            <v>0</v>
          </cell>
          <cell r="S92">
            <v>0</v>
          </cell>
          <cell r="T92">
            <v>0</v>
          </cell>
          <cell r="U92">
            <v>0</v>
          </cell>
          <cell r="V92">
            <v>1</v>
          </cell>
          <cell r="W92">
            <v>1</v>
          </cell>
          <cell r="X92">
            <v>0</v>
          </cell>
          <cell r="Y92" t="str">
            <v>East Asia &amp; Pacific</v>
          </cell>
          <cell r="Z92">
            <v>0</v>
          </cell>
          <cell r="AA92">
            <v>0</v>
          </cell>
          <cell r="AB92" t="str">
            <v>Lower middle income</v>
          </cell>
          <cell r="AC92">
            <v>914301119.29999995</v>
          </cell>
          <cell r="AE92" t="str">
            <v/>
          </cell>
          <cell r="AH92">
            <v>66</v>
          </cell>
          <cell r="AI92">
            <v>149.26539611816406</v>
          </cell>
          <cell r="AJ92">
            <v>4.7070998698472977E-3</v>
          </cell>
          <cell r="AK92">
            <v>88.574996948242188</v>
          </cell>
          <cell r="AL92">
            <v>9.9099997896701097E-6</v>
          </cell>
          <cell r="AM92">
            <v>4558764.4440000001</v>
          </cell>
          <cell r="AN92" t="str">
            <v>Vanuatu</v>
          </cell>
          <cell r="AO92">
            <v>1</v>
          </cell>
          <cell r="AP92">
            <v>1</v>
          </cell>
          <cell r="AR92">
            <v>0</v>
          </cell>
          <cell r="AW92">
            <v>2.3101166962528306E-6</v>
          </cell>
          <cell r="AY92">
            <v>0</v>
          </cell>
          <cell r="AZ92" t="str">
            <v/>
          </cell>
          <cell r="BA92">
            <v>914301119.29999995</v>
          </cell>
          <cell r="BB92">
            <v>0</v>
          </cell>
          <cell r="BE92">
            <v>0</v>
          </cell>
          <cell r="BF92">
            <v>4158534.7731832201</v>
          </cell>
          <cell r="BG92">
            <v>0</v>
          </cell>
          <cell r="BH92">
            <v>88.591097287326463</v>
          </cell>
          <cell r="BI92">
            <v>2.6064950086120285E-3</v>
          </cell>
          <cell r="BJ92">
            <v>76.3</v>
          </cell>
          <cell r="BK92">
            <v>7.9332182273691351E-6</v>
          </cell>
          <cell r="BL92">
            <v>4158534.75</v>
          </cell>
          <cell r="BM92">
            <v>1</v>
          </cell>
          <cell r="BN92">
            <v>1</v>
          </cell>
          <cell r="BO92">
            <v>0</v>
          </cell>
          <cell r="BP92">
            <v>0</v>
          </cell>
          <cell r="BQ92">
            <v>0</v>
          </cell>
          <cell r="BR92">
            <v>0</v>
          </cell>
          <cell r="BS92">
            <v>0</v>
          </cell>
          <cell r="BT92">
            <v>0</v>
          </cell>
          <cell r="BU92">
            <v>0</v>
          </cell>
          <cell r="BV92">
            <v>0</v>
          </cell>
          <cell r="BW92">
            <v>0</v>
          </cell>
          <cell r="BX92">
            <v>0</v>
          </cell>
          <cell r="BY92">
            <v>0</v>
          </cell>
          <cell r="BZ92">
            <v>1</v>
          </cell>
          <cell r="CA92">
            <v>1</v>
          </cell>
          <cell r="CB92">
            <v>0</v>
          </cell>
          <cell r="CC92">
            <v>1</v>
          </cell>
          <cell r="CD92">
            <v>0</v>
          </cell>
          <cell r="CE92">
            <v>0</v>
          </cell>
          <cell r="CF92">
            <v>0</v>
          </cell>
          <cell r="CG92">
            <v>1</v>
          </cell>
          <cell r="CH92">
            <v>0</v>
          </cell>
          <cell r="CI92">
            <v>0</v>
          </cell>
          <cell r="CJ92">
            <v>0</v>
          </cell>
          <cell r="CK92">
            <v>0</v>
          </cell>
          <cell r="CL92">
            <v>0</v>
          </cell>
          <cell r="CM92">
            <v>0</v>
          </cell>
          <cell r="CN92">
            <v>0</v>
          </cell>
          <cell r="CO92">
            <v>0</v>
          </cell>
          <cell r="CP92">
            <v>1</v>
          </cell>
        </row>
        <row r="93">
          <cell r="A93" t="str">
            <v>Vietnam</v>
          </cell>
          <cell r="D93">
            <v>0</v>
          </cell>
          <cell r="E93">
            <v>1</v>
          </cell>
          <cell r="F93" t="str">
            <v>VNM</v>
          </cell>
          <cell r="G93" t="str">
            <v>VN</v>
          </cell>
          <cell r="H93" t="str">
            <v>Vietnam</v>
          </cell>
          <cell r="I93">
            <v>1</v>
          </cell>
          <cell r="J93" t="str">
            <v>Emerging and Developing Asia</v>
          </cell>
          <cell r="K93" t="str">
            <v>developing</v>
          </cell>
          <cell r="L93">
            <v>0</v>
          </cell>
          <cell r="M93">
            <v>0</v>
          </cell>
          <cell r="N93">
            <v>0</v>
          </cell>
          <cell r="O93">
            <v>0</v>
          </cell>
          <cell r="P93">
            <v>0</v>
          </cell>
          <cell r="Q93">
            <v>0</v>
          </cell>
          <cell r="R93">
            <v>0</v>
          </cell>
          <cell r="S93">
            <v>0</v>
          </cell>
          <cell r="T93">
            <v>0</v>
          </cell>
          <cell r="U93">
            <v>0</v>
          </cell>
          <cell r="V93">
            <v>0</v>
          </cell>
          <cell r="W93">
            <v>0</v>
          </cell>
          <cell r="X93">
            <v>1</v>
          </cell>
          <cell r="Y93" t="str">
            <v>East Asia &amp; Pacific</v>
          </cell>
          <cell r="Z93">
            <v>0</v>
          </cell>
          <cell r="AA93">
            <v>0</v>
          </cell>
          <cell r="AB93" t="str">
            <v>Lower middle income</v>
          </cell>
          <cell r="AC93">
            <v>245214000000</v>
          </cell>
          <cell r="AE93" t="str">
            <v/>
          </cell>
          <cell r="AL93">
            <v>2.027000009547919E-4</v>
          </cell>
          <cell r="AM93" t="str">
            <v/>
          </cell>
          <cell r="AN93" t="str">
            <v>Vietnam</v>
          </cell>
          <cell r="AO93">
            <v>0</v>
          </cell>
          <cell r="AP93">
            <v>1</v>
          </cell>
          <cell r="AQ93">
            <v>0</v>
          </cell>
          <cell r="AR93">
            <v>0</v>
          </cell>
          <cell r="AW93">
            <v>5.7002042402656383E-4</v>
          </cell>
          <cell r="AY93">
            <v>10</v>
          </cell>
          <cell r="AZ93" t="str">
            <v/>
          </cell>
          <cell r="BA93">
            <v>245214000000</v>
          </cell>
          <cell r="BB93">
            <v>3360</v>
          </cell>
          <cell r="BE93">
            <v>0.20000000298023224</v>
          </cell>
          <cell r="BG93">
            <v>0</v>
          </cell>
          <cell r="BH93">
            <v>299.29944691524707</v>
          </cell>
          <cell r="BI93">
            <v>8.8058793530321686E-3</v>
          </cell>
          <cell r="BJ93">
            <v>74.325000000000003</v>
          </cell>
          <cell r="BK93">
            <v>3.873499301534407E-4</v>
          </cell>
          <cell r="BL93">
            <v>203045312</v>
          </cell>
          <cell r="BM93">
            <v>1</v>
          </cell>
          <cell r="BN93">
            <v>1</v>
          </cell>
          <cell r="BO93">
            <v>0</v>
          </cell>
          <cell r="BP93">
            <v>0</v>
          </cell>
          <cell r="BQ93">
            <v>0</v>
          </cell>
          <cell r="BR93">
            <v>0</v>
          </cell>
          <cell r="BS93">
            <v>0</v>
          </cell>
          <cell r="BT93">
            <v>0</v>
          </cell>
          <cell r="BU93">
            <v>0</v>
          </cell>
          <cell r="BV93">
            <v>0</v>
          </cell>
          <cell r="BW93">
            <v>0</v>
          </cell>
          <cell r="BX93">
            <v>0</v>
          </cell>
          <cell r="BY93">
            <v>0</v>
          </cell>
          <cell r="BZ93">
            <v>1</v>
          </cell>
          <cell r="CA93">
            <v>1</v>
          </cell>
          <cell r="CB93">
            <v>0</v>
          </cell>
          <cell r="CC93">
            <v>1</v>
          </cell>
          <cell r="CD93">
            <v>0</v>
          </cell>
          <cell r="CE93">
            <v>0</v>
          </cell>
          <cell r="CF93">
            <v>0</v>
          </cell>
          <cell r="CG93">
            <v>1</v>
          </cell>
          <cell r="CH93">
            <v>0</v>
          </cell>
          <cell r="CI93">
            <v>0</v>
          </cell>
          <cell r="CJ93">
            <v>0</v>
          </cell>
          <cell r="CK93">
            <v>0</v>
          </cell>
          <cell r="CL93">
            <v>0</v>
          </cell>
          <cell r="CM93">
            <v>0</v>
          </cell>
          <cell r="CN93">
            <v>0</v>
          </cell>
          <cell r="CO93">
            <v>0</v>
          </cell>
          <cell r="CP93">
            <v>1</v>
          </cell>
        </row>
        <row r="94">
          <cell r="A94" t="str">
            <v>Albania</v>
          </cell>
          <cell r="D94">
            <v>0</v>
          </cell>
          <cell r="E94">
            <v>0</v>
          </cell>
          <cell r="F94" t="str">
            <v>ALB</v>
          </cell>
          <cell r="G94" t="str">
            <v>AL</v>
          </cell>
          <cell r="H94" t="str">
            <v>Albania</v>
          </cell>
          <cell r="I94">
            <v>1</v>
          </cell>
          <cell r="J94" t="str">
            <v>Emerging and Developing Europe</v>
          </cell>
          <cell r="K94" t="str">
            <v>transition</v>
          </cell>
          <cell r="L94">
            <v>0</v>
          </cell>
          <cell r="M94">
            <v>0</v>
          </cell>
          <cell r="N94">
            <v>0</v>
          </cell>
          <cell r="O94">
            <v>0</v>
          </cell>
          <cell r="P94">
            <v>0</v>
          </cell>
          <cell r="Q94">
            <v>0</v>
          </cell>
          <cell r="R94">
            <v>0</v>
          </cell>
          <cell r="S94">
            <v>0</v>
          </cell>
          <cell r="T94">
            <v>0</v>
          </cell>
          <cell r="U94">
            <v>0</v>
          </cell>
          <cell r="V94">
            <v>0</v>
          </cell>
          <cell r="W94">
            <v>0</v>
          </cell>
          <cell r="X94">
            <v>1</v>
          </cell>
          <cell r="Y94" t="str">
            <v>Europe &amp; Central Asia</v>
          </cell>
          <cell r="Z94">
            <v>0</v>
          </cell>
          <cell r="AA94">
            <v>0</v>
          </cell>
          <cell r="AB94" t="str">
            <v>Upper middle income</v>
          </cell>
          <cell r="AC94">
            <v>15102500898</v>
          </cell>
          <cell r="AE94" t="str">
            <v/>
          </cell>
          <cell r="AL94">
            <v>4.2000001485575922E-6</v>
          </cell>
          <cell r="AM94" t="str">
            <v/>
          </cell>
          <cell r="AN94" t="str">
            <v>Albania</v>
          </cell>
          <cell r="AO94">
            <v>0</v>
          </cell>
          <cell r="AP94">
            <v>0</v>
          </cell>
          <cell r="AQ94">
            <v>846187776</v>
          </cell>
          <cell r="AR94">
            <v>0</v>
          </cell>
          <cell r="AW94">
            <v>1.2439601213095843E-4</v>
          </cell>
          <cell r="AY94">
            <v>4</v>
          </cell>
          <cell r="AZ94" t="str">
            <v/>
          </cell>
          <cell r="BA94">
            <v>15102500898</v>
          </cell>
          <cell r="BB94">
            <v>504.99960327148438</v>
          </cell>
          <cell r="BE94">
            <v>0.15000000596046448</v>
          </cell>
          <cell r="BF94">
            <v>8566589.8579670507</v>
          </cell>
          <cell r="BG94">
            <v>0</v>
          </cell>
          <cell r="BH94" t="str">
            <v/>
          </cell>
          <cell r="BI94" t="str">
            <v/>
          </cell>
          <cell r="BJ94" t="str">
            <v/>
          </cell>
          <cell r="BK94" t="str">
            <v/>
          </cell>
          <cell r="BL94">
            <v>8566590</v>
          </cell>
          <cell r="BM94">
            <v>1</v>
          </cell>
          <cell r="BN94">
            <v>0</v>
          </cell>
          <cell r="BO94" t="str">
            <v/>
          </cell>
          <cell r="BP94" t="str">
            <v/>
          </cell>
          <cell r="BQ94">
            <v>0</v>
          </cell>
          <cell r="BR94">
            <v>0</v>
          </cell>
          <cell r="BS94">
            <v>0</v>
          </cell>
          <cell r="BT94">
            <v>0</v>
          </cell>
          <cell r="BU94">
            <v>0</v>
          </cell>
          <cell r="BV94">
            <v>0</v>
          </cell>
          <cell r="BW94">
            <v>0</v>
          </cell>
          <cell r="BX94">
            <v>0</v>
          </cell>
          <cell r="BY94">
            <v>0</v>
          </cell>
          <cell r="BZ94">
            <v>1</v>
          </cell>
          <cell r="CA94">
            <v>1</v>
          </cell>
          <cell r="CB94">
            <v>0</v>
          </cell>
          <cell r="CC94">
            <v>1</v>
          </cell>
          <cell r="CD94">
            <v>0</v>
          </cell>
          <cell r="CE94">
            <v>1</v>
          </cell>
          <cell r="CF94">
            <v>0</v>
          </cell>
          <cell r="CG94">
            <v>0</v>
          </cell>
          <cell r="CH94">
            <v>0</v>
          </cell>
          <cell r="CI94">
            <v>0</v>
          </cell>
          <cell r="CJ94">
            <v>0</v>
          </cell>
          <cell r="CK94">
            <v>0</v>
          </cell>
          <cell r="CL94">
            <v>0</v>
          </cell>
          <cell r="CM94">
            <v>0</v>
          </cell>
          <cell r="CN94">
            <v>1</v>
          </cell>
          <cell r="CO94">
            <v>0</v>
          </cell>
          <cell r="CP94">
            <v>0</v>
          </cell>
        </row>
        <row r="95">
          <cell r="A95" t="str">
            <v>Andorra</v>
          </cell>
          <cell r="B95" t="str">
            <v>Andorra</v>
          </cell>
          <cell r="C95" t="str">
            <v>Andorra</v>
          </cell>
          <cell r="D95">
            <v>1</v>
          </cell>
          <cell r="E95">
            <v>1</v>
          </cell>
          <cell r="F95" t="str">
            <v>ADO</v>
          </cell>
          <cell r="G95" t="str">
            <v>AD</v>
          </cell>
          <cell r="H95" t="str">
            <v>Andorra</v>
          </cell>
          <cell r="J95" t="str">
            <v/>
          </cell>
          <cell r="K95" t="str">
            <v>developed</v>
          </cell>
          <cell r="L95">
            <v>0</v>
          </cell>
          <cell r="M95">
            <v>0</v>
          </cell>
          <cell r="N95">
            <v>0</v>
          </cell>
          <cell r="O95">
            <v>0</v>
          </cell>
          <cell r="P95">
            <v>0</v>
          </cell>
          <cell r="Q95">
            <v>0</v>
          </cell>
          <cell r="R95">
            <v>0</v>
          </cell>
          <cell r="S95">
            <v>0</v>
          </cell>
          <cell r="T95">
            <v>0</v>
          </cell>
          <cell r="U95">
            <v>0</v>
          </cell>
          <cell r="V95">
            <v>0</v>
          </cell>
          <cell r="W95">
            <v>0</v>
          </cell>
          <cell r="X95">
            <v>0</v>
          </cell>
          <cell r="Y95" t="str">
            <v>Europe &amp; Central Asia</v>
          </cell>
          <cell r="Z95">
            <v>0</v>
          </cell>
          <cell r="AA95">
            <v>0</v>
          </cell>
          <cell r="AB95" t="str">
            <v>High income</v>
          </cell>
          <cell r="AC95">
            <v>3236543909</v>
          </cell>
          <cell r="AE95" t="str">
            <v/>
          </cell>
          <cell r="AH95">
            <v>105</v>
          </cell>
          <cell r="AI95">
            <v>35.052230834960938</v>
          </cell>
          <cell r="AJ95">
            <v>1.1054000351577997E-3</v>
          </cell>
          <cell r="AK95">
            <v>66.050003051757813</v>
          </cell>
          <cell r="AL95">
            <v>1.7999999499807018E-6</v>
          </cell>
          <cell r="AM95">
            <v>828059.8125</v>
          </cell>
          <cell r="AN95" t="str">
            <v>Andorra</v>
          </cell>
          <cell r="AO95">
            <v>1</v>
          </cell>
          <cell r="AP95">
            <v>1</v>
          </cell>
          <cell r="AQ95">
            <v>0</v>
          </cell>
          <cell r="AR95">
            <v>1</v>
          </cell>
          <cell r="AS95">
            <v>51</v>
          </cell>
          <cell r="AT95">
            <v>109.22564464761689</v>
          </cell>
          <cell r="AU95">
            <v>2.875477793924996E-3</v>
          </cell>
          <cell r="AV95">
            <v>69.048540588466665</v>
          </cell>
          <cell r="AW95">
            <v>3.6524418975722353E-5</v>
          </cell>
          <cell r="AX95">
            <v>0.02</v>
          </cell>
          <cell r="AY95">
            <v>2</v>
          </cell>
          <cell r="AZ95" t="str">
            <v/>
          </cell>
          <cell r="BA95">
            <v>3236543909</v>
          </cell>
          <cell r="BE95">
            <v>0.10000000149011612</v>
          </cell>
          <cell r="BG95">
            <v>0</v>
          </cell>
          <cell r="BH95">
            <v>38.837097101642925</v>
          </cell>
          <cell r="BI95">
            <v>1.1426509304439374E-3</v>
          </cell>
          <cell r="BJ95">
            <v>58.325000000000003</v>
          </cell>
          <cell r="BK95">
            <v>7.4997632764299149E-6</v>
          </cell>
          <cell r="BL95">
            <v>3931307.5</v>
          </cell>
          <cell r="BM95">
            <v>1</v>
          </cell>
          <cell r="BN95">
            <v>1</v>
          </cell>
          <cell r="BO95">
            <v>0</v>
          </cell>
          <cell r="BP95">
            <v>0</v>
          </cell>
          <cell r="BQ95">
            <v>0</v>
          </cell>
          <cell r="BR95">
            <v>0</v>
          </cell>
          <cell r="BS95">
            <v>0</v>
          </cell>
          <cell r="BT95">
            <v>0</v>
          </cell>
          <cell r="BU95">
            <v>0</v>
          </cell>
          <cell r="BV95">
            <v>0</v>
          </cell>
          <cell r="BW95">
            <v>0</v>
          </cell>
          <cell r="BX95">
            <v>0</v>
          </cell>
          <cell r="BY95">
            <v>0</v>
          </cell>
          <cell r="BZ95">
            <v>1</v>
          </cell>
          <cell r="CA95">
            <v>1</v>
          </cell>
          <cell r="CB95">
            <v>0</v>
          </cell>
          <cell r="CC95">
            <v>1</v>
          </cell>
          <cell r="CD95">
            <v>0</v>
          </cell>
          <cell r="CE95">
            <v>1</v>
          </cell>
          <cell r="CF95">
            <v>0</v>
          </cell>
          <cell r="CG95">
            <v>0</v>
          </cell>
          <cell r="CH95">
            <v>0</v>
          </cell>
          <cell r="CI95">
            <v>0</v>
          </cell>
          <cell r="CJ95">
            <v>0</v>
          </cell>
          <cell r="CK95">
            <v>0</v>
          </cell>
          <cell r="CL95">
            <v>0</v>
          </cell>
          <cell r="CM95">
            <v>0</v>
          </cell>
          <cell r="CN95">
            <v>0</v>
          </cell>
          <cell r="CO95">
            <v>1</v>
          </cell>
          <cell r="CP95">
            <v>0</v>
          </cell>
        </row>
        <row r="96">
          <cell r="A96" t="str">
            <v>Armenia</v>
          </cell>
          <cell r="D96">
            <v>0</v>
          </cell>
          <cell r="E96">
            <v>0</v>
          </cell>
          <cell r="F96" t="str">
            <v>ARM</v>
          </cell>
          <cell r="G96" t="str">
            <v>AM</v>
          </cell>
          <cell r="H96" t="str">
            <v>Armenia</v>
          </cell>
          <cell r="I96">
            <v>1</v>
          </cell>
          <cell r="J96" t="str">
            <v>Commonwealth of Independent States</v>
          </cell>
          <cell r="K96" t="str">
            <v>transition</v>
          </cell>
          <cell r="L96">
            <v>0</v>
          </cell>
          <cell r="M96">
            <v>0</v>
          </cell>
          <cell r="N96">
            <v>0</v>
          </cell>
          <cell r="O96">
            <v>0</v>
          </cell>
          <cell r="P96">
            <v>0</v>
          </cell>
          <cell r="Q96">
            <v>0</v>
          </cell>
          <cell r="R96">
            <v>0</v>
          </cell>
          <cell r="S96">
            <v>0</v>
          </cell>
          <cell r="T96">
            <v>0</v>
          </cell>
          <cell r="U96">
            <v>0</v>
          </cell>
          <cell r="V96">
            <v>0</v>
          </cell>
          <cell r="W96">
            <v>0</v>
          </cell>
          <cell r="X96">
            <v>1</v>
          </cell>
          <cell r="Y96" t="str">
            <v>Europe &amp; Central Asia</v>
          </cell>
          <cell r="Z96">
            <v>0</v>
          </cell>
          <cell r="AA96">
            <v>0</v>
          </cell>
          <cell r="AB96" t="str">
            <v>Upper middle income</v>
          </cell>
          <cell r="AC96">
            <v>12433089919</v>
          </cell>
          <cell r="AE96" t="str">
            <v/>
          </cell>
          <cell r="AL96">
            <v>1.3199999557400588E-5</v>
          </cell>
          <cell r="AM96" t="str">
            <v/>
          </cell>
          <cell r="AN96" t="str">
            <v>Armenia</v>
          </cell>
          <cell r="AO96">
            <v>0</v>
          </cell>
          <cell r="AP96">
            <v>0</v>
          </cell>
          <cell r="AQ96">
            <v>0</v>
          </cell>
          <cell r="AR96">
            <v>0</v>
          </cell>
          <cell r="AW96">
            <v>7.2225737948850661E-5</v>
          </cell>
          <cell r="AY96">
            <v>4</v>
          </cell>
          <cell r="AZ96" t="str">
            <v/>
          </cell>
          <cell r="BA96">
            <v>12433089919</v>
          </cell>
          <cell r="BE96">
            <v>0.20000000298023224</v>
          </cell>
          <cell r="BF96">
            <v>14393454.558268299</v>
          </cell>
          <cell r="BG96">
            <v>0</v>
          </cell>
          <cell r="BH96" t="str">
            <v/>
          </cell>
          <cell r="BI96" t="str">
            <v/>
          </cell>
          <cell r="BJ96" t="str">
            <v/>
          </cell>
          <cell r="BK96" t="str">
            <v/>
          </cell>
          <cell r="BL96">
            <v>14393455</v>
          </cell>
          <cell r="BM96">
            <v>1</v>
          </cell>
          <cell r="BN96">
            <v>0</v>
          </cell>
          <cell r="BO96" t="str">
            <v/>
          </cell>
          <cell r="BP96" t="str">
            <v/>
          </cell>
          <cell r="BQ96">
            <v>0</v>
          </cell>
          <cell r="BR96">
            <v>0</v>
          </cell>
          <cell r="BS96">
            <v>0</v>
          </cell>
          <cell r="BT96">
            <v>0</v>
          </cell>
          <cell r="BU96">
            <v>0</v>
          </cell>
          <cell r="BV96">
            <v>0</v>
          </cell>
          <cell r="BW96">
            <v>0</v>
          </cell>
          <cell r="BX96">
            <v>0</v>
          </cell>
          <cell r="BY96">
            <v>0</v>
          </cell>
          <cell r="BZ96">
            <v>1</v>
          </cell>
          <cell r="CA96">
            <v>1</v>
          </cell>
          <cell r="CB96">
            <v>0</v>
          </cell>
          <cell r="CC96">
            <v>1</v>
          </cell>
          <cell r="CD96">
            <v>0</v>
          </cell>
          <cell r="CE96">
            <v>1</v>
          </cell>
          <cell r="CF96">
            <v>0</v>
          </cell>
          <cell r="CG96">
            <v>0</v>
          </cell>
          <cell r="CH96">
            <v>0</v>
          </cell>
          <cell r="CI96">
            <v>0</v>
          </cell>
          <cell r="CJ96">
            <v>0</v>
          </cell>
          <cell r="CK96">
            <v>0</v>
          </cell>
          <cell r="CL96">
            <v>0</v>
          </cell>
          <cell r="CM96">
            <v>0</v>
          </cell>
          <cell r="CN96">
            <v>1</v>
          </cell>
          <cell r="CO96">
            <v>0</v>
          </cell>
          <cell r="CP96">
            <v>0</v>
          </cell>
        </row>
        <row r="97">
          <cell r="A97" t="str">
            <v>Austria</v>
          </cell>
          <cell r="B97" t="str">
            <v>Austria</v>
          </cell>
          <cell r="C97" t="str">
            <v>Austria2</v>
          </cell>
          <cell r="D97">
            <v>1</v>
          </cell>
          <cell r="E97">
            <v>1</v>
          </cell>
          <cell r="F97" t="str">
            <v>AUT</v>
          </cell>
          <cell r="G97" t="str">
            <v>AT</v>
          </cell>
          <cell r="H97" t="str">
            <v>Austria</v>
          </cell>
          <cell r="J97" t="str">
            <v/>
          </cell>
          <cell r="K97" t="str">
            <v>developed</v>
          </cell>
          <cell r="L97">
            <v>1</v>
          </cell>
          <cell r="M97">
            <v>1</v>
          </cell>
          <cell r="N97">
            <v>0</v>
          </cell>
          <cell r="O97">
            <v>0</v>
          </cell>
          <cell r="P97">
            <v>0</v>
          </cell>
          <cell r="Q97">
            <v>0</v>
          </cell>
          <cell r="R97">
            <v>0</v>
          </cell>
          <cell r="S97">
            <v>0</v>
          </cell>
          <cell r="T97">
            <v>0</v>
          </cell>
          <cell r="U97">
            <v>0</v>
          </cell>
          <cell r="V97">
            <v>0</v>
          </cell>
          <cell r="W97">
            <v>0</v>
          </cell>
          <cell r="X97">
            <v>0</v>
          </cell>
          <cell r="Y97" t="str">
            <v>Europe &amp; Central Asia</v>
          </cell>
          <cell r="Z97">
            <v>0</v>
          </cell>
          <cell r="AA97">
            <v>0</v>
          </cell>
          <cell r="AB97" t="str">
            <v>High income</v>
          </cell>
          <cell r="AC97">
            <v>455286000000</v>
          </cell>
          <cell r="AE97" t="str">
            <v/>
          </cell>
          <cell r="AH97">
            <v>35</v>
          </cell>
          <cell r="AI97">
            <v>310.41268920898438</v>
          </cell>
          <cell r="AJ97">
            <v>9.7888996824622154E-3</v>
          </cell>
          <cell r="AK97">
            <v>55.900001525878906</v>
          </cell>
          <cell r="AL97">
            <v>5.6118997745215893E-3</v>
          </cell>
          <cell r="AM97">
            <v>2581560121</v>
          </cell>
          <cell r="AN97" t="str">
            <v>Austria</v>
          </cell>
          <cell r="AO97">
            <v>1</v>
          </cell>
          <cell r="AP97">
            <v>1</v>
          </cell>
          <cell r="AQ97">
            <v>330891264000</v>
          </cell>
          <cell r="AR97">
            <v>1</v>
          </cell>
          <cell r="AS97">
            <v>33</v>
          </cell>
          <cell r="AT97">
            <v>257.739616864217</v>
          </cell>
          <cell r="AU97">
            <v>6.7852613486402745E-3</v>
          </cell>
          <cell r="AV97">
            <v>51.587731129238094</v>
          </cell>
          <cell r="AW97">
            <v>6.6164599312996354E-3</v>
          </cell>
          <cell r="AX97">
            <v>0.25</v>
          </cell>
          <cell r="AY97">
            <v>28</v>
          </cell>
          <cell r="AZ97" t="str">
            <v>German</v>
          </cell>
          <cell r="BA97">
            <v>455286000000</v>
          </cell>
          <cell r="BB97">
            <v>4350</v>
          </cell>
          <cell r="BE97">
            <v>0.25</v>
          </cell>
          <cell r="BF97">
            <v>2846020328.6630101</v>
          </cell>
          <cell r="BG97">
            <v>0</v>
          </cell>
          <cell r="BH97">
            <v>317.00129080852128</v>
          </cell>
          <cell r="BI97">
            <v>9.3266965588672431E-3</v>
          </cell>
          <cell r="BJ97">
            <v>56.500000000000014</v>
          </cell>
          <cell r="BK97">
            <v>5.4293402792757461E-3</v>
          </cell>
          <cell r="BL97">
            <v>2846020352</v>
          </cell>
          <cell r="BM97">
            <v>1</v>
          </cell>
          <cell r="BN97">
            <v>1</v>
          </cell>
          <cell r="BO97">
            <v>0</v>
          </cell>
          <cell r="BP97">
            <v>0</v>
          </cell>
          <cell r="BQ97">
            <v>1</v>
          </cell>
          <cell r="BR97">
            <v>1</v>
          </cell>
          <cell r="BS97">
            <v>1</v>
          </cell>
          <cell r="BT97">
            <v>1</v>
          </cell>
          <cell r="BU97">
            <v>1</v>
          </cell>
          <cell r="BV97">
            <v>1</v>
          </cell>
          <cell r="BW97">
            <v>1</v>
          </cell>
          <cell r="BX97">
            <v>1</v>
          </cell>
          <cell r="BY97">
            <v>0</v>
          </cell>
          <cell r="BZ97">
            <v>0</v>
          </cell>
          <cell r="CA97">
            <v>0</v>
          </cell>
          <cell r="CB97">
            <v>0</v>
          </cell>
          <cell r="CC97">
            <v>1</v>
          </cell>
          <cell r="CD97">
            <v>0</v>
          </cell>
          <cell r="CE97">
            <v>1</v>
          </cell>
          <cell r="CF97">
            <v>0</v>
          </cell>
          <cell r="CG97">
            <v>0</v>
          </cell>
          <cell r="CH97">
            <v>0</v>
          </cell>
          <cell r="CI97">
            <v>0</v>
          </cell>
          <cell r="CJ97">
            <v>0</v>
          </cell>
          <cell r="CK97">
            <v>0</v>
          </cell>
          <cell r="CL97">
            <v>0</v>
          </cell>
          <cell r="CM97">
            <v>0</v>
          </cell>
          <cell r="CN97">
            <v>0</v>
          </cell>
          <cell r="CO97">
            <v>1</v>
          </cell>
          <cell r="CP97">
            <v>0</v>
          </cell>
        </row>
        <row r="98">
          <cell r="A98" t="str">
            <v>Azerbaijan</v>
          </cell>
          <cell r="D98">
            <v>0</v>
          </cell>
          <cell r="E98">
            <v>0</v>
          </cell>
          <cell r="F98" t="str">
            <v>AZE</v>
          </cell>
          <cell r="G98" t="str">
            <v>AZ</v>
          </cell>
          <cell r="H98" t="str">
            <v>Azerbaijan</v>
          </cell>
          <cell r="I98">
            <v>1</v>
          </cell>
          <cell r="J98" t="str">
            <v>Commonwealth of Independent States</v>
          </cell>
          <cell r="K98" t="str">
            <v>transition</v>
          </cell>
          <cell r="L98">
            <v>0</v>
          </cell>
          <cell r="M98">
            <v>0</v>
          </cell>
          <cell r="N98">
            <v>0</v>
          </cell>
          <cell r="O98">
            <v>0</v>
          </cell>
          <cell r="P98">
            <v>0</v>
          </cell>
          <cell r="Q98">
            <v>0</v>
          </cell>
          <cell r="R98">
            <v>0</v>
          </cell>
          <cell r="S98">
            <v>0</v>
          </cell>
          <cell r="T98">
            <v>0</v>
          </cell>
          <cell r="U98">
            <v>0</v>
          </cell>
          <cell r="V98">
            <v>0</v>
          </cell>
          <cell r="W98">
            <v>0</v>
          </cell>
          <cell r="X98">
            <v>0</v>
          </cell>
          <cell r="Y98" t="str">
            <v>Europe &amp; Central Asia</v>
          </cell>
          <cell r="Z98">
            <v>0</v>
          </cell>
          <cell r="AA98">
            <v>0</v>
          </cell>
          <cell r="AB98" t="str">
            <v>Upper middle income</v>
          </cell>
          <cell r="AC98">
            <v>46939529412</v>
          </cell>
          <cell r="AE98" t="str">
            <v/>
          </cell>
          <cell r="AL98">
            <v>5.9099997997691389E-6</v>
          </cell>
          <cell r="AM98" t="str">
            <v/>
          </cell>
          <cell r="AN98" t="str">
            <v>Azerbaijan</v>
          </cell>
          <cell r="AO98">
            <v>0</v>
          </cell>
          <cell r="AP98">
            <v>0</v>
          </cell>
          <cell r="AQ98">
            <v>0</v>
          </cell>
          <cell r="AR98">
            <v>0</v>
          </cell>
          <cell r="AW98">
            <v>5.6519705553669355E-4</v>
          </cell>
          <cell r="AY98">
            <v>4</v>
          </cell>
          <cell r="AZ98" t="str">
            <v/>
          </cell>
          <cell r="BA98">
            <v>46939529412</v>
          </cell>
          <cell r="BB98">
            <v>464.59963989257813</v>
          </cell>
          <cell r="BE98">
            <v>0.20000000298023224</v>
          </cell>
          <cell r="BF98">
            <v>12521000</v>
          </cell>
          <cell r="BG98">
            <v>0</v>
          </cell>
          <cell r="BH98" t="str">
            <v/>
          </cell>
          <cell r="BI98" t="str">
            <v/>
          </cell>
          <cell r="BJ98" t="str">
            <v/>
          </cell>
          <cell r="BK98" t="str">
            <v/>
          </cell>
          <cell r="BL98">
            <v>12521000</v>
          </cell>
          <cell r="BM98">
            <v>1</v>
          </cell>
          <cell r="BN98">
            <v>0</v>
          </cell>
          <cell r="BO98" t="str">
            <v/>
          </cell>
          <cell r="BP98" t="str">
            <v/>
          </cell>
          <cell r="BQ98">
            <v>0</v>
          </cell>
          <cell r="BR98">
            <v>0</v>
          </cell>
          <cell r="BS98">
            <v>0</v>
          </cell>
          <cell r="BT98">
            <v>0</v>
          </cell>
          <cell r="BU98">
            <v>0</v>
          </cell>
          <cell r="BV98">
            <v>0</v>
          </cell>
          <cell r="BW98">
            <v>0</v>
          </cell>
          <cell r="BX98">
            <v>0</v>
          </cell>
          <cell r="BY98">
            <v>0</v>
          </cell>
          <cell r="BZ98">
            <v>1</v>
          </cell>
          <cell r="CA98">
            <v>1</v>
          </cell>
          <cell r="CB98">
            <v>0</v>
          </cell>
          <cell r="CC98">
            <v>1</v>
          </cell>
          <cell r="CD98">
            <v>0</v>
          </cell>
          <cell r="CE98">
            <v>1</v>
          </cell>
          <cell r="CF98">
            <v>0</v>
          </cell>
          <cell r="CG98">
            <v>0</v>
          </cell>
          <cell r="CH98">
            <v>0</v>
          </cell>
          <cell r="CI98">
            <v>0</v>
          </cell>
          <cell r="CJ98">
            <v>0</v>
          </cell>
          <cell r="CK98">
            <v>0</v>
          </cell>
          <cell r="CL98">
            <v>0</v>
          </cell>
          <cell r="CM98">
            <v>0</v>
          </cell>
          <cell r="CN98">
            <v>1</v>
          </cell>
          <cell r="CO98">
            <v>0</v>
          </cell>
          <cell r="CP98">
            <v>0</v>
          </cell>
        </row>
        <row r="99">
          <cell r="A99" t="str">
            <v>Belarus</v>
          </cell>
          <cell r="D99">
            <v>0</v>
          </cell>
          <cell r="E99">
            <v>0</v>
          </cell>
          <cell r="F99" t="str">
            <v>BLR</v>
          </cell>
          <cell r="G99" t="str">
            <v>BY</v>
          </cell>
          <cell r="H99" t="str">
            <v>Belarus</v>
          </cell>
          <cell r="I99">
            <v>1</v>
          </cell>
          <cell r="J99" t="str">
            <v>Commonwealth of Independent States</v>
          </cell>
          <cell r="K99" t="str">
            <v>transition</v>
          </cell>
          <cell r="L99">
            <v>0</v>
          </cell>
          <cell r="M99">
            <v>0</v>
          </cell>
          <cell r="N99">
            <v>0</v>
          </cell>
          <cell r="O99">
            <v>0</v>
          </cell>
          <cell r="P99">
            <v>0</v>
          </cell>
          <cell r="Q99">
            <v>0</v>
          </cell>
          <cell r="R99">
            <v>0</v>
          </cell>
          <cell r="S99">
            <v>0</v>
          </cell>
          <cell r="T99">
            <v>0</v>
          </cell>
          <cell r="U99">
            <v>0</v>
          </cell>
          <cell r="V99">
            <v>0</v>
          </cell>
          <cell r="W99">
            <v>0</v>
          </cell>
          <cell r="X99">
            <v>0</v>
          </cell>
          <cell r="Y99" t="str">
            <v>Europe &amp; Central Asia</v>
          </cell>
          <cell r="Z99">
            <v>0</v>
          </cell>
          <cell r="AA99">
            <v>0</v>
          </cell>
          <cell r="AB99" t="str">
            <v>Upper middle income</v>
          </cell>
          <cell r="AC99">
            <v>59662495092</v>
          </cell>
          <cell r="AE99" t="str">
            <v/>
          </cell>
          <cell r="AL99">
            <v>6.6499997046776116E-5</v>
          </cell>
          <cell r="AM99" t="str">
            <v/>
          </cell>
          <cell r="AN99" t="str">
            <v>Belarus</v>
          </cell>
          <cell r="AO99">
            <v>0</v>
          </cell>
          <cell r="AP99">
            <v>0</v>
          </cell>
          <cell r="AQ99">
            <v>116821160</v>
          </cell>
          <cell r="AR99">
            <v>0</v>
          </cell>
          <cell r="AW99">
            <v>2.6588045027680805E-4</v>
          </cell>
          <cell r="AY99">
            <v>4</v>
          </cell>
          <cell r="AZ99" t="str">
            <v/>
          </cell>
          <cell r="BA99">
            <v>59662495092</v>
          </cell>
          <cell r="BB99">
            <v>520</v>
          </cell>
          <cell r="BE99">
            <v>0.18000000715255737</v>
          </cell>
          <cell r="BF99">
            <v>37100000</v>
          </cell>
          <cell r="BG99">
            <v>0</v>
          </cell>
          <cell r="BH99" t="str">
            <v/>
          </cell>
          <cell r="BI99" t="str">
            <v/>
          </cell>
          <cell r="BJ99" t="str">
            <v/>
          </cell>
          <cell r="BK99" t="str">
            <v/>
          </cell>
          <cell r="BL99">
            <v>37100000</v>
          </cell>
          <cell r="BM99">
            <v>1</v>
          </cell>
          <cell r="BN99">
            <v>0</v>
          </cell>
          <cell r="BO99" t="str">
            <v/>
          </cell>
          <cell r="BP99" t="str">
            <v/>
          </cell>
          <cell r="BQ99">
            <v>0</v>
          </cell>
          <cell r="BR99">
            <v>0</v>
          </cell>
          <cell r="BS99">
            <v>0</v>
          </cell>
          <cell r="BT99">
            <v>0</v>
          </cell>
          <cell r="BU99">
            <v>0</v>
          </cell>
          <cell r="BV99">
            <v>0</v>
          </cell>
          <cell r="BW99">
            <v>0</v>
          </cell>
          <cell r="BX99">
            <v>0</v>
          </cell>
          <cell r="BY99">
            <v>0</v>
          </cell>
          <cell r="BZ99">
            <v>1</v>
          </cell>
          <cell r="CA99">
            <v>1</v>
          </cell>
          <cell r="CB99">
            <v>0</v>
          </cell>
          <cell r="CC99">
            <v>1</v>
          </cell>
          <cell r="CD99">
            <v>0</v>
          </cell>
          <cell r="CE99">
            <v>1</v>
          </cell>
          <cell r="CF99">
            <v>0</v>
          </cell>
          <cell r="CG99">
            <v>0</v>
          </cell>
          <cell r="CH99">
            <v>0</v>
          </cell>
          <cell r="CI99">
            <v>0</v>
          </cell>
          <cell r="CJ99">
            <v>0</v>
          </cell>
          <cell r="CK99">
            <v>0</v>
          </cell>
          <cell r="CL99">
            <v>0</v>
          </cell>
          <cell r="CM99">
            <v>0</v>
          </cell>
          <cell r="CN99">
            <v>1</v>
          </cell>
          <cell r="CO99">
            <v>0</v>
          </cell>
          <cell r="CP99">
            <v>0</v>
          </cell>
        </row>
        <row r="100">
          <cell r="A100" t="str">
            <v>Belgium</v>
          </cell>
          <cell r="B100" t="str">
            <v>Belgium</v>
          </cell>
          <cell r="C100" t="str">
            <v>Belgium2</v>
          </cell>
          <cell r="D100">
            <v>1</v>
          </cell>
          <cell r="E100">
            <v>1</v>
          </cell>
          <cell r="F100" t="str">
            <v>BEL</v>
          </cell>
          <cell r="G100" t="str">
            <v>BE</v>
          </cell>
          <cell r="H100" t="str">
            <v>Belgium</v>
          </cell>
          <cell r="J100" t="str">
            <v/>
          </cell>
          <cell r="K100" t="str">
            <v>developed</v>
          </cell>
          <cell r="L100">
            <v>1</v>
          </cell>
          <cell r="M100">
            <v>1</v>
          </cell>
          <cell r="N100">
            <v>0</v>
          </cell>
          <cell r="O100">
            <v>0</v>
          </cell>
          <cell r="P100">
            <v>0</v>
          </cell>
          <cell r="Q100">
            <v>0</v>
          </cell>
          <cell r="R100">
            <v>0</v>
          </cell>
          <cell r="S100">
            <v>0</v>
          </cell>
          <cell r="T100">
            <v>0</v>
          </cell>
          <cell r="U100">
            <v>0</v>
          </cell>
          <cell r="V100">
            <v>0</v>
          </cell>
          <cell r="W100">
            <v>0</v>
          </cell>
          <cell r="X100">
            <v>0</v>
          </cell>
          <cell r="Y100" t="str">
            <v>Europe &amp; Central Asia</v>
          </cell>
          <cell r="Z100">
            <v>0</v>
          </cell>
          <cell r="AA100">
            <v>0</v>
          </cell>
          <cell r="AB100" t="str">
            <v>High income</v>
          </cell>
          <cell r="AC100">
            <v>542761000000</v>
          </cell>
          <cell r="AE100" t="str">
            <v/>
          </cell>
          <cell r="AH100">
            <v>53</v>
          </cell>
          <cell r="AI100">
            <v>212.96519470214844</v>
          </cell>
          <cell r="AJ100">
            <v>6.7158997990190983E-3</v>
          </cell>
          <cell r="AK100">
            <v>44</v>
          </cell>
          <cell r="AL100">
            <v>1.5626100823283195E-2</v>
          </cell>
          <cell r="AM100">
            <v>7188227121</v>
          </cell>
          <cell r="AN100" t="str">
            <v>Belgium</v>
          </cell>
          <cell r="AO100">
            <v>1</v>
          </cell>
          <cell r="AP100">
            <v>1</v>
          </cell>
          <cell r="AQ100">
            <v>748464766976</v>
          </cell>
          <cell r="AR100">
            <v>1</v>
          </cell>
          <cell r="AS100">
            <v>16</v>
          </cell>
          <cell r="AT100">
            <v>822.4337525022886</v>
          </cell>
          <cell r="AU100">
            <v>2.1651417118427916E-2</v>
          </cell>
          <cell r="AV100">
            <v>67.840924668285723</v>
          </cell>
          <cell r="AW100">
            <v>1.8275823189688591E-2</v>
          </cell>
          <cell r="AX100">
            <v>2.9580000000000002E-2</v>
          </cell>
          <cell r="AY100">
            <v>37</v>
          </cell>
          <cell r="AZ100" t="str">
            <v>French</v>
          </cell>
          <cell r="BA100">
            <v>542761000000</v>
          </cell>
          <cell r="BB100">
            <v>8257</v>
          </cell>
          <cell r="BE100">
            <v>0.29580000042915344</v>
          </cell>
          <cell r="BF100">
            <v>9039110806.1263905</v>
          </cell>
          <cell r="BG100">
            <v>0</v>
          </cell>
          <cell r="BH100">
            <v>236.20874776354461</v>
          </cell>
          <cell r="BI100">
            <v>6.9496477737414067E-3</v>
          </cell>
          <cell r="BJ100">
            <v>45.050000000000004</v>
          </cell>
          <cell r="BK100">
            <v>1.7243871343530972E-2</v>
          </cell>
          <cell r="BL100">
            <v>9039111168</v>
          </cell>
          <cell r="BM100">
            <v>1</v>
          </cell>
          <cell r="BN100">
            <v>1</v>
          </cell>
          <cell r="BO100">
            <v>0</v>
          </cell>
          <cell r="BP100">
            <v>0</v>
          </cell>
          <cell r="BQ100">
            <v>1</v>
          </cell>
          <cell r="BR100">
            <v>1</v>
          </cell>
          <cell r="BS100">
            <v>1</v>
          </cell>
          <cell r="BT100">
            <v>1</v>
          </cell>
          <cell r="BU100">
            <v>1</v>
          </cell>
          <cell r="BV100">
            <v>1</v>
          </cell>
          <cell r="BW100">
            <v>1</v>
          </cell>
          <cell r="BX100">
            <v>1</v>
          </cell>
          <cell r="BY100">
            <v>0</v>
          </cell>
          <cell r="BZ100">
            <v>0</v>
          </cell>
          <cell r="CA100">
            <v>0</v>
          </cell>
          <cell r="CB100">
            <v>0</v>
          </cell>
          <cell r="CC100">
            <v>1</v>
          </cell>
          <cell r="CD100">
            <v>0</v>
          </cell>
          <cell r="CE100">
            <v>1</v>
          </cell>
          <cell r="CF100">
            <v>0</v>
          </cell>
          <cell r="CG100">
            <v>0</v>
          </cell>
          <cell r="CH100">
            <v>0</v>
          </cell>
          <cell r="CI100">
            <v>0</v>
          </cell>
          <cell r="CJ100">
            <v>0</v>
          </cell>
          <cell r="CK100">
            <v>0</v>
          </cell>
          <cell r="CL100">
            <v>0</v>
          </cell>
          <cell r="CM100">
            <v>0</v>
          </cell>
          <cell r="CN100">
            <v>0</v>
          </cell>
          <cell r="CO100">
            <v>1</v>
          </cell>
          <cell r="CP100">
            <v>0</v>
          </cell>
        </row>
        <row r="101">
          <cell r="A101" t="str">
            <v>Bosnia and Herzegovina</v>
          </cell>
          <cell r="D101">
            <v>0</v>
          </cell>
          <cell r="E101">
            <v>0</v>
          </cell>
          <cell r="F101" t="str">
            <v>BIH</v>
          </cell>
          <cell r="G101" t="str">
            <v>BA</v>
          </cell>
          <cell r="H101" t="str">
            <v>Bosnia and Herzegovina</v>
          </cell>
          <cell r="I101">
            <v>1</v>
          </cell>
          <cell r="J101" t="str">
            <v>Emerging and Developing Europe</v>
          </cell>
          <cell r="K101" t="str">
            <v>transition</v>
          </cell>
          <cell r="L101">
            <v>0</v>
          </cell>
          <cell r="M101">
            <v>0</v>
          </cell>
          <cell r="N101">
            <v>0</v>
          </cell>
          <cell r="O101">
            <v>0</v>
          </cell>
          <cell r="P101">
            <v>0</v>
          </cell>
          <cell r="Q101">
            <v>0</v>
          </cell>
          <cell r="R101">
            <v>0</v>
          </cell>
          <cell r="S101">
            <v>0</v>
          </cell>
          <cell r="T101">
            <v>0</v>
          </cell>
          <cell r="U101">
            <v>0</v>
          </cell>
          <cell r="V101">
            <v>0</v>
          </cell>
          <cell r="W101">
            <v>0</v>
          </cell>
          <cell r="X101">
            <v>1</v>
          </cell>
          <cell r="Y101" t="str">
            <v>Europe &amp; Central Asia</v>
          </cell>
          <cell r="Z101">
            <v>0</v>
          </cell>
          <cell r="AA101">
            <v>0</v>
          </cell>
          <cell r="AB101" t="str">
            <v>Upper middle income</v>
          </cell>
          <cell r="AC101">
            <v>20161865419</v>
          </cell>
          <cell r="AE101" t="str">
            <v/>
          </cell>
          <cell r="AL101">
            <v>1.0300000212737359E-5</v>
          </cell>
          <cell r="AM101" t="str">
            <v/>
          </cell>
          <cell r="AN101" t="str">
            <v>Bosnia and Herzegovina</v>
          </cell>
          <cell r="AO101">
            <v>0</v>
          </cell>
          <cell r="AP101">
            <v>0</v>
          </cell>
          <cell r="AQ101">
            <v>0</v>
          </cell>
          <cell r="AR101">
            <v>0</v>
          </cell>
          <cell r="AW101">
            <v>1.0946273163901912E-4</v>
          </cell>
          <cell r="AY101">
            <v>5</v>
          </cell>
          <cell r="AZ101" t="str">
            <v/>
          </cell>
          <cell r="BA101">
            <v>20161865419</v>
          </cell>
          <cell r="BB101">
            <v>403.52165222167969</v>
          </cell>
          <cell r="BE101">
            <v>0.10000000149011612</v>
          </cell>
          <cell r="BF101">
            <v>6825854.2570522605</v>
          </cell>
          <cell r="BG101">
            <v>0</v>
          </cell>
          <cell r="BH101" t="str">
            <v/>
          </cell>
          <cell r="BI101" t="str">
            <v/>
          </cell>
          <cell r="BJ101" t="str">
            <v/>
          </cell>
          <cell r="BK101" t="str">
            <v/>
          </cell>
          <cell r="BL101">
            <v>6825854.5</v>
          </cell>
          <cell r="BM101">
            <v>1</v>
          </cell>
          <cell r="BN101">
            <v>0</v>
          </cell>
          <cell r="BO101" t="str">
            <v/>
          </cell>
          <cell r="BP101" t="str">
            <v/>
          </cell>
          <cell r="BQ101">
            <v>0</v>
          </cell>
          <cell r="BR101">
            <v>0</v>
          </cell>
          <cell r="BS101">
            <v>0</v>
          </cell>
          <cell r="BT101">
            <v>0</v>
          </cell>
          <cell r="BU101">
            <v>0</v>
          </cell>
          <cell r="BV101">
            <v>0</v>
          </cell>
          <cell r="BW101">
            <v>0</v>
          </cell>
          <cell r="BX101">
            <v>0</v>
          </cell>
          <cell r="BY101">
            <v>0</v>
          </cell>
          <cell r="BZ101">
            <v>1</v>
          </cell>
          <cell r="CA101">
            <v>1</v>
          </cell>
          <cell r="CB101">
            <v>0</v>
          </cell>
          <cell r="CC101">
            <v>1</v>
          </cell>
          <cell r="CD101">
            <v>0</v>
          </cell>
          <cell r="CE101">
            <v>1</v>
          </cell>
          <cell r="CF101">
            <v>0</v>
          </cell>
          <cell r="CG101">
            <v>0</v>
          </cell>
          <cell r="CH101">
            <v>0</v>
          </cell>
          <cell r="CI101">
            <v>0</v>
          </cell>
          <cell r="CJ101">
            <v>0</v>
          </cell>
          <cell r="CK101">
            <v>0</v>
          </cell>
          <cell r="CL101">
            <v>0</v>
          </cell>
          <cell r="CM101">
            <v>0</v>
          </cell>
          <cell r="CN101">
            <v>1</v>
          </cell>
          <cell r="CO101">
            <v>0</v>
          </cell>
          <cell r="CP101">
            <v>0</v>
          </cell>
        </row>
        <row r="102">
          <cell r="A102" t="str">
            <v>Bulgaria</v>
          </cell>
          <cell r="B102" t="str">
            <v>Bulgaria</v>
          </cell>
          <cell r="C102" t="str">
            <v>Bulgaria</v>
          </cell>
          <cell r="D102">
            <v>1</v>
          </cell>
          <cell r="E102">
            <v>1</v>
          </cell>
          <cell r="F102" t="str">
            <v>BGR</v>
          </cell>
          <cell r="G102" t="str">
            <v>BG</v>
          </cell>
          <cell r="H102" t="str">
            <v>Bulgaria</v>
          </cell>
          <cell r="I102">
            <v>1</v>
          </cell>
          <cell r="J102" t="str">
            <v>Emerging and Developing Europe</v>
          </cell>
          <cell r="K102" t="str">
            <v>developed</v>
          </cell>
          <cell r="L102">
            <v>1</v>
          </cell>
          <cell r="M102">
            <v>0</v>
          </cell>
          <cell r="N102">
            <v>0</v>
          </cell>
          <cell r="O102">
            <v>0</v>
          </cell>
          <cell r="P102">
            <v>0</v>
          </cell>
          <cell r="Q102">
            <v>0</v>
          </cell>
          <cell r="R102">
            <v>0</v>
          </cell>
          <cell r="S102">
            <v>0</v>
          </cell>
          <cell r="T102">
            <v>0</v>
          </cell>
          <cell r="U102">
            <v>0</v>
          </cell>
          <cell r="V102">
            <v>0</v>
          </cell>
          <cell r="W102">
            <v>0</v>
          </cell>
          <cell r="X102">
            <v>0</v>
          </cell>
          <cell r="Y102" t="str">
            <v>Europe &amp; Central Asia</v>
          </cell>
          <cell r="Z102">
            <v>0</v>
          </cell>
          <cell r="AA102">
            <v>0</v>
          </cell>
          <cell r="AB102" t="str">
            <v>Upper middle income</v>
          </cell>
          <cell r="AC102">
            <v>65132951116</v>
          </cell>
          <cell r="AE102" t="str">
            <v/>
          </cell>
          <cell r="AH102">
            <v>89</v>
          </cell>
          <cell r="AI102">
            <v>91.382118225097656</v>
          </cell>
          <cell r="AJ102">
            <v>2.8816999401897192E-3</v>
          </cell>
          <cell r="AK102">
            <v>54.174999237060547</v>
          </cell>
          <cell r="AL102">
            <v>1.8980000459123403E-4</v>
          </cell>
          <cell r="AM102">
            <v>87330000</v>
          </cell>
          <cell r="AN102" t="str">
            <v>Bulgaria</v>
          </cell>
          <cell r="AO102">
            <v>1</v>
          </cell>
          <cell r="AP102">
            <v>1</v>
          </cell>
          <cell r="AQ102">
            <v>8946043904</v>
          </cell>
          <cell r="AR102">
            <v>1</v>
          </cell>
          <cell r="AS102">
            <v>45</v>
          </cell>
          <cell r="AT102">
            <v>143.70537435597379</v>
          </cell>
          <cell r="AU102">
            <v>3.7831922545425501E-3</v>
          </cell>
          <cell r="AV102">
            <v>55.568504792285715</v>
          </cell>
          <cell r="AW102">
            <v>5.8743609809541882E-4</v>
          </cell>
          <cell r="AX102">
            <v>0.1</v>
          </cell>
          <cell r="AY102">
            <v>7</v>
          </cell>
          <cell r="AZ102" t="str">
            <v/>
          </cell>
          <cell r="BA102">
            <v>65132951116</v>
          </cell>
          <cell r="BB102">
            <v>887.13290405273438</v>
          </cell>
          <cell r="BE102">
            <v>0.10000000149011612</v>
          </cell>
          <cell r="BF102">
            <v>56440000</v>
          </cell>
          <cell r="BG102">
            <v>0</v>
          </cell>
          <cell r="BH102">
            <v>57.526008890237932</v>
          </cell>
          <cell r="BI102">
            <v>1.6925092885064245E-3</v>
          </cell>
          <cell r="BJ102">
            <v>49.45</v>
          </cell>
          <cell r="BK102">
            <v>1.0767033610974848E-4</v>
          </cell>
          <cell r="BL102">
            <v>56440000</v>
          </cell>
          <cell r="BM102">
            <v>1</v>
          </cell>
          <cell r="BN102">
            <v>1</v>
          </cell>
          <cell r="BO102">
            <v>0</v>
          </cell>
          <cell r="BP102">
            <v>0</v>
          </cell>
          <cell r="BQ102">
            <v>1</v>
          </cell>
          <cell r="BR102">
            <v>1</v>
          </cell>
          <cell r="BS102">
            <v>1</v>
          </cell>
          <cell r="BT102">
            <v>1</v>
          </cell>
          <cell r="BU102">
            <v>1</v>
          </cell>
          <cell r="BV102">
            <v>1</v>
          </cell>
          <cell r="BW102">
            <v>0</v>
          </cell>
          <cell r="BX102">
            <v>0</v>
          </cell>
          <cell r="BY102">
            <v>0</v>
          </cell>
          <cell r="BZ102">
            <v>1</v>
          </cell>
          <cell r="CA102">
            <v>1</v>
          </cell>
          <cell r="CB102">
            <v>0</v>
          </cell>
          <cell r="CC102">
            <v>1</v>
          </cell>
          <cell r="CD102">
            <v>0</v>
          </cell>
          <cell r="CE102">
            <v>1</v>
          </cell>
          <cell r="CF102">
            <v>0</v>
          </cell>
          <cell r="CG102">
            <v>0</v>
          </cell>
          <cell r="CH102">
            <v>0</v>
          </cell>
          <cell r="CI102">
            <v>0</v>
          </cell>
          <cell r="CJ102">
            <v>0</v>
          </cell>
          <cell r="CK102">
            <v>0</v>
          </cell>
          <cell r="CL102">
            <v>0</v>
          </cell>
          <cell r="CM102">
            <v>0</v>
          </cell>
          <cell r="CN102">
            <v>1</v>
          </cell>
          <cell r="CO102">
            <v>0</v>
          </cell>
          <cell r="CP102">
            <v>0</v>
          </cell>
        </row>
        <row r="103">
          <cell r="A103" t="str">
            <v>Channel Islands</v>
          </cell>
          <cell r="D103">
            <v>0</v>
          </cell>
          <cell r="E103">
            <v>0</v>
          </cell>
          <cell r="F103" t="str">
            <v/>
          </cell>
          <cell r="H103" t="str">
            <v>Channel Islands</v>
          </cell>
          <cell r="J103" t="str">
            <v/>
          </cell>
          <cell r="K103" t="str">
            <v/>
          </cell>
          <cell r="L103">
            <v>0</v>
          </cell>
          <cell r="M103">
            <v>0</v>
          </cell>
          <cell r="N103">
            <v>0</v>
          </cell>
          <cell r="O103">
            <v>0</v>
          </cell>
          <cell r="P103">
            <v>0</v>
          </cell>
          <cell r="Q103">
            <v>0</v>
          </cell>
          <cell r="R103">
            <v>0</v>
          </cell>
          <cell r="S103">
            <v>0</v>
          </cell>
          <cell r="T103">
            <v>0</v>
          </cell>
          <cell r="U103">
            <v>0</v>
          </cell>
          <cell r="V103">
            <v>0</v>
          </cell>
          <cell r="W103">
            <v>0</v>
          </cell>
          <cell r="X103">
            <v>0</v>
          </cell>
          <cell r="Y103" t="str">
            <v>Europe &amp; Central Asia</v>
          </cell>
          <cell r="Z103">
            <v>0</v>
          </cell>
          <cell r="AA103">
            <v>0</v>
          </cell>
          <cell r="AB103" t="str">
            <v>High income</v>
          </cell>
          <cell r="AE103" t="str">
            <v/>
          </cell>
          <cell r="AM103" t="str">
            <v/>
          </cell>
          <cell r="AN103" t="str">
            <v>Channel Islands</v>
          </cell>
          <cell r="AO103">
            <v>0</v>
          </cell>
          <cell r="AP103">
            <v>0</v>
          </cell>
          <cell r="AR103">
            <v>0</v>
          </cell>
          <cell r="AZ103" t="str">
            <v/>
          </cell>
          <cell r="BA103">
            <v>11514605842</v>
          </cell>
          <cell r="BB103">
            <v>0</v>
          </cell>
          <cell r="BG103">
            <v>0</v>
          </cell>
          <cell r="BH103" t="str">
            <v/>
          </cell>
          <cell r="BI103" t="str">
            <v/>
          </cell>
          <cell r="BJ103" t="str">
            <v/>
          </cell>
          <cell r="BK103" t="str">
            <v/>
          </cell>
          <cell r="BL103">
            <v>0</v>
          </cell>
          <cell r="BM103">
            <v>0</v>
          </cell>
          <cell r="BN103">
            <v>0</v>
          </cell>
          <cell r="BO103" t="str">
            <v/>
          </cell>
          <cell r="BP103" t="str">
            <v/>
          </cell>
          <cell r="BQ103">
            <v>0</v>
          </cell>
          <cell r="BR103">
            <v>0</v>
          </cell>
          <cell r="BS103">
            <v>0</v>
          </cell>
          <cell r="BT103">
            <v>0</v>
          </cell>
          <cell r="BU103">
            <v>0</v>
          </cell>
          <cell r="BV103">
            <v>0</v>
          </cell>
          <cell r="BW103">
            <v>0</v>
          </cell>
          <cell r="BX103">
            <v>0</v>
          </cell>
          <cell r="BY103">
            <v>0</v>
          </cell>
          <cell r="BZ103">
            <v>1</v>
          </cell>
          <cell r="CA103">
            <v>1</v>
          </cell>
          <cell r="CB103">
            <v>0</v>
          </cell>
          <cell r="CC103">
            <v>1</v>
          </cell>
          <cell r="CD103">
            <v>0</v>
          </cell>
          <cell r="CE103">
            <v>1</v>
          </cell>
          <cell r="CF103">
            <v>0</v>
          </cell>
          <cell r="CG103">
            <v>0</v>
          </cell>
          <cell r="CH103">
            <v>0</v>
          </cell>
          <cell r="CI103">
            <v>0</v>
          </cell>
          <cell r="CJ103">
            <v>0</v>
          </cell>
          <cell r="CK103">
            <v>0</v>
          </cell>
          <cell r="CL103">
            <v>0</v>
          </cell>
          <cell r="CM103">
            <v>0</v>
          </cell>
          <cell r="CN103">
            <v>0</v>
          </cell>
          <cell r="CO103">
            <v>1</v>
          </cell>
          <cell r="CP103">
            <v>0</v>
          </cell>
        </row>
        <row r="104">
          <cell r="A104" t="str">
            <v>Croatia</v>
          </cell>
          <cell r="B104" t="str">
            <v>Croatia</v>
          </cell>
          <cell r="C104" t="str">
            <v>Croatia</v>
          </cell>
          <cell r="D104">
            <v>1</v>
          </cell>
          <cell r="E104">
            <v>1</v>
          </cell>
          <cell r="F104" t="str">
            <v>HRV</v>
          </cell>
          <cell r="G104" t="str">
            <v>HR</v>
          </cell>
          <cell r="H104" t="str">
            <v>Croatia</v>
          </cell>
          <cell r="I104">
            <v>1</v>
          </cell>
          <cell r="J104" t="str">
            <v>Emerging and Developing Europe</v>
          </cell>
          <cell r="K104" t="str">
            <v>developed</v>
          </cell>
          <cell r="L104">
            <v>1</v>
          </cell>
          <cell r="M104">
            <v>0</v>
          </cell>
          <cell r="N104">
            <v>0</v>
          </cell>
          <cell r="O104">
            <v>0</v>
          </cell>
          <cell r="P104">
            <v>0</v>
          </cell>
          <cell r="Q104">
            <v>0</v>
          </cell>
          <cell r="R104">
            <v>0</v>
          </cell>
          <cell r="S104">
            <v>0</v>
          </cell>
          <cell r="T104">
            <v>0</v>
          </cell>
          <cell r="U104">
            <v>0</v>
          </cell>
          <cell r="V104">
            <v>0</v>
          </cell>
          <cell r="W104">
            <v>0</v>
          </cell>
          <cell r="X104">
            <v>0</v>
          </cell>
          <cell r="Y104" t="str">
            <v>Europe &amp; Central Asia</v>
          </cell>
          <cell r="Z104">
            <v>0</v>
          </cell>
          <cell r="AA104">
            <v>0</v>
          </cell>
          <cell r="AB104" t="str">
            <v>High income</v>
          </cell>
          <cell r="AC104">
            <v>60971699315</v>
          </cell>
          <cell r="AE104" t="str">
            <v/>
          </cell>
          <cell r="AH104">
            <v>79</v>
          </cell>
          <cell r="AI104">
            <v>119.36370086669922</v>
          </cell>
          <cell r="AJ104">
            <v>3.7642000243067741E-3</v>
          </cell>
          <cell r="AK104">
            <v>59.275001525878906</v>
          </cell>
          <cell r="AL104">
            <v>1.8829999316949397E-4</v>
          </cell>
          <cell r="AM104">
            <v>86605056.569999993</v>
          </cell>
          <cell r="AN104" t="str">
            <v>Croatia</v>
          </cell>
          <cell r="AO104">
            <v>1</v>
          </cell>
          <cell r="AP104">
            <v>1</v>
          </cell>
          <cell r="AQ104">
            <v>0</v>
          </cell>
          <cell r="AR104">
            <v>1</v>
          </cell>
          <cell r="AS104">
            <v>48</v>
          </cell>
          <cell r="AT104">
            <v>126.99676360504262</v>
          </cell>
          <cell r="AU104">
            <v>3.3433208366475836E-3</v>
          </cell>
          <cell r="AV104">
            <v>54.533982408476199</v>
          </cell>
          <cell r="AW104">
            <v>4.8014569254613943E-4</v>
          </cell>
          <cell r="AX104">
            <v>0.18</v>
          </cell>
          <cell r="AY104">
            <v>4</v>
          </cell>
          <cell r="AZ104" t="str">
            <v/>
          </cell>
          <cell r="BA104">
            <v>60971699315</v>
          </cell>
          <cell r="BB104">
            <v>659.86614990234375</v>
          </cell>
          <cell r="BE104">
            <v>0.18000000715255737</v>
          </cell>
          <cell r="BF104">
            <v>159363602.84453699</v>
          </cell>
          <cell r="BG104">
            <v>0</v>
          </cell>
          <cell r="BH104">
            <v>112.33012751718096</v>
          </cell>
          <cell r="BI104">
            <v>3.3049361127189705E-3</v>
          </cell>
          <cell r="BJ104">
            <v>55.07500000000001</v>
          </cell>
          <cell r="BK104">
            <v>3.0401723391091013E-4</v>
          </cell>
          <cell r="BL104">
            <v>159363600</v>
          </cell>
          <cell r="BM104">
            <v>1</v>
          </cell>
          <cell r="BN104">
            <v>1</v>
          </cell>
          <cell r="BO104">
            <v>0</v>
          </cell>
          <cell r="BP104">
            <v>0</v>
          </cell>
          <cell r="BQ104">
            <v>1</v>
          </cell>
          <cell r="BR104">
            <v>1</v>
          </cell>
          <cell r="BS104">
            <v>1</v>
          </cell>
          <cell r="BT104">
            <v>1</v>
          </cell>
          <cell r="BU104">
            <v>1</v>
          </cell>
          <cell r="BV104">
            <v>1</v>
          </cell>
          <cell r="BW104">
            <v>0</v>
          </cell>
          <cell r="BX104">
            <v>0</v>
          </cell>
          <cell r="BY104">
            <v>0</v>
          </cell>
          <cell r="BZ104">
            <v>1</v>
          </cell>
          <cell r="CA104">
            <v>1</v>
          </cell>
          <cell r="CB104">
            <v>0</v>
          </cell>
          <cell r="CC104">
            <v>1</v>
          </cell>
          <cell r="CD104">
            <v>0</v>
          </cell>
          <cell r="CE104">
            <v>1</v>
          </cell>
          <cell r="CF104">
            <v>0</v>
          </cell>
          <cell r="CG104">
            <v>0</v>
          </cell>
          <cell r="CH104">
            <v>0</v>
          </cell>
          <cell r="CI104">
            <v>0</v>
          </cell>
          <cell r="CJ104">
            <v>0</v>
          </cell>
          <cell r="CK104">
            <v>0</v>
          </cell>
          <cell r="CL104">
            <v>0</v>
          </cell>
          <cell r="CM104">
            <v>0</v>
          </cell>
          <cell r="CN104">
            <v>0</v>
          </cell>
          <cell r="CO104">
            <v>1</v>
          </cell>
          <cell r="CP104">
            <v>0</v>
          </cell>
        </row>
        <row r="105">
          <cell r="A105" t="str">
            <v>Cyprus</v>
          </cell>
          <cell r="B105" t="str">
            <v>Cyprus</v>
          </cell>
          <cell r="C105" t="str">
            <v>Cyprus2</v>
          </cell>
          <cell r="D105">
            <v>1</v>
          </cell>
          <cell r="E105">
            <v>1</v>
          </cell>
          <cell r="F105" t="str">
            <v>CYP</v>
          </cell>
          <cell r="G105" t="str">
            <v>CY</v>
          </cell>
          <cell r="H105" t="str">
            <v>Cyprus</v>
          </cell>
          <cell r="J105" t="str">
            <v/>
          </cell>
          <cell r="K105" t="str">
            <v>developed</v>
          </cell>
          <cell r="L105">
            <v>1</v>
          </cell>
          <cell r="M105">
            <v>0</v>
          </cell>
          <cell r="N105">
            <v>0</v>
          </cell>
          <cell r="O105">
            <v>0</v>
          </cell>
          <cell r="P105">
            <v>0</v>
          </cell>
          <cell r="Q105">
            <v>0</v>
          </cell>
          <cell r="R105">
            <v>0</v>
          </cell>
          <cell r="S105">
            <v>0</v>
          </cell>
          <cell r="T105">
            <v>0</v>
          </cell>
          <cell r="U105">
            <v>0</v>
          </cell>
          <cell r="V105">
            <v>1</v>
          </cell>
          <cell r="W105">
            <v>0</v>
          </cell>
          <cell r="X105">
            <v>0</v>
          </cell>
          <cell r="Y105" t="str">
            <v>Europe &amp; Central Asia</v>
          </cell>
          <cell r="Z105">
            <v>0</v>
          </cell>
          <cell r="AA105">
            <v>0</v>
          </cell>
          <cell r="AB105" t="str">
            <v>High income</v>
          </cell>
          <cell r="AC105">
            <v>24961988663</v>
          </cell>
          <cell r="AE105" t="str">
            <v/>
          </cell>
          <cell r="AH105">
            <v>24</v>
          </cell>
          <cell r="AI105">
            <v>404.44241333007813</v>
          </cell>
          <cell r="AJ105">
            <v>1.2754100374877453E-2</v>
          </cell>
          <cell r="AK105">
            <v>61.25</v>
          </cell>
          <cell r="AL105">
            <v>5.4526999592781067E-3</v>
          </cell>
          <cell r="AM105">
            <v>2508333099</v>
          </cell>
          <cell r="AN105" t="str">
            <v>Cyprus</v>
          </cell>
          <cell r="AO105">
            <v>1</v>
          </cell>
          <cell r="AP105">
            <v>1</v>
          </cell>
          <cell r="AQ105">
            <v>22424778752</v>
          </cell>
          <cell r="AR105">
            <v>1</v>
          </cell>
          <cell r="AS105">
            <v>18</v>
          </cell>
          <cell r="AT105">
            <v>698.08484153168217</v>
          </cell>
          <cell r="AU105">
            <v>1.837780373442546E-2</v>
          </cell>
          <cell r="AV105">
            <v>71.129142144952382</v>
          </cell>
          <cell r="AW105">
            <v>7.2995566751900961E-3</v>
          </cell>
          <cell r="AX105">
            <v>0.125</v>
          </cell>
          <cell r="AY105">
            <v>14</v>
          </cell>
          <cell r="AZ105" t="str">
            <v/>
          </cell>
          <cell r="BA105">
            <v>24961988663</v>
          </cell>
          <cell r="BB105">
            <v>2520</v>
          </cell>
          <cell r="BE105">
            <v>0.125</v>
          </cell>
          <cell r="BF105">
            <v>2498025285.67307</v>
          </cell>
          <cell r="BG105">
            <v>0</v>
          </cell>
          <cell r="BH105">
            <v>383.37670890652555</v>
          </cell>
          <cell r="BI105">
            <v>1.1279569943038933E-2</v>
          </cell>
          <cell r="BJ105">
            <v>61.07500000000001</v>
          </cell>
          <cell r="BK105">
            <v>4.7654716888566604E-3</v>
          </cell>
          <cell r="BL105">
            <v>2498025216</v>
          </cell>
          <cell r="BM105">
            <v>1</v>
          </cell>
          <cell r="BN105">
            <v>1</v>
          </cell>
          <cell r="BO105">
            <v>0</v>
          </cell>
          <cell r="BP105">
            <v>0</v>
          </cell>
          <cell r="BQ105">
            <v>1</v>
          </cell>
          <cell r="BR105">
            <v>1</v>
          </cell>
          <cell r="BS105">
            <v>1</v>
          </cell>
          <cell r="BT105">
            <v>1</v>
          </cell>
          <cell r="BU105">
            <v>1</v>
          </cell>
          <cell r="BV105">
            <v>1</v>
          </cell>
          <cell r="BW105">
            <v>0</v>
          </cell>
          <cell r="BX105">
            <v>0</v>
          </cell>
          <cell r="BY105">
            <v>0</v>
          </cell>
          <cell r="BZ105">
            <v>1</v>
          </cell>
          <cell r="CA105">
            <v>1</v>
          </cell>
          <cell r="CB105">
            <v>0</v>
          </cell>
          <cell r="CC105">
            <v>1</v>
          </cell>
          <cell r="CD105">
            <v>0</v>
          </cell>
          <cell r="CE105">
            <v>1</v>
          </cell>
          <cell r="CF105">
            <v>0</v>
          </cell>
          <cell r="CG105">
            <v>0</v>
          </cell>
          <cell r="CH105">
            <v>0</v>
          </cell>
          <cell r="CI105">
            <v>0</v>
          </cell>
          <cell r="CJ105">
            <v>0</v>
          </cell>
          <cell r="CK105">
            <v>0</v>
          </cell>
          <cell r="CL105">
            <v>0</v>
          </cell>
          <cell r="CM105">
            <v>0</v>
          </cell>
          <cell r="CN105">
            <v>0</v>
          </cell>
          <cell r="CO105">
            <v>1</v>
          </cell>
          <cell r="CP105">
            <v>0</v>
          </cell>
        </row>
        <row r="106">
          <cell r="A106" t="str">
            <v>Czechia</v>
          </cell>
          <cell r="B106" t="str">
            <v>Czech Republic</v>
          </cell>
          <cell r="C106" t="str">
            <v>Czech Republic</v>
          </cell>
          <cell r="D106">
            <v>1</v>
          </cell>
          <cell r="E106">
            <v>1</v>
          </cell>
          <cell r="F106" t="str">
            <v>CZE</v>
          </cell>
          <cell r="G106" t="str">
            <v>CZ</v>
          </cell>
          <cell r="H106" t="str">
            <v>Czechia</v>
          </cell>
          <cell r="J106" t="str">
            <v/>
          </cell>
          <cell r="K106" t="str">
            <v>developed</v>
          </cell>
          <cell r="L106">
            <v>1</v>
          </cell>
          <cell r="M106">
            <v>1</v>
          </cell>
          <cell r="N106">
            <v>0</v>
          </cell>
          <cell r="O106">
            <v>0</v>
          </cell>
          <cell r="P106">
            <v>0</v>
          </cell>
          <cell r="Q106">
            <v>0</v>
          </cell>
          <cell r="R106">
            <v>0</v>
          </cell>
          <cell r="S106">
            <v>0</v>
          </cell>
          <cell r="T106">
            <v>0</v>
          </cell>
          <cell r="U106">
            <v>0</v>
          </cell>
          <cell r="V106">
            <v>0</v>
          </cell>
          <cell r="W106">
            <v>0</v>
          </cell>
          <cell r="X106">
            <v>0</v>
          </cell>
          <cell r="Y106" t="str">
            <v>Europe &amp; Central Asia</v>
          </cell>
          <cell r="Z106">
            <v>0</v>
          </cell>
          <cell r="AA106">
            <v>0</v>
          </cell>
          <cell r="AB106" t="str">
            <v>High income</v>
          </cell>
          <cell r="AC106">
            <v>245226000000</v>
          </cell>
          <cell r="AE106" t="str">
            <v/>
          </cell>
          <cell r="AH106">
            <v>70</v>
          </cell>
          <cell r="AI106">
            <v>145.10490417480469</v>
          </cell>
          <cell r="AJ106">
            <v>4.5758998021483421E-3</v>
          </cell>
          <cell r="AK106">
            <v>52.924999237060547</v>
          </cell>
          <cell r="AL106">
            <v>9.3779998132959008E-4</v>
          </cell>
          <cell r="AM106">
            <v>431388401.80000001</v>
          </cell>
          <cell r="AN106" t="str">
            <v>Czechia</v>
          </cell>
          <cell r="AO106">
            <v>1</v>
          </cell>
          <cell r="AP106">
            <v>1</v>
          </cell>
          <cell r="AQ106">
            <v>31969107968</v>
          </cell>
          <cell r="AR106">
            <v>1</v>
          </cell>
          <cell r="AS106">
            <v>31</v>
          </cell>
          <cell r="AT106">
            <v>269.68584724872159</v>
          </cell>
          <cell r="AU106">
            <v>7.0997581895843442E-3</v>
          </cell>
          <cell r="AV106">
            <v>58.891758036190467</v>
          </cell>
          <cell r="AW106">
            <v>2.3018859173414377E-3</v>
          </cell>
          <cell r="AX106">
            <v>0.19</v>
          </cell>
          <cell r="AY106">
            <v>16</v>
          </cell>
          <cell r="AZ106" t="str">
            <v/>
          </cell>
          <cell r="BA106">
            <v>245226000000</v>
          </cell>
          <cell r="BB106">
            <v>3300</v>
          </cell>
          <cell r="BE106">
            <v>0.18999999761581421</v>
          </cell>
          <cell r="BF106">
            <v>464380491.04298598</v>
          </cell>
          <cell r="BG106">
            <v>0</v>
          </cell>
          <cell r="BH106">
            <v>172.30517530922526</v>
          </cell>
          <cell r="BI106">
            <v>5.0695001321059913E-3</v>
          </cell>
          <cell r="BJ106">
            <v>56.399999999999991</v>
          </cell>
          <cell r="BK106">
            <v>8.8589659024465529E-4</v>
          </cell>
          <cell r="BL106">
            <v>464380480</v>
          </cell>
          <cell r="BM106">
            <v>1</v>
          </cell>
          <cell r="BN106">
            <v>1</v>
          </cell>
          <cell r="BO106">
            <v>0</v>
          </cell>
          <cell r="BP106">
            <v>0</v>
          </cell>
          <cell r="BQ106">
            <v>1</v>
          </cell>
          <cell r="BR106">
            <v>1</v>
          </cell>
          <cell r="BS106">
            <v>1</v>
          </cell>
          <cell r="BT106">
            <v>1</v>
          </cell>
          <cell r="BU106">
            <v>1</v>
          </cell>
          <cell r="BV106">
            <v>1</v>
          </cell>
          <cell r="BW106">
            <v>1</v>
          </cell>
          <cell r="BX106">
            <v>1</v>
          </cell>
          <cell r="BY106">
            <v>0</v>
          </cell>
          <cell r="BZ106">
            <v>0</v>
          </cell>
          <cell r="CA106">
            <v>0</v>
          </cell>
          <cell r="CB106">
            <v>0</v>
          </cell>
          <cell r="CC106">
            <v>1</v>
          </cell>
          <cell r="CD106">
            <v>0</v>
          </cell>
          <cell r="CE106">
            <v>1</v>
          </cell>
          <cell r="CF106">
            <v>0</v>
          </cell>
          <cell r="CG106">
            <v>0</v>
          </cell>
          <cell r="CH106">
            <v>0</v>
          </cell>
          <cell r="CI106">
            <v>0</v>
          </cell>
          <cell r="CJ106">
            <v>0</v>
          </cell>
          <cell r="CK106">
            <v>0</v>
          </cell>
          <cell r="CL106">
            <v>0</v>
          </cell>
          <cell r="CM106">
            <v>0</v>
          </cell>
          <cell r="CN106">
            <v>0</v>
          </cell>
          <cell r="CO106">
            <v>1</v>
          </cell>
          <cell r="CP106">
            <v>0</v>
          </cell>
        </row>
        <row r="107">
          <cell r="A107" t="str">
            <v>Denmark</v>
          </cell>
          <cell r="B107" t="str">
            <v>Denmark</v>
          </cell>
          <cell r="C107" t="str">
            <v>Denmark2</v>
          </cell>
          <cell r="D107">
            <v>1</v>
          </cell>
          <cell r="E107">
            <v>1</v>
          </cell>
          <cell r="F107" t="str">
            <v>DNK</v>
          </cell>
          <cell r="G107" t="str">
            <v>DK</v>
          </cell>
          <cell r="H107" t="str">
            <v>Denmark</v>
          </cell>
          <cell r="J107" t="str">
            <v/>
          </cell>
          <cell r="K107" t="str">
            <v>developed</v>
          </cell>
          <cell r="L107">
            <v>1</v>
          </cell>
          <cell r="M107">
            <v>1</v>
          </cell>
          <cell r="N107">
            <v>0</v>
          </cell>
          <cell r="O107">
            <v>0</v>
          </cell>
          <cell r="P107">
            <v>0</v>
          </cell>
          <cell r="Q107">
            <v>0</v>
          </cell>
          <cell r="R107">
            <v>0</v>
          </cell>
          <cell r="S107">
            <v>0</v>
          </cell>
          <cell r="T107">
            <v>0</v>
          </cell>
          <cell r="U107">
            <v>0</v>
          </cell>
          <cell r="V107">
            <v>0</v>
          </cell>
          <cell r="W107">
            <v>0</v>
          </cell>
          <cell r="X107">
            <v>0</v>
          </cell>
          <cell r="Y107" t="str">
            <v>Europe &amp; Central Asia</v>
          </cell>
          <cell r="Z107">
            <v>0</v>
          </cell>
          <cell r="AA107">
            <v>0</v>
          </cell>
          <cell r="AB107" t="str">
            <v>High income</v>
          </cell>
          <cell r="AC107">
            <v>355675000000</v>
          </cell>
          <cell r="AE107" t="str">
            <v/>
          </cell>
          <cell r="AH107">
            <v>61</v>
          </cell>
          <cell r="AI107">
            <v>166.11869812011719</v>
          </cell>
          <cell r="AJ107">
            <v>5.2386000752449036E-3</v>
          </cell>
          <cell r="AK107">
            <v>52.5</v>
          </cell>
          <cell r="AL107">
            <v>1.5128999948501587E-3</v>
          </cell>
          <cell r="AM107">
            <v>695972087.29999995</v>
          </cell>
          <cell r="AN107" t="str">
            <v>Denmark</v>
          </cell>
          <cell r="AO107">
            <v>1</v>
          </cell>
          <cell r="AP107">
            <v>1</v>
          </cell>
          <cell r="AQ107">
            <v>478147379200</v>
          </cell>
          <cell r="AR107">
            <v>1</v>
          </cell>
          <cell r="AS107">
            <v>36</v>
          </cell>
          <cell r="AT107">
            <v>226.49108657157055</v>
          </cell>
          <cell r="AU107">
            <v>5.9626115465797299E-3</v>
          </cell>
          <cell r="AV107">
            <v>51.70442714561905</v>
          </cell>
          <cell r="AW107">
            <v>4.3995045271349341E-3</v>
          </cell>
          <cell r="AX107">
            <v>0.22</v>
          </cell>
          <cell r="AY107">
            <v>53</v>
          </cell>
          <cell r="AZ107" t="str">
            <v>Scandinavian</v>
          </cell>
          <cell r="BA107">
            <v>355675000000</v>
          </cell>
          <cell r="BB107">
            <v>6169</v>
          </cell>
          <cell r="BE107">
            <v>0.2199999988079071</v>
          </cell>
          <cell r="BF107">
            <v>720343856.73217201</v>
          </cell>
          <cell r="BG107">
            <v>0</v>
          </cell>
          <cell r="BH107">
            <v>103.52130666826321</v>
          </cell>
          <cell r="BI107">
            <v>3.0457661929696382E-3</v>
          </cell>
          <cell r="BJ107">
            <v>45.325000000000017</v>
          </cell>
          <cell r="BK107">
            <v>1.3741967606120742E-3</v>
          </cell>
          <cell r="BL107">
            <v>720343872</v>
          </cell>
          <cell r="BM107">
            <v>1</v>
          </cell>
          <cell r="BN107">
            <v>1</v>
          </cell>
          <cell r="BO107">
            <v>0</v>
          </cell>
          <cell r="BP107">
            <v>0</v>
          </cell>
          <cell r="BQ107">
            <v>1</v>
          </cell>
          <cell r="BR107">
            <v>1</v>
          </cell>
          <cell r="BS107">
            <v>1</v>
          </cell>
          <cell r="BT107">
            <v>1</v>
          </cell>
          <cell r="BU107">
            <v>1</v>
          </cell>
          <cell r="BV107">
            <v>1</v>
          </cell>
          <cell r="BW107">
            <v>1</v>
          </cell>
          <cell r="BX107">
            <v>1</v>
          </cell>
          <cell r="BY107">
            <v>0</v>
          </cell>
          <cell r="BZ107">
            <v>0</v>
          </cell>
          <cell r="CA107">
            <v>0</v>
          </cell>
          <cell r="CB107">
            <v>0</v>
          </cell>
          <cell r="CC107">
            <v>1</v>
          </cell>
          <cell r="CD107">
            <v>0</v>
          </cell>
          <cell r="CE107">
            <v>1</v>
          </cell>
          <cell r="CF107">
            <v>0</v>
          </cell>
          <cell r="CG107">
            <v>0</v>
          </cell>
          <cell r="CH107">
            <v>0</v>
          </cell>
          <cell r="CI107">
            <v>0</v>
          </cell>
          <cell r="CJ107">
            <v>0</v>
          </cell>
          <cell r="CK107">
            <v>0</v>
          </cell>
          <cell r="CL107">
            <v>0</v>
          </cell>
          <cell r="CM107">
            <v>0</v>
          </cell>
          <cell r="CN107">
            <v>0</v>
          </cell>
          <cell r="CO107">
            <v>1</v>
          </cell>
          <cell r="CP107">
            <v>0</v>
          </cell>
        </row>
        <row r="108">
          <cell r="A108" t="str">
            <v>Estonia</v>
          </cell>
          <cell r="B108" t="str">
            <v>Estonia</v>
          </cell>
          <cell r="C108" t="str">
            <v>Estonia</v>
          </cell>
          <cell r="D108">
            <v>1</v>
          </cell>
          <cell r="E108">
            <v>1</v>
          </cell>
          <cell r="F108" t="str">
            <v>EST</v>
          </cell>
          <cell r="G108" t="str">
            <v>EE</v>
          </cell>
          <cell r="H108" t="str">
            <v>Estonia</v>
          </cell>
          <cell r="J108" t="str">
            <v/>
          </cell>
          <cell r="K108" t="str">
            <v>developed</v>
          </cell>
          <cell r="L108">
            <v>1</v>
          </cell>
          <cell r="M108">
            <v>1</v>
          </cell>
          <cell r="N108">
            <v>0</v>
          </cell>
          <cell r="O108">
            <v>0</v>
          </cell>
          <cell r="P108">
            <v>0</v>
          </cell>
          <cell r="Q108">
            <v>0</v>
          </cell>
          <cell r="R108">
            <v>0</v>
          </cell>
          <cell r="S108">
            <v>0</v>
          </cell>
          <cell r="T108">
            <v>0</v>
          </cell>
          <cell r="U108">
            <v>0</v>
          </cell>
          <cell r="V108">
            <v>0</v>
          </cell>
          <cell r="W108">
            <v>0</v>
          </cell>
          <cell r="X108">
            <v>0</v>
          </cell>
          <cell r="Y108" t="str">
            <v>Europe &amp; Central Asia</v>
          </cell>
          <cell r="Z108">
            <v>0</v>
          </cell>
          <cell r="AA108">
            <v>0</v>
          </cell>
          <cell r="AB108" t="str">
            <v>High income</v>
          </cell>
          <cell r="AC108">
            <v>30732144529</v>
          </cell>
          <cell r="AE108" t="str">
            <v/>
          </cell>
          <cell r="AH108">
            <v>93</v>
          </cell>
          <cell r="AI108">
            <v>79.467010498046875</v>
          </cell>
          <cell r="AJ108">
            <v>2.5059999898076057E-3</v>
          </cell>
          <cell r="AK108">
            <v>50.849998474121094</v>
          </cell>
          <cell r="AL108">
            <v>2.2079999325796962E-4</v>
          </cell>
          <cell r="AM108">
            <v>101557522.09999999</v>
          </cell>
          <cell r="AN108" t="str">
            <v>Estonia</v>
          </cell>
          <cell r="AO108">
            <v>1</v>
          </cell>
          <cell r="AP108">
            <v>1</v>
          </cell>
          <cell r="AQ108">
            <v>14741161984</v>
          </cell>
          <cell r="AR108">
            <v>1</v>
          </cell>
          <cell r="AS108">
            <v>39</v>
          </cell>
          <cell r="AT108">
            <v>211.45562034154634</v>
          </cell>
          <cell r="AU108">
            <v>5.5667873845413589E-3</v>
          </cell>
          <cell r="AV108">
            <v>66.524501436761895</v>
          </cell>
          <cell r="AW108">
            <v>3.7052971519594969E-4</v>
          </cell>
          <cell r="AX108">
            <v>0</v>
          </cell>
          <cell r="AY108">
            <v>4</v>
          </cell>
          <cell r="AZ108" t="str">
            <v/>
          </cell>
          <cell r="BA108">
            <v>30732144529</v>
          </cell>
          <cell r="BB108">
            <v>485</v>
          </cell>
          <cell r="BE108">
            <v>0.20000000298023224</v>
          </cell>
          <cell r="BF108">
            <v>100687129.395852</v>
          </cell>
          <cell r="BG108">
            <v>0</v>
          </cell>
          <cell r="BH108">
            <v>46.034186728529782</v>
          </cell>
          <cell r="BI108">
            <v>1.3544010810055968E-3</v>
          </cell>
          <cell r="BJ108">
            <v>43.050000000000004</v>
          </cell>
          <cell r="BK108">
            <v>1.9208038738442807E-4</v>
          </cell>
          <cell r="BL108">
            <v>100687128</v>
          </cell>
          <cell r="BM108">
            <v>1</v>
          </cell>
          <cell r="BN108">
            <v>1</v>
          </cell>
          <cell r="BO108">
            <v>0</v>
          </cell>
          <cell r="BP108">
            <v>0</v>
          </cell>
          <cell r="BQ108">
            <v>1</v>
          </cell>
          <cell r="BR108">
            <v>1</v>
          </cell>
          <cell r="BS108">
            <v>1</v>
          </cell>
          <cell r="BT108">
            <v>1</v>
          </cell>
          <cell r="BU108">
            <v>1</v>
          </cell>
          <cell r="BV108">
            <v>1</v>
          </cell>
          <cell r="BW108">
            <v>1</v>
          </cell>
          <cell r="BX108">
            <v>1</v>
          </cell>
          <cell r="BY108">
            <v>0</v>
          </cell>
          <cell r="BZ108">
            <v>0</v>
          </cell>
          <cell r="CA108">
            <v>0</v>
          </cell>
          <cell r="CB108">
            <v>0</v>
          </cell>
          <cell r="CC108">
            <v>1</v>
          </cell>
          <cell r="CD108">
            <v>0</v>
          </cell>
          <cell r="CE108">
            <v>1</v>
          </cell>
          <cell r="CF108">
            <v>0</v>
          </cell>
          <cell r="CG108">
            <v>0</v>
          </cell>
          <cell r="CH108">
            <v>0</v>
          </cell>
          <cell r="CI108">
            <v>0</v>
          </cell>
          <cell r="CJ108">
            <v>0</v>
          </cell>
          <cell r="CK108">
            <v>0</v>
          </cell>
          <cell r="CL108">
            <v>0</v>
          </cell>
          <cell r="CM108">
            <v>0</v>
          </cell>
          <cell r="CN108">
            <v>0</v>
          </cell>
          <cell r="CO108">
            <v>1</v>
          </cell>
          <cell r="CP108">
            <v>0</v>
          </cell>
        </row>
        <row r="109">
          <cell r="A109" t="str">
            <v>Faroe Islands</v>
          </cell>
          <cell r="D109">
            <v>0</v>
          </cell>
          <cell r="E109">
            <v>0</v>
          </cell>
          <cell r="F109" t="str">
            <v>FRO</v>
          </cell>
          <cell r="G109" t="str">
            <v>FO</v>
          </cell>
          <cell r="H109" t="str">
            <v>Faroe Islands</v>
          </cell>
          <cell r="J109" t="str">
            <v/>
          </cell>
          <cell r="K109" t="str">
            <v>developed</v>
          </cell>
          <cell r="L109">
            <v>0</v>
          </cell>
          <cell r="M109">
            <v>0</v>
          </cell>
          <cell r="N109">
            <v>0</v>
          </cell>
          <cell r="O109">
            <v>0</v>
          </cell>
          <cell r="P109">
            <v>0</v>
          </cell>
          <cell r="Q109">
            <v>0</v>
          </cell>
          <cell r="R109">
            <v>0</v>
          </cell>
          <cell r="S109">
            <v>0</v>
          </cell>
          <cell r="T109">
            <v>0</v>
          </cell>
          <cell r="U109">
            <v>0</v>
          </cell>
          <cell r="V109">
            <v>0</v>
          </cell>
          <cell r="W109">
            <v>0</v>
          </cell>
          <cell r="X109">
            <v>0</v>
          </cell>
          <cell r="Y109" t="str">
            <v>Europe &amp; Central Asia</v>
          </cell>
          <cell r="Z109">
            <v>0</v>
          </cell>
          <cell r="AA109">
            <v>0</v>
          </cell>
          <cell r="AB109" t="str">
            <v>High income</v>
          </cell>
          <cell r="AE109" t="str">
            <v/>
          </cell>
          <cell r="AL109">
            <v>2.2099999114288948E-5</v>
          </cell>
          <cell r="AM109" t="str">
            <v/>
          </cell>
          <cell r="AN109" t="str">
            <v>Faroe Islands</v>
          </cell>
          <cell r="AO109">
            <v>0</v>
          </cell>
          <cell r="AP109">
            <v>0</v>
          </cell>
          <cell r="AQ109">
            <v>0</v>
          </cell>
          <cell r="AR109">
            <v>0</v>
          </cell>
          <cell r="AW109">
            <v>5.057399479264378E-6</v>
          </cell>
          <cell r="AY109">
            <v>0</v>
          </cell>
          <cell r="AZ109" t="str">
            <v/>
          </cell>
          <cell r="BA109">
            <v>2001000000</v>
          </cell>
          <cell r="BB109">
            <v>0</v>
          </cell>
          <cell r="BG109">
            <v>0</v>
          </cell>
          <cell r="BH109" t="str">
            <v/>
          </cell>
          <cell r="BI109" t="str">
            <v/>
          </cell>
          <cell r="BJ109" t="str">
            <v/>
          </cell>
          <cell r="BK109" t="str">
            <v/>
          </cell>
          <cell r="BL109">
            <v>17375960</v>
          </cell>
          <cell r="BM109">
            <v>1</v>
          </cell>
          <cell r="BN109">
            <v>0</v>
          </cell>
          <cell r="BO109" t="str">
            <v/>
          </cell>
          <cell r="BP109" t="str">
            <v/>
          </cell>
          <cell r="BQ109">
            <v>0</v>
          </cell>
          <cell r="BR109">
            <v>0</v>
          </cell>
          <cell r="BS109">
            <v>0</v>
          </cell>
          <cell r="BT109">
            <v>0</v>
          </cell>
          <cell r="BU109">
            <v>0</v>
          </cell>
          <cell r="BV109">
            <v>0</v>
          </cell>
          <cell r="BW109">
            <v>0</v>
          </cell>
          <cell r="BX109">
            <v>0</v>
          </cell>
          <cell r="BY109">
            <v>0</v>
          </cell>
          <cell r="BZ109">
            <v>1</v>
          </cell>
          <cell r="CA109">
            <v>1</v>
          </cell>
          <cell r="CB109">
            <v>0</v>
          </cell>
          <cell r="CC109">
            <v>1</v>
          </cell>
          <cell r="CD109">
            <v>0</v>
          </cell>
          <cell r="CE109">
            <v>1</v>
          </cell>
          <cell r="CF109">
            <v>0</v>
          </cell>
          <cell r="CG109">
            <v>0</v>
          </cell>
          <cell r="CH109">
            <v>0</v>
          </cell>
          <cell r="CI109">
            <v>0</v>
          </cell>
          <cell r="CJ109">
            <v>0</v>
          </cell>
          <cell r="CK109">
            <v>0</v>
          </cell>
          <cell r="CL109">
            <v>0</v>
          </cell>
          <cell r="CM109">
            <v>0</v>
          </cell>
          <cell r="CN109">
            <v>0</v>
          </cell>
          <cell r="CO109">
            <v>1</v>
          </cell>
          <cell r="CP109">
            <v>0</v>
          </cell>
        </row>
        <row r="110">
          <cell r="A110" t="str">
            <v>Finland</v>
          </cell>
          <cell r="B110" t="str">
            <v>Finland</v>
          </cell>
          <cell r="C110" t="str">
            <v>Finland</v>
          </cell>
          <cell r="D110">
            <v>1</v>
          </cell>
          <cell r="E110">
            <v>1</v>
          </cell>
          <cell r="F110" t="str">
            <v>FIN</v>
          </cell>
          <cell r="G110" t="str">
            <v>FI</v>
          </cell>
          <cell r="H110" t="str">
            <v>Finland</v>
          </cell>
          <cell r="J110" t="str">
            <v/>
          </cell>
          <cell r="K110" t="str">
            <v>developed</v>
          </cell>
          <cell r="L110">
            <v>1</v>
          </cell>
          <cell r="M110">
            <v>1</v>
          </cell>
          <cell r="N110">
            <v>0</v>
          </cell>
          <cell r="O110">
            <v>0</v>
          </cell>
          <cell r="P110">
            <v>0</v>
          </cell>
          <cell r="Q110">
            <v>0</v>
          </cell>
          <cell r="R110">
            <v>0</v>
          </cell>
          <cell r="S110">
            <v>0</v>
          </cell>
          <cell r="T110">
            <v>0</v>
          </cell>
          <cell r="U110">
            <v>0</v>
          </cell>
          <cell r="V110">
            <v>0</v>
          </cell>
          <cell r="W110">
            <v>0</v>
          </cell>
          <cell r="X110">
            <v>0</v>
          </cell>
          <cell r="Y110" t="str">
            <v>Europe &amp; Central Asia</v>
          </cell>
          <cell r="Z110">
            <v>0</v>
          </cell>
          <cell r="AA110">
            <v>0</v>
          </cell>
          <cell r="AB110" t="str">
            <v>High income</v>
          </cell>
          <cell r="AC110">
            <v>276743000000</v>
          </cell>
          <cell r="AE110" t="str">
            <v/>
          </cell>
          <cell r="AH110">
            <v>71</v>
          </cell>
          <cell r="AI110">
            <v>142.23350524902344</v>
          </cell>
          <cell r="AJ110">
            <v>4.4853999279439449E-3</v>
          </cell>
          <cell r="AK110">
            <v>52.700000762939453</v>
          </cell>
          <cell r="AL110">
            <v>9.1770000290125608E-4</v>
          </cell>
          <cell r="AM110">
            <v>422162655.30000001</v>
          </cell>
          <cell r="AN110" t="str">
            <v>Finland</v>
          </cell>
          <cell r="AO110">
            <v>1</v>
          </cell>
          <cell r="AP110">
            <v>1</v>
          </cell>
          <cell r="AQ110">
            <v>365200048128</v>
          </cell>
          <cell r="AR110">
            <v>1</v>
          </cell>
          <cell r="AS110">
            <v>34</v>
          </cell>
          <cell r="AT110">
            <v>236.53608367886127</v>
          </cell>
          <cell r="AU110">
            <v>6.2270564598163715E-3</v>
          </cell>
          <cell r="AV110">
            <v>55.032484401047626</v>
          </cell>
          <cell r="AW110">
            <v>2.8583811117160697E-3</v>
          </cell>
          <cell r="AX110">
            <v>0.2</v>
          </cell>
          <cell r="AY110">
            <v>68</v>
          </cell>
          <cell r="AZ110" t="str">
            <v>Scandinavian</v>
          </cell>
          <cell r="BA110">
            <v>276743000000</v>
          </cell>
          <cell r="BB110">
            <v>3046</v>
          </cell>
          <cell r="BE110">
            <v>0.20000000298023224</v>
          </cell>
          <cell r="BF110">
            <v>313672875.66178799</v>
          </cell>
          <cell r="BG110">
            <v>0</v>
          </cell>
          <cell r="BH110">
            <v>119.3438966327226</v>
          </cell>
          <cell r="BI110">
            <v>3.5112926739423269E-3</v>
          </cell>
          <cell r="BJ110">
            <v>52.125000000000007</v>
          </cell>
          <cell r="BK110">
            <v>5.983923449861101E-4</v>
          </cell>
          <cell r="BL110">
            <v>313672864</v>
          </cell>
          <cell r="BM110">
            <v>1</v>
          </cell>
          <cell r="BN110">
            <v>1</v>
          </cell>
          <cell r="BO110">
            <v>0</v>
          </cell>
          <cell r="BP110">
            <v>0</v>
          </cell>
          <cell r="BQ110">
            <v>1</v>
          </cell>
          <cell r="BR110">
            <v>1</v>
          </cell>
          <cell r="BS110">
            <v>1</v>
          </cell>
          <cell r="BT110">
            <v>1</v>
          </cell>
          <cell r="BU110">
            <v>1</v>
          </cell>
          <cell r="BV110">
            <v>1</v>
          </cell>
          <cell r="BW110">
            <v>1</v>
          </cell>
          <cell r="BX110">
            <v>1</v>
          </cell>
          <cell r="BY110">
            <v>0</v>
          </cell>
          <cell r="BZ110">
            <v>0</v>
          </cell>
          <cell r="CA110">
            <v>0</v>
          </cell>
          <cell r="CB110">
            <v>0</v>
          </cell>
          <cell r="CC110">
            <v>1</v>
          </cell>
          <cell r="CD110">
            <v>0</v>
          </cell>
          <cell r="CE110">
            <v>1</v>
          </cell>
          <cell r="CF110">
            <v>0</v>
          </cell>
          <cell r="CG110">
            <v>0</v>
          </cell>
          <cell r="CH110">
            <v>0</v>
          </cell>
          <cell r="CI110">
            <v>0</v>
          </cell>
          <cell r="CJ110">
            <v>0</v>
          </cell>
          <cell r="CK110">
            <v>0</v>
          </cell>
          <cell r="CL110">
            <v>0</v>
          </cell>
          <cell r="CM110">
            <v>0</v>
          </cell>
          <cell r="CN110">
            <v>0</v>
          </cell>
          <cell r="CO110">
            <v>1</v>
          </cell>
          <cell r="CP110">
            <v>0</v>
          </cell>
        </row>
        <row r="111">
          <cell r="A111" t="str">
            <v>France</v>
          </cell>
          <cell r="B111" t="str">
            <v>France</v>
          </cell>
          <cell r="C111" t="str">
            <v>France</v>
          </cell>
          <cell r="D111">
            <v>1</v>
          </cell>
          <cell r="E111">
            <v>1</v>
          </cell>
          <cell r="F111" t="str">
            <v>FRA</v>
          </cell>
          <cell r="G111" t="str">
            <v>FR</v>
          </cell>
          <cell r="H111" t="str">
            <v>France</v>
          </cell>
          <cell r="J111" t="str">
            <v/>
          </cell>
          <cell r="K111" t="str">
            <v>developed</v>
          </cell>
          <cell r="L111">
            <v>1</v>
          </cell>
          <cell r="M111">
            <v>1</v>
          </cell>
          <cell r="N111">
            <v>0</v>
          </cell>
          <cell r="O111">
            <v>0</v>
          </cell>
          <cell r="P111">
            <v>0</v>
          </cell>
          <cell r="Q111">
            <v>0</v>
          </cell>
          <cell r="R111">
            <v>0</v>
          </cell>
          <cell r="S111">
            <v>0</v>
          </cell>
          <cell r="T111">
            <v>0</v>
          </cell>
          <cell r="U111">
            <v>0</v>
          </cell>
          <cell r="V111">
            <v>0</v>
          </cell>
          <cell r="W111">
            <v>0</v>
          </cell>
          <cell r="X111">
            <v>0</v>
          </cell>
          <cell r="Y111" t="str">
            <v>Europe &amp; Central Asia</v>
          </cell>
          <cell r="Z111">
            <v>0</v>
          </cell>
          <cell r="AA111">
            <v>0</v>
          </cell>
          <cell r="AB111" t="str">
            <v>High income</v>
          </cell>
          <cell r="AC111">
            <v>2777540000000</v>
          </cell>
          <cell r="AE111" t="str">
            <v/>
          </cell>
          <cell r="AH111">
            <v>25</v>
          </cell>
          <cell r="AI111">
            <v>404.1754150390625</v>
          </cell>
          <cell r="AJ111">
            <v>1.2745699845254421E-2</v>
          </cell>
          <cell r="AK111">
            <v>51.650001525878906</v>
          </cell>
          <cell r="AL111">
            <v>2.5239299982786179E-2</v>
          </cell>
          <cell r="AM111">
            <v>11610384156</v>
          </cell>
          <cell r="AN111" t="str">
            <v>France</v>
          </cell>
          <cell r="AO111">
            <v>1</v>
          </cell>
          <cell r="AP111">
            <v>1</v>
          </cell>
          <cell r="AQ111">
            <v>2723050946560</v>
          </cell>
          <cell r="AR111">
            <v>1</v>
          </cell>
          <cell r="AS111">
            <v>22</v>
          </cell>
          <cell r="AT111">
            <v>525.41922367702637</v>
          </cell>
          <cell r="AU111">
            <v>1.3832203188718497E-2</v>
          </cell>
          <cell r="AV111">
            <v>55.70168938760952</v>
          </cell>
          <cell r="AW111">
            <v>2.8099757413106965E-2</v>
          </cell>
          <cell r="AX111">
            <v>0.34429999999999999</v>
          </cell>
          <cell r="AY111">
            <v>79</v>
          </cell>
          <cell r="AZ111" t="str">
            <v>French</v>
          </cell>
          <cell r="BA111">
            <v>2777540000000</v>
          </cell>
          <cell r="BB111">
            <v>26250</v>
          </cell>
          <cell r="BE111">
            <v>0.34430000185966492</v>
          </cell>
          <cell r="BF111">
            <v>11769885689.555901</v>
          </cell>
          <cell r="BG111">
            <v>1</v>
          </cell>
          <cell r="BH111">
            <v>350.5328628033551</v>
          </cell>
          <cell r="BI111">
            <v>1.0313250261345792E-2</v>
          </cell>
          <cell r="BJ111">
            <v>49.900000000000013</v>
          </cell>
          <cell r="BK111">
            <v>2.2453358401272192E-2</v>
          </cell>
          <cell r="BL111">
            <v>11769885696</v>
          </cell>
          <cell r="BM111">
            <v>1</v>
          </cell>
          <cell r="BN111">
            <v>1</v>
          </cell>
          <cell r="BO111">
            <v>0</v>
          </cell>
          <cell r="BP111">
            <v>0</v>
          </cell>
          <cell r="BQ111">
            <v>1</v>
          </cell>
          <cell r="BR111">
            <v>1</v>
          </cell>
          <cell r="BS111">
            <v>1</v>
          </cell>
          <cell r="BT111">
            <v>1</v>
          </cell>
          <cell r="BU111">
            <v>1</v>
          </cell>
          <cell r="BV111">
            <v>1</v>
          </cell>
          <cell r="BW111">
            <v>1</v>
          </cell>
          <cell r="BX111">
            <v>1</v>
          </cell>
          <cell r="BY111">
            <v>0</v>
          </cell>
          <cell r="BZ111">
            <v>0</v>
          </cell>
          <cell r="CA111">
            <v>0</v>
          </cell>
          <cell r="CB111">
            <v>0</v>
          </cell>
          <cell r="CC111">
            <v>1</v>
          </cell>
          <cell r="CD111">
            <v>0</v>
          </cell>
          <cell r="CE111">
            <v>1</v>
          </cell>
          <cell r="CF111">
            <v>0</v>
          </cell>
          <cell r="CG111">
            <v>0</v>
          </cell>
          <cell r="CH111">
            <v>0</v>
          </cell>
          <cell r="CI111">
            <v>0</v>
          </cell>
          <cell r="CJ111">
            <v>0</v>
          </cell>
          <cell r="CK111">
            <v>0</v>
          </cell>
          <cell r="CL111">
            <v>0</v>
          </cell>
          <cell r="CM111">
            <v>0</v>
          </cell>
          <cell r="CN111">
            <v>0</v>
          </cell>
          <cell r="CO111">
            <v>1</v>
          </cell>
          <cell r="CP111">
            <v>0</v>
          </cell>
        </row>
        <row r="112">
          <cell r="A112" t="str">
            <v>Georgia</v>
          </cell>
          <cell r="D112">
            <v>0</v>
          </cell>
          <cell r="E112">
            <v>0</v>
          </cell>
          <cell r="F112" t="str">
            <v>GEO</v>
          </cell>
          <cell r="G112" t="str">
            <v>GE</v>
          </cell>
          <cell r="H112" t="str">
            <v>Georgia</v>
          </cell>
          <cell r="I112">
            <v>1</v>
          </cell>
          <cell r="J112" t="str">
            <v>Commonwealth of Independent States</v>
          </cell>
          <cell r="K112" t="str">
            <v>transition</v>
          </cell>
          <cell r="L112">
            <v>0</v>
          </cell>
          <cell r="M112">
            <v>0</v>
          </cell>
          <cell r="N112">
            <v>0</v>
          </cell>
          <cell r="O112">
            <v>0</v>
          </cell>
          <cell r="P112">
            <v>0</v>
          </cell>
          <cell r="Q112">
            <v>0</v>
          </cell>
          <cell r="R112">
            <v>0</v>
          </cell>
          <cell r="S112">
            <v>0</v>
          </cell>
          <cell r="T112">
            <v>0</v>
          </cell>
          <cell r="U112">
            <v>0</v>
          </cell>
          <cell r="V112">
            <v>0</v>
          </cell>
          <cell r="W112">
            <v>0</v>
          </cell>
          <cell r="X112">
            <v>0</v>
          </cell>
          <cell r="Y112" t="str">
            <v>Europe &amp; Central Asia</v>
          </cell>
          <cell r="Z112">
            <v>0</v>
          </cell>
          <cell r="AA112">
            <v>0</v>
          </cell>
          <cell r="AB112" t="str">
            <v>Lower middle income</v>
          </cell>
          <cell r="AC112">
            <v>17599660629</v>
          </cell>
          <cell r="AE112" t="str">
            <v/>
          </cell>
          <cell r="AL112">
            <v>2.4000000848900527E-5</v>
          </cell>
          <cell r="AM112" t="str">
            <v/>
          </cell>
          <cell r="AN112" t="str">
            <v>Georgia</v>
          </cell>
          <cell r="AO112">
            <v>0</v>
          </cell>
          <cell r="AP112">
            <v>0</v>
          </cell>
          <cell r="AQ112">
            <v>0</v>
          </cell>
          <cell r="AR112">
            <v>0</v>
          </cell>
          <cell r="AW112">
            <v>1.9563809919536003E-4</v>
          </cell>
          <cell r="AY112">
            <v>4</v>
          </cell>
          <cell r="AZ112" t="str">
            <v/>
          </cell>
          <cell r="BA112">
            <v>17599660629</v>
          </cell>
          <cell r="BB112">
            <v>403.79417419433594</v>
          </cell>
          <cell r="BE112">
            <v>0.15000000596046448</v>
          </cell>
          <cell r="BF112">
            <v>19893421.52</v>
          </cell>
          <cell r="BG112">
            <v>0</v>
          </cell>
          <cell r="BH112" t="str">
            <v/>
          </cell>
          <cell r="BI112" t="str">
            <v/>
          </cell>
          <cell r="BJ112" t="str">
            <v/>
          </cell>
          <cell r="BK112" t="str">
            <v/>
          </cell>
          <cell r="BL112">
            <v>19893422</v>
          </cell>
          <cell r="BM112">
            <v>1</v>
          </cell>
          <cell r="BN112">
            <v>0</v>
          </cell>
          <cell r="BO112" t="str">
            <v/>
          </cell>
          <cell r="BP112" t="str">
            <v/>
          </cell>
          <cell r="BQ112">
            <v>0</v>
          </cell>
          <cell r="BR112">
            <v>0</v>
          </cell>
          <cell r="BS112">
            <v>0</v>
          </cell>
          <cell r="BT112">
            <v>0</v>
          </cell>
          <cell r="BU112">
            <v>0</v>
          </cell>
          <cell r="BV112">
            <v>0</v>
          </cell>
          <cell r="BW112">
            <v>0</v>
          </cell>
          <cell r="BX112">
            <v>0</v>
          </cell>
          <cell r="BY112">
            <v>0</v>
          </cell>
          <cell r="BZ112">
            <v>1</v>
          </cell>
          <cell r="CA112">
            <v>1</v>
          </cell>
          <cell r="CB112">
            <v>0</v>
          </cell>
          <cell r="CC112">
            <v>1</v>
          </cell>
          <cell r="CD112">
            <v>0</v>
          </cell>
          <cell r="CE112">
            <v>1</v>
          </cell>
          <cell r="CF112">
            <v>0</v>
          </cell>
          <cell r="CG112">
            <v>0</v>
          </cell>
          <cell r="CH112">
            <v>0</v>
          </cell>
          <cell r="CI112">
            <v>0</v>
          </cell>
          <cell r="CJ112">
            <v>0</v>
          </cell>
          <cell r="CK112">
            <v>0</v>
          </cell>
          <cell r="CL112">
            <v>0</v>
          </cell>
          <cell r="CM112">
            <v>0</v>
          </cell>
          <cell r="CN112">
            <v>0</v>
          </cell>
          <cell r="CO112">
            <v>0</v>
          </cell>
          <cell r="CP112">
            <v>1</v>
          </cell>
        </row>
        <row r="113">
          <cell r="A113" t="str">
            <v>Germany</v>
          </cell>
          <cell r="B113" t="str">
            <v>Germany</v>
          </cell>
          <cell r="C113" t="str">
            <v>Germany2</v>
          </cell>
          <cell r="D113">
            <v>1</v>
          </cell>
          <cell r="E113">
            <v>1</v>
          </cell>
          <cell r="F113" t="str">
            <v>DEU</v>
          </cell>
          <cell r="G113" t="str">
            <v>DE</v>
          </cell>
          <cell r="H113" t="str">
            <v>Germany</v>
          </cell>
          <cell r="J113" t="str">
            <v/>
          </cell>
          <cell r="K113" t="str">
            <v>developed</v>
          </cell>
          <cell r="L113">
            <v>1</v>
          </cell>
          <cell r="M113">
            <v>1</v>
          </cell>
          <cell r="N113">
            <v>0</v>
          </cell>
          <cell r="O113">
            <v>0</v>
          </cell>
          <cell r="P113">
            <v>0</v>
          </cell>
          <cell r="Q113">
            <v>0</v>
          </cell>
          <cell r="R113">
            <v>0</v>
          </cell>
          <cell r="S113">
            <v>0</v>
          </cell>
          <cell r="T113">
            <v>0</v>
          </cell>
          <cell r="U113">
            <v>0</v>
          </cell>
          <cell r="V113">
            <v>0</v>
          </cell>
          <cell r="W113">
            <v>0</v>
          </cell>
          <cell r="X113">
            <v>0</v>
          </cell>
          <cell r="Y113" t="str">
            <v>Europe &amp; Central Asia</v>
          </cell>
          <cell r="Z113">
            <v>0</v>
          </cell>
          <cell r="AA113">
            <v>0</v>
          </cell>
          <cell r="AB113" t="str">
            <v>High income</v>
          </cell>
          <cell r="AC113">
            <v>3947620000000</v>
          </cell>
          <cell r="AE113" t="str">
            <v/>
          </cell>
          <cell r="AH113">
            <v>7</v>
          </cell>
          <cell r="AI113">
            <v>768.95343017578125</v>
          </cell>
          <cell r="AJ113">
            <v>2.424909919500351E-2</v>
          </cell>
          <cell r="AK113">
            <v>59.099998474121094</v>
          </cell>
          <cell r="AL113">
            <v>5.1690701395273209E-2</v>
          </cell>
          <cell r="AM113">
            <v>23778408671</v>
          </cell>
          <cell r="AN113" t="str">
            <v>Germany</v>
          </cell>
          <cell r="AO113">
            <v>1</v>
          </cell>
          <cell r="AP113">
            <v>1</v>
          </cell>
          <cell r="AQ113">
            <v>3298600681472</v>
          </cell>
          <cell r="AR113">
            <v>1</v>
          </cell>
          <cell r="AS113">
            <v>24</v>
          </cell>
          <cell r="AT113">
            <v>460.92398999691568</v>
          </cell>
          <cell r="AU113">
            <v>1.2134299616169446E-2</v>
          </cell>
          <cell r="AV113">
            <v>52.337672549428568</v>
          </cell>
          <cell r="AW113">
            <v>3.323213831571193E-2</v>
          </cell>
          <cell r="AX113">
            <v>0.22829999999999998</v>
          </cell>
          <cell r="AY113">
            <v>88</v>
          </cell>
          <cell r="AZ113" t="str">
            <v>German</v>
          </cell>
          <cell r="BA113">
            <v>3947620000000</v>
          </cell>
          <cell r="BB113">
            <v>36131</v>
          </cell>
          <cell r="BE113">
            <v>0.29825001955032349</v>
          </cell>
          <cell r="BF113">
            <v>24681126182.1978</v>
          </cell>
          <cell r="BG113">
            <v>0</v>
          </cell>
          <cell r="BH113">
            <v>499.71936184407127</v>
          </cell>
          <cell r="BI113">
            <v>1.4702561117726368E-2</v>
          </cell>
          <cell r="BJ113">
            <v>51.725000000000001</v>
          </cell>
          <cell r="BK113">
            <v>4.7084074266554754E-2</v>
          </cell>
          <cell r="BL113">
            <v>24681125888</v>
          </cell>
          <cell r="BM113">
            <v>1</v>
          </cell>
          <cell r="BN113">
            <v>1</v>
          </cell>
          <cell r="BO113">
            <v>0</v>
          </cell>
          <cell r="BP113">
            <v>1</v>
          </cell>
          <cell r="BQ113">
            <v>1</v>
          </cell>
          <cell r="BR113">
            <v>1</v>
          </cell>
          <cell r="BS113">
            <v>1</v>
          </cell>
          <cell r="BT113">
            <v>1</v>
          </cell>
          <cell r="BU113">
            <v>1</v>
          </cell>
          <cell r="BV113">
            <v>1</v>
          </cell>
          <cell r="BW113">
            <v>1</v>
          </cell>
          <cell r="BX113">
            <v>1</v>
          </cell>
          <cell r="BY113">
            <v>0</v>
          </cell>
          <cell r="BZ113">
            <v>0</v>
          </cell>
          <cell r="CA113">
            <v>0</v>
          </cell>
          <cell r="CB113">
            <v>0</v>
          </cell>
          <cell r="CC113">
            <v>1</v>
          </cell>
          <cell r="CD113">
            <v>0</v>
          </cell>
          <cell r="CE113">
            <v>1</v>
          </cell>
          <cell r="CF113">
            <v>0</v>
          </cell>
          <cell r="CG113">
            <v>0</v>
          </cell>
          <cell r="CH113">
            <v>0</v>
          </cell>
          <cell r="CI113">
            <v>0</v>
          </cell>
          <cell r="CJ113">
            <v>0</v>
          </cell>
          <cell r="CK113">
            <v>0</v>
          </cell>
          <cell r="CL113">
            <v>0</v>
          </cell>
          <cell r="CM113">
            <v>0</v>
          </cell>
          <cell r="CN113">
            <v>0</v>
          </cell>
          <cell r="CO113">
            <v>1</v>
          </cell>
          <cell r="CP113">
            <v>0</v>
          </cell>
        </row>
        <row r="114">
          <cell r="A114" t="str">
            <v>Gibraltar</v>
          </cell>
          <cell r="B114" t="str">
            <v>Gibraltar</v>
          </cell>
          <cell r="C114" t="str">
            <v>Gibraltar</v>
          </cell>
          <cell r="D114">
            <v>1</v>
          </cell>
          <cell r="E114">
            <v>1</v>
          </cell>
          <cell r="F114" t="str">
            <v>GIB</v>
          </cell>
          <cell r="G114" t="str">
            <v>GI</v>
          </cell>
          <cell r="H114" t="str">
            <v>Gibraltar</v>
          </cell>
          <cell r="J114" t="str">
            <v/>
          </cell>
          <cell r="K114" t="str">
            <v>developed</v>
          </cell>
          <cell r="L114">
            <v>0</v>
          </cell>
          <cell r="M114">
            <v>0</v>
          </cell>
          <cell r="N114">
            <v>1</v>
          </cell>
          <cell r="O114">
            <v>0</v>
          </cell>
          <cell r="P114">
            <v>1</v>
          </cell>
          <cell r="Q114">
            <v>0</v>
          </cell>
          <cell r="R114">
            <v>0</v>
          </cell>
          <cell r="S114">
            <v>0</v>
          </cell>
          <cell r="T114">
            <v>1</v>
          </cell>
          <cell r="U114">
            <v>0</v>
          </cell>
          <cell r="V114">
            <v>1</v>
          </cell>
          <cell r="W114">
            <v>0</v>
          </cell>
          <cell r="X114">
            <v>0</v>
          </cell>
          <cell r="Y114" t="str">
            <v>Europe &amp; Central Asia</v>
          </cell>
          <cell r="Z114">
            <v>0</v>
          </cell>
          <cell r="AA114">
            <v>0</v>
          </cell>
          <cell r="AB114" t="str">
            <v>High income</v>
          </cell>
          <cell r="AE114" t="str">
            <v/>
          </cell>
          <cell r="AH114">
            <v>83</v>
          </cell>
          <cell r="AI114">
            <v>107.44210052490234</v>
          </cell>
          <cell r="AJ114">
            <v>3.3881999552249908E-3</v>
          </cell>
          <cell r="AK114">
            <v>70.824996948242188</v>
          </cell>
          <cell r="AL114">
            <v>2.7699999918695539E-5</v>
          </cell>
          <cell r="AM114">
            <v>12723710</v>
          </cell>
          <cell r="AN114" t="str">
            <v>Gibraltar</v>
          </cell>
          <cell r="AO114">
            <v>1</v>
          </cell>
          <cell r="AP114">
            <v>1</v>
          </cell>
          <cell r="AQ114">
            <v>63279452160</v>
          </cell>
          <cell r="AR114">
            <v>1</v>
          </cell>
          <cell r="AS114">
            <v>28</v>
          </cell>
          <cell r="AT114">
            <v>398.1342110052891</v>
          </cell>
          <cell r="AU114">
            <v>1.048129389797596E-2</v>
          </cell>
          <cell r="AV114">
            <v>65.59183673457143</v>
          </cell>
          <cell r="AW114">
            <v>2.8082796996690912E-3</v>
          </cell>
          <cell r="AX114">
            <v>0</v>
          </cell>
          <cell r="AY114">
            <v>4</v>
          </cell>
          <cell r="AZ114" t="str">
            <v/>
          </cell>
          <cell r="BA114">
            <v>2044000000</v>
          </cell>
          <cell r="BB114">
            <v>196.72024154663086</v>
          </cell>
          <cell r="BE114">
            <v>0.10000000149011612</v>
          </cell>
          <cell r="BG114">
            <v>0</v>
          </cell>
          <cell r="BH114">
            <v>359.89418501579667</v>
          </cell>
          <cell r="BI114">
            <v>1.058867567504849E-2</v>
          </cell>
          <cell r="BJ114">
            <v>69.474999999999994</v>
          </cell>
          <cell r="BK114">
            <v>1.2361395157510474E-3</v>
          </cell>
          <cell r="BL114">
            <v>647978304</v>
          </cell>
          <cell r="BM114">
            <v>1</v>
          </cell>
          <cell r="BN114">
            <v>1</v>
          </cell>
          <cell r="BO114">
            <v>0</v>
          </cell>
          <cell r="BP114">
            <v>0</v>
          </cell>
          <cell r="BQ114">
            <v>0</v>
          </cell>
          <cell r="BR114">
            <v>0</v>
          </cell>
          <cell r="BS114">
            <v>1</v>
          </cell>
          <cell r="BT114">
            <v>1</v>
          </cell>
          <cell r="BU114">
            <v>0</v>
          </cell>
          <cell r="BV114">
            <v>1</v>
          </cell>
          <cell r="BW114">
            <v>0</v>
          </cell>
          <cell r="BX114">
            <v>1</v>
          </cell>
          <cell r="BY114">
            <v>1</v>
          </cell>
          <cell r="BZ114">
            <v>0</v>
          </cell>
          <cell r="CA114">
            <v>1</v>
          </cell>
          <cell r="CB114">
            <v>1</v>
          </cell>
          <cell r="CC114">
            <v>1</v>
          </cell>
          <cell r="CD114">
            <v>0</v>
          </cell>
          <cell r="CE114">
            <v>1</v>
          </cell>
          <cell r="CF114">
            <v>0</v>
          </cell>
          <cell r="CG114">
            <v>0</v>
          </cell>
          <cell r="CH114">
            <v>0</v>
          </cell>
          <cell r="CI114">
            <v>0</v>
          </cell>
          <cell r="CJ114">
            <v>0</v>
          </cell>
          <cell r="CK114">
            <v>0</v>
          </cell>
          <cell r="CL114">
            <v>0</v>
          </cell>
          <cell r="CM114">
            <v>0</v>
          </cell>
          <cell r="CN114">
            <v>0</v>
          </cell>
          <cell r="CO114">
            <v>1</v>
          </cell>
          <cell r="CP114">
            <v>0</v>
          </cell>
        </row>
        <row r="115">
          <cell r="A115" t="str">
            <v>Greece</v>
          </cell>
          <cell r="B115" t="str">
            <v>Greece</v>
          </cell>
          <cell r="C115" t="str">
            <v>Greece</v>
          </cell>
          <cell r="D115">
            <v>1</v>
          </cell>
          <cell r="E115">
            <v>1</v>
          </cell>
          <cell r="F115" t="str">
            <v>GRC</v>
          </cell>
          <cell r="G115" t="str">
            <v>GR</v>
          </cell>
          <cell r="H115" t="str">
            <v>Greece</v>
          </cell>
          <cell r="J115" t="str">
            <v/>
          </cell>
          <cell r="K115" t="str">
            <v>developed</v>
          </cell>
          <cell r="L115">
            <v>1</v>
          </cell>
          <cell r="M115">
            <v>1</v>
          </cell>
          <cell r="N115">
            <v>0</v>
          </cell>
          <cell r="O115">
            <v>0</v>
          </cell>
          <cell r="P115">
            <v>0</v>
          </cell>
          <cell r="Q115">
            <v>0</v>
          </cell>
          <cell r="R115">
            <v>0</v>
          </cell>
          <cell r="S115">
            <v>0</v>
          </cell>
          <cell r="T115">
            <v>0</v>
          </cell>
          <cell r="U115">
            <v>0</v>
          </cell>
          <cell r="V115">
            <v>0</v>
          </cell>
          <cell r="W115">
            <v>0</v>
          </cell>
          <cell r="X115">
            <v>0</v>
          </cell>
          <cell r="Y115" t="str">
            <v>Europe &amp; Central Asia</v>
          </cell>
          <cell r="Z115">
            <v>0</v>
          </cell>
          <cell r="AA115">
            <v>0</v>
          </cell>
          <cell r="AB115" t="str">
            <v>High income</v>
          </cell>
          <cell r="AC115">
            <v>218032000000</v>
          </cell>
          <cell r="AE115" t="str">
            <v/>
          </cell>
          <cell r="AH115">
            <v>80</v>
          </cell>
          <cell r="AI115">
            <v>118.58329772949219</v>
          </cell>
          <cell r="AJ115">
            <v>3.7394999526441097E-3</v>
          </cell>
          <cell r="AK115">
            <v>57.875</v>
          </cell>
          <cell r="AL115">
            <v>2.28899996727705E-4</v>
          </cell>
          <cell r="AM115">
            <v>105298450.3</v>
          </cell>
          <cell r="AN115" t="str">
            <v>Greece</v>
          </cell>
          <cell r="AO115">
            <v>1</v>
          </cell>
          <cell r="AP115">
            <v>1</v>
          </cell>
          <cell r="AQ115">
            <v>119630741504</v>
          </cell>
          <cell r="AR115">
            <v>1</v>
          </cell>
          <cell r="AS115">
            <v>61</v>
          </cell>
          <cell r="AT115">
            <v>53.502573169403973</v>
          </cell>
          <cell r="AU115">
            <v>1.4085104424222325E-3</v>
          </cell>
          <cell r="AV115">
            <v>39.057105727238095</v>
          </cell>
          <cell r="AW115">
            <v>7.2414159236863221E-4</v>
          </cell>
          <cell r="AX115">
            <v>0.28999999999999998</v>
          </cell>
          <cell r="AY115">
            <v>8</v>
          </cell>
          <cell r="AZ115" t="str">
            <v>French</v>
          </cell>
          <cell r="BA115">
            <v>218032000000</v>
          </cell>
          <cell r="BB115">
            <v>2850</v>
          </cell>
          <cell r="BE115">
            <v>0.28999999165534973</v>
          </cell>
          <cell r="BF115">
            <v>159023647.33365101</v>
          </cell>
          <cell r="BG115">
            <v>0</v>
          </cell>
          <cell r="BH115">
            <v>91.64581909792885</v>
          </cell>
          <cell r="BI115">
            <v>2.6963699215077339E-3</v>
          </cell>
          <cell r="BJ115">
            <v>51.475000000000001</v>
          </cell>
          <cell r="BK115">
            <v>3.0336870230000552E-4</v>
          </cell>
          <cell r="BL115">
            <v>159023648</v>
          </cell>
          <cell r="BM115">
            <v>1</v>
          </cell>
          <cell r="BN115">
            <v>1</v>
          </cell>
          <cell r="BO115">
            <v>0</v>
          </cell>
          <cell r="BP115">
            <v>0</v>
          </cell>
          <cell r="BQ115">
            <v>1</v>
          </cell>
          <cell r="BR115">
            <v>1</v>
          </cell>
          <cell r="BS115">
            <v>1</v>
          </cell>
          <cell r="BT115">
            <v>1</v>
          </cell>
          <cell r="BU115">
            <v>1</v>
          </cell>
          <cell r="BV115">
            <v>1</v>
          </cell>
          <cell r="BW115">
            <v>1</v>
          </cell>
          <cell r="BX115">
            <v>1</v>
          </cell>
          <cell r="BY115">
            <v>0</v>
          </cell>
          <cell r="BZ115">
            <v>0</v>
          </cell>
          <cell r="CA115">
            <v>0</v>
          </cell>
          <cell r="CB115">
            <v>0</v>
          </cell>
          <cell r="CC115">
            <v>1</v>
          </cell>
          <cell r="CD115">
            <v>0</v>
          </cell>
          <cell r="CE115">
            <v>1</v>
          </cell>
          <cell r="CF115">
            <v>0</v>
          </cell>
          <cell r="CG115">
            <v>0</v>
          </cell>
          <cell r="CH115">
            <v>0</v>
          </cell>
          <cell r="CI115">
            <v>0</v>
          </cell>
          <cell r="CJ115">
            <v>0</v>
          </cell>
          <cell r="CK115">
            <v>0</v>
          </cell>
          <cell r="CL115">
            <v>0</v>
          </cell>
          <cell r="CM115">
            <v>0</v>
          </cell>
          <cell r="CN115">
            <v>0</v>
          </cell>
          <cell r="CO115">
            <v>1</v>
          </cell>
          <cell r="CP115">
            <v>0</v>
          </cell>
        </row>
        <row r="116">
          <cell r="A116" t="str">
            <v>Greenland</v>
          </cell>
          <cell r="D116">
            <v>0</v>
          </cell>
          <cell r="E116">
            <v>0</v>
          </cell>
          <cell r="F116" t="str">
            <v>GRL</v>
          </cell>
          <cell r="G116" t="str">
            <v>GL</v>
          </cell>
          <cell r="H116" t="str">
            <v>Greenland</v>
          </cell>
          <cell r="J116" t="str">
            <v/>
          </cell>
          <cell r="K116" t="str">
            <v>developed</v>
          </cell>
          <cell r="L116">
            <v>0</v>
          </cell>
          <cell r="M116">
            <v>0</v>
          </cell>
          <cell r="N116">
            <v>0</v>
          </cell>
          <cell r="O116">
            <v>0</v>
          </cell>
          <cell r="P116">
            <v>0</v>
          </cell>
          <cell r="Q116">
            <v>0</v>
          </cell>
          <cell r="R116">
            <v>0</v>
          </cell>
          <cell r="S116">
            <v>1</v>
          </cell>
          <cell r="T116">
            <v>1</v>
          </cell>
          <cell r="U116">
            <v>0</v>
          </cell>
          <cell r="V116">
            <v>0</v>
          </cell>
          <cell r="W116">
            <v>0</v>
          </cell>
          <cell r="X116">
            <v>0</v>
          </cell>
          <cell r="Y116" t="str">
            <v>Europe &amp; Central Asia</v>
          </cell>
          <cell r="Z116">
            <v>0</v>
          </cell>
          <cell r="AA116">
            <v>0</v>
          </cell>
          <cell r="AB116" t="str">
            <v>High income</v>
          </cell>
          <cell r="AE116" t="str">
            <v/>
          </cell>
          <cell r="AL116">
            <v>2.1299999843904516E-6</v>
          </cell>
          <cell r="AM116" t="str">
            <v/>
          </cell>
          <cell r="AN116" t="str">
            <v>Greenland</v>
          </cell>
          <cell r="AO116">
            <v>0</v>
          </cell>
          <cell r="AP116">
            <v>0</v>
          </cell>
          <cell r="AQ116">
            <v>0</v>
          </cell>
          <cell r="AR116">
            <v>0</v>
          </cell>
          <cell r="AW116">
            <v>2.4496994759017635E-6</v>
          </cell>
          <cell r="AY116">
            <v>4</v>
          </cell>
          <cell r="AZ116" t="str">
            <v/>
          </cell>
          <cell r="BA116">
            <v>2413000000</v>
          </cell>
          <cell r="BB116">
            <v>48.644495010375977</v>
          </cell>
          <cell r="BG116">
            <v>0</v>
          </cell>
          <cell r="BH116" t="str">
            <v/>
          </cell>
          <cell r="BI116" t="str">
            <v/>
          </cell>
          <cell r="BJ116" t="str">
            <v/>
          </cell>
          <cell r="BK116" t="str">
            <v/>
          </cell>
          <cell r="BL116">
            <v>824560.125</v>
          </cell>
          <cell r="BM116">
            <v>1</v>
          </cell>
          <cell r="BN116">
            <v>0</v>
          </cell>
          <cell r="BO116" t="str">
            <v/>
          </cell>
          <cell r="BP116" t="str">
            <v/>
          </cell>
          <cell r="BQ116">
            <v>0</v>
          </cell>
          <cell r="BR116">
            <v>0</v>
          </cell>
          <cell r="BS116">
            <v>0</v>
          </cell>
          <cell r="BT116">
            <v>1</v>
          </cell>
          <cell r="BU116">
            <v>0</v>
          </cell>
          <cell r="BV116">
            <v>1</v>
          </cell>
          <cell r="BW116">
            <v>0</v>
          </cell>
          <cell r="BX116">
            <v>1</v>
          </cell>
          <cell r="BY116">
            <v>0</v>
          </cell>
          <cell r="BZ116">
            <v>0</v>
          </cell>
          <cell r="CA116">
            <v>1</v>
          </cell>
          <cell r="CB116">
            <v>0</v>
          </cell>
          <cell r="CC116">
            <v>1</v>
          </cell>
          <cell r="CD116">
            <v>0</v>
          </cell>
          <cell r="CE116">
            <v>1</v>
          </cell>
          <cell r="CF116">
            <v>0</v>
          </cell>
          <cell r="CG116">
            <v>0</v>
          </cell>
          <cell r="CH116">
            <v>0</v>
          </cell>
          <cell r="CI116">
            <v>0</v>
          </cell>
          <cell r="CJ116">
            <v>0</v>
          </cell>
          <cell r="CK116">
            <v>0</v>
          </cell>
          <cell r="CL116">
            <v>0</v>
          </cell>
          <cell r="CM116">
            <v>0</v>
          </cell>
          <cell r="CN116">
            <v>0</v>
          </cell>
          <cell r="CO116">
            <v>1</v>
          </cell>
          <cell r="CP116">
            <v>0</v>
          </cell>
        </row>
        <row r="117">
          <cell r="A117" t="str">
            <v>Hungary</v>
          </cell>
          <cell r="B117" t="str">
            <v>Hungary</v>
          </cell>
          <cell r="C117" t="str">
            <v>Hungary</v>
          </cell>
          <cell r="D117">
            <v>1</v>
          </cell>
          <cell r="E117">
            <v>1</v>
          </cell>
          <cell r="F117" t="str">
            <v>HUN</v>
          </cell>
          <cell r="G117" t="str">
            <v>HU</v>
          </cell>
          <cell r="H117" t="str">
            <v>Hungary</v>
          </cell>
          <cell r="I117">
            <v>1</v>
          </cell>
          <cell r="J117" t="str">
            <v>Emerging and Developing Europe</v>
          </cell>
          <cell r="K117" t="str">
            <v>developed</v>
          </cell>
          <cell r="L117">
            <v>1</v>
          </cell>
          <cell r="M117">
            <v>1</v>
          </cell>
          <cell r="N117">
            <v>0</v>
          </cell>
          <cell r="O117">
            <v>0</v>
          </cell>
          <cell r="P117">
            <v>0</v>
          </cell>
          <cell r="Q117">
            <v>0</v>
          </cell>
          <cell r="R117">
            <v>0</v>
          </cell>
          <cell r="S117">
            <v>0</v>
          </cell>
          <cell r="T117">
            <v>0</v>
          </cell>
          <cell r="U117">
            <v>0</v>
          </cell>
          <cell r="V117">
            <v>0</v>
          </cell>
          <cell r="W117">
            <v>0</v>
          </cell>
          <cell r="X117">
            <v>0</v>
          </cell>
          <cell r="Y117" t="str">
            <v>Europe &amp; Central Asia</v>
          </cell>
          <cell r="Z117">
            <v>0</v>
          </cell>
          <cell r="AA117">
            <v>0</v>
          </cell>
          <cell r="AB117" t="str">
            <v>High income</v>
          </cell>
          <cell r="AC117">
            <v>157883000000</v>
          </cell>
          <cell r="AE117" t="str">
            <v/>
          </cell>
          <cell r="AH117">
            <v>74</v>
          </cell>
          <cell r="AI117">
            <v>132.73320007324219</v>
          </cell>
          <cell r="AJ117">
            <v>4.1857999749481678E-3</v>
          </cell>
          <cell r="AK117">
            <v>54.700000762939453</v>
          </cell>
          <cell r="AL117">
            <v>5.3339998703449965E-4</v>
          </cell>
          <cell r="AM117">
            <v>245370824.19999999</v>
          </cell>
          <cell r="AN117" t="str">
            <v>Hungary</v>
          </cell>
          <cell r="AO117">
            <v>1</v>
          </cell>
          <cell r="AP117">
            <v>1</v>
          </cell>
          <cell r="AQ117">
            <v>12530732032</v>
          </cell>
          <cell r="AR117">
            <v>1</v>
          </cell>
          <cell r="AS117">
            <v>20</v>
          </cell>
          <cell r="AT117">
            <v>560.98168447423257</v>
          </cell>
          <cell r="AU117">
            <v>1.4768421662407548E-2</v>
          </cell>
          <cell r="AV117">
            <v>69.098113412095231</v>
          </cell>
          <cell r="AW117">
            <v>4.9164353958827262E-3</v>
          </cell>
          <cell r="AX117">
            <v>0.09</v>
          </cell>
          <cell r="AY117">
            <v>5</v>
          </cell>
          <cell r="AZ117" t="str">
            <v/>
          </cell>
          <cell r="BA117">
            <v>157883000000</v>
          </cell>
          <cell r="BB117">
            <v>2700</v>
          </cell>
          <cell r="BE117">
            <v>9.0000003576278687E-2</v>
          </cell>
          <cell r="BF117">
            <v>482864904.63660401</v>
          </cell>
          <cell r="BG117">
            <v>0</v>
          </cell>
          <cell r="BH117">
            <v>151.51596471023475</v>
          </cell>
          <cell r="BI117">
            <v>4.457847547157087E-3</v>
          </cell>
          <cell r="BJ117">
            <v>53.800000000000004</v>
          </cell>
          <cell r="BK117">
            <v>9.211592235617434E-4</v>
          </cell>
          <cell r="BL117">
            <v>482864896</v>
          </cell>
          <cell r="BM117">
            <v>1</v>
          </cell>
          <cell r="BN117">
            <v>1</v>
          </cell>
          <cell r="BO117">
            <v>0</v>
          </cell>
          <cell r="BP117">
            <v>0</v>
          </cell>
          <cell r="BQ117">
            <v>1</v>
          </cell>
          <cell r="BR117">
            <v>1</v>
          </cell>
          <cell r="BS117">
            <v>1</v>
          </cell>
          <cell r="BT117">
            <v>1</v>
          </cell>
          <cell r="BU117">
            <v>1</v>
          </cell>
          <cell r="BV117">
            <v>1</v>
          </cell>
          <cell r="BW117">
            <v>1</v>
          </cell>
          <cell r="BX117">
            <v>1</v>
          </cell>
          <cell r="BY117">
            <v>0</v>
          </cell>
          <cell r="BZ117">
            <v>0</v>
          </cell>
          <cell r="CA117">
            <v>0</v>
          </cell>
          <cell r="CB117">
            <v>0</v>
          </cell>
          <cell r="CC117">
            <v>1</v>
          </cell>
          <cell r="CD117">
            <v>0</v>
          </cell>
          <cell r="CE117">
            <v>1</v>
          </cell>
          <cell r="CF117">
            <v>0</v>
          </cell>
          <cell r="CG117">
            <v>0</v>
          </cell>
          <cell r="CH117">
            <v>0</v>
          </cell>
          <cell r="CI117">
            <v>0</v>
          </cell>
          <cell r="CJ117">
            <v>0</v>
          </cell>
          <cell r="CK117">
            <v>0</v>
          </cell>
          <cell r="CL117">
            <v>0</v>
          </cell>
          <cell r="CM117">
            <v>0</v>
          </cell>
          <cell r="CN117">
            <v>0</v>
          </cell>
          <cell r="CO117">
            <v>1</v>
          </cell>
          <cell r="CP117">
            <v>0</v>
          </cell>
        </row>
        <row r="118">
          <cell r="A118" t="str">
            <v>Iceland</v>
          </cell>
          <cell r="B118" t="str">
            <v>Iceland</v>
          </cell>
          <cell r="C118" t="str">
            <v>Iceland</v>
          </cell>
          <cell r="D118">
            <v>1</v>
          </cell>
          <cell r="E118">
            <v>1</v>
          </cell>
          <cell r="F118" t="str">
            <v>ISL</v>
          </cell>
          <cell r="G118" t="str">
            <v>IS</v>
          </cell>
          <cell r="H118" t="str">
            <v>Iceland</v>
          </cell>
          <cell r="J118" t="str">
            <v/>
          </cell>
          <cell r="K118" t="str">
            <v>developed</v>
          </cell>
          <cell r="L118">
            <v>0</v>
          </cell>
          <cell r="M118">
            <v>1</v>
          </cell>
          <cell r="N118">
            <v>0</v>
          </cell>
          <cell r="O118">
            <v>0</v>
          </cell>
          <cell r="P118">
            <v>0</v>
          </cell>
          <cell r="Q118">
            <v>0</v>
          </cell>
          <cell r="R118">
            <v>0</v>
          </cell>
          <cell r="S118">
            <v>0</v>
          </cell>
          <cell r="T118">
            <v>0</v>
          </cell>
          <cell r="U118">
            <v>0</v>
          </cell>
          <cell r="V118">
            <v>0</v>
          </cell>
          <cell r="W118">
            <v>0</v>
          </cell>
          <cell r="X118">
            <v>0</v>
          </cell>
          <cell r="Y118" t="str">
            <v>Europe &amp; Central Asia</v>
          </cell>
          <cell r="Z118">
            <v>0</v>
          </cell>
          <cell r="AA118">
            <v>0</v>
          </cell>
          <cell r="AB118" t="str">
            <v>High income</v>
          </cell>
          <cell r="AC118">
            <v>25878475760</v>
          </cell>
          <cell r="AE118" t="str">
            <v/>
          </cell>
          <cell r="AH118">
            <v>72</v>
          </cell>
          <cell r="AI118">
            <v>139.69259643554688</v>
          </cell>
          <cell r="AJ118">
            <v>4.4052000157535076E-3</v>
          </cell>
          <cell r="AK118">
            <v>59.900001525878906</v>
          </cell>
          <cell r="AL118">
            <v>2.7459999546408653E-4</v>
          </cell>
          <cell r="AM118">
            <v>126313327.09999999</v>
          </cell>
          <cell r="AN118" t="str">
            <v>Iceland</v>
          </cell>
          <cell r="AO118">
            <v>1</v>
          </cell>
          <cell r="AP118">
            <v>1</v>
          </cell>
          <cell r="AQ118">
            <v>11405130752</v>
          </cell>
          <cell r="AR118">
            <v>0</v>
          </cell>
          <cell r="AW118">
            <v>2.2292973239332995E-4</v>
          </cell>
          <cell r="AY118">
            <v>23</v>
          </cell>
          <cell r="AZ118" t="str">
            <v/>
          </cell>
          <cell r="BA118">
            <v>25878475760</v>
          </cell>
          <cell r="BB118">
            <v>441</v>
          </cell>
          <cell r="BE118">
            <v>0.20000000298023224</v>
          </cell>
          <cell r="BF118">
            <v>168217414.27056101</v>
          </cell>
          <cell r="BG118">
            <v>0</v>
          </cell>
          <cell r="BH118">
            <v>129.30880588700634</v>
          </cell>
          <cell r="BI118">
            <v>3.8044766058257179E-3</v>
          </cell>
          <cell r="BJ118">
            <v>57.375</v>
          </cell>
          <cell r="BK118">
            <v>3.2090761045400608E-4</v>
          </cell>
          <cell r="BL118">
            <v>168217408</v>
          </cell>
          <cell r="BM118">
            <v>1</v>
          </cell>
          <cell r="BN118">
            <v>1</v>
          </cell>
          <cell r="BO118">
            <v>0</v>
          </cell>
          <cell r="BP118">
            <v>0</v>
          </cell>
          <cell r="BQ118">
            <v>0</v>
          </cell>
          <cell r="BR118">
            <v>0</v>
          </cell>
          <cell r="BS118">
            <v>0</v>
          </cell>
          <cell r="BT118">
            <v>0</v>
          </cell>
          <cell r="BU118">
            <v>0</v>
          </cell>
          <cell r="BV118">
            <v>0</v>
          </cell>
          <cell r="BW118">
            <v>1</v>
          </cell>
          <cell r="BX118">
            <v>1</v>
          </cell>
          <cell r="BY118">
            <v>0</v>
          </cell>
          <cell r="BZ118">
            <v>0</v>
          </cell>
          <cell r="CA118">
            <v>0</v>
          </cell>
          <cell r="CB118">
            <v>0</v>
          </cell>
          <cell r="CC118">
            <v>1</v>
          </cell>
          <cell r="CD118">
            <v>0</v>
          </cell>
          <cell r="CE118">
            <v>1</v>
          </cell>
          <cell r="CF118">
            <v>0</v>
          </cell>
          <cell r="CG118">
            <v>0</v>
          </cell>
          <cell r="CH118">
            <v>0</v>
          </cell>
          <cell r="CI118">
            <v>0</v>
          </cell>
          <cell r="CJ118">
            <v>0</v>
          </cell>
          <cell r="CK118">
            <v>0</v>
          </cell>
          <cell r="CL118">
            <v>0</v>
          </cell>
          <cell r="CM118">
            <v>0</v>
          </cell>
          <cell r="CN118">
            <v>0</v>
          </cell>
          <cell r="CO118">
            <v>1</v>
          </cell>
          <cell r="CP118">
            <v>0</v>
          </cell>
        </row>
        <row r="119">
          <cell r="A119" t="str">
            <v>Ireland</v>
          </cell>
          <cell r="B119" t="str">
            <v>Ireland</v>
          </cell>
          <cell r="C119" t="str">
            <v>Ireland2</v>
          </cell>
          <cell r="D119">
            <v>1</v>
          </cell>
          <cell r="E119">
            <v>1</v>
          </cell>
          <cell r="F119" t="str">
            <v>IRL</v>
          </cell>
          <cell r="G119" t="str">
            <v>IE</v>
          </cell>
          <cell r="H119" t="str">
            <v>Ireland</v>
          </cell>
          <cell r="J119" t="str">
            <v/>
          </cell>
          <cell r="K119" t="str">
            <v>developed</v>
          </cell>
          <cell r="L119">
            <v>1</v>
          </cell>
          <cell r="M119">
            <v>1</v>
          </cell>
          <cell r="N119">
            <v>0</v>
          </cell>
          <cell r="O119">
            <v>0</v>
          </cell>
          <cell r="P119">
            <v>0</v>
          </cell>
          <cell r="Q119">
            <v>0</v>
          </cell>
          <cell r="R119">
            <v>0</v>
          </cell>
          <cell r="S119">
            <v>0</v>
          </cell>
          <cell r="T119">
            <v>0</v>
          </cell>
          <cell r="U119">
            <v>0</v>
          </cell>
          <cell r="V119">
            <v>0</v>
          </cell>
          <cell r="W119">
            <v>0</v>
          </cell>
          <cell r="X119">
            <v>0</v>
          </cell>
          <cell r="Y119" t="str">
            <v>Europe &amp; Central Asia</v>
          </cell>
          <cell r="Z119">
            <v>0</v>
          </cell>
          <cell r="AA119">
            <v>0</v>
          </cell>
          <cell r="AB119" t="str">
            <v>High income</v>
          </cell>
          <cell r="AC119">
            <v>382487000000</v>
          </cell>
          <cell r="AE119" t="str">
            <v/>
          </cell>
          <cell r="AH119">
            <v>26</v>
          </cell>
          <cell r="AI119">
            <v>387.94100952148438</v>
          </cell>
          <cell r="AJ119">
            <v>1.2233800254762173E-2</v>
          </cell>
          <cell r="AK119">
            <v>50.650001525878906</v>
          </cell>
          <cell r="AL119">
            <v>2.6612300425767899E-2</v>
          </cell>
          <cell r="AM119">
            <v>12241992685</v>
          </cell>
          <cell r="AN119" t="str">
            <v>Ireland</v>
          </cell>
          <cell r="AO119">
            <v>1</v>
          </cell>
          <cell r="AP119">
            <v>1</v>
          </cell>
          <cell r="AQ119">
            <v>3142953992192</v>
          </cell>
          <cell r="AR119">
            <v>1</v>
          </cell>
          <cell r="AS119">
            <v>11</v>
          </cell>
          <cell r="AT119">
            <v>1363.3911904394026</v>
          </cell>
          <cell r="AU119">
            <v>3.5892679829809579E-2</v>
          </cell>
          <cell r="AV119">
            <v>75.666428949333323</v>
          </cell>
          <cell r="AW119">
            <v>3.1169677422435111E-2</v>
          </cell>
          <cell r="AX119">
            <v>5.0000000000000002E-5</v>
          </cell>
          <cell r="AY119">
            <v>20</v>
          </cell>
          <cell r="AZ119" t="str">
            <v>English</v>
          </cell>
          <cell r="BA119">
            <v>382487000000</v>
          </cell>
          <cell r="BB119">
            <v>9230</v>
          </cell>
          <cell r="BE119">
            <v>0.125</v>
          </cell>
          <cell r="BF119">
            <v>18142531909.2033</v>
          </cell>
          <cell r="BG119">
            <v>0</v>
          </cell>
          <cell r="BH119">
            <v>363.79595074430881</v>
          </cell>
          <cell r="BI119">
            <v>1.0703472005690566E-2</v>
          </cell>
          <cell r="BJ119">
            <v>48.150000000000013</v>
          </cell>
          <cell r="BK119">
            <v>3.4610427153539264E-2</v>
          </cell>
          <cell r="BL119">
            <v>18142531584</v>
          </cell>
          <cell r="BM119">
            <v>1</v>
          </cell>
          <cell r="BN119">
            <v>1</v>
          </cell>
          <cell r="BO119">
            <v>0</v>
          </cell>
          <cell r="BP119">
            <v>0</v>
          </cell>
          <cell r="BQ119">
            <v>1</v>
          </cell>
          <cell r="BR119">
            <v>1</v>
          </cell>
          <cell r="BS119">
            <v>1</v>
          </cell>
          <cell r="BT119">
            <v>1</v>
          </cell>
          <cell r="BU119">
            <v>1</v>
          </cell>
          <cell r="BV119">
            <v>1</v>
          </cell>
          <cell r="BW119">
            <v>1</v>
          </cell>
          <cell r="BX119">
            <v>1</v>
          </cell>
          <cell r="BY119">
            <v>0</v>
          </cell>
          <cell r="BZ119">
            <v>0</v>
          </cell>
          <cell r="CA119">
            <v>0</v>
          </cell>
          <cell r="CB119">
            <v>0</v>
          </cell>
          <cell r="CC119">
            <v>1</v>
          </cell>
          <cell r="CD119">
            <v>0</v>
          </cell>
          <cell r="CE119">
            <v>1</v>
          </cell>
          <cell r="CF119">
            <v>0</v>
          </cell>
          <cell r="CG119">
            <v>0</v>
          </cell>
          <cell r="CH119">
            <v>0</v>
          </cell>
          <cell r="CI119">
            <v>0</v>
          </cell>
          <cell r="CJ119">
            <v>0</v>
          </cell>
          <cell r="CK119">
            <v>0</v>
          </cell>
          <cell r="CL119">
            <v>0</v>
          </cell>
          <cell r="CM119">
            <v>0</v>
          </cell>
          <cell r="CN119">
            <v>0</v>
          </cell>
          <cell r="CO119">
            <v>1</v>
          </cell>
          <cell r="CP119">
            <v>0</v>
          </cell>
        </row>
        <row r="120">
          <cell r="A120" t="str">
            <v>Isle of Man</v>
          </cell>
          <cell r="B120" t="str">
            <v>Isle of Man</v>
          </cell>
          <cell r="C120" t="str">
            <v>Isle of Man</v>
          </cell>
          <cell r="D120">
            <v>1</v>
          </cell>
          <cell r="E120">
            <v>1</v>
          </cell>
          <cell r="F120" t="str">
            <v>IMN</v>
          </cell>
          <cell r="G120" t="str">
            <v>IM</v>
          </cell>
          <cell r="H120" t="str">
            <v>Isle of Man</v>
          </cell>
          <cell r="J120" t="str">
            <v/>
          </cell>
          <cell r="K120" t="str">
            <v/>
          </cell>
          <cell r="L120">
            <v>0</v>
          </cell>
          <cell r="M120">
            <v>0</v>
          </cell>
          <cell r="N120">
            <v>0</v>
          </cell>
          <cell r="O120">
            <v>1</v>
          </cell>
          <cell r="P120">
            <v>1</v>
          </cell>
          <cell r="Q120">
            <v>0</v>
          </cell>
          <cell r="R120">
            <v>0</v>
          </cell>
          <cell r="S120">
            <v>0</v>
          </cell>
          <cell r="T120">
            <v>1</v>
          </cell>
          <cell r="U120">
            <v>0</v>
          </cell>
          <cell r="V120">
            <v>1</v>
          </cell>
          <cell r="W120">
            <v>0</v>
          </cell>
          <cell r="X120">
            <v>0</v>
          </cell>
          <cell r="Y120" t="str">
            <v>Europe &amp; Central Asia</v>
          </cell>
          <cell r="Z120">
            <v>0</v>
          </cell>
          <cell r="AA120">
            <v>0</v>
          </cell>
          <cell r="AB120" t="str">
            <v>High income</v>
          </cell>
          <cell r="AE120" t="str">
            <v/>
          </cell>
          <cell r="AH120">
            <v>42</v>
          </cell>
          <cell r="AI120">
            <v>248.6846923828125</v>
          </cell>
          <cell r="AJ120">
            <v>7.8423004597425461E-3</v>
          </cell>
          <cell r="AK120">
            <v>63.575000762939453</v>
          </cell>
          <cell r="AL120">
            <v>9.0649997582659125E-4</v>
          </cell>
          <cell r="AM120">
            <v>417003744</v>
          </cell>
          <cell r="AN120" t="str">
            <v>Isle of Man</v>
          </cell>
          <cell r="AO120">
            <v>1</v>
          </cell>
          <cell r="AP120">
            <v>1</v>
          </cell>
          <cell r="AQ120">
            <v>44582375424</v>
          </cell>
          <cell r="AR120">
            <v>1</v>
          </cell>
          <cell r="AS120">
            <v>17</v>
          </cell>
          <cell r="AT120">
            <v>804.32238618289523</v>
          </cell>
          <cell r="AU120">
            <v>2.1174616712835683E-2</v>
          </cell>
          <cell r="AV120">
            <v>100</v>
          </cell>
          <cell r="AW120">
            <v>5.2034390147995008E-4</v>
          </cell>
          <cell r="AX120">
            <v>0</v>
          </cell>
          <cell r="AY120">
            <v>4</v>
          </cell>
          <cell r="AZ120" t="str">
            <v/>
          </cell>
          <cell r="BA120">
            <v>6770532819</v>
          </cell>
          <cell r="BB120">
            <v>363.59971618652344</v>
          </cell>
          <cell r="BE120">
            <v>0</v>
          </cell>
          <cell r="BG120">
            <v>0</v>
          </cell>
          <cell r="BH120">
            <v>258.34415498552079</v>
          </cell>
          <cell r="BI120">
            <v>7.600907665585294E-3</v>
          </cell>
          <cell r="BJ120">
            <v>64.675000000000011</v>
          </cell>
          <cell r="BK120">
            <v>8.7089938497430174E-4</v>
          </cell>
          <cell r="BL120">
            <v>456521216</v>
          </cell>
          <cell r="BM120">
            <v>1</v>
          </cell>
          <cell r="BN120">
            <v>1</v>
          </cell>
          <cell r="BO120">
            <v>0</v>
          </cell>
          <cell r="BP120">
            <v>0</v>
          </cell>
          <cell r="BQ120">
            <v>0</v>
          </cell>
          <cell r="BR120">
            <v>0</v>
          </cell>
          <cell r="BS120">
            <v>1</v>
          </cell>
          <cell r="BT120">
            <v>1</v>
          </cell>
          <cell r="BU120">
            <v>0</v>
          </cell>
          <cell r="BV120">
            <v>1</v>
          </cell>
          <cell r="BW120">
            <v>0</v>
          </cell>
          <cell r="BX120">
            <v>1</v>
          </cell>
          <cell r="BY120">
            <v>1</v>
          </cell>
          <cell r="BZ120">
            <v>0</v>
          </cell>
          <cell r="CA120">
            <v>1</v>
          </cell>
          <cell r="CB120">
            <v>1</v>
          </cell>
          <cell r="CC120">
            <v>1</v>
          </cell>
          <cell r="CD120">
            <v>0</v>
          </cell>
          <cell r="CE120">
            <v>1</v>
          </cell>
          <cell r="CF120">
            <v>0</v>
          </cell>
          <cell r="CG120">
            <v>0</v>
          </cell>
          <cell r="CH120">
            <v>0</v>
          </cell>
          <cell r="CI120">
            <v>0</v>
          </cell>
          <cell r="CJ120">
            <v>0</v>
          </cell>
          <cell r="CK120">
            <v>0</v>
          </cell>
          <cell r="CL120">
            <v>0</v>
          </cell>
          <cell r="CM120">
            <v>0</v>
          </cell>
          <cell r="CN120">
            <v>0</v>
          </cell>
          <cell r="CO120">
            <v>1</v>
          </cell>
          <cell r="CP120">
            <v>0</v>
          </cell>
        </row>
        <row r="121">
          <cell r="A121" t="str">
            <v>Italy</v>
          </cell>
          <cell r="B121" t="str">
            <v>Italy</v>
          </cell>
          <cell r="C121" t="str">
            <v>Italy2</v>
          </cell>
          <cell r="D121">
            <v>1</v>
          </cell>
          <cell r="E121">
            <v>1</v>
          </cell>
          <cell r="F121" t="str">
            <v>ITA</v>
          </cell>
          <cell r="G121" t="str">
            <v>IT</v>
          </cell>
          <cell r="H121" t="str">
            <v>Italy</v>
          </cell>
          <cell r="J121" t="str">
            <v/>
          </cell>
          <cell r="K121" t="str">
            <v>developed</v>
          </cell>
          <cell r="L121">
            <v>1</v>
          </cell>
          <cell r="M121">
            <v>1</v>
          </cell>
          <cell r="N121">
            <v>0</v>
          </cell>
          <cell r="O121">
            <v>0</v>
          </cell>
          <cell r="P121">
            <v>0</v>
          </cell>
          <cell r="Q121">
            <v>0</v>
          </cell>
          <cell r="R121">
            <v>0</v>
          </cell>
          <cell r="S121">
            <v>0</v>
          </cell>
          <cell r="T121">
            <v>0</v>
          </cell>
          <cell r="U121">
            <v>0</v>
          </cell>
          <cell r="V121">
            <v>0</v>
          </cell>
          <cell r="W121">
            <v>0</v>
          </cell>
          <cell r="X121">
            <v>0</v>
          </cell>
          <cell r="Y121" t="str">
            <v>Europe &amp; Central Asia</v>
          </cell>
          <cell r="Z121">
            <v>0</v>
          </cell>
          <cell r="AA121">
            <v>0</v>
          </cell>
          <cell r="AB121" t="str">
            <v>High income</v>
          </cell>
          <cell r="AC121">
            <v>2083860000000</v>
          </cell>
          <cell r="AE121" t="str">
            <v/>
          </cell>
          <cell r="AH121">
            <v>41</v>
          </cell>
          <cell r="AI121">
            <v>254.14140319824219</v>
          </cell>
          <cell r="AJ121">
            <v>8.0143995583057404E-3</v>
          </cell>
          <cell r="AK121">
            <v>49.474998474121094</v>
          </cell>
          <cell r="AL121">
            <v>9.2417001724243164E-3</v>
          </cell>
          <cell r="AM121">
            <v>4251322545</v>
          </cell>
          <cell r="AN121" t="str">
            <v>Italy</v>
          </cell>
          <cell r="AO121">
            <v>1</v>
          </cell>
          <cell r="AP121">
            <v>1</v>
          </cell>
          <cell r="AQ121">
            <v>1577724280832</v>
          </cell>
          <cell r="AR121">
            <v>1</v>
          </cell>
          <cell r="AS121">
            <v>30</v>
          </cell>
          <cell r="AT121">
            <v>301.90934332102302</v>
          </cell>
          <cell r="AU121">
            <v>7.9480749717600364E-3</v>
          </cell>
          <cell r="AV121">
            <v>50.545901170285717</v>
          </cell>
          <cell r="AW121">
            <v>1.2777802338839944E-2</v>
          </cell>
          <cell r="AX121">
            <v>0.26899999999999996</v>
          </cell>
          <cell r="AY121">
            <v>89</v>
          </cell>
          <cell r="AZ121" t="str">
            <v>French</v>
          </cell>
          <cell r="BA121">
            <v>2083860000000</v>
          </cell>
          <cell r="BB121">
            <v>15400</v>
          </cell>
          <cell r="BE121">
            <v>0.27805998921394348</v>
          </cell>
          <cell r="BF121">
            <v>5981504209.2399397</v>
          </cell>
          <cell r="BG121">
            <v>0</v>
          </cell>
          <cell r="BH121">
            <v>287.79616527642906</v>
          </cell>
          <cell r="BI121">
            <v>8.4674339889681798E-3</v>
          </cell>
          <cell r="BJ121">
            <v>50.375</v>
          </cell>
          <cell r="BK121">
            <v>1.1410888884669377E-2</v>
          </cell>
          <cell r="BL121">
            <v>5981504000</v>
          </cell>
          <cell r="BM121">
            <v>1</v>
          </cell>
          <cell r="BN121">
            <v>1</v>
          </cell>
          <cell r="BO121">
            <v>0</v>
          </cell>
          <cell r="BP121">
            <v>0</v>
          </cell>
          <cell r="BQ121">
            <v>1</v>
          </cell>
          <cell r="BR121">
            <v>1</v>
          </cell>
          <cell r="BS121">
            <v>1</v>
          </cell>
          <cell r="BT121">
            <v>1</v>
          </cell>
          <cell r="BU121">
            <v>1</v>
          </cell>
          <cell r="BV121">
            <v>1</v>
          </cell>
          <cell r="BW121">
            <v>1</v>
          </cell>
          <cell r="BX121">
            <v>1</v>
          </cell>
          <cell r="BY121">
            <v>0</v>
          </cell>
          <cell r="BZ121">
            <v>0</v>
          </cell>
          <cell r="CA121">
            <v>0</v>
          </cell>
          <cell r="CB121">
            <v>0</v>
          </cell>
          <cell r="CC121">
            <v>1</v>
          </cell>
          <cell r="CD121">
            <v>0</v>
          </cell>
          <cell r="CE121">
            <v>1</v>
          </cell>
          <cell r="CF121">
            <v>0</v>
          </cell>
          <cell r="CG121">
            <v>0</v>
          </cell>
          <cell r="CH121">
            <v>0</v>
          </cell>
          <cell r="CI121">
            <v>0</v>
          </cell>
          <cell r="CJ121">
            <v>0</v>
          </cell>
          <cell r="CK121">
            <v>0</v>
          </cell>
          <cell r="CL121">
            <v>0</v>
          </cell>
          <cell r="CM121">
            <v>0</v>
          </cell>
          <cell r="CN121">
            <v>0</v>
          </cell>
          <cell r="CO121">
            <v>1</v>
          </cell>
          <cell r="CP121">
            <v>0</v>
          </cell>
        </row>
        <row r="122">
          <cell r="A122" t="str">
            <v>Kazakhstan</v>
          </cell>
          <cell r="D122">
            <v>0</v>
          </cell>
          <cell r="E122">
            <v>1</v>
          </cell>
          <cell r="F122" t="str">
            <v>KAZ</v>
          </cell>
          <cell r="G122" t="str">
            <v>KZ</v>
          </cell>
          <cell r="H122" t="str">
            <v>Kazakhstan</v>
          </cell>
          <cell r="I122">
            <v>1</v>
          </cell>
          <cell r="J122" t="str">
            <v>Commonwealth of Independent States</v>
          </cell>
          <cell r="K122" t="str">
            <v>transition</v>
          </cell>
          <cell r="L122">
            <v>0</v>
          </cell>
          <cell r="M122">
            <v>0</v>
          </cell>
          <cell r="N122">
            <v>0</v>
          </cell>
          <cell r="O122">
            <v>0</v>
          </cell>
          <cell r="P122">
            <v>0</v>
          </cell>
          <cell r="Q122">
            <v>0</v>
          </cell>
          <cell r="R122">
            <v>0</v>
          </cell>
          <cell r="S122">
            <v>0</v>
          </cell>
          <cell r="T122">
            <v>0</v>
          </cell>
          <cell r="U122">
            <v>0</v>
          </cell>
          <cell r="V122">
            <v>0</v>
          </cell>
          <cell r="W122">
            <v>0</v>
          </cell>
          <cell r="X122">
            <v>0</v>
          </cell>
          <cell r="Y122" t="str">
            <v>Europe &amp; Central Asia</v>
          </cell>
          <cell r="Z122">
            <v>0</v>
          </cell>
          <cell r="AA122">
            <v>0</v>
          </cell>
          <cell r="AB122" t="str">
            <v>Upper middle income</v>
          </cell>
          <cell r="AC122">
            <v>179340000000</v>
          </cell>
          <cell r="AE122" t="str">
            <v/>
          </cell>
          <cell r="AL122">
            <v>4.8800000513438135E-5</v>
          </cell>
          <cell r="AM122" t="str">
            <v/>
          </cell>
          <cell r="AN122" t="str">
            <v>Kazakhstan</v>
          </cell>
          <cell r="AO122">
            <v>0</v>
          </cell>
          <cell r="AP122">
            <v>1</v>
          </cell>
          <cell r="AQ122">
            <v>60675334144</v>
          </cell>
          <cell r="AR122">
            <v>0</v>
          </cell>
          <cell r="AW122">
            <v>1.9748079769779481E-3</v>
          </cell>
          <cell r="AY122">
            <v>12</v>
          </cell>
          <cell r="AZ122" t="str">
            <v/>
          </cell>
          <cell r="BA122">
            <v>179340000000</v>
          </cell>
          <cell r="BB122">
            <v>2603.9730224609375</v>
          </cell>
          <cell r="BE122">
            <v>0.20000000298023224</v>
          </cell>
          <cell r="BF122">
            <v>15178790</v>
          </cell>
          <cell r="BG122">
            <v>0</v>
          </cell>
          <cell r="BH122">
            <v>82.304350330526162</v>
          </cell>
          <cell r="BI122">
            <v>2.4215286286363847E-3</v>
          </cell>
          <cell r="BJ122">
            <v>64.474999999999994</v>
          </cell>
          <cell r="BK122">
            <v>2.8956509940455156E-5</v>
          </cell>
          <cell r="BL122">
            <v>15178790</v>
          </cell>
          <cell r="BM122">
            <v>1</v>
          </cell>
          <cell r="BN122">
            <v>1</v>
          </cell>
          <cell r="BO122">
            <v>0</v>
          </cell>
          <cell r="BP122">
            <v>0</v>
          </cell>
          <cell r="BQ122">
            <v>0</v>
          </cell>
          <cell r="BR122">
            <v>0</v>
          </cell>
          <cell r="BS122">
            <v>0</v>
          </cell>
          <cell r="BT122">
            <v>0</v>
          </cell>
          <cell r="BU122">
            <v>0</v>
          </cell>
          <cell r="BV122">
            <v>0</v>
          </cell>
          <cell r="BW122">
            <v>0</v>
          </cell>
          <cell r="BX122">
            <v>0</v>
          </cell>
          <cell r="BY122">
            <v>0</v>
          </cell>
          <cell r="BZ122">
            <v>1</v>
          </cell>
          <cell r="CA122">
            <v>1</v>
          </cell>
          <cell r="CB122">
            <v>0</v>
          </cell>
          <cell r="CC122">
            <v>1</v>
          </cell>
          <cell r="CD122">
            <v>0</v>
          </cell>
          <cell r="CE122">
            <v>1</v>
          </cell>
          <cell r="CF122">
            <v>0</v>
          </cell>
          <cell r="CG122">
            <v>0</v>
          </cell>
          <cell r="CH122">
            <v>0</v>
          </cell>
          <cell r="CI122">
            <v>0</v>
          </cell>
          <cell r="CJ122">
            <v>0</v>
          </cell>
          <cell r="CK122">
            <v>0</v>
          </cell>
          <cell r="CL122">
            <v>0</v>
          </cell>
          <cell r="CM122">
            <v>0</v>
          </cell>
          <cell r="CN122">
            <v>1</v>
          </cell>
          <cell r="CO122">
            <v>0</v>
          </cell>
          <cell r="CP122">
            <v>0</v>
          </cell>
        </row>
        <row r="123">
          <cell r="A123" t="str">
            <v>Kosovo</v>
          </cell>
          <cell r="D123">
            <v>0</v>
          </cell>
          <cell r="E123">
            <v>0</v>
          </cell>
          <cell r="F123" t="str">
            <v>KSV</v>
          </cell>
          <cell r="G123" t="str">
            <v>XK</v>
          </cell>
          <cell r="H123" t="str">
            <v>Kosovo</v>
          </cell>
          <cell r="I123">
            <v>1</v>
          </cell>
          <cell r="J123" t="str">
            <v>Emerging and Developing Europe</v>
          </cell>
          <cell r="K123" t="str">
            <v/>
          </cell>
          <cell r="L123">
            <v>0</v>
          </cell>
          <cell r="M123">
            <v>0</v>
          </cell>
          <cell r="N123">
            <v>0</v>
          </cell>
          <cell r="O123">
            <v>0</v>
          </cell>
          <cell r="P123">
            <v>0</v>
          </cell>
          <cell r="Q123">
            <v>0</v>
          </cell>
          <cell r="R123">
            <v>0</v>
          </cell>
          <cell r="S123">
            <v>0</v>
          </cell>
          <cell r="T123">
            <v>0</v>
          </cell>
          <cell r="U123">
            <v>0</v>
          </cell>
          <cell r="V123">
            <v>0</v>
          </cell>
          <cell r="W123">
            <v>0</v>
          </cell>
          <cell r="X123">
            <v>0</v>
          </cell>
          <cell r="Y123" t="str">
            <v>Europe &amp; Central Asia</v>
          </cell>
          <cell r="Z123">
            <v>0</v>
          </cell>
          <cell r="AA123">
            <v>0</v>
          </cell>
          <cell r="AB123" t="str">
            <v>Lower middle income</v>
          </cell>
          <cell r="AC123">
            <v>7938990793</v>
          </cell>
          <cell r="AE123" t="str">
            <v/>
          </cell>
          <cell r="AL123">
            <v>1.1099999710495467E-6</v>
          </cell>
          <cell r="AM123" t="str">
            <v/>
          </cell>
          <cell r="AN123" t="str">
            <v>Kosovo</v>
          </cell>
          <cell r="AO123">
            <v>0</v>
          </cell>
          <cell r="AP123">
            <v>0</v>
          </cell>
          <cell r="AQ123">
            <v>1847268608</v>
          </cell>
          <cell r="AR123">
            <v>0</v>
          </cell>
          <cell r="AW123">
            <v>3.8141131020155316E-5</v>
          </cell>
          <cell r="AY123">
            <v>2</v>
          </cell>
          <cell r="AZ123" t="str">
            <v/>
          </cell>
          <cell r="BA123">
            <v>7938990793</v>
          </cell>
          <cell r="BB123">
            <v>240.83501434326172</v>
          </cell>
          <cell r="BE123">
            <v>0.10000000149011612</v>
          </cell>
          <cell r="BF123">
            <v>1250012.1805297199</v>
          </cell>
          <cell r="BG123">
            <v>0</v>
          </cell>
          <cell r="BH123" t="str">
            <v/>
          </cell>
          <cell r="BI123" t="str">
            <v/>
          </cell>
          <cell r="BJ123" t="str">
            <v/>
          </cell>
          <cell r="BK123" t="str">
            <v/>
          </cell>
          <cell r="BL123">
            <v>1250012.125</v>
          </cell>
          <cell r="BM123">
            <v>1</v>
          </cell>
          <cell r="BN123">
            <v>0</v>
          </cell>
          <cell r="BO123" t="str">
            <v/>
          </cell>
          <cell r="BP123" t="str">
            <v/>
          </cell>
          <cell r="BQ123">
            <v>0</v>
          </cell>
          <cell r="BR123">
            <v>0</v>
          </cell>
          <cell r="BS123">
            <v>0</v>
          </cell>
          <cell r="BT123">
            <v>0</v>
          </cell>
          <cell r="BU123">
            <v>0</v>
          </cell>
          <cell r="BV123">
            <v>0</v>
          </cell>
          <cell r="BW123">
            <v>0</v>
          </cell>
          <cell r="BX123">
            <v>0</v>
          </cell>
          <cell r="BY123">
            <v>0</v>
          </cell>
          <cell r="BZ123">
            <v>1</v>
          </cell>
          <cell r="CA123">
            <v>1</v>
          </cell>
          <cell r="CB123">
            <v>0</v>
          </cell>
          <cell r="CC123">
            <v>1</v>
          </cell>
          <cell r="CD123">
            <v>0</v>
          </cell>
          <cell r="CE123">
            <v>1</v>
          </cell>
          <cell r="CF123">
            <v>0</v>
          </cell>
          <cell r="CG123">
            <v>0</v>
          </cell>
          <cell r="CH123">
            <v>0</v>
          </cell>
          <cell r="CI123">
            <v>0</v>
          </cell>
          <cell r="CJ123">
            <v>0</v>
          </cell>
          <cell r="CK123">
            <v>0</v>
          </cell>
          <cell r="CL123">
            <v>0</v>
          </cell>
          <cell r="CM123">
            <v>0</v>
          </cell>
          <cell r="CN123">
            <v>0</v>
          </cell>
          <cell r="CO123">
            <v>0</v>
          </cell>
          <cell r="CP123">
            <v>1</v>
          </cell>
        </row>
        <row r="124">
          <cell r="A124" t="str">
            <v>Kyrgyz Republic</v>
          </cell>
          <cell r="D124">
            <v>0</v>
          </cell>
          <cell r="E124">
            <v>0</v>
          </cell>
          <cell r="F124" t="str">
            <v>KGZ</v>
          </cell>
          <cell r="G124" t="str">
            <v>KG</v>
          </cell>
          <cell r="H124" t="str">
            <v>Kyrgyz Republic</v>
          </cell>
          <cell r="I124">
            <v>1</v>
          </cell>
          <cell r="J124" t="str">
            <v>Commonwealth of Independent States</v>
          </cell>
          <cell r="K124" t="str">
            <v>transition</v>
          </cell>
          <cell r="L124">
            <v>0</v>
          </cell>
          <cell r="M124">
            <v>0</v>
          </cell>
          <cell r="N124">
            <v>0</v>
          </cell>
          <cell r="O124">
            <v>0</v>
          </cell>
          <cell r="P124">
            <v>0</v>
          </cell>
          <cell r="Q124">
            <v>0</v>
          </cell>
          <cell r="R124">
            <v>0</v>
          </cell>
          <cell r="S124">
            <v>0</v>
          </cell>
          <cell r="T124">
            <v>0</v>
          </cell>
          <cell r="U124">
            <v>0</v>
          </cell>
          <cell r="V124">
            <v>0</v>
          </cell>
          <cell r="W124">
            <v>0</v>
          </cell>
          <cell r="X124">
            <v>0</v>
          </cell>
          <cell r="Y124" t="str">
            <v>Europe &amp; Central Asia</v>
          </cell>
          <cell r="Z124">
            <v>0</v>
          </cell>
          <cell r="AA124">
            <v>0</v>
          </cell>
          <cell r="AB124" t="str">
            <v>Lower middle income</v>
          </cell>
          <cell r="AC124">
            <v>8092836609</v>
          </cell>
          <cell r="AE124" t="str">
            <v/>
          </cell>
          <cell r="AL124">
            <v>3.189999915775843E-5</v>
          </cell>
          <cell r="AM124" t="str">
            <v/>
          </cell>
          <cell r="AN124" t="str">
            <v>Kyrgyz Republic</v>
          </cell>
          <cell r="AO124">
            <v>0</v>
          </cell>
          <cell r="AP124">
            <v>0</v>
          </cell>
          <cell r="AQ124">
            <v>0</v>
          </cell>
          <cell r="AR124">
            <v>0</v>
          </cell>
          <cell r="AW124">
            <v>6.1328494685023677E-5</v>
          </cell>
          <cell r="AY124">
            <v>4</v>
          </cell>
          <cell r="AZ124" t="str">
            <v/>
          </cell>
          <cell r="BA124">
            <v>8092836609</v>
          </cell>
          <cell r="BE124">
            <v>0.10000000149011612</v>
          </cell>
          <cell r="BF124">
            <v>12306419</v>
          </cell>
          <cell r="BG124">
            <v>0</v>
          </cell>
          <cell r="BH124" t="str">
            <v/>
          </cell>
          <cell r="BI124" t="str">
            <v/>
          </cell>
          <cell r="BJ124" t="str">
            <v/>
          </cell>
          <cell r="BK124" t="str">
            <v/>
          </cell>
          <cell r="BL124">
            <v>12306419</v>
          </cell>
          <cell r="BM124">
            <v>1</v>
          </cell>
          <cell r="BN124">
            <v>0</v>
          </cell>
          <cell r="BO124" t="str">
            <v/>
          </cell>
          <cell r="BP124" t="str">
            <v/>
          </cell>
          <cell r="BQ124">
            <v>0</v>
          </cell>
          <cell r="BR124">
            <v>0</v>
          </cell>
          <cell r="BS124">
            <v>0</v>
          </cell>
          <cell r="BT124">
            <v>0</v>
          </cell>
          <cell r="BU124">
            <v>0</v>
          </cell>
          <cell r="BV124">
            <v>0</v>
          </cell>
          <cell r="BW124">
            <v>0</v>
          </cell>
          <cell r="BX124">
            <v>0</v>
          </cell>
          <cell r="BY124">
            <v>0</v>
          </cell>
          <cell r="BZ124">
            <v>1</v>
          </cell>
          <cell r="CA124">
            <v>1</v>
          </cell>
          <cell r="CB124">
            <v>0</v>
          </cell>
          <cell r="CC124">
            <v>1</v>
          </cell>
          <cell r="CD124">
            <v>0</v>
          </cell>
          <cell r="CE124">
            <v>1</v>
          </cell>
          <cell r="CF124">
            <v>0</v>
          </cell>
          <cell r="CG124">
            <v>0</v>
          </cell>
          <cell r="CH124">
            <v>0</v>
          </cell>
          <cell r="CI124">
            <v>0</v>
          </cell>
          <cell r="CJ124">
            <v>0</v>
          </cell>
          <cell r="CK124">
            <v>0</v>
          </cell>
          <cell r="CL124">
            <v>0</v>
          </cell>
          <cell r="CM124">
            <v>0</v>
          </cell>
          <cell r="CN124">
            <v>0</v>
          </cell>
          <cell r="CO124">
            <v>0</v>
          </cell>
          <cell r="CP124">
            <v>1</v>
          </cell>
        </row>
        <row r="125">
          <cell r="A125" t="str">
            <v>Latvia</v>
          </cell>
          <cell r="B125" t="str">
            <v>Latvia</v>
          </cell>
          <cell r="C125" t="str">
            <v>Latvia</v>
          </cell>
          <cell r="D125">
            <v>1</v>
          </cell>
          <cell r="E125">
            <v>1</v>
          </cell>
          <cell r="F125" t="str">
            <v>LVA</v>
          </cell>
          <cell r="G125" t="str">
            <v>LV</v>
          </cell>
          <cell r="H125" t="str">
            <v>Latvia</v>
          </cell>
          <cell r="J125" t="str">
            <v/>
          </cell>
          <cell r="K125" t="str">
            <v>developed</v>
          </cell>
          <cell r="L125">
            <v>1</v>
          </cell>
          <cell r="M125">
            <v>1</v>
          </cell>
          <cell r="N125">
            <v>0</v>
          </cell>
          <cell r="O125">
            <v>0</v>
          </cell>
          <cell r="P125">
            <v>0</v>
          </cell>
          <cell r="Q125">
            <v>0</v>
          </cell>
          <cell r="R125">
            <v>0</v>
          </cell>
          <cell r="S125">
            <v>0</v>
          </cell>
          <cell r="T125">
            <v>0</v>
          </cell>
          <cell r="U125">
            <v>0</v>
          </cell>
          <cell r="V125">
            <v>0</v>
          </cell>
          <cell r="W125">
            <v>0</v>
          </cell>
          <cell r="X125">
            <v>0</v>
          </cell>
          <cell r="Y125" t="str">
            <v>Europe &amp; Central Asia</v>
          </cell>
          <cell r="Z125">
            <v>0</v>
          </cell>
          <cell r="AA125">
            <v>0</v>
          </cell>
          <cell r="AB125" t="str">
            <v>High income</v>
          </cell>
          <cell r="AC125">
            <v>34409229178</v>
          </cell>
          <cell r="AE125" t="str">
            <v/>
          </cell>
          <cell r="AH125">
            <v>55</v>
          </cell>
          <cell r="AI125">
            <v>195.64739990234375</v>
          </cell>
          <cell r="AJ125">
            <v>6.1698001809418201E-3</v>
          </cell>
          <cell r="AK125">
            <v>57.375</v>
          </cell>
          <cell r="AL125">
            <v>1.1114999651908875E-3</v>
          </cell>
          <cell r="AM125">
            <v>511314342.19999999</v>
          </cell>
          <cell r="AN125" t="str">
            <v>Latvia</v>
          </cell>
          <cell r="AO125">
            <v>1</v>
          </cell>
          <cell r="AP125">
            <v>1</v>
          </cell>
          <cell r="AQ125">
            <v>16292204544</v>
          </cell>
          <cell r="AR125">
            <v>1</v>
          </cell>
          <cell r="AS125">
            <v>41</v>
          </cell>
          <cell r="AT125">
            <v>196.50083777927176</v>
          </cell>
          <cell r="AU125">
            <v>5.1730873033055784E-3</v>
          </cell>
          <cell r="AV125">
            <v>68.125974000571418</v>
          </cell>
          <cell r="AW125">
            <v>2.4003728108123174E-4</v>
          </cell>
          <cell r="AX125">
            <v>0</v>
          </cell>
          <cell r="AY125">
            <v>4</v>
          </cell>
          <cell r="AZ125" t="str">
            <v/>
          </cell>
          <cell r="BA125">
            <v>34409229178</v>
          </cell>
          <cell r="BB125">
            <v>610</v>
          </cell>
          <cell r="BE125">
            <v>0.20000000298023224</v>
          </cell>
          <cell r="BF125">
            <v>362835613.44322401</v>
          </cell>
          <cell r="BG125">
            <v>0</v>
          </cell>
          <cell r="BH125">
            <v>182.8323824141041</v>
          </cell>
          <cell r="BI125">
            <v>5.3792277866184851E-3</v>
          </cell>
          <cell r="BJ125">
            <v>59.124999999999993</v>
          </cell>
          <cell r="BK125">
            <v>6.9217988043973611E-4</v>
          </cell>
          <cell r="BL125">
            <v>362835616</v>
          </cell>
          <cell r="BM125">
            <v>1</v>
          </cell>
          <cell r="BN125">
            <v>1</v>
          </cell>
          <cell r="BO125">
            <v>0</v>
          </cell>
          <cell r="BP125">
            <v>0</v>
          </cell>
          <cell r="BQ125">
            <v>1</v>
          </cell>
          <cell r="BR125">
            <v>1</v>
          </cell>
          <cell r="BS125">
            <v>1</v>
          </cell>
          <cell r="BT125">
            <v>1</v>
          </cell>
          <cell r="BU125">
            <v>1</v>
          </cell>
          <cell r="BV125">
            <v>1</v>
          </cell>
          <cell r="BW125">
            <v>1</v>
          </cell>
          <cell r="BX125">
            <v>1</v>
          </cell>
          <cell r="BY125">
            <v>0</v>
          </cell>
          <cell r="BZ125">
            <v>0</v>
          </cell>
          <cell r="CA125">
            <v>0</v>
          </cell>
          <cell r="CB125">
            <v>0</v>
          </cell>
          <cell r="CC125">
            <v>1</v>
          </cell>
          <cell r="CD125">
            <v>0</v>
          </cell>
          <cell r="CE125">
            <v>1</v>
          </cell>
          <cell r="CF125">
            <v>0</v>
          </cell>
          <cell r="CG125">
            <v>0</v>
          </cell>
          <cell r="CH125">
            <v>0</v>
          </cell>
          <cell r="CI125">
            <v>0</v>
          </cell>
          <cell r="CJ125">
            <v>0</v>
          </cell>
          <cell r="CK125">
            <v>0</v>
          </cell>
          <cell r="CL125">
            <v>0</v>
          </cell>
          <cell r="CM125">
            <v>0</v>
          </cell>
          <cell r="CN125">
            <v>0</v>
          </cell>
          <cell r="CO125">
            <v>1</v>
          </cell>
          <cell r="CP125">
            <v>0</v>
          </cell>
        </row>
        <row r="126">
          <cell r="A126" t="str">
            <v>Liechtenstein</v>
          </cell>
          <cell r="B126" t="str">
            <v>Liechtenstein</v>
          </cell>
          <cell r="C126" t="str">
            <v>Liechtenstein</v>
          </cell>
          <cell r="D126">
            <v>1</v>
          </cell>
          <cell r="E126">
            <v>1</v>
          </cell>
          <cell r="F126" t="str">
            <v>LIE</v>
          </cell>
          <cell r="G126" t="str">
            <v>LI</v>
          </cell>
          <cell r="H126" t="str">
            <v>Liechtenstein</v>
          </cell>
          <cell r="J126" t="str">
            <v/>
          </cell>
          <cell r="K126" t="str">
            <v/>
          </cell>
          <cell r="L126">
            <v>0</v>
          </cell>
          <cell r="M126">
            <v>0</v>
          </cell>
          <cell r="N126">
            <v>0</v>
          </cell>
          <cell r="O126">
            <v>0</v>
          </cell>
          <cell r="P126">
            <v>0</v>
          </cell>
          <cell r="Q126">
            <v>0</v>
          </cell>
          <cell r="R126">
            <v>0</v>
          </cell>
          <cell r="S126">
            <v>0</v>
          </cell>
          <cell r="T126">
            <v>0</v>
          </cell>
          <cell r="U126">
            <v>0</v>
          </cell>
          <cell r="V126">
            <v>1</v>
          </cell>
          <cell r="W126">
            <v>0</v>
          </cell>
          <cell r="X126">
            <v>0</v>
          </cell>
          <cell r="Y126" t="str">
            <v>Europe &amp; Central Asia</v>
          </cell>
          <cell r="Z126">
            <v>0</v>
          </cell>
          <cell r="AA126">
            <v>0</v>
          </cell>
          <cell r="AB126" t="str">
            <v>High income</v>
          </cell>
          <cell r="AE126" t="str">
            <v/>
          </cell>
          <cell r="AH126">
            <v>46</v>
          </cell>
          <cell r="AI126">
            <v>240.85879516601563</v>
          </cell>
          <cell r="AJ126">
            <v>7.5954999774694443E-3</v>
          </cell>
          <cell r="AK126">
            <v>78.275001525878906</v>
          </cell>
          <cell r="AL126">
            <v>1.2670000432990491E-4</v>
          </cell>
          <cell r="AM126">
            <v>58270684</v>
          </cell>
          <cell r="AN126" t="str">
            <v>Liechtenstein</v>
          </cell>
          <cell r="AO126">
            <v>1</v>
          </cell>
          <cell r="AP126">
            <v>1</v>
          </cell>
          <cell r="AQ126">
            <v>0</v>
          </cell>
          <cell r="AR126">
            <v>1</v>
          </cell>
          <cell r="AS126">
            <v>37</v>
          </cell>
          <cell r="AT126">
            <v>224.17487439481837</v>
          </cell>
          <cell r="AU126">
            <v>5.9016348711684128E-3</v>
          </cell>
          <cell r="AV126">
            <v>69.507602611428567</v>
          </cell>
          <cell r="AW126">
            <v>2.9748838893023372E-4</v>
          </cell>
          <cell r="AX126">
            <v>0.125</v>
          </cell>
          <cell r="AY126">
            <v>2</v>
          </cell>
          <cell r="AZ126" t="str">
            <v/>
          </cell>
          <cell r="BA126">
            <v>4978000000</v>
          </cell>
          <cell r="BE126">
            <v>0.125</v>
          </cell>
          <cell r="BG126">
            <v>0</v>
          </cell>
          <cell r="BH126">
            <v>229.67763212829624</v>
          </cell>
          <cell r="BI126">
            <v>6.7574916674824296E-3</v>
          </cell>
          <cell r="BJ126">
            <v>74.975000000000009</v>
          </cell>
          <cell r="BK126">
            <v>1.6184818612579059E-4</v>
          </cell>
          <cell r="BL126">
            <v>84839344</v>
          </cell>
          <cell r="BM126">
            <v>1</v>
          </cell>
          <cell r="BN126">
            <v>1</v>
          </cell>
          <cell r="BO126">
            <v>0</v>
          </cell>
          <cell r="BP126">
            <v>0</v>
          </cell>
          <cell r="BQ126">
            <v>0</v>
          </cell>
          <cell r="BR126">
            <v>0</v>
          </cell>
          <cell r="BS126">
            <v>0</v>
          </cell>
          <cell r="BT126">
            <v>0</v>
          </cell>
          <cell r="BU126">
            <v>0</v>
          </cell>
          <cell r="BV126">
            <v>0</v>
          </cell>
          <cell r="BW126">
            <v>0</v>
          </cell>
          <cell r="BX126">
            <v>0</v>
          </cell>
          <cell r="BY126">
            <v>0</v>
          </cell>
          <cell r="BZ126">
            <v>1</v>
          </cell>
          <cell r="CA126">
            <v>1</v>
          </cell>
          <cell r="CB126">
            <v>0</v>
          </cell>
          <cell r="CC126">
            <v>1</v>
          </cell>
          <cell r="CD126">
            <v>0</v>
          </cell>
          <cell r="CE126">
            <v>1</v>
          </cell>
          <cell r="CF126">
            <v>0</v>
          </cell>
          <cell r="CG126">
            <v>0</v>
          </cell>
          <cell r="CH126">
            <v>0</v>
          </cell>
          <cell r="CI126">
            <v>0</v>
          </cell>
          <cell r="CJ126">
            <v>0</v>
          </cell>
          <cell r="CK126">
            <v>0</v>
          </cell>
          <cell r="CL126">
            <v>0</v>
          </cell>
          <cell r="CM126">
            <v>0</v>
          </cell>
          <cell r="CN126">
            <v>0</v>
          </cell>
          <cell r="CO126">
            <v>1</v>
          </cell>
          <cell r="CP126">
            <v>0</v>
          </cell>
        </row>
        <row r="127">
          <cell r="A127" t="str">
            <v>Lithuania</v>
          </cell>
          <cell r="B127" t="str">
            <v>Lithuania</v>
          </cell>
          <cell r="C127" t="str">
            <v>Lithuania</v>
          </cell>
          <cell r="D127">
            <v>1</v>
          </cell>
          <cell r="E127">
            <v>1</v>
          </cell>
          <cell r="F127" t="str">
            <v>LTU</v>
          </cell>
          <cell r="G127" t="str">
            <v>LT</v>
          </cell>
          <cell r="H127" t="str">
            <v>Lithuania</v>
          </cell>
          <cell r="J127" t="str">
            <v/>
          </cell>
          <cell r="K127" t="str">
            <v>developed</v>
          </cell>
          <cell r="L127">
            <v>1</v>
          </cell>
          <cell r="M127">
            <v>0</v>
          </cell>
          <cell r="N127">
            <v>0</v>
          </cell>
          <cell r="O127">
            <v>0</v>
          </cell>
          <cell r="P127">
            <v>0</v>
          </cell>
          <cell r="Q127">
            <v>0</v>
          </cell>
          <cell r="R127">
            <v>0</v>
          </cell>
          <cell r="S127">
            <v>0</v>
          </cell>
          <cell r="T127">
            <v>0</v>
          </cell>
          <cell r="U127">
            <v>0</v>
          </cell>
          <cell r="V127">
            <v>0</v>
          </cell>
          <cell r="W127">
            <v>0</v>
          </cell>
          <cell r="X127">
            <v>0</v>
          </cell>
          <cell r="Y127" t="str">
            <v>Europe &amp; Central Asia</v>
          </cell>
          <cell r="Z127">
            <v>0</v>
          </cell>
          <cell r="AA127">
            <v>0</v>
          </cell>
          <cell r="AB127" t="str">
            <v>High income</v>
          </cell>
          <cell r="AC127">
            <v>53429066429</v>
          </cell>
          <cell r="AE127" t="str">
            <v/>
          </cell>
          <cell r="AH127">
            <v>97</v>
          </cell>
          <cell r="AI127">
            <v>58.749351501464844</v>
          </cell>
          <cell r="AJ127">
            <v>1.8527000211179256E-3</v>
          </cell>
          <cell r="AK127">
            <v>46.775001525878906</v>
          </cell>
          <cell r="AL127">
            <v>1.8920000002253801E-4</v>
          </cell>
          <cell r="AM127">
            <v>87027227.079999998</v>
          </cell>
          <cell r="AN127" t="str">
            <v>Lithuania</v>
          </cell>
          <cell r="AO127">
            <v>1</v>
          </cell>
          <cell r="AP127">
            <v>1</v>
          </cell>
          <cell r="AQ127">
            <v>17018501120</v>
          </cell>
          <cell r="AR127">
            <v>1</v>
          </cell>
          <cell r="AS127">
            <v>52</v>
          </cell>
          <cell r="AT127">
            <v>106.76152755802519</v>
          </cell>
          <cell r="AU127">
            <v>2.8106073690754903E-3</v>
          </cell>
          <cell r="AV127">
            <v>54.826730763952376</v>
          </cell>
          <cell r="AW127">
            <v>2.7183988912421545E-4</v>
          </cell>
          <cell r="AX127">
            <v>0.15</v>
          </cell>
          <cell r="AY127">
            <v>5</v>
          </cell>
          <cell r="AZ127" t="str">
            <v/>
          </cell>
          <cell r="BA127">
            <v>53429066429</v>
          </cell>
          <cell r="BB127">
            <v>694</v>
          </cell>
          <cell r="BE127">
            <v>0.15000000596046448</v>
          </cell>
          <cell r="BF127">
            <v>184334591.42170399</v>
          </cell>
          <cell r="BG127">
            <v>0</v>
          </cell>
          <cell r="BH127">
            <v>89.827488349587384</v>
          </cell>
          <cell r="BI127">
            <v>2.6428716562792729E-3</v>
          </cell>
          <cell r="BJ127">
            <v>50.300000000000011</v>
          </cell>
          <cell r="BK127">
            <v>3.5165427737469929E-4</v>
          </cell>
          <cell r="BL127">
            <v>184334592</v>
          </cell>
          <cell r="BM127">
            <v>1</v>
          </cell>
          <cell r="BN127">
            <v>1</v>
          </cell>
          <cell r="BO127">
            <v>0</v>
          </cell>
          <cell r="BP127">
            <v>0</v>
          </cell>
          <cell r="BQ127">
            <v>1</v>
          </cell>
          <cell r="BR127">
            <v>1</v>
          </cell>
          <cell r="BS127">
            <v>1</v>
          </cell>
          <cell r="BT127">
            <v>1</v>
          </cell>
          <cell r="BU127">
            <v>1</v>
          </cell>
          <cell r="BV127">
            <v>1</v>
          </cell>
          <cell r="BW127">
            <v>0</v>
          </cell>
          <cell r="BX127">
            <v>0</v>
          </cell>
          <cell r="BY127">
            <v>0</v>
          </cell>
          <cell r="BZ127">
            <v>1</v>
          </cell>
          <cell r="CA127">
            <v>1</v>
          </cell>
          <cell r="CB127">
            <v>0</v>
          </cell>
          <cell r="CC127">
            <v>1</v>
          </cell>
          <cell r="CD127">
            <v>0</v>
          </cell>
          <cell r="CE127">
            <v>1</v>
          </cell>
          <cell r="CF127">
            <v>0</v>
          </cell>
          <cell r="CG127">
            <v>0</v>
          </cell>
          <cell r="CH127">
            <v>0</v>
          </cell>
          <cell r="CI127">
            <v>0</v>
          </cell>
          <cell r="CJ127">
            <v>0</v>
          </cell>
          <cell r="CK127">
            <v>0</v>
          </cell>
          <cell r="CL127">
            <v>0</v>
          </cell>
          <cell r="CM127">
            <v>0</v>
          </cell>
          <cell r="CN127">
            <v>0</v>
          </cell>
          <cell r="CO127">
            <v>1</v>
          </cell>
          <cell r="CP127">
            <v>0</v>
          </cell>
        </row>
        <row r="128">
          <cell r="A128" t="str">
            <v>Luxembourg</v>
          </cell>
          <cell r="B128" t="str">
            <v>Luxembourg</v>
          </cell>
          <cell r="C128" t="str">
            <v>Luxembourg2</v>
          </cell>
          <cell r="D128">
            <v>1</v>
          </cell>
          <cell r="E128">
            <v>1</v>
          </cell>
          <cell r="F128" t="str">
            <v>LUX</v>
          </cell>
          <cell r="G128" t="str">
            <v>LU</v>
          </cell>
          <cell r="H128" t="str">
            <v>Luxembourg</v>
          </cell>
          <cell r="J128" t="str">
            <v/>
          </cell>
          <cell r="K128" t="str">
            <v>developed</v>
          </cell>
          <cell r="L128">
            <v>1</v>
          </cell>
          <cell r="M128">
            <v>1</v>
          </cell>
          <cell r="N128">
            <v>0</v>
          </cell>
          <cell r="O128">
            <v>0</v>
          </cell>
          <cell r="P128">
            <v>0</v>
          </cell>
          <cell r="Q128">
            <v>0</v>
          </cell>
          <cell r="R128">
            <v>0</v>
          </cell>
          <cell r="S128">
            <v>0</v>
          </cell>
          <cell r="T128">
            <v>0</v>
          </cell>
          <cell r="U128">
            <v>0</v>
          </cell>
          <cell r="V128">
            <v>0</v>
          </cell>
          <cell r="W128">
            <v>0</v>
          </cell>
          <cell r="X128">
            <v>0</v>
          </cell>
          <cell r="Y128" t="str">
            <v>Europe &amp; Central Asia</v>
          </cell>
          <cell r="Z128">
            <v>0</v>
          </cell>
          <cell r="AA128">
            <v>0</v>
          </cell>
          <cell r="AB128" t="str">
            <v>High income</v>
          </cell>
          <cell r="AC128">
            <v>70885325883</v>
          </cell>
          <cell r="AE128" t="str">
            <v/>
          </cell>
          <cell r="AH128">
            <v>6</v>
          </cell>
          <cell r="AI128">
            <v>975.9180908203125</v>
          </cell>
          <cell r="AJ128">
            <v>3.0775699764490128E-2</v>
          </cell>
          <cell r="AK128">
            <v>58.200000762939453</v>
          </cell>
          <cell r="AL128">
            <v>0.1213202029466629</v>
          </cell>
          <cell r="AM128">
            <v>55808878675</v>
          </cell>
          <cell r="AN128" t="str">
            <v>Luxembourg</v>
          </cell>
          <cell r="AO128">
            <v>1</v>
          </cell>
          <cell r="AP128">
            <v>1</v>
          </cell>
          <cell r="AQ128">
            <v>4402580029440</v>
          </cell>
          <cell r="AR128">
            <v>1</v>
          </cell>
          <cell r="AS128">
            <v>6</v>
          </cell>
          <cell r="AT128">
            <v>1794.9220606264143</v>
          </cell>
          <cell r="AU128">
            <v>4.7253175239281679E-2</v>
          </cell>
          <cell r="AV128">
            <v>72.435925220380952</v>
          </cell>
          <cell r="AW128">
            <v>0.1053296595768899</v>
          </cell>
          <cell r="AX128">
            <v>3.0000000000000001E-3</v>
          </cell>
          <cell r="AY128">
            <v>4</v>
          </cell>
          <cell r="AZ128" t="str">
            <v/>
          </cell>
          <cell r="BA128">
            <v>70885325883</v>
          </cell>
          <cell r="BB128">
            <v>7034</v>
          </cell>
          <cell r="BE128">
            <v>0.26010000705718994</v>
          </cell>
          <cell r="BF128">
            <v>64811542938.706497</v>
          </cell>
          <cell r="BG128">
            <v>0</v>
          </cell>
          <cell r="BH128">
            <v>849.35997759776149</v>
          </cell>
          <cell r="BI128">
            <v>2.4989560011241623E-2</v>
          </cell>
          <cell r="BJ128">
            <v>55.45000000000001</v>
          </cell>
          <cell r="BK128">
            <v>0.12364069121194055</v>
          </cell>
          <cell r="BL128">
            <v>64811544576</v>
          </cell>
          <cell r="BM128">
            <v>1</v>
          </cell>
          <cell r="BN128">
            <v>1</v>
          </cell>
          <cell r="BO128">
            <v>1</v>
          </cell>
          <cell r="BP128">
            <v>1</v>
          </cell>
          <cell r="BQ128">
            <v>1</v>
          </cell>
          <cell r="BR128">
            <v>1</v>
          </cell>
          <cell r="BS128">
            <v>1</v>
          </cell>
          <cell r="BT128">
            <v>1</v>
          </cell>
          <cell r="BU128">
            <v>1</v>
          </cell>
          <cell r="BV128">
            <v>1</v>
          </cell>
          <cell r="BW128">
            <v>1</v>
          </cell>
          <cell r="BX128">
            <v>1</v>
          </cell>
          <cell r="BY128">
            <v>0</v>
          </cell>
          <cell r="BZ128">
            <v>0</v>
          </cell>
          <cell r="CA128">
            <v>0</v>
          </cell>
          <cell r="CB128">
            <v>1</v>
          </cell>
          <cell r="CC128">
            <v>1</v>
          </cell>
          <cell r="CD128">
            <v>0</v>
          </cell>
          <cell r="CE128">
            <v>1</v>
          </cell>
          <cell r="CF128">
            <v>0</v>
          </cell>
          <cell r="CG128">
            <v>0</v>
          </cell>
          <cell r="CH128">
            <v>0</v>
          </cell>
          <cell r="CI128">
            <v>0</v>
          </cell>
          <cell r="CJ128">
            <v>0</v>
          </cell>
          <cell r="CK128">
            <v>0</v>
          </cell>
          <cell r="CL128">
            <v>0</v>
          </cell>
          <cell r="CM128">
            <v>0</v>
          </cell>
          <cell r="CN128">
            <v>0</v>
          </cell>
          <cell r="CO128">
            <v>1</v>
          </cell>
          <cell r="CP128">
            <v>0</v>
          </cell>
        </row>
        <row r="129">
          <cell r="A129" t="str">
            <v>Macedonia</v>
          </cell>
          <cell r="B129" t="str">
            <v>Macedonia</v>
          </cell>
          <cell r="C129" t="str">
            <v>Macedonia</v>
          </cell>
          <cell r="D129">
            <v>1</v>
          </cell>
          <cell r="E129">
            <v>1</v>
          </cell>
          <cell r="F129" t="str">
            <v>MKD</v>
          </cell>
          <cell r="G129" t="str">
            <v>MK</v>
          </cell>
          <cell r="H129" t="str">
            <v>Macedonia</v>
          </cell>
          <cell r="I129">
            <v>1</v>
          </cell>
          <cell r="J129" t="str">
            <v>Emerging and Developing Europe</v>
          </cell>
          <cell r="K129" t="str">
            <v>transition</v>
          </cell>
          <cell r="L129">
            <v>0</v>
          </cell>
          <cell r="M129">
            <v>0</v>
          </cell>
          <cell r="N129">
            <v>0</v>
          </cell>
          <cell r="O129">
            <v>0</v>
          </cell>
          <cell r="P129">
            <v>0</v>
          </cell>
          <cell r="Q129">
            <v>0</v>
          </cell>
          <cell r="R129">
            <v>0</v>
          </cell>
          <cell r="S129">
            <v>0</v>
          </cell>
          <cell r="T129">
            <v>0</v>
          </cell>
          <cell r="U129">
            <v>0</v>
          </cell>
          <cell r="V129">
            <v>0</v>
          </cell>
          <cell r="W129">
            <v>0</v>
          </cell>
          <cell r="X129">
            <v>0</v>
          </cell>
          <cell r="Y129" t="str">
            <v>Europe &amp; Central Asia</v>
          </cell>
          <cell r="Z129">
            <v>0</v>
          </cell>
          <cell r="AA129">
            <v>0</v>
          </cell>
          <cell r="AB129" t="str">
            <v>Upper middle income</v>
          </cell>
          <cell r="AC129">
            <v>12672131053</v>
          </cell>
          <cell r="AE129" t="str">
            <v/>
          </cell>
          <cell r="AH129">
            <v>102</v>
          </cell>
          <cell r="AI129">
            <v>39.764858245849609</v>
          </cell>
          <cell r="AJ129">
            <v>1.2540000025182962E-3</v>
          </cell>
          <cell r="AK129">
            <v>60.674999237060547</v>
          </cell>
          <cell r="AL129">
            <v>5.6399999266432133E-6</v>
          </cell>
          <cell r="AM129">
            <v>2595257.5090000001</v>
          </cell>
          <cell r="AN129" t="str">
            <v>Macedonia</v>
          </cell>
          <cell r="AO129">
            <v>1</v>
          </cell>
          <cell r="AP129">
            <v>1</v>
          </cell>
          <cell r="AQ129">
            <v>367857024</v>
          </cell>
          <cell r="AR129">
            <v>0</v>
          </cell>
          <cell r="AW129">
            <v>6.8067791896444263E-5</v>
          </cell>
          <cell r="AY129">
            <v>4</v>
          </cell>
          <cell r="AZ129" t="str">
            <v/>
          </cell>
          <cell r="BA129">
            <v>12672131053</v>
          </cell>
          <cell r="BB129">
            <v>362.37939453125</v>
          </cell>
          <cell r="BE129">
            <v>0.10000000149011612</v>
          </cell>
          <cell r="BF129">
            <v>4769447.1721504498</v>
          </cell>
          <cell r="BG129">
            <v>0</v>
          </cell>
          <cell r="BH129">
            <v>54.855027577654816</v>
          </cell>
          <cell r="BI129">
            <v>1.6139246488245788E-3</v>
          </cell>
          <cell r="BJ129">
            <v>64.050000000000011</v>
          </cell>
          <cell r="BK129">
            <v>9.0986530843927771E-6</v>
          </cell>
          <cell r="BL129">
            <v>4769447</v>
          </cell>
          <cell r="BM129">
            <v>1</v>
          </cell>
          <cell r="BN129">
            <v>1</v>
          </cell>
          <cell r="BO129">
            <v>0</v>
          </cell>
          <cell r="BP129">
            <v>0</v>
          </cell>
          <cell r="BQ129">
            <v>0</v>
          </cell>
          <cell r="BR129">
            <v>0</v>
          </cell>
          <cell r="BS129">
            <v>0</v>
          </cell>
          <cell r="BT129">
            <v>0</v>
          </cell>
          <cell r="BU129">
            <v>0</v>
          </cell>
          <cell r="BV129">
            <v>0</v>
          </cell>
          <cell r="BW129">
            <v>0</v>
          </cell>
          <cell r="BX129">
            <v>0</v>
          </cell>
          <cell r="BY129">
            <v>0</v>
          </cell>
          <cell r="BZ129">
            <v>1</v>
          </cell>
          <cell r="CA129">
            <v>1</v>
          </cell>
          <cell r="CB129">
            <v>0</v>
          </cell>
          <cell r="CC129">
            <v>1</v>
          </cell>
          <cell r="CD129">
            <v>0</v>
          </cell>
          <cell r="CE129">
            <v>1</v>
          </cell>
          <cell r="CF129">
            <v>0</v>
          </cell>
          <cell r="CG129">
            <v>0</v>
          </cell>
          <cell r="CH129">
            <v>0</v>
          </cell>
          <cell r="CI129">
            <v>0</v>
          </cell>
          <cell r="CJ129">
            <v>0</v>
          </cell>
          <cell r="CK129">
            <v>0</v>
          </cell>
          <cell r="CL129">
            <v>0</v>
          </cell>
          <cell r="CM129">
            <v>0</v>
          </cell>
          <cell r="CN129">
            <v>1</v>
          </cell>
          <cell r="CO129">
            <v>0</v>
          </cell>
          <cell r="CP129">
            <v>0</v>
          </cell>
        </row>
        <row r="130">
          <cell r="A130" t="str">
            <v>Moldova</v>
          </cell>
          <cell r="D130">
            <v>0</v>
          </cell>
          <cell r="E130">
            <v>0</v>
          </cell>
          <cell r="F130" t="str">
            <v>MDA</v>
          </cell>
          <cell r="G130" t="str">
            <v>MD</v>
          </cell>
          <cell r="H130" t="str">
            <v>Moldova</v>
          </cell>
          <cell r="I130">
            <v>1</v>
          </cell>
          <cell r="J130" t="str">
            <v>Commonwealth of Independent States</v>
          </cell>
          <cell r="K130" t="str">
            <v>transition</v>
          </cell>
          <cell r="L130">
            <v>0</v>
          </cell>
          <cell r="M130">
            <v>0</v>
          </cell>
          <cell r="N130">
            <v>0</v>
          </cell>
          <cell r="O130">
            <v>0</v>
          </cell>
          <cell r="P130">
            <v>0</v>
          </cell>
          <cell r="Q130">
            <v>0</v>
          </cell>
          <cell r="R130">
            <v>0</v>
          </cell>
          <cell r="S130">
            <v>0</v>
          </cell>
          <cell r="T130">
            <v>0</v>
          </cell>
          <cell r="U130">
            <v>0</v>
          </cell>
          <cell r="V130">
            <v>0</v>
          </cell>
          <cell r="W130">
            <v>0</v>
          </cell>
          <cell r="X130">
            <v>0</v>
          </cell>
          <cell r="Y130" t="str">
            <v>Europe &amp; Central Asia</v>
          </cell>
          <cell r="Z130">
            <v>0</v>
          </cell>
          <cell r="AA130">
            <v>0</v>
          </cell>
          <cell r="AB130" t="str">
            <v>Lower middle income</v>
          </cell>
          <cell r="AC130">
            <v>11443671436</v>
          </cell>
          <cell r="AE130" t="str">
            <v/>
          </cell>
          <cell r="AL130">
            <v>1.2900000001536682E-5</v>
          </cell>
          <cell r="AM130" t="str">
            <v/>
          </cell>
          <cell r="AN130" t="str">
            <v>Moldova</v>
          </cell>
          <cell r="AO130">
            <v>0</v>
          </cell>
          <cell r="AP130">
            <v>0</v>
          </cell>
          <cell r="AQ130">
            <v>0</v>
          </cell>
          <cell r="AR130">
            <v>0</v>
          </cell>
          <cell r="AW130">
            <v>4.1735354759186633E-5</v>
          </cell>
          <cell r="AY130">
            <v>4</v>
          </cell>
          <cell r="AZ130" t="str">
            <v/>
          </cell>
          <cell r="BA130">
            <v>11443671436</v>
          </cell>
          <cell r="BB130">
            <v>158.40012741088867</v>
          </cell>
          <cell r="BE130">
            <v>0.11999999731779099</v>
          </cell>
          <cell r="BF130">
            <v>5470000</v>
          </cell>
          <cell r="BG130">
            <v>0</v>
          </cell>
          <cell r="BH130" t="str">
            <v/>
          </cell>
          <cell r="BI130" t="str">
            <v/>
          </cell>
          <cell r="BJ130" t="str">
            <v/>
          </cell>
          <cell r="BK130" t="str">
            <v/>
          </cell>
          <cell r="BL130">
            <v>5470000</v>
          </cell>
          <cell r="BM130">
            <v>1</v>
          </cell>
          <cell r="BN130">
            <v>0</v>
          </cell>
          <cell r="BO130" t="str">
            <v/>
          </cell>
          <cell r="BP130" t="str">
            <v/>
          </cell>
          <cell r="BQ130">
            <v>0</v>
          </cell>
          <cell r="BR130">
            <v>0</v>
          </cell>
          <cell r="BS130">
            <v>0</v>
          </cell>
          <cell r="BT130">
            <v>0</v>
          </cell>
          <cell r="BU130">
            <v>0</v>
          </cell>
          <cell r="BV130">
            <v>0</v>
          </cell>
          <cell r="BW130">
            <v>0</v>
          </cell>
          <cell r="BX130">
            <v>0</v>
          </cell>
          <cell r="BY130">
            <v>0</v>
          </cell>
          <cell r="BZ130">
            <v>1</v>
          </cell>
          <cell r="CA130">
            <v>1</v>
          </cell>
          <cell r="CB130">
            <v>0</v>
          </cell>
          <cell r="CC130">
            <v>1</v>
          </cell>
          <cell r="CD130">
            <v>0</v>
          </cell>
          <cell r="CE130">
            <v>1</v>
          </cell>
          <cell r="CF130">
            <v>0</v>
          </cell>
          <cell r="CG130">
            <v>0</v>
          </cell>
          <cell r="CH130">
            <v>0</v>
          </cell>
          <cell r="CI130">
            <v>0</v>
          </cell>
          <cell r="CJ130">
            <v>0</v>
          </cell>
          <cell r="CK130">
            <v>0</v>
          </cell>
          <cell r="CL130">
            <v>0</v>
          </cell>
          <cell r="CM130">
            <v>0</v>
          </cell>
          <cell r="CN130">
            <v>0</v>
          </cell>
          <cell r="CO130">
            <v>0</v>
          </cell>
          <cell r="CP130">
            <v>1</v>
          </cell>
        </row>
        <row r="131">
          <cell r="A131" t="str">
            <v>Monaco</v>
          </cell>
          <cell r="B131" t="str">
            <v>Monaco</v>
          </cell>
          <cell r="C131" t="str">
            <v>Monaco</v>
          </cell>
          <cell r="D131">
            <v>1</v>
          </cell>
          <cell r="E131">
            <v>1</v>
          </cell>
          <cell r="F131" t="str">
            <v>MCO</v>
          </cell>
          <cell r="G131" t="str">
            <v>MC</v>
          </cell>
          <cell r="H131" t="str">
            <v>Monaco</v>
          </cell>
          <cell r="J131" t="str">
            <v/>
          </cell>
          <cell r="K131" t="str">
            <v/>
          </cell>
          <cell r="L131">
            <v>0</v>
          </cell>
          <cell r="M131">
            <v>0</v>
          </cell>
          <cell r="N131">
            <v>0</v>
          </cell>
          <cell r="O131">
            <v>0</v>
          </cell>
          <cell r="P131">
            <v>0</v>
          </cell>
          <cell r="Q131">
            <v>0</v>
          </cell>
          <cell r="R131">
            <v>0</v>
          </cell>
          <cell r="S131">
            <v>0</v>
          </cell>
          <cell r="T131">
            <v>0</v>
          </cell>
          <cell r="U131">
            <v>0</v>
          </cell>
          <cell r="V131">
            <v>1</v>
          </cell>
          <cell r="W131">
            <v>0</v>
          </cell>
          <cell r="X131">
            <v>0</v>
          </cell>
          <cell r="Y131" t="str">
            <v>Europe &amp; Central Asia</v>
          </cell>
          <cell r="Z131">
            <v>0</v>
          </cell>
          <cell r="AA131">
            <v>0</v>
          </cell>
          <cell r="AB131" t="str">
            <v>High income</v>
          </cell>
          <cell r="AC131">
            <v>7184844193</v>
          </cell>
          <cell r="AE131" t="str">
            <v/>
          </cell>
          <cell r="AH131">
            <v>92</v>
          </cell>
          <cell r="AI131">
            <v>82.931533813476563</v>
          </cell>
          <cell r="AJ131">
            <v>2.6153000071644783E-3</v>
          </cell>
          <cell r="AK131">
            <v>77.5</v>
          </cell>
          <cell r="AL131">
            <v>5.6600001698825508E-6</v>
          </cell>
          <cell r="AM131">
            <v>2601439.75</v>
          </cell>
          <cell r="AN131" t="str">
            <v>Monaco</v>
          </cell>
          <cell r="AO131">
            <v>1</v>
          </cell>
          <cell r="AP131">
            <v>1</v>
          </cell>
          <cell r="AQ131">
            <v>0</v>
          </cell>
          <cell r="AR131">
            <v>1</v>
          </cell>
          <cell r="AS131">
            <v>40</v>
          </cell>
          <cell r="AT131">
            <v>206.97245469293372</v>
          </cell>
          <cell r="AU131">
            <v>5.4487634231295259E-3</v>
          </cell>
          <cell r="AV131">
            <v>67.558046400076194</v>
          </cell>
          <cell r="AW131">
            <v>3.0244325913715537E-4</v>
          </cell>
          <cell r="AX131">
            <v>0</v>
          </cell>
          <cell r="AY131">
            <v>4</v>
          </cell>
          <cell r="AZ131" t="str">
            <v/>
          </cell>
          <cell r="BA131">
            <v>7184844193</v>
          </cell>
          <cell r="BE131">
            <v>0.33330002427101135</v>
          </cell>
          <cell r="BG131">
            <v>0</v>
          </cell>
          <cell r="BH131">
            <v>79.897861304894406</v>
          </cell>
          <cell r="BI131">
            <v>2.3507257847203054E-3</v>
          </cell>
          <cell r="BJ131">
            <v>70.300000000000011</v>
          </cell>
          <cell r="BK131">
            <v>1.2162071095364777E-5</v>
          </cell>
          <cell r="BL131">
            <v>6375247</v>
          </cell>
          <cell r="BM131">
            <v>1</v>
          </cell>
          <cell r="BN131">
            <v>1</v>
          </cell>
          <cell r="BO131">
            <v>0</v>
          </cell>
          <cell r="BP131">
            <v>0</v>
          </cell>
          <cell r="BQ131">
            <v>0</v>
          </cell>
          <cell r="BR131">
            <v>0</v>
          </cell>
          <cell r="BS131">
            <v>0</v>
          </cell>
          <cell r="BT131">
            <v>0</v>
          </cell>
          <cell r="BU131">
            <v>0</v>
          </cell>
          <cell r="BV131">
            <v>0</v>
          </cell>
          <cell r="BW131">
            <v>0</v>
          </cell>
          <cell r="BX131">
            <v>0</v>
          </cell>
          <cell r="BY131">
            <v>0</v>
          </cell>
          <cell r="BZ131">
            <v>1</v>
          </cell>
          <cell r="CA131">
            <v>1</v>
          </cell>
          <cell r="CB131">
            <v>0</v>
          </cell>
          <cell r="CC131">
            <v>1</v>
          </cell>
          <cell r="CD131">
            <v>0</v>
          </cell>
          <cell r="CE131">
            <v>1</v>
          </cell>
          <cell r="CF131">
            <v>0</v>
          </cell>
          <cell r="CG131">
            <v>0</v>
          </cell>
          <cell r="CH131">
            <v>0</v>
          </cell>
          <cell r="CI131">
            <v>0</v>
          </cell>
          <cell r="CJ131">
            <v>0</v>
          </cell>
          <cell r="CK131">
            <v>0</v>
          </cell>
          <cell r="CL131">
            <v>0</v>
          </cell>
          <cell r="CM131">
            <v>0</v>
          </cell>
          <cell r="CN131">
            <v>0</v>
          </cell>
          <cell r="CO131">
            <v>1</v>
          </cell>
          <cell r="CP131">
            <v>0</v>
          </cell>
        </row>
        <row r="132">
          <cell r="A132" t="str">
            <v>Montenegro</v>
          </cell>
          <cell r="B132" t="str">
            <v>Montenegro</v>
          </cell>
          <cell r="C132" t="str">
            <v>Montenegro</v>
          </cell>
          <cell r="D132">
            <v>1</v>
          </cell>
          <cell r="E132">
            <v>1</v>
          </cell>
          <cell r="F132" t="str">
            <v>MNE</v>
          </cell>
          <cell r="G132" t="str">
            <v>ME</v>
          </cell>
          <cell r="H132" t="str">
            <v>Montenegro</v>
          </cell>
          <cell r="I132">
            <v>1</v>
          </cell>
          <cell r="J132" t="str">
            <v>Emerging and Developing Europe</v>
          </cell>
          <cell r="K132" t="str">
            <v>transition</v>
          </cell>
          <cell r="L132">
            <v>0</v>
          </cell>
          <cell r="M132">
            <v>0</v>
          </cell>
          <cell r="N132">
            <v>0</v>
          </cell>
          <cell r="O132">
            <v>0</v>
          </cell>
          <cell r="P132">
            <v>0</v>
          </cell>
          <cell r="Q132">
            <v>0</v>
          </cell>
          <cell r="R132">
            <v>0</v>
          </cell>
          <cell r="S132">
            <v>0</v>
          </cell>
          <cell r="T132">
            <v>0</v>
          </cell>
          <cell r="U132">
            <v>0</v>
          </cell>
          <cell r="V132">
            <v>0</v>
          </cell>
          <cell r="W132">
            <v>0</v>
          </cell>
          <cell r="X132">
            <v>1</v>
          </cell>
          <cell r="Y132" t="str">
            <v>Europe &amp; Central Asia</v>
          </cell>
          <cell r="Z132">
            <v>0</v>
          </cell>
          <cell r="AA132">
            <v>0</v>
          </cell>
          <cell r="AB132" t="str">
            <v>Upper middle income</v>
          </cell>
          <cell r="AC132">
            <v>5504166667</v>
          </cell>
          <cell r="AE132" t="str">
            <v/>
          </cell>
          <cell r="AH132">
            <v>99</v>
          </cell>
          <cell r="AI132">
            <v>52.642250061035156</v>
          </cell>
          <cell r="AJ132">
            <v>1.6600999515503645E-3</v>
          </cell>
          <cell r="AK132">
            <v>63.150001525878906</v>
          </cell>
          <cell r="AL132">
            <v>9.1299998530303128E-6</v>
          </cell>
          <cell r="AM132">
            <v>4201584.3899999997</v>
          </cell>
          <cell r="AN132" t="str">
            <v>Montenegro</v>
          </cell>
          <cell r="AO132">
            <v>1</v>
          </cell>
          <cell r="AP132">
            <v>1</v>
          </cell>
          <cell r="AQ132">
            <v>0</v>
          </cell>
          <cell r="AR132">
            <v>0</v>
          </cell>
          <cell r="AW132">
            <v>8.0769720828510242E-5</v>
          </cell>
          <cell r="AY132">
            <v>4</v>
          </cell>
          <cell r="AZ132" t="str">
            <v/>
          </cell>
          <cell r="BA132">
            <v>5504166667</v>
          </cell>
          <cell r="BB132">
            <v>47.627005577087402</v>
          </cell>
          <cell r="BE132">
            <v>9.0000003576278687E-2</v>
          </cell>
          <cell r="BF132">
            <v>8001772.90478916</v>
          </cell>
          <cell r="BG132">
            <v>0</v>
          </cell>
          <cell r="BH132">
            <v>53.64899629902505</v>
          </cell>
          <cell r="BI132">
            <v>1.5784412356574166E-3</v>
          </cell>
          <cell r="BJ132">
            <v>60.024999999999991</v>
          </cell>
          <cell r="BK132">
            <v>1.5264946458761998E-5</v>
          </cell>
          <cell r="BL132">
            <v>8001773</v>
          </cell>
          <cell r="BM132">
            <v>1</v>
          </cell>
          <cell r="BN132">
            <v>1</v>
          </cell>
          <cell r="BO132">
            <v>0</v>
          </cell>
          <cell r="BP132">
            <v>0</v>
          </cell>
          <cell r="BQ132">
            <v>0</v>
          </cell>
          <cell r="BR132">
            <v>0</v>
          </cell>
          <cell r="BS132">
            <v>0</v>
          </cell>
          <cell r="BT132">
            <v>0</v>
          </cell>
          <cell r="BU132">
            <v>0</v>
          </cell>
          <cell r="BV132">
            <v>0</v>
          </cell>
          <cell r="BW132">
            <v>0</v>
          </cell>
          <cell r="BX132">
            <v>0</v>
          </cell>
          <cell r="BY132">
            <v>0</v>
          </cell>
          <cell r="BZ132">
            <v>1</v>
          </cell>
          <cell r="CA132">
            <v>1</v>
          </cell>
          <cell r="CB132">
            <v>0</v>
          </cell>
          <cell r="CC132">
            <v>1</v>
          </cell>
          <cell r="CD132">
            <v>0</v>
          </cell>
          <cell r="CE132">
            <v>1</v>
          </cell>
          <cell r="CF132">
            <v>0</v>
          </cell>
          <cell r="CG132">
            <v>0</v>
          </cell>
          <cell r="CH132">
            <v>0</v>
          </cell>
          <cell r="CI132">
            <v>0</v>
          </cell>
          <cell r="CJ132">
            <v>0</v>
          </cell>
          <cell r="CK132">
            <v>0</v>
          </cell>
          <cell r="CL132">
            <v>0</v>
          </cell>
          <cell r="CM132">
            <v>0</v>
          </cell>
          <cell r="CN132">
            <v>1</v>
          </cell>
          <cell r="CO132">
            <v>0</v>
          </cell>
          <cell r="CP132">
            <v>0</v>
          </cell>
        </row>
        <row r="133">
          <cell r="A133" t="str">
            <v>Netherlands</v>
          </cell>
          <cell r="B133" t="str">
            <v>Netherlands</v>
          </cell>
          <cell r="C133" t="str">
            <v>Netherlands2</v>
          </cell>
          <cell r="D133">
            <v>1</v>
          </cell>
          <cell r="E133">
            <v>1</v>
          </cell>
          <cell r="F133" t="str">
            <v>NLD</v>
          </cell>
          <cell r="G133" t="str">
            <v>NL</v>
          </cell>
          <cell r="H133" t="str">
            <v>Netherlands</v>
          </cell>
          <cell r="J133" t="str">
            <v/>
          </cell>
          <cell r="K133" t="str">
            <v>developed</v>
          </cell>
          <cell r="L133">
            <v>1</v>
          </cell>
          <cell r="M133">
            <v>1</v>
          </cell>
          <cell r="N133">
            <v>0</v>
          </cell>
          <cell r="O133">
            <v>0</v>
          </cell>
          <cell r="P133">
            <v>0</v>
          </cell>
          <cell r="Q133">
            <v>0</v>
          </cell>
          <cell r="R133">
            <v>0</v>
          </cell>
          <cell r="S133">
            <v>0</v>
          </cell>
          <cell r="T133">
            <v>0</v>
          </cell>
          <cell r="U133">
            <v>0</v>
          </cell>
          <cell r="V133">
            <v>0</v>
          </cell>
          <cell r="W133">
            <v>0</v>
          </cell>
          <cell r="X133">
            <v>0</v>
          </cell>
          <cell r="Y133" t="str">
            <v>Europe &amp; Central Asia</v>
          </cell>
          <cell r="Z133">
            <v>0</v>
          </cell>
          <cell r="AA133">
            <v>0</v>
          </cell>
          <cell r="AB133" t="str">
            <v>High income</v>
          </cell>
          <cell r="AC133">
            <v>913658000000</v>
          </cell>
          <cell r="AE133" t="str">
            <v/>
          </cell>
          <cell r="AH133">
            <v>14</v>
          </cell>
          <cell r="AI133">
            <v>598.80859375</v>
          </cell>
          <cell r="AJ133">
            <v>1.8883500248193741E-2</v>
          </cell>
          <cell r="AK133">
            <v>66.025001525878906</v>
          </cell>
          <cell r="AL133">
            <v>9.0050995349884033E-3</v>
          </cell>
          <cell r="AM133">
            <v>4142461008</v>
          </cell>
          <cell r="AN133" t="str">
            <v>Netherlands</v>
          </cell>
          <cell r="AO133">
            <v>1</v>
          </cell>
          <cell r="AP133">
            <v>1</v>
          </cell>
          <cell r="AQ133">
            <v>1915923857408</v>
          </cell>
          <cell r="AR133">
            <v>1</v>
          </cell>
          <cell r="AS133">
            <v>4</v>
          </cell>
          <cell r="AT133">
            <v>2390.9351926777608</v>
          </cell>
          <cell r="AU133">
            <v>6.2943835904462064E-2</v>
          </cell>
          <cell r="AV133">
            <v>78.01369583228572</v>
          </cell>
          <cell r="AW133">
            <v>0.12769260271627672</v>
          </cell>
          <cell r="AX133">
            <v>2.4399999999999998E-2</v>
          </cell>
          <cell r="AY133">
            <v>52</v>
          </cell>
          <cell r="AZ133" t="str">
            <v>French</v>
          </cell>
          <cell r="BA133">
            <v>913658000000</v>
          </cell>
          <cell r="BB133">
            <v>16997</v>
          </cell>
          <cell r="BE133">
            <v>0.25</v>
          </cell>
          <cell r="BF133">
            <v>5798163782.8296804</v>
          </cell>
          <cell r="BG133">
            <v>0</v>
          </cell>
          <cell r="BH133">
            <v>682.20181491099322</v>
          </cell>
          <cell r="BI133">
            <v>2.0071493410500376E-2</v>
          </cell>
          <cell r="BJ133">
            <v>67.400000000000006</v>
          </cell>
          <cell r="BK133">
            <v>1.1061131171450078E-2</v>
          </cell>
          <cell r="BL133">
            <v>5798163968</v>
          </cell>
          <cell r="BM133">
            <v>1</v>
          </cell>
          <cell r="BN133">
            <v>1</v>
          </cell>
          <cell r="BO133">
            <v>1</v>
          </cell>
          <cell r="BP133">
            <v>1</v>
          </cell>
          <cell r="BQ133">
            <v>1</v>
          </cell>
          <cell r="BR133">
            <v>1</v>
          </cell>
          <cell r="BS133">
            <v>1</v>
          </cell>
          <cell r="BT133">
            <v>1</v>
          </cell>
          <cell r="BU133">
            <v>1</v>
          </cell>
          <cell r="BV133">
            <v>1</v>
          </cell>
          <cell r="BW133">
            <v>1</v>
          </cell>
          <cell r="BX133">
            <v>1</v>
          </cell>
          <cell r="BY133">
            <v>0</v>
          </cell>
          <cell r="BZ133">
            <v>0</v>
          </cell>
          <cell r="CA133">
            <v>0</v>
          </cell>
          <cell r="CB133">
            <v>1</v>
          </cell>
          <cell r="CC133">
            <v>1</v>
          </cell>
          <cell r="CD133">
            <v>0</v>
          </cell>
          <cell r="CE133">
            <v>1</v>
          </cell>
          <cell r="CF133">
            <v>0</v>
          </cell>
          <cell r="CG133">
            <v>0</v>
          </cell>
          <cell r="CH133">
            <v>0</v>
          </cell>
          <cell r="CI133">
            <v>0</v>
          </cell>
          <cell r="CJ133">
            <v>0</v>
          </cell>
          <cell r="CK133">
            <v>0</v>
          </cell>
          <cell r="CL133">
            <v>0</v>
          </cell>
          <cell r="CM133">
            <v>0</v>
          </cell>
          <cell r="CN133">
            <v>0</v>
          </cell>
          <cell r="CO133">
            <v>1</v>
          </cell>
          <cell r="CP133">
            <v>0</v>
          </cell>
        </row>
        <row r="134">
          <cell r="A134" t="str">
            <v>Norway</v>
          </cell>
          <cell r="B134" t="str">
            <v>Norway</v>
          </cell>
          <cell r="C134" t="str">
            <v>Norway2</v>
          </cell>
          <cell r="D134">
            <v>1</v>
          </cell>
          <cell r="E134">
            <v>1</v>
          </cell>
          <cell r="F134" t="str">
            <v>NOR</v>
          </cell>
          <cell r="G134" t="str">
            <v>NO</v>
          </cell>
          <cell r="H134" t="str">
            <v>Norway</v>
          </cell>
          <cell r="J134" t="str">
            <v/>
          </cell>
          <cell r="K134" t="str">
            <v>developed</v>
          </cell>
          <cell r="L134">
            <v>0</v>
          </cell>
          <cell r="M134">
            <v>1</v>
          </cell>
          <cell r="N134">
            <v>0</v>
          </cell>
          <cell r="O134">
            <v>0</v>
          </cell>
          <cell r="P134">
            <v>0</v>
          </cell>
          <cell r="Q134">
            <v>0</v>
          </cell>
          <cell r="R134">
            <v>0</v>
          </cell>
          <cell r="S134">
            <v>0</v>
          </cell>
          <cell r="T134">
            <v>0</v>
          </cell>
          <cell r="U134">
            <v>0</v>
          </cell>
          <cell r="V134">
            <v>0</v>
          </cell>
          <cell r="W134">
            <v>0</v>
          </cell>
          <cell r="X134">
            <v>0</v>
          </cell>
          <cell r="Y134" t="str">
            <v>Europe &amp; Central Asia</v>
          </cell>
          <cell r="Z134">
            <v>0</v>
          </cell>
          <cell r="AA134">
            <v>0</v>
          </cell>
          <cell r="AB134" t="str">
            <v>High income</v>
          </cell>
          <cell r="AC134">
            <v>434167000000</v>
          </cell>
          <cell r="AE134" t="str">
            <v/>
          </cell>
          <cell r="AH134">
            <v>45</v>
          </cell>
          <cell r="AI134">
            <v>242.84840393066406</v>
          </cell>
          <cell r="AJ134">
            <v>7.6582999899983406E-3</v>
          </cell>
          <cell r="AK134">
            <v>51.575000762939453</v>
          </cell>
          <cell r="AL134">
            <v>5.5468999780714512E-3</v>
          </cell>
          <cell r="AM134">
            <v>2551658022</v>
          </cell>
          <cell r="AN134" t="str">
            <v>Norway</v>
          </cell>
          <cell r="AO134">
            <v>1</v>
          </cell>
          <cell r="AP134">
            <v>1</v>
          </cell>
          <cell r="AQ134">
            <v>1154348613632</v>
          </cell>
          <cell r="AR134">
            <v>0</v>
          </cell>
          <cell r="AW134">
            <v>4.3768023326381392E-3</v>
          </cell>
          <cell r="AY134">
            <v>113</v>
          </cell>
          <cell r="AZ134" t="str">
            <v>Scandinavian</v>
          </cell>
          <cell r="BA134">
            <v>434167000000</v>
          </cell>
          <cell r="BB134">
            <v>5600</v>
          </cell>
          <cell r="BE134">
            <v>0.23000000417232513</v>
          </cell>
          <cell r="BF134">
            <v>3139257648.7643399</v>
          </cell>
          <cell r="BG134">
            <v>0</v>
          </cell>
          <cell r="BH134">
            <v>157.87857103519028</v>
          </cell>
          <cell r="BI134">
            <v>4.6450458338424061E-3</v>
          </cell>
          <cell r="BJ134">
            <v>44.300000000000004</v>
          </cell>
          <cell r="BK134">
            <v>5.9887478061225229E-3</v>
          </cell>
          <cell r="BL134">
            <v>3139257600</v>
          </cell>
          <cell r="BM134">
            <v>1</v>
          </cell>
          <cell r="BN134">
            <v>1</v>
          </cell>
          <cell r="BO134">
            <v>0</v>
          </cell>
          <cell r="BP134">
            <v>0</v>
          </cell>
          <cell r="BQ134">
            <v>0</v>
          </cell>
          <cell r="BR134">
            <v>0</v>
          </cell>
          <cell r="BS134">
            <v>0</v>
          </cell>
          <cell r="BT134">
            <v>0</v>
          </cell>
          <cell r="BU134">
            <v>0</v>
          </cell>
          <cell r="BV134">
            <v>0</v>
          </cell>
          <cell r="BW134">
            <v>1</v>
          </cell>
          <cell r="BX134">
            <v>1</v>
          </cell>
          <cell r="BY134">
            <v>0</v>
          </cell>
          <cell r="BZ134">
            <v>0</v>
          </cell>
          <cell r="CA134">
            <v>0</v>
          </cell>
          <cell r="CB134">
            <v>0</v>
          </cell>
          <cell r="CC134">
            <v>1</v>
          </cell>
          <cell r="CD134">
            <v>0</v>
          </cell>
          <cell r="CE134">
            <v>1</v>
          </cell>
          <cell r="CF134">
            <v>0</v>
          </cell>
          <cell r="CG134">
            <v>0</v>
          </cell>
          <cell r="CH134">
            <v>0</v>
          </cell>
          <cell r="CI134">
            <v>0</v>
          </cell>
          <cell r="CJ134">
            <v>0</v>
          </cell>
          <cell r="CK134">
            <v>0</v>
          </cell>
          <cell r="CL134">
            <v>0</v>
          </cell>
          <cell r="CM134">
            <v>0</v>
          </cell>
          <cell r="CN134">
            <v>0</v>
          </cell>
          <cell r="CO134">
            <v>1</v>
          </cell>
          <cell r="CP134">
            <v>0</v>
          </cell>
        </row>
        <row r="135">
          <cell r="A135" t="str">
            <v>Poland</v>
          </cell>
          <cell r="B135" t="str">
            <v>Poland</v>
          </cell>
          <cell r="C135" t="str">
            <v>Poland</v>
          </cell>
          <cell r="D135">
            <v>1</v>
          </cell>
          <cell r="E135">
            <v>1</v>
          </cell>
          <cell r="F135" t="str">
            <v>POL</v>
          </cell>
          <cell r="G135" t="str">
            <v>PL</v>
          </cell>
          <cell r="H135" t="str">
            <v>Poland</v>
          </cell>
          <cell r="I135">
            <v>1</v>
          </cell>
          <cell r="J135" t="str">
            <v>Emerging and Developing Europe</v>
          </cell>
          <cell r="K135" t="str">
            <v>developed</v>
          </cell>
          <cell r="L135">
            <v>1</v>
          </cell>
          <cell r="M135">
            <v>1</v>
          </cell>
          <cell r="N135">
            <v>0</v>
          </cell>
          <cell r="O135">
            <v>0</v>
          </cell>
          <cell r="P135">
            <v>0</v>
          </cell>
          <cell r="Q135">
            <v>0</v>
          </cell>
          <cell r="R135">
            <v>0</v>
          </cell>
          <cell r="S135">
            <v>0</v>
          </cell>
          <cell r="T135">
            <v>0</v>
          </cell>
          <cell r="U135">
            <v>0</v>
          </cell>
          <cell r="V135">
            <v>0</v>
          </cell>
          <cell r="W135">
            <v>0</v>
          </cell>
          <cell r="X135">
            <v>0</v>
          </cell>
          <cell r="Y135" t="str">
            <v>Europe &amp; Central Asia</v>
          </cell>
          <cell r="Z135">
            <v>0</v>
          </cell>
          <cell r="AA135">
            <v>0</v>
          </cell>
          <cell r="AB135" t="str">
            <v>High income</v>
          </cell>
          <cell r="AC135">
            <v>585664000000</v>
          </cell>
          <cell r="AE135" t="str">
            <v/>
          </cell>
          <cell r="AH135">
            <v>51</v>
          </cell>
          <cell r="AI135">
            <v>215.39739990234375</v>
          </cell>
          <cell r="AJ135">
            <v>6.7925998009741306E-3</v>
          </cell>
          <cell r="AK135">
            <v>57.349998474121094</v>
          </cell>
          <cell r="AL135">
            <v>1.4891000464558601E-3</v>
          </cell>
          <cell r="AM135">
            <v>685000000</v>
          </cell>
          <cell r="AN135" t="str">
            <v>Poland</v>
          </cell>
          <cell r="AO135">
            <v>1</v>
          </cell>
          <cell r="AP135">
            <v>1</v>
          </cell>
          <cell r="AQ135">
            <v>34912092160</v>
          </cell>
          <cell r="AR135">
            <v>1</v>
          </cell>
          <cell r="AS135">
            <v>53</v>
          </cell>
          <cell r="AT135">
            <v>98.202722962513377</v>
          </cell>
          <cell r="AU135">
            <v>2.5852880071588254E-3</v>
          </cell>
          <cell r="AV135">
            <v>40.449386165809528</v>
          </cell>
          <cell r="AW135">
            <v>3.2671055950316027E-3</v>
          </cell>
          <cell r="AX135">
            <v>0.19</v>
          </cell>
          <cell r="AY135">
            <v>30</v>
          </cell>
          <cell r="AZ135" t="str">
            <v/>
          </cell>
          <cell r="BA135">
            <v>585664000000</v>
          </cell>
          <cell r="BB135">
            <v>10000</v>
          </cell>
          <cell r="BE135">
            <v>0.18999999761581421</v>
          </cell>
          <cell r="BF135">
            <v>993000000</v>
          </cell>
          <cell r="BG135">
            <v>0</v>
          </cell>
          <cell r="BH135">
            <v>212.09884028839926</v>
          </cell>
          <cell r="BI135">
            <v>6.2402948543589052E-3</v>
          </cell>
          <cell r="BJ135">
            <v>55.550000000000011</v>
          </cell>
          <cell r="BK135">
            <v>1.8943416682668363E-3</v>
          </cell>
          <cell r="BL135">
            <v>993000000</v>
          </cell>
          <cell r="BM135">
            <v>1</v>
          </cell>
          <cell r="BN135">
            <v>1</v>
          </cell>
          <cell r="BO135">
            <v>0</v>
          </cell>
          <cell r="BP135">
            <v>0</v>
          </cell>
          <cell r="BQ135">
            <v>1</v>
          </cell>
          <cell r="BR135">
            <v>1</v>
          </cell>
          <cell r="BS135">
            <v>1</v>
          </cell>
          <cell r="BT135">
            <v>1</v>
          </cell>
          <cell r="BU135">
            <v>1</v>
          </cell>
          <cell r="BV135">
            <v>1</v>
          </cell>
          <cell r="BW135">
            <v>1</v>
          </cell>
          <cell r="BX135">
            <v>1</v>
          </cell>
          <cell r="BY135">
            <v>0</v>
          </cell>
          <cell r="BZ135">
            <v>0</v>
          </cell>
          <cell r="CA135">
            <v>0</v>
          </cell>
          <cell r="CB135">
            <v>0</v>
          </cell>
          <cell r="CC135">
            <v>1</v>
          </cell>
          <cell r="CD135">
            <v>0</v>
          </cell>
          <cell r="CE135">
            <v>1</v>
          </cell>
          <cell r="CF135">
            <v>0</v>
          </cell>
          <cell r="CG135">
            <v>0</v>
          </cell>
          <cell r="CH135">
            <v>0</v>
          </cell>
          <cell r="CI135">
            <v>0</v>
          </cell>
          <cell r="CJ135">
            <v>0</v>
          </cell>
          <cell r="CK135">
            <v>0</v>
          </cell>
          <cell r="CL135">
            <v>0</v>
          </cell>
          <cell r="CM135">
            <v>0</v>
          </cell>
          <cell r="CN135">
            <v>0</v>
          </cell>
          <cell r="CO135">
            <v>1</v>
          </cell>
          <cell r="CP135">
            <v>0</v>
          </cell>
        </row>
        <row r="136">
          <cell r="A136" t="str">
            <v>Portugal</v>
          </cell>
          <cell r="B136" t="str">
            <v>Portugal (Madeira)</v>
          </cell>
          <cell r="C136" t="str">
            <v>Portugal (Madeira)3</v>
          </cell>
          <cell r="D136">
            <v>1</v>
          </cell>
          <cell r="E136">
            <v>1</v>
          </cell>
          <cell r="F136" t="str">
            <v>PRT</v>
          </cell>
          <cell r="G136" t="str">
            <v>PT</v>
          </cell>
          <cell r="H136" t="str">
            <v>Portugal</v>
          </cell>
          <cell r="J136" t="str">
            <v/>
          </cell>
          <cell r="K136" t="str">
            <v>developed</v>
          </cell>
          <cell r="L136">
            <v>1</v>
          </cell>
          <cell r="M136">
            <v>1</v>
          </cell>
          <cell r="N136">
            <v>0</v>
          </cell>
          <cell r="O136">
            <v>0</v>
          </cell>
          <cell r="P136">
            <v>0</v>
          </cell>
          <cell r="Q136">
            <v>0</v>
          </cell>
          <cell r="R136">
            <v>0</v>
          </cell>
          <cell r="S136">
            <v>0</v>
          </cell>
          <cell r="T136">
            <v>0</v>
          </cell>
          <cell r="U136">
            <v>0</v>
          </cell>
          <cell r="V136">
            <v>0</v>
          </cell>
          <cell r="W136">
            <v>0</v>
          </cell>
          <cell r="X136">
            <v>0</v>
          </cell>
          <cell r="Y136" t="str">
            <v>Europe &amp; Central Asia</v>
          </cell>
          <cell r="Z136">
            <v>0</v>
          </cell>
          <cell r="AA136">
            <v>0</v>
          </cell>
          <cell r="AB136" t="str">
            <v>High income</v>
          </cell>
          <cell r="AC136">
            <v>240675000000</v>
          </cell>
          <cell r="AE136" t="str">
            <v/>
          </cell>
          <cell r="AH136">
            <v>64</v>
          </cell>
          <cell r="AI136">
            <v>151.6260986328125</v>
          </cell>
          <cell r="AJ136">
            <v>4.7814999707043171E-3</v>
          </cell>
          <cell r="AK136">
            <v>54.674999237060547</v>
          </cell>
          <cell r="AL136">
            <v>7.9840002581477165E-4</v>
          </cell>
          <cell r="AM136">
            <v>367276036.5</v>
          </cell>
          <cell r="AN136" t="str">
            <v>Portugal</v>
          </cell>
          <cell r="AO136">
            <v>1</v>
          </cell>
          <cell r="AP136">
            <v>1</v>
          </cell>
          <cell r="AQ136">
            <v>164352753664</v>
          </cell>
          <cell r="AR136">
            <v>1</v>
          </cell>
          <cell r="AS136">
            <v>49</v>
          </cell>
          <cell r="AT136">
            <v>127.4027360634971</v>
          </cell>
          <cell r="AU136">
            <v>3.3540084804971316E-3</v>
          </cell>
          <cell r="AV136">
            <v>45.840583312285716</v>
          </cell>
          <cell r="AW136">
            <v>2.3135827998132523E-3</v>
          </cell>
          <cell r="AX136">
            <v>0.3</v>
          </cell>
          <cell r="AY136">
            <v>8</v>
          </cell>
          <cell r="AZ136" t="str">
            <v>French</v>
          </cell>
          <cell r="BA136">
            <v>240675000000</v>
          </cell>
          <cell r="BB136">
            <v>6582</v>
          </cell>
          <cell r="BE136">
            <v>0.31499999761581421</v>
          </cell>
          <cell r="BF136">
            <v>461957277.90293097</v>
          </cell>
          <cell r="BG136">
            <v>0</v>
          </cell>
          <cell r="BH136">
            <v>161.91604216786007</v>
          </cell>
          <cell r="BI136">
            <v>4.7638348394756442E-3</v>
          </cell>
          <cell r="BJ136">
            <v>55.275000000000006</v>
          </cell>
          <cell r="BK136">
            <v>8.8127383735210954E-4</v>
          </cell>
          <cell r="BL136">
            <v>461957280</v>
          </cell>
          <cell r="BM136">
            <v>1</v>
          </cell>
          <cell r="BN136">
            <v>1</v>
          </cell>
          <cell r="BO136">
            <v>0</v>
          </cell>
          <cell r="BP136">
            <v>0</v>
          </cell>
          <cell r="BQ136">
            <v>1</v>
          </cell>
          <cell r="BR136">
            <v>1</v>
          </cell>
          <cell r="BS136">
            <v>1</v>
          </cell>
          <cell r="BT136">
            <v>1</v>
          </cell>
          <cell r="BU136">
            <v>1</v>
          </cell>
          <cell r="BV136">
            <v>1</v>
          </cell>
          <cell r="BW136">
            <v>1</v>
          </cell>
          <cell r="BX136">
            <v>1</v>
          </cell>
          <cell r="BY136">
            <v>0</v>
          </cell>
          <cell r="BZ136">
            <v>0</v>
          </cell>
          <cell r="CA136">
            <v>0</v>
          </cell>
          <cell r="CB136">
            <v>0</v>
          </cell>
          <cell r="CC136">
            <v>1</v>
          </cell>
          <cell r="CD136">
            <v>0</v>
          </cell>
          <cell r="CE136">
            <v>1</v>
          </cell>
          <cell r="CF136">
            <v>0</v>
          </cell>
          <cell r="CG136">
            <v>0</v>
          </cell>
          <cell r="CH136">
            <v>0</v>
          </cell>
          <cell r="CI136">
            <v>0</v>
          </cell>
          <cell r="CJ136">
            <v>0</v>
          </cell>
          <cell r="CK136">
            <v>0</v>
          </cell>
          <cell r="CL136">
            <v>0</v>
          </cell>
          <cell r="CM136">
            <v>0</v>
          </cell>
          <cell r="CN136">
            <v>0</v>
          </cell>
          <cell r="CO136">
            <v>1</v>
          </cell>
          <cell r="CP136">
            <v>0</v>
          </cell>
        </row>
        <row r="137">
          <cell r="A137" t="str">
            <v>Romania</v>
          </cell>
          <cell r="B137" t="str">
            <v>Romania</v>
          </cell>
          <cell r="C137" t="str">
            <v>Romania2</v>
          </cell>
          <cell r="D137">
            <v>1</v>
          </cell>
          <cell r="E137">
            <v>1</v>
          </cell>
          <cell r="F137" t="str">
            <v>ROU</v>
          </cell>
          <cell r="G137" t="str">
            <v>RO</v>
          </cell>
          <cell r="H137" t="str">
            <v>Romania</v>
          </cell>
          <cell r="I137">
            <v>1</v>
          </cell>
          <cell r="J137" t="str">
            <v>Emerging and Developing Europe</v>
          </cell>
          <cell r="K137" t="str">
            <v>developed</v>
          </cell>
          <cell r="L137">
            <v>1</v>
          </cell>
          <cell r="M137">
            <v>0</v>
          </cell>
          <cell r="N137">
            <v>0</v>
          </cell>
          <cell r="O137">
            <v>0</v>
          </cell>
          <cell r="P137">
            <v>0</v>
          </cell>
          <cell r="Q137">
            <v>0</v>
          </cell>
          <cell r="R137">
            <v>0</v>
          </cell>
          <cell r="S137">
            <v>0</v>
          </cell>
          <cell r="T137">
            <v>0</v>
          </cell>
          <cell r="U137">
            <v>0</v>
          </cell>
          <cell r="V137">
            <v>0</v>
          </cell>
          <cell r="W137">
            <v>0</v>
          </cell>
          <cell r="X137">
            <v>0</v>
          </cell>
          <cell r="Y137" t="str">
            <v>Europe &amp; Central Asia</v>
          </cell>
          <cell r="Z137">
            <v>0</v>
          </cell>
          <cell r="AA137">
            <v>0</v>
          </cell>
          <cell r="AB137" t="str">
            <v>Upper middle income</v>
          </cell>
          <cell r="AC137">
            <v>239553000000</v>
          </cell>
          <cell r="AE137" t="str">
            <v/>
          </cell>
          <cell r="AH137">
            <v>47</v>
          </cell>
          <cell r="AI137">
            <v>232.30180358886719</v>
          </cell>
          <cell r="AJ137">
            <v>7.3257000185549259E-3</v>
          </cell>
          <cell r="AK137">
            <v>65.525001525878906</v>
          </cell>
          <cell r="AL137">
            <v>5.6299997959285975E-4</v>
          </cell>
          <cell r="AM137">
            <v>258979035.69999999</v>
          </cell>
          <cell r="AN137" t="str">
            <v>Romania</v>
          </cell>
          <cell r="AO137">
            <v>1</v>
          </cell>
          <cell r="AP137">
            <v>1</v>
          </cell>
          <cell r="AQ137">
            <v>4596304896</v>
          </cell>
          <cell r="AR137">
            <v>1</v>
          </cell>
          <cell r="AS137">
            <v>43</v>
          </cell>
          <cell r="AT137">
            <v>177.76680999687406</v>
          </cell>
          <cell r="AU137">
            <v>4.6798946922401892E-3</v>
          </cell>
          <cell r="AV137">
            <v>55.606450725904764</v>
          </cell>
          <cell r="AW137">
            <v>1.1051607611794749E-3</v>
          </cell>
          <cell r="AX137">
            <v>0.16</v>
          </cell>
          <cell r="AY137">
            <v>16</v>
          </cell>
          <cell r="AZ137" t="str">
            <v/>
          </cell>
          <cell r="BA137">
            <v>239553000000</v>
          </cell>
          <cell r="BB137">
            <v>2750</v>
          </cell>
          <cell r="BE137">
            <v>0.15999999642372131</v>
          </cell>
          <cell r="BF137">
            <v>398365620.85121602</v>
          </cell>
          <cell r="BG137">
            <v>0</v>
          </cell>
          <cell r="BH137">
            <v>224.13354234257346</v>
          </cell>
          <cell r="BI137">
            <v>6.5943754763947886E-3</v>
          </cell>
          <cell r="BJ137">
            <v>62.625000000000007</v>
          </cell>
          <cell r="BK137">
            <v>7.5996031700246373E-4</v>
          </cell>
          <cell r="BL137">
            <v>398365632</v>
          </cell>
          <cell r="BM137">
            <v>1</v>
          </cell>
          <cell r="BN137">
            <v>1</v>
          </cell>
          <cell r="BO137">
            <v>0</v>
          </cell>
          <cell r="BP137">
            <v>0</v>
          </cell>
          <cell r="BQ137">
            <v>1</v>
          </cell>
          <cell r="BR137">
            <v>1</v>
          </cell>
          <cell r="BS137">
            <v>1</v>
          </cell>
          <cell r="BT137">
            <v>1</v>
          </cell>
          <cell r="BU137">
            <v>1</v>
          </cell>
          <cell r="BV137">
            <v>1</v>
          </cell>
          <cell r="BW137">
            <v>0</v>
          </cell>
          <cell r="BX137">
            <v>0</v>
          </cell>
          <cell r="BY137">
            <v>0</v>
          </cell>
          <cell r="BZ137">
            <v>1</v>
          </cell>
          <cell r="CA137">
            <v>1</v>
          </cell>
          <cell r="CB137">
            <v>0</v>
          </cell>
          <cell r="CC137">
            <v>1</v>
          </cell>
          <cell r="CD137">
            <v>0</v>
          </cell>
          <cell r="CE137">
            <v>1</v>
          </cell>
          <cell r="CF137">
            <v>0</v>
          </cell>
          <cell r="CG137">
            <v>0</v>
          </cell>
          <cell r="CH137">
            <v>0</v>
          </cell>
          <cell r="CI137">
            <v>0</v>
          </cell>
          <cell r="CJ137">
            <v>0</v>
          </cell>
          <cell r="CK137">
            <v>0</v>
          </cell>
          <cell r="CL137">
            <v>0</v>
          </cell>
          <cell r="CM137">
            <v>0</v>
          </cell>
          <cell r="CN137">
            <v>1</v>
          </cell>
          <cell r="CO137">
            <v>0</v>
          </cell>
          <cell r="CP137">
            <v>0</v>
          </cell>
        </row>
        <row r="138">
          <cell r="A138" t="str">
            <v>Russia</v>
          </cell>
          <cell r="B138" t="str">
            <v>Russia</v>
          </cell>
          <cell r="C138" t="str">
            <v>Russia</v>
          </cell>
          <cell r="D138">
            <v>1</v>
          </cell>
          <cell r="E138">
            <v>1</v>
          </cell>
          <cell r="F138" t="str">
            <v>RUS</v>
          </cell>
          <cell r="G138" t="str">
            <v>RU</v>
          </cell>
          <cell r="H138" t="str">
            <v>Russia</v>
          </cell>
          <cell r="I138">
            <v>1</v>
          </cell>
          <cell r="J138" t="str">
            <v>Commonwealth of Independent States</v>
          </cell>
          <cell r="K138" t="str">
            <v>transition</v>
          </cell>
          <cell r="L138">
            <v>0</v>
          </cell>
          <cell r="M138">
            <v>0</v>
          </cell>
          <cell r="N138">
            <v>0</v>
          </cell>
          <cell r="O138">
            <v>0</v>
          </cell>
          <cell r="P138">
            <v>0</v>
          </cell>
          <cell r="Q138">
            <v>0</v>
          </cell>
          <cell r="R138">
            <v>0</v>
          </cell>
          <cell r="S138">
            <v>0</v>
          </cell>
          <cell r="T138">
            <v>0</v>
          </cell>
          <cell r="U138">
            <v>0</v>
          </cell>
          <cell r="V138">
            <v>0</v>
          </cell>
          <cell r="W138">
            <v>0</v>
          </cell>
          <cell r="X138">
            <v>0</v>
          </cell>
          <cell r="Y138" t="str">
            <v>Europe &amp; Central Asia</v>
          </cell>
          <cell r="Z138">
            <v>0</v>
          </cell>
          <cell r="AA138">
            <v>0</v>
          </cell>
          <cell r="AB138" t="str">
            <v>Upper middle income</v>
          </cell>
          <cell r="AC138">
            <v>1657550000000</v>
          </cell>
          <cell r="AE138" t="str">
            <v/>
          </cell>
          <cell r="AH138">
            <v>29</v>
          </cell>
          <cell r="AI138">
            <v>361.1588134765625</v>
          </cell>
          <cell r="AJ138">
            <v>1.1389199644327164E-2</v>
          </cell>
          <cell r="AK138">
            <v>63.974998474121094</v>
          </cell>
          <cell r="AL138">
            <v>2.6241999585181475E-3</v>
          </cell>
          <cell r="AM138">
            <v>1207180000</v>
          </cell>
          <cell r="AN138" t="str">
            <v>Russia</v>
          </cell>
          <cell r="AO138">
            <v>1</v>
          </cell>
          <cell r="AP138">
            <v>1</v>
          </cell>
          <cell r="AQ138">
            <v>68551176192</v>
          </cell>
          <cell r="AR138">
            <v>0</v>
          </cell>
          <cell r="AW138">
            <v>1.1050324795455646E-2</v>
          </cell>
          <cell r="AY138">
            <v>33</v>
          </cell>
          <cell r="AZ138" t="str">
            <v/>
          </cell>
          <cell r="BA138">
            <v>1657550000000</v>
          </cell>
          <cell r="BB138">
            <v>11700</v>
          </cell>
          <cell r="BE138">
            <v>0.20000000298023224</v>
          </cell>
          <cell r="BF138">
            <v>1379450000</v>
          </cell>
          <cell r="BG138">
            <v>1</v>
          </cell>
          <cell r="BH138">
            <v>258.38051653958286</v>
          </cell>
          <cell r="BI138">
            <v>7.601977481989766E-3</v>
          </cell>
          <cell r="BJ138">
            <v>57.2</v>
          </cell>
          <cell r="BK138">
            <v>2.6315706085505409E-3</v>
          </cell>
          <cell r="BL138">
            <v>1379449984</v>
          </cell>
          <cell r="BM138">
            <v>1</v>
          </cell>
          <cell r="BN138">
            <v>1</v>
          </cell>
          <cell r="BO138">
            <v>0</v>
          </cell>
          <cell r="BP138">
            <v>0</v>
          </cell>
          <cell r="BQ138">
            <v>0</v>
          </cell>
          <cell r="BR138">
            <v>0</v>
          </cell>
          <cell r="BS138">
            <v>0</v>
          </cell>
          <cell r="BT138">
            <v>0</v>
          </cell>
          <cell r="BU138">
            <v>1</v>
          </cell>
          <cell r="BV138">
            <v>1</v>
          </cell>
          <cell r="BW138">
            <v>0</v>
          </cell>
          <cell r="BX138">
            <v>0</v>
          </cell>
          <cell r="BY138">
            <v>0</v>
          </cell>
          <cell r="BZ138">
            <v>1</v>
          </cell>
          <cell r="CA138">
            <v>1</v>
          </cell>
          <cell r="CB138">
            <v>0</v>
          </cell>
          <cell r="CC138">
            <v>1</v>
          </cell>
          <cell r="CD138">
            <v>0</v>
          </cell>
          <cell r="CE138">
            <v>1</v>
          </cell>
          <cell r="CF138">
            <v>0</v>
          </cell>
          <cell r="CG138">
            <v>0</v>
          </cell>
          <cell r="CH138">
            <v>0</v>
          </cell>
          <cell r="CI138">
            <v>0</v>
          </cell>
          <cell r="CJ138">
            <v>0</v>
          </cell>
          <cell r="CK138">
            <v>0</v>
          </cell>
          <cell r="CL138">
            <v>0</v>
          </cell>
          <cell r="CM138">
            <v>0</v>
          </cell>
          <cell r="CN138">
            <v>1</v>
          </cell>
          <cell r="CO138">
            <v>0</v>
          </cell>
          <cell r="CP138">
            <v>0</v>
          </cell>
        </row>
        <row r="139">
          <cell r="A139" t="str">
            <v>San Marino</v>
          </cell>
          <cell r="B139" t="str">
            <v>San Marino</v>
          </cell>
          <cell r="C139" t="str">
            <v>San Marino</v>
          </cell>
          <cell r="D139">
            <v>1</v>
          </cell>
          <cell r="E139">
            <v>1</v>
          </cell>
          <cell r="F139" t="str">
            <v>SMR</v>
          </cell>
          <cell r="G139" t="str">
            <v>SM</v>
          </cell>
          <cell r="H139" t="str">
            <v>San Marino</v>
          </cell>
          <cell r="J139" t="str">
            <v/>
          </cell>
          <cell r="K139" t="str">
            <v>developed</v>
          </cell>
          <cell r="L139">
            <v>0</v>
          </cell>
          <cell r="M139">
            <v>0</v>
          </cell>
          <cell r="N139">
            <v>0</v>
          </cell>
          <cell r="O139">
            <v>0</v>
          </cell>
          <cell r="P139">
            <v>0</v>
          </cell>
          <cell r="Q139">
            <v>0</v>
          </cell>
          <cell r="R139">
            <v>0</v>
          </cell>
          <cell r="S139">
            <v>0</v>
          </cell>
          <cell r="T139">
            <v>0</v>
          </cell>
          <cell r="U139">
            <v>0</v>
          </cell>
          <cell r="V139">
            <v>1</v>
          </cell>
          <cell r="W139">
            <v>0</v>
          </cell>
          <cell r="X139">
            <v>0</v>
          </cell>
          <cell r="Y139" t="str">
            <v>Europe &amp; Central Asia</v>
          </cell>
          <cell r="Z139">
            <v>0</v>
          </cell>
          <cell r="AA139">
            <v>0</v>
          </cell>
          <cell r="AB139" t="str">
            <v>High income</v>
          </cell>
          <cell r="AE139" t="str">
            <v/>
          </cell>
          <cell r="AH139">
            <v>109</v>
          </cell>
          <cell r="AI139">
            <v>24.314950942993164</v>
          </cell>
          <cell r="AJ139">
            <v>7.6680001802742481E-4</v>
          </cell>
          <cell r="AK139">
            <v>64</v>
          </cell>
          <cell r="AL139">
            <v>7.9799997365626041E-7</v>
          </cell>
          <cell r="AM139">
            <v>367088.4375</v>
          </cell>
          <cell r="AN139" t="str">
            <v>San Marino</v>
          </cell>
          <cell r="AO139">
            <v>1</v>
          </cell>
          <cell r="AP139">
            <v>1</v>
          </cell>
          <cell r="AQ139">
            <v>0</v>
          </cell>
          <cell r="AR139">
            <v>1</v>
          </cell>
          <cell r="AS139">
            <v>59</v>
          </cell>
          <cell r="AT139">
            <v>56.610424504153634</v>
          </cell>
          <cell r="AU139">
            <v>1.4903278354779007E-3</v>
          </cell>
          <cell r="AV139">
            <v>61.512380101142853</v>
          </cell>
          <cell r="AW139">
            <v>1.4388862115924992E-5</v>
          </cell>
          <cell r="AX139">
            <v>0.17</v>
          </cell>
          <cell r="AY139">
            <v>0</v>
          </cell>
          <cell r="AZ139" t="str">
            <v/>
          </cell>
          <cell r="BA139">
            <v>2052000000</v>
          </cell>
          <cell r="BB139">
            <v>0</v>
          </cell>
          <cell r="BE139">
            <v>0.17</v>
          </cell>
          <cell r="BG139">
            <v>0</v>
          </cell>
          <cell r="BH139">
            <v>20.819899655541978</v>
          </cell>
          <cell r="BI139">
            <v>6.1255550719695965E-4</v>
          </cell>
          <cell r="BJ139">
            <v>60.45</v>
          </cell>
          <cell r="BK139">
            <v>8.3727697693030553E-7</v>
          </cell>
          <cell r="BL139">
            <v>438892.96875</v>
          </cell>
          <cell r="BM139">
            <v>1</v>
          </cell>
          <cell r="BN139">
            <v>1</v>
          </cell>
          <cell r="BO139">
            <v>0</v>
          </cell>
          <cell r="BP139">
            <v>0</v>
          </cell>
          <cell r="BQ139">
            <v>0</v>
          </cell>
          <cell r="BR139">
            <v>0</v>
          </cell>
          <cell r="BS139">
            <v>0</v>
          </cell>
          <cell r="BT139">
            <v>0</v>
          </cell>
          <cell r="BU139">
            <v>0</v>
          </cell>
          <cell r="BV139">
            <v>0</v>
          </cell>
          <cell r="BW139">
            <v>0</v>
          </cell>
          <cell r="BX139">
            <v>0</v>
          </cell>
          <cell r="BY139">
            <v>0</v>
          </cell>
          <cell r="BZ139">
            <v>1</v>
          </cell>
          <cell r="CA139">
            <v>1</v>
          </cell>
          <cell r="CB139">
            <v>0</v>
          </cell>
          <cell r="CC139">
            <v>1</v>
          </cell>
          <cell r="CD139">
            <v>0</v>
          </cell>
          <cell r="CE139">
            <v>1</v>
          </cell>
          <cell r="CF139">
            <v>0</v>
          </cell>
          <cell r="CG139">
            <v>0</v>
          </cell>
          <cell r="CH139">
            <v>0</v>
          </cell>
          <cell r="CI139">
            <v>0</v>
          </cell>
          <cell r="CJ139">
            <v>0</v>
          </cell>
          <cell r="CK139">
            <v>0</v>
          </cell>
          <cell r="CL139">
            <v>0</v>
          </cell>
          <cell r="CM139">
            <v>0</v>
          </cell>
          <cell r="CN139">
            <v>0</v>
          </cell>
          <cell r="CO139">
            <v>1</v>
          </cell>
          <cell r="CP139">
            <v>0</v>
          </cell>
        </row>
        <row r="140">
          <cell r="A140" t="str">
            <v>Serbia</v>
          </cell>
          <cell r="D140">
            <v>0</v>
          </cell>
          <cell r="E140">
            <v>0</v>
          </cell>
          <cell r="F140" t="str">
            <v>SRB</v>
          </cell>
          <cell r="G140" t="str">
            <v>RS</v>
          </cell>
          <cell r="H140" t="str">
            <v>Serbia</v>
          </cell>
          <cell r="I140">
            <v>1</v>
          </cell>
          <cell r="J140" t="str">
            <v>Emerging and Developing Europe</v>
          </cell>
          <cell r="K140" t="str">
            <v>transition</v>
          </cell>
          <cell r="L140">
            <v>0</v>
          </cell>
          <cell r="M140">
            <v>0</v>
          </cell>
          <cell r="N140">
            <v>0</v>
          </cell>
          <cell r="O140">
            <v>0</v>
          </cell>
          <cell r="P140">
            <v>0</v>
          </cell>
          <cell r="Q140">
            <v>0</v>
          </cell>
          <cell r="R140">
            <v>0</v>
          </cell>
          <cell r="S140">
            <v>0</v>
          </cell>
          <cell r="T140">
            <v>0</v>
          </cell>
          <cell r="U140">
            <v>0</v>
          </cell>
          <cell r="V140">
            <v>0</v>
          </cell>
          <cell r="W140">
            <v>0</v>
          </cell>
          <cell r="X140">
            <v>1</v>
          </cell>
          <cell r="Y140" t="str">
            <v>Europe &amp; Central Asia</v>
          </cell>
          <cell r="Z140">
            <v>0</v>
          </cell>
          <cell r="AA140">
            <v>0</v>
          </cell>
          <cell r="AB140" t="str">
            <v>Upper middle income</v>
          </cell>
          <cell r="AC140">
            <v>50597289147</v>
          </cell>
          <cell r="AE140" t="str">
            <v/>
          </cell>
          <cell r="AL140">
            <v>5.5100001191021875E-5</v>
          </cell>
          <cell r="AM140" t="str">
            <v/>
          </cell>
          <cell r="AN140" t="str">
            <v>Serbia</v>
          </cell>
          <cell r="AO140">
            <v>0</v>
          </cell>
          <cell r="AP140">
            <v>0</v>
          </cell>
          <cell r="AQ140">
            <v>0</v>
          </cell>
          <cell r="AR140">
            <v>0</v>
          </cell>
          <cell r="AW140">
            <v>4.5982539069191688E-4</v>
          </cell>
          <cell r="AY140">
            <v>4</v>
          </cell>
          <cell r="AZ140" t="str">
            <v/>
          </cell>
          <cell r="BA140">
            <v>50597289147</v>
          </cell>
          <cell r="BB140">
            <v>552.05732727050781</v>
          </cell>
          <cell r="BE140">
            <v>0.15000000596046448</v>
          </cell>
          <cell r="BF140">
            <v>35737949.670362897</v>
          </cell>
          <cell r="BG140">
            <v>0</v>
          </cell>
          <cell r="BH140" t="str">
            <v/>
          </cell>
          <cell r="BI140" t="str">
            <v/>
          </cell>
          <cell r="BJ140" t="str">
            <v/>
          </cell>
          <cell r="BK140" t="str">
            <v/>
          </cell>
          <cell r="BL140">
            <v>35737948</v>
          </cell>
          <cell r="BM140">
            <v>1</v>
          </cell>
          <cell r="BN140">
            <v>0</v>
          </cell>
          <cell r="BO140" t="str">
            <v/>
          </cell>
          <cell r="BP140" t="str">
            <v/>
          </cell>
          <cell r="BQ140">
            <v>0</v>
          </cell>
          <cell r="BR140">
            <v>0</v>
          </cell>
          <cell r="BS140">
            <v>0</v>
          </cell>
          <cell r="BT140">
            <v>0</v>
          </cell>
          <cell r="BU140">
            <v>0</v>
          </cell>
          <cell r="BV140">
            <v>0</v>
          </cell>
          <cell r="BW140">
            <v>0</v>
          </cell>
          <cell r="BX140">
            <v>0</v>
          </cell>
          <cell r="BY140">
            <v>0</v>
          </cell>
          <cell r="BZ140">
            <v>1</v>
          </cell>
          <cell r="CA140">
            <v>1</v>
          </cell>
          <cell r="CB140">
            <v>0</v>
          </cell>
          <cell r="CC140">
            <v>1</v>
          </cell>
          <cell r="CD140">
            <v>0</v>
          </cell>
          <cell r="CE140">
            <v>1</v>
          </cell>
          <cell r="CF140">
            <v>0</v>
          </cell>
          <cell r="CG140">
            <v>0</v>
          </cell>
          <cell r="CH140">
            <v>0</v>
          </cell>
          <cell r="CI140">
            <v>0</v>
          </cell>
          <cell r="CJ140">
            <v>0</v>
          </cell>
          <cell r="CK140">
            <v>0</v>
          </cell>
          <cell r="CL140">
            <v>0</v>
          </cell>
          <cell r="CM140">
            <v>0</v>
          </cell>
          <cell r="CN140">
            <v>1</v>
          </cell>
          <cell r="CO140">
            <v>0</v>
          </cell>
          <cell r="CP140">
            <v>0</v>
          </cell>
        </row>
        <row r="141">
          <cell r="A141" t="str">
            <v>Slovakia</v>
          </cell>
          <cell r="B141" t="str">
            <v>Slovakia</v>
          </cell>
          <cell r="C141" t="str">
            <v>Slovakia</v>
          </cell>
          <cell r="D141">
            <v>1</v>
          </cell>
          <cell r="E141">
            <v>1</v>
          </cell>
          <cell r="F141" t="str">
            <v>SVK</v>
          </cell>
          <cell r="G141" t="str">
            <v>SK</v>
          </cell>
          <cell r="H141" t="str">
            <v>Slovakia</v>
          </cell>
          <cell r="J141" t="str">
            <v/>
          </cell>
          <cell r="K141" t="str">
            <v>developed</v>
          </cell>
          <cell r="L141">
            <v>1</v>
          </cell>
          <cell r="M141">
            <v>1</v>
          </cell>
          <cell r="N141">
            <v>0</v>
          </cell>
          <cell r="O141">
            <v>0</v>
          </cell>
          <cell r="P141">
            <v>0</v>
          </cell>
          <cell r="Q141">
            <v>0</v>
          </cell>
          <cell r="R141">
            <v>0</v>
          </cell>
          <cell r="S141">
            <v>0</v>
          </cell>
          <cell r="T141">
            <v>0</v>
          </cell>
          <cell r="U141">
            <v>0</v>
          </cell>
          <cell r="V141">
            <v>0</v>
          </cell>
          <cell r="W141">
            <v>0</v>
          </cell>
          <cell r="X141">
            <v>0</v>
          </cell>
          <cell r="Y141" t="str">
            <v>Europe &amp; Central Asia</v>
          </cell>
          <cell r="Z141">
            <v>0</v>
          </cell>
          <cell r="AA141">
            <v>0</v>
          </cell>
          <cell r="AB141" t="str">
            <v>High income</v>
          </cell>
          <cell r="AC141">
            <v>105905000000</v>
          </cell>
          <cell r="AE141" t="str">
            <v/>
          </cell>
          <cell r="AH141">
            <v>76</v>
          </cell>
          <cell r="AI141">
            <v>127.88739776611328</v>
          </cell>
          <cell r="AJ141">
            <v>4.0329000912606716E-3</v>
          </cell>
          <cell r="AK141">
            <v>54.900001525878906</v>
          </cell>
          <cell r="AL141">
            <v>4.6169999404810369E-4</v>
          </cell>
          <cell r="AM141">
            <v>212374476.30000001</v>
          </cell>
          <cell r="AN141" t="str">
            <v>Slovakia</v>
          </cell>
          <cell r="AO141">
            <v>1</v>
          </cell>
          <cell r="AP141">
            <v>1</v>
          </cell>
          <cell r="AQ141">
            <v>38988394496</v>
          </cell>
          <cell r="AR141">
            <v>1</v>
          </cell>
          <cell r="AS141">
            <v>47</v>
          </cell>
          <cell r="AT141">
            <v>135.94713927820146</v>
          </cell>
          <cell r="AU141">
            <v>3.5789487112047537E-3</v>
          </cell>
          <cell r="AV141">
            <v>52.950172188095245</v>
          </cell>
          <cell r="AW141">
            <v>7.6789851743217928E-4</v>
          </cell>
          <cell r="AX141">
            <v>0.21</v>
          </cell>
          <cell r="AY141">
            <v>9</v>
          </cell>
          <cell r="AZ141" t="str">
            <v/>
          </cell>
          <cell r="BA141">
            <v>105905000000</v>
          </cell>
          <cell r="BB141">
            <v>1390.8878479003906</v>
          </cell>
          <cell r="BE141">
            <v>0.20999999344348907</v>
          </cell>
          <cell r="BF141">
            <v>173155759.62298599</v>
          </cell>
          <cell r="BG141">
            <v>0</v>
          </cell>
          <cell r="BH141">
            <v>96.778343476454467</v>
          </cell>
          <cell r="BI141">
            <v>2.8473771850346568E-3</v>
          </cell>
          <cell r="BJ141">
            <v>51.924999999999997</v>
          </cell>
          <cell r="BK141">
            <v>3.3032846984312042E-4</v>
          </cell>
          <cell r="BL141">
            <v>173155760</v>
          </cell>
          <cell r="BM141">
            <v>1</v>
          </cell>
          <cell r="BN141">
            <v>1</v>
          </cell>
          <cell r="BO141">
            <v>0</v>
          </cell>
          <cell r="BP141">
            <v>0</v>
          </cell>
          <cell r="BQ141">
            <v>1</v>
          </cell>
          <cell r="BR141">
            <v>1</v>
          </cell>
          <cell r="BS141">
            <v>1</v>
          </cell>
          <cell r="BT141">
            <v>1</v>
          </cell>
          <cell r="BU141">
            <v>1</v>
          </cell>
          <cell r="BV141">
            <v>1</v>
          </cell>
          <cell r="BW141">
            <v>1</v>
          </cell>
          <cell r="BX141">
            <v>1</v>
          </cell>
          <cell r="BY141">
            <v>0</v>
          </cell>
          <cell r="BZ141">
            <v>0</v>
          </cell>
          <cell r="CA141">
            <v>0</v>
          </cell>
          <cell r="CB141">
            <v>0</v>
          </cell>
          <cell r="CC141">
            <v>1</v>
          </cell>
          <cell r="CD141">
            <v>0</v>
          </cell>
          <cell r="CE141">
            <v>1</v>
          </cell>
          <cell r="CF141">
            <v>0</v>
          </cell>
          <cell r="CG141">
            <v>0</v>
          </cell>
          <cell r="CH141">
            <v>0</v>
          </cell>
          <cell r="CI141">
            <v>0</v>
          </cell>
          <cell r="CJ141">
            <v>0</v>
          </cell>
          <cell r="CK141">
            <v>0</v>
          </cell>
          <cell r="CL141">
            <v>0</v>
          </cell>
          <cell r="CM141">
            <v>0</v>
          </cell>
          <cell r="CN141">
            <v>0</v>
          </cell>
          <cell r="CO141">
            <v>1</v>
          </cell>
          <cell r="CP141">
            <v>0</v>
          </cell>
        </row>
        <row r="142">
          <cell r="A142" t="str">
            <v>Slovenia</v>
          </cell>
          <cell r="B142" t="str">
            <v>Slovenia</v>
          </cell>
          <cell r="C142" t="str">
            <v>Slovenia</v>
          </cell>
          <cell r="D142">
            <v>1</v>
          </cell>
          <cell r="E142">
            <v>1</v>
          </cell>
          <cell r="F142" t="str">
            <v>SVN</v>
          </cell>
          <cell r="G142" t="str">
            <v>SI</v>
          </cell>
          <cell r="H142" t="str">
            <v>Slovenia</v>
          </cell>
          <cell r="J142" t="str">
            <v/>
          </cell>
          <cell r="K142" t="str">
            <v>developed</v>
          </cell>
          <cell r="L142">
            <v>1</v>
          </cell>
          <cell r="M142">
            <v>1</v>
          </cell>
          <cell r="N142">
            <v>0</v>
          </cell>
          <cell r="O142">
            <v>0</v>
          </cell>
          <cell r="P142">
            <v>0</v>
          </cell>
          <cell r="Q142">
            <v>0</v>
          </cell>
          <cell r="R142">
            <v>0</v>
          </cell>
          <cell r="S142">
            <v>0</v>
          </cell>
          <cell r="T142">
            <v>0</v>
          </cell>
          <cell r="U142">
            <v>0</v>
          </cell>
          <cell r="V142">
            <v>0</v>
          </cell>
          <cell r="W142">
            <v>0</v>
          </cell>
          <cell r="X142">
            <v>0</v>
          </cell>
          <cell r="Y142" t="str">
            <v>Europe &amp; Central Asia</v>
          </cell>
          <cell r="Z142">
            <v>0</v>
          </cell>
          <cell r="AA142">
            <v>0</v>
          </cell>
          <cell r="AB142" t="str">
            <v>High income</v>
          </cell>
          <cell r="AC142">
            <v>54007972106</v>
          </cell>
          <cell r="AE142" t="str">
            <v/>
          </cell>
          <cell r="AH142">
            <v>104</v>
          </cell>
          <cell r="AI142">
            <v>35.323860168457031</v>
          </cell>
          <cell r="AJ142">
            <v>1.1138999834656715E-3</v>
          </cell>
          <cell r="AK142">
            <v>41.825000762939453</v>
          </cell>
          <cell r="AL142">
            <v>1.1249999806750566E-4</v>
          </cell>
          <cell r="AM142">
            <v>51766749.579999998</v>
          </cell>
          <cell r="AN142" t="str">
            <v>Slovenia</v>
          </cell>
          <cell r="AO142">
            <v>1</v>
          </cell>
          <cell r="AP142">
            <v>1</v>
          </cell>
          <cell r="AQ142">
            <v>23249846272</v>
          </cell>
          <cell r="AR142">
            <v>1</v>
          </cell>
          <cell r="AS142">
            <v>55</v>
          </cell>
          <cell r="AT142">
            <v>80.676609193966101</v>
          </cell>
          <cell r="AU142">
            <v>2.1238949788288217E-3</v>
          </cell>
          <cell r="AV142">
            <v>49.571631388857142</v>
          </cell>
          <cell r="AW142">
            <v>2.9049857423509332E-4</v>
          </cell>
          <cell r="AX142">
            <v>0.19</v>
          </cell>
          <cell r="AY142">
            <v>4</v>
          </cell>
          <cell r="AZ142" t="str">
            <v/>
          </cell>
          <cell r="BA142">
            <v>54007972106</v>
          </cell>
          <cell r="BB142">
            <v>412.07968139648438</v>
          </cell>
          <cell r="BE142">
            <v>0.18999999761581421</v>
          </cell>
          <cell r="BF142">
            <v>73300739.213937804</v>
          </cell>
          <cell r="BG142">
            <v>0</v>
          </cell>
          <cell r="BH142">
            <v>27.481196029089915</v>
          </cell>
          <cell r="BI142">
            <v>8.0854174373973632E-4</v>
          </cell>
          <cell r="BJ142">
            <v>37.549999999999997</v>
          </cell>
          <cell r="BK142">
            <v>1.3983549305913721E-4</v>
          </cell>
          <cell r="BL142">
            <v>73300736</v>
          </cell>
          <cell r="BM142">
            <v>1</v>
          </cell>
          <cell r="BN142">
            <v>1</v>
          </cell>
          <cell r="BO142">
            <v>0</v>
          </cell>
          <cell r="BP142">
            <v>0</v>
          </cell>
          <cell r="BQ142">
            <v>1</v>
          </cell>
          <cell r="BR142">
            <v>1</v>
          </cell>
          <cell r="BS142">
            <v>1</v>
          </cell>
          <cell r="BT142">
            <v>1</v>
          </cell>
          <cell r="BU142">
            <v>1</v>
          </cell>
          <cell r="BV142">
            <v>1</v>
          </cell>
          <cell r="BW142">
            <v>1</v>
          </cell>
          <cell r="BX142">
            <v>1</v>
          </cell>
          <cell r="BY142">
            <v>0</v>
          </cell>
          <cell r="BZ142">
            <v>0</v>
          </cell>
          <cell r="CA142">
            <v>0</v>
          </cell>
          <cell r="CB142">
            <v>0</v>
          </cell>
          <cell r="CC142">
            <v>1</v>
          </cell>
          <cell r="CD142">
            <v>0</v>
          </cell>
          <cell r="CE142">
            <v>1</v>
          </cell>
          <cell r="CF142">
            <v>0</v>
          </cell>
          <cell r="CG142">
            <v>0</v>
          </cell>
          <cell r="CH142">
            <v>0</v>
          </cell>
          <cell r="CI142">
            <v>0</v>
          </cell>
          <cell r="CJ142">
            <v>0</v>
          </cell>
          <cell r="CK142">
            <v>0</v>
          </cell>
          <cell r="CL142">
            <v>0</v>
          </cell>
          <cell r="CM142">
            <v>0</v>
          </cell>
          <cell r="CN142">
            <v>0</v>
          </cell>
          <cell r="CO142">
            <v>1</v>
          </cell>
          <cell r="CP142">
            <v>0</v>
          </cell>
        </row>
        <row r="143">
          <cell r="A143" t="str">
            <v>Spain</v>
          </cell>
          <cell r="B143" t="str">
            <v>Spain</v>
          </cell>
          <cell r="C143" t="str">
            <v>Spain</v>
          </cell>
          <cell r="D143">
            <v>1</v>
          </cell>
          <cell r="E143">
            <v>1</v>
          </cell>
          <cell r="F143" t="str">
            <v>ESP</v>
          </cell>
          <cell r="G143" t="str">
            <v>ES</v>
          </cell>
          <cell r="H143" t="str">
            <v>Spain</v>
          </cell>
          <cell r="J143" t="str">
            <v/>
          </cell>
          <cell r="K143" t="str">
            <v>developed</v>
          </cell>
          <cell r="L143">
            <v>1</v>
          </cell>
          <cell r="M143">
            <v>1</v>
          </cell>
          <cell r="N143">
            <v>0</v>
          </cell>
          <cell r="O143">
            <v>0</v>
          </cell>
          <cell r="P143">
            <v>0</v>
          </cell>
          <cell r="Q143">
            <v>0</v>
          </cell>
          <cell r="R143">
            <v>0</v>
          </cell>
          <cell r="S143">
            <v>0</v>
          </cell>
          <cell r="T143">
            <v>0</v>
          </cell>
          <cell r="U143">
            <v>0</v>
          </cell>
          <cell r="V143">
            <v>0</v>
          </cell>
          <cell r="W143">
            <v>0</v>
          </cell>
          <cell r="X143">
            <v>0</v>
          </cell>
          <cell r="Y143" t="str">
            <v>Europe &amp; Central Asia</v>
          </cell>
          <cell r="Z143">
            <v>0</v>
          </cell>
          <cell r="AA143">
            <v>0</v>
          </cell>
          <cell r="AB143" t="str">
            <v>High income</v>
          </cell>
          <cell r="AC143">
            <v>1419040000000</v>
          </cell>
          <cell r="AE143" t="str">
            <v/>
          </cell>
          <cell r="AH143">
            <v>52</v>
          </cell>
          <cell r="AI143">
            <v>213.88510131835938</v>
          </cell>
          <cell r="AJ143">
            <v>6.7448997870087624E-3</v>
          </cell>
          <cell r="AK143">
            <v>47.700000762939453</v>
          </cell>
          <cell r="AL143">
            <v>7.6537998393177986E-3</v>
          </cell>
          <cell r="AM143">
            <v>3520837837</v>
          </cell>
          <cell r="AN143" t="str">
            <v>Spain</v>
          </cell>
          <cell r="AO143">
            <v>1</v>
          </cell>
          <cell r="AP143">
            <v>1</v>
          </cell>
          <cell r="AQ143">
            <v>722844254208</v>
          </cell>
          <cell r="AR143">
            <v>1</v>
          </cell>
          <cell r="AS143">
            <v>27</v>
          </cell>
          <cell r="AT143">
            <v>403.05000614480718</v>
          </cell>
          <cell r="AU143">
            <v>1.0610707277121231E-2</v>
          </cell>
          <cell r="AV143">
            <v>54.539248983428571</v>
          </cell>
          <cell r="AW143">
            <v>1.5335375566875165E-2</v>
          </cell>
          <cell r="AX143">
            <v>0.25</v>
          </cell>
          <cell r="AY143">
            <v>70</v>
          </cell>
          <cell r="AZ143" t="str">
            <v>French</v>
          </cell>
          <cell r="BA143">
            <v>1419040000000</v>
          </cell>
          <cell r="BB143">
            <v>16749</v>
          </cell>
          <cell r="BE143">
            <v>0.25</v>
          </cell>
          <cell r="BF143">
            <v>3799656984.0970802</v>
          </cell>
          <cell r="BG143">
            <v>0</v>
          </cell>
          <cell r="BH143">
            <v>164.29630268498349</v>
          </cell>
          <cell r="BI143">
            <v>4.8338659977641193E-3</v>
          </cell>
          <cell r="BJ143">
            <v>43.95000000000001</v>
          </cell>
          <cell r="BK143">
            <v>7.248588670791741E-3</v>
          </cell>
          <cell r="BL143">
            <v>3799656960</v>
          </cell>
          <cell r="BM143">
            <v>1</v>
          </cell>
          <cell r="BN143">
            <v>1</v>
          </cell>
          <cell r="BO143">
            <v>0</v>
          </cell>
          <cell r="BP143">
            <v>0</v>
          </cell>
          <cell r="BQ143">
            <v>1</v>
          </cell>
          <cell r="BR143">
            <v>1</v>
          </cell>
          <cell r="BS143">
            <v>1</v>
          </cell>
          <cell r="BT143">
            <v>1</v>
          </cell>
          <cell r="BU143">
            <v>1</v>
          </cell>
          <cell r="BV143">
            <v>1</v>
          </cell>
          <cell r="BW143">
            <v>1</v>
          </cell>
          <cell r="BX143">
            <v>1</v>
          </cell>
          <cell r="BY143">
            <v>0</v>
          </cell>
          <cell r="BZ143">
            <v>0</v>
          </cell>
          <cell r="CA143">
            <v>0</v>
          </cell>
          <cell r="CB143">
            <v>0</v>
          </cell>
          <cell r="CC143">
            <v>1</v>
          </cell>
          <cell r="CD143">
            <v>0</v>
          </cell>
          <cell r="CE143">
            <v>1</v>
          </cell>
          <cell r="CF143">
            <v>0</v>
          </cell>
          <cell r="CG143">
            <v>0</v>
          </cell>
          <cell r="CH143">
            <v>0</v>
          </cell>
          <cell r="CI143">
            <v>0</v>
          </cell>
          <cell r="CJ143">
            <v>0</v>
          </cell>
          <cell r="CK143">
            <v>0</v>
          </cell>
          <cell r="CL143">
            <v>0</v>
          </cell>
          <cell r="CM143">
            <v>0</v>
          </cell>
          <cell r="CN143">
            <v>0</v>
          </cell>
          <cell r="CO143">
            <v>1</v>
          </cell>
          <cell r="CP143">
            <v>0</v>
          </cell>
        </row>
        <row r="144">
          <cell r="A144" t="str">
            <v>Sweden</v>
          </cell>
          <cell r="B144" t="str">
            <v>Sweden</v>
          </cell>
          <cell r="C144" t="str">
            <v>Sweden</v>
          </cell>
          <cell r="D144">
            <v>1</v>
          </cell>
          <cell r="E144">
            <v>1</v>
          </cell>
          <cell r="F144" t="str">
            <v>SWE</v>
          </cell>
          <cell r="G144" t="str">
            <v>SE</v>
          </cell>
          <cell r="H144" t="str">
            <v>Sweden</v>
          </cell>
          <cell r="J144" t="str">
            <v/>
          </cell>
          <cell r="K144" t="str">
            <v>developed</v>
          </cell>
          <cell r="L144">
            <v>1</v>
          </cell>
          <cell r="M144">
            <v>1</v>
          </cell>
          <cell r="N144">
            <v>0</v>
          </cell>
          <cell r="O144">
            <v>0</v>
          </cell>
          <cell r="P144">
            <v>0</v>
          </cell>
          <cell r="Q144">
            <v>0</v>
          </cell>
          <cell r="R144">
            <v>0</v>
          </cell>
          <cell r="S144">
            <v>0</v>
          </cell>
          <cell r="T144">
            <v>0</v>
          </cell>
          <cell r="U144">
            <v>0</v>
          </cell>
          <cell r="V144">
            <v>0</v>
          </cell>
          <cell r="W144">
            <v>0</v>
          </cell>
          <cell r="X144">
            <v>0</v>
          </cell>
          <cell r="Y144" t="str">
            <v>Europe &amp; Central Asia</v>
          </cell>
          <cell r="Z144">
            <v>0</v>
          </cell>
          <cell r="AA144">
            <v>0</v>
          </cell>
          <cell r="AB144" t="str">
            <v>High income</v>
          </cell>
          <cell r="AC144">
            <v>556086000000</v>
          </cell>
          <cell r="AE144" t="str">
            <v/>
          </cell>
          <cell r="AH144">
            <v>54</v>
          </cell>
          <cell r="AI144">
            <v>203.54530334472656</v>
          </cell>
          <cell r="AJ144">
            <v>6.4187999814748764E-3</v>
          </cell>
          <cell r="AK144">
            <v>45.474998474121094</v>
          </cell>
          <cell r="AL144">
            <v>1.0139799676835537E-2</v>
          </cell>
          <cell r="AM144">
            <v>4664431072</v>
          </cell>
          <cell r="AN144" t="str">
            <v>Sweden</v>
          </cell>
          <cell r="AO144">
            <v>1</v>
          </cell>
          <cell r="AP144">
            <v>1</v>
          </cell>
          <cell r="AQ144">
            <v>574766645248</v>
          </cell>
          <cell r="AR144">
            <v>1</v>
          </cell>
          <cell r="AS144">
            <v>29</v>
          </cell>
          <cell r="AT144">
            <v>364.54829478160752</v>
          </cell>
          <cell r="AU144">
            <v>9.5971099995756058E-3</v>
          </cell>
          <cell r="AV144">
            <v>55.973184057333334</v>
          </cell>
          <cell r="AW144">
            <v>8.9834902271702047E-3</v>
          </cell>
          <cell r="AX144">
            <v>0.22</v>
          </cell>
          <cell r="AY144">
            <v>225</v>
          </cell>
          <cell r="AZ144" t="str">
            <v>Scandinavian</v>
          </cell>
          <cell r="BA144">
            <v>556086000000</v>
          </cell>
          <cell r="BB144">
            <v>8087</v>
          </cell>
          <cell r="BE144">
            <v>0.2199999988079071</v>
          </cell>
          <cell r="BF144">
            <v>3723173134.9573302</v>
          </cell>
          <cell r="BG144">
            <v>0</v>
          </cell>
          <cell r="BH144">
            <v>182.86465778869362</v>
          </cell>
          <cell r="BI144">
            <v>5.3801773809382825E-3</v>
          </cell>
          <cell r="BJ144">
            <v>45.65</v>
          </cell>
          <cell r="BK144">
            <v>7.1026807731332684E-3</v>
          </cell>
          <cell r="BL144">
            <v>3723173120</v>
          </cell>
          <cell r="BM144">
            <v>1</v>
          </cell>
          <cell r="BN144">
            <v>1</v>
          </cell>
          <cell r="BO144">
            <v>0</v>
          </cell>
          <cell r="BP144">
            <v>0</v>
          </cell>
          <cell r="BQ144">
            <v>1</v>
          </cell>
          <cell r="BR144">
            <v>1</v>
          </cell>
          <cell r="BS144">
            <v>1</v>
          </cell>
          <cell r="BT144">
            <v>1</v>
          </cell>
          <cell r="BU144">
            <v>1</v>
          </cell>
          <cell r="BV144">
            <v>1</v>
          </cell>
          <cell r="BW144">
            <v>1</v>
          </cell>
          <cell r="BX144">
            <v>1</v>
          </cell>
          <cell r="BY144">
            <v>0</v>
          </cell>
          <cell r="BZ144">
            <v>0</v>
          </cell>
          <cell r="CA144">
            <v>0</v>
          </cell>
          <cell r="CB144">
            <v>0</v>
          </cell>
          <cell r="CC144">
            <v>1</v>
          </cell>
          <cell r="CD144">
            <v>0</v>
          </cell>
          <cell r="CE144">
            <v>1</v>
          </cell>
          <cell r="CF144">
            <v>0</v>
          </cell>
          <cell r="CG144">
            <v>0</v>
          </cell>
          <cell r="CH144">
            <v>0</v>
          </cell>
          <cell r="CI144">
            <v>0</v>
          </cell>
          <cell r="CJ144">
            <v>0</v>
          </cell>
          <cell r="CK144">
            <v>0</v>
          </cell>
          <cell r="CL144">
            <v>0</v>
          </cell>
          <cell r="CM144">
            <v>0</v>
          </cell>
          <cell r="CN144">
            <v>0</v>
          </cell>
          <cell r="CO144">
            <v>1</v>
          </cell>
          <cell r="CP144">
            <v>0</v>
          </cell>
        </row>
        <row r="145">
          <cell r="A145" t="str">
            <v>Switzerland</v>
          </cell>
          <cell r="B145" t="str">
            <v>Switzerland</v>
          </cell>
          <cell r="C145" t="str">
            <v>Switzerland2</v>
          </cell>
          <cell r="D145">
            <v>1</v>
          </cell>
          <cell r="E145">
            <v>1</v>
          </cell>
          <cell r="F145" t="str">
            <v>CHE</v>
          </cell>
          <cell r="G145" t="str">
            <v>CH</v>
          </cell>
          <cell r="H145" t="str">
            <v>Switzerland</v>
          </cell>
          <cell r="J145" t="str">
            <v/>
          </cell>
          <cell r="K145" t="str">
            <v>developed</v>
          </cell>
          <cell r="L145">
            <v>0</v>
          </cell>
          <cell r="M145">
            <v>1</v>
          </cell>
          <cell r="N145">
            <v>0</v>
          </cell>
          <cell r="O145">
            <v>0</v>
          </cell>
          <cell r="P145">
            <v>0</v>
          </cell>
          <cell r="Q145">
            <v>0</v>
          </cell>
          <cell r="R145">
            <v>0</v>
          </cell>
          <cell r="S145">
            <v>0</v>
          </cell>
          <cell r="T145">
            <v>0</v>
          </cell>
          <cell r="U145">
            <v>0</v>
          </cell>
          <cell r="V145">
            <v>0</v>
          </cell>
          <cell r="W145">
            <v>0</v>
          </cell>
          <cell r="X145">
            <v>1</v>
          </cell>
          <cell r="Y145" t="str">
            <v>Europe &amp; Central Asia</v>
          </cell>
          <cell r="Z145">
            <v>0</v>
          </cell>
          <cell r="AA145">
            <v>0</v>
          </cell>
          <cell r="AB145" t="str">
            <v>High income</v>
          </cell>
          <cell r="AC145">
            <v>705140000000</v>
          </cell>
          <cell r="AE145" t="str">
            <v/>
          </cell>
          <cell r="AH145">
            <v>1</v>
          </cell>
          <cell r="AI145">
            <v>1589.573974609375</v>
          </cell>
          <cell r="AJ145">
            <v>5.012739822268486E-2</v>
          </cell>
          <cell r="AK145">
            <v>76.449996948242188</v>
          </cell>
          <cell r="AL145">
            <v>4.5024100691080093E-2</v>
          </cell>
          <cell r="AM145">
            <v>20711654984</v>
          </cell>
          <cell r="AN145" t="str">
            <v>Switzerland</v>
          </cell>
          <cell r="AO145">
            <v>1</v>
          </cell>
          <cell r="AP145">
            <v>1</v>
          </cell>
          <cell r="AQ145">
            <v>1342105059328</v>
          </cell>
          <cell r="AR145">
            <v>1</v>
          </cell>
          <cell r="AS145">
            <v>5</v>
          </cell>
          <cell r="AT145">
            <v>1875.2806420935769</v>
          </cell>
          <cell r="AU145">
            <v>4.936869781006268E-2</v>
          </cell>
          <cell r="AV145">
            <v>83.312567269714279</v>
          </cell>
          <cell r="AW145">
            <v>3.4103908534987133E-2</v>
          </cell>
          <cell r="AX145">
            <v>2.6099999999999998E-2</v>
          </cell>
          <cell r="AY145">
            <v>41</v>
          </cell>
          <cell r="AZ145" t="str">
            <v>German</v>
          </cell>
          <cell r="BA145">
            <v>705140000000</v>
          </cell>
          <cell r="BB145">
            <v>9142</v>
          </cell>
          <cell r="BE145">
            <v>0.21149000525474548</v>
          </cell>
          <cell r="BF145">
            <v>21582729722.763302</v>
          </cell>
          <cell r="BG145">
            <v>0</v>
          </cell>
          <cell r="BH145">
            <v>1402.1043408186024</v>
          </cell>
          <cell r="BI145">
            <v>4.1252203413217649E-2</v>
          </cell>
          <cell r="BJ145">
            <v>74.050000000000011</v>
          </cell>
          <cell r="BK145">
            <v>4.1173277168954345E-2</v>
          </cell>
          <cell r="BL145">
            <v>21582729216</v>
          </cell>
          <cell r="BM145">
            <v>1</v>
          </cell>
          <cell r="BN145">
            <v>1</v>
          </cell>
          <cell r="BO145">
            <v>1</v>
          </cell>
          <cell r="BP145">
            <v>1</v>
          </cell>
          <cell r="BQ145">
            <v>0</v>
          </cell>
          <cell r="BR145">
            <v>0</v>
          </cell>
          <cell r="BS145">
            <v>0</v>
          </cell>
          <cell r="BT145">
            <v>0</v>
          </cell>
          <cell r="BU145">
            <v>0</v>
          </cell>
          <cell r="BV145">
            <v>0</v>
          </cell>
          <cell r="BW145">
            <v>1</v>
          </cell>
          <cell r="BX145">
            <v>1</v>
          </cell>
          <cell r="BY145">
            <v>0</v>
          </cell>
          <cell r="BZ145">
            <v>0</v>
          </cell>
          <cell r="CA145">
            <v>0</v>
          </cell>
          <cell r="CB145">
            <v>1</v>
          </cell>
          <cell r="CC145">
            <v>1</v>
          </cell>
          <cell r="CD145">
            <v>0</v>
          </cell>
          <cell r="CE145">
            <v>1</v>
          </cell>
          <cell r="CF145">
            <v>0</v>
          </cell>
          <cell r="CG145">
            <v>0</v>
          </cell>
          <cell r="CH145">
            <v>0</v>
          </cell>
          <cell r="CI145">
            <v>0</v>
          </cell>
          <cell r="CJ145">
            <v>0</v>
          </cell>
          <cell r="CK145">
            <v>0</v>
          </cell>
          <cell r="CL145">
            <v>0</v>
          </cell>
          <cell r="CM145">
            <v>0</v>
          </cell>
          <cell r="CN145">
            <v>0</v>
          </cell>
          <cell r="CO145">
            <v>1</v>
          </cell>
          <cell r="CP145">
            <v>0</v>
          </cell>
        </row>
        <row r="146">
          <cell r="A146" t="str">
            <v>Tajikistan</v>
          </cell>
          <cell r="D146">
            <v>0</v>
          </cell>
          <cell r="E146">
            <v>0</v>
          </cell>
          <cell r="F146" t="str">
            <v>TJK</v>
          </cell>
          <cell r="G146" t="str">
            <v>TJ</v>
          </cell>
          <cell r="H146" t="str">
            <v>Tajikistan</v>
          </cell>
          <cell r="I146">
            <v>1</v>
          </cell>
          <cell r="J146" t="str">
            <v>Commonwealth of Independent States</v>
          </cell>
          <cell r="K146" t="str">
            <v>transition</v>
          </cell>
          <cell r="L146">
            <v>0</v>
          </cell>
          <cell r="M146">
            <v>0</v>
          </cell>
          <cell r="N146">
            <v>0</v>
          </cell>
          <cell r="O146">
            <v>0</v>
          </cell>
          <cell r="P146">
            <v>0</v>
          </cell>
          <cell r="Q146">
            <v>0</v>
          </cell>
          <cell r="R146">
            <v>0</v>
          </cell>
          <cell r="S146">
            <v>0</v>
          </cell>
          <cell r="T146">
            <v>0</v>
          </cell>
          <cell r="U146">
            <v>0</v>
          </cell>
          <cell r="V146">
            <v>0</v>
          </cell>
          <cell r="W146">
            <v>0</v>
          </cell>
          <cell r="X146">
            <v>0</v>
          </cell>
          <cell r="Y146" t="str">
            <v>Europe &amp; Central Asia</v>
          </cell>
          <cell r="Z146">
            <v>0</v>
          </cell>
          <cell r="AA146">
            <v>0</v>
          </cell>
          <cell r="AB146" t="str">
            <v>Low income</v>
          </cell>
          <cell r="AC146">
            <v>7522947810</v>
          </cell>
          <cell r="AE146" t="str">
            <v/>
          </cell>
          <cell r="AL146">
            <v>6.6399998104316182E-6</v>
          </cell>
          <cell r="AM146" t="str">
            <v/>
          </cell>
          <cell r="AN146" t="str">
            <v>Tajikistan</v>
          </cell>
          <cell r="AO146">
            <v>0</v>
          </cell>
          <cell r="AP146">
            <v>0</v>
          </cell>
          <cell r="AQ146">
            <v>0</v>
          </cell>
          <cell r="AR146">
            <v>0</v>
          </cell>
          <cell r="AW146">
            <v>3.535194876056689E-5</v>
          </cell>
          <cell r="AY146">
            <v>1</v>
          </cell>
          <cell r="AZ146" t="str">
            <v/>
          </cell>
          <cell r="BA146">
            <v>7522947810</v>
          </cell>
          <cell r="BE146">
            <v>0.14000000000000001</v>
          </cell>
          <cell r="BF146">
            <v>377780</v>
          </cell>
          <cell r="BG146">
            <v>0</v>
          </cell>
          <cell r="BH146" t="str">
            <v/>
          </cell>
          <cell r="BI146" t="str">
            <v/>
          </cell>
          <cell r="BJ146" t="str">
            <v/>
          </cell>
          <cell r="BK146" t="str">
            <v/>
          </cell>
          <cell r="BL146">
            <v>377780</v>
          </cell>
          <cell r="BM146">
            <v>1</v>
          </cell>
          <cell r="BN146">
            <v>0</v>
          </cell>
          <cell r="BO146" t="str">
            <v/>
          </cell>
          <cell r="BP146" t="str">
            <v/>
          </cell>
          <cell r="BQ146">
            <v>0</v>
          </cell>
          <cell r="BR146">
            <v>0</v>
          </cell>
          <cell r="BS146">
            <v>0</v>
          </cell>
          <cell r="BT146">
            <v>0</v>
          </cell>
          <cell r="BU146">
            <v>0</v>
          </cell>
          <cell r="BV146">
            <v>0</v>
          </cell>
          <cell r="BW146">
            <v>0</v>
          </cell>
          <cell r="BX146">
            <v>0</v>
          </cell>
          <cell r="BY146">
            <v>0</v>
          </cell>
          <cell r="BZ146">
            <v>1</v>
          </cell>
          <cell r="CA146">
            <v>1</v>
          </cell>
          <cell r="CB146">
            <v>0</v>
          </cell>
          <cell r="CC146">
            <v>1</v>
          </cell>
          <cell r="CD146">
            <v>0</v>
          </cell>
          <cell r="CE146">
            <v>1</v>
          </cell>
          <cell r="CF146">
            <v>0</v>
          </cell>
          <cell r="CG146">
            <v>0</v>
          </cell>
          <cell r="CH146">
            <v>0</v>
          </cell>
          <cell r="CI146">
            <v>0</v>
          </cell>
          <cell r="CJ146">
            <v>0</v>
          </cell>
          <cell r="CK146">
            <v>0</v>
          </cell>
          <cell r="CL146">
            <v>0</v>
          </cell>
          <cell r="CM146">
            <v>1</v>
          </cell>
          <cell r="CN146">
            <v>0</v>
          </cell>
          <cell r="CO146">
            <v>0</v>
          </cell>
          <cell r="CP146">
            <v>0</v>
          </cell>
        </row>
        <row r="147">
          <cell r="A147" t="str">
            <v>Turkey</v>
          </cell>
          <cell r="B147" t="str">
            <v>Turkey</v>
          </cell>
          <cell r="C147" t="str">
            <v>Turkey2</v>
          </cell>
          <cell r="D147">
            <v>1</v>
          </cell>
          <cell r="E147">
            <v>1</v>
          </cell>
          <cell r="F147" t="str">
            <v>TUR</v>
          </cell>
          <cell r="G147" t="str">
            <v>TR</v>
          </cell>
          <cell r="H147" t="str">
            <v>Turkey</v>
          </cell>
          <cell r="I147">
            <v>1</v>
          </cell>
          <cell r="J147" t="str">
            <v>Emerging and Developing Europe</v>
          </cell>
          <cell r="K147" t="str">
            <v>developing</v>
          </cell>
          <cell r="L147">
            <v>0</v>
          </cell>
          <cell r="M147">
            <v>1</v>
          </cell>
          <cell r="N147">
            <v>0</v>
          </cell>
          <cell r="O147">
            <v>0</v>
          </cell>
          <cell r="P147">
            <v>0</v>
          </cell>
          <cell r="Q147">
            <v>0</v>
          </cell>
          <cell r="R147">
            <v>0</v>
          </cell>
          <cell r="S147">
            <v>0</v>
          </cell>
          <cell r="T147">
            <v>0</v>
          </cell>
          <cell r="U147">
            <v>0</v>
          </cell>
          <cell r="V147">
            <v>0</v>
          </cell>
          <cell r="W147">
            <v>0</v>
          </cell>
          <cell r="X147">
            <v>1</v>
          </cell>
          <cell r="Y147" t="str">
            <v>Europe &amp; Central Asia</v>
          </cell>
          <cell r="Z147">
            <v>0</v>
          </cell>
          <cell r="AA147">
            <v>0</v>
          </cell>
          <cell r="AB147" t="str">
            <v>Upper middle income</v>
          </cell>
          <cell r="AC147">
            <v>771350000000</v>
          </cell>
          <cell r="AE147" t="str">
            <v/>
          </cell>
          <cell r="AH147">
            <v>30</v>
          </cell>
          <cell r="AI147">
            <v>353.8883056640625</v>
          </cell>
          <cell r="AJ147">
            <v>1.1159899644553661E-2</v>
          </cell>
          <cell r="AK147">
            <v>67.974998474121094</v>
          </cell>
          <cell r="AL147">
            <v>1.4303999487310648E-3</v>
          </cell>
          <cell r="AM147">
            <v>658000000</v>
          </cell>
          <cell r="AN147" t="str">
            <v>Turkey</v>
          </cell>
          <cell r="AO147">
            <v>1</v>
          </cell>
          <cell r="AP147">
            <v>1</v>
          </cell>
          <cell r="AQ147">
            <v>1143150848</v>
          </cell>
          <cell r="AR147">
            <v>0</v>
          </cell>
          <cell r="AW147">
            <v>2.4106851312595081E-3</v>
          </cell>
          <cell r="AY147">
            <v>16</v>
          </cell>
          <cell r="AZ147" t="str">
            <v>French</v>
          </cell>
          <cell r="BA147">
            <v>771350000000</v>
          </cell>
          <cell r="BB147">
            <v>7300</v>
          </cell>
          <cell r="BE147">
            <v>0.2199999988079071</v>
          </cell>
          <cell r="BF147">
            <v>645000000</v>
          </cell>
          <cell r="BG147">
            <v>0</v>
          </cell>
          <cell r="BH147">
            <v>231.46038824440129</v>
          </cell>
          <cell r="BI147">
            <v>6.8099432688338568E-3</v>
          </cell>
          <cell r="BJ147">
            <v>60.000000000000007</v>
          </cell>
          <cell r="BK147">
            <v>1.230463621381782E-3</v>
          </cell>
          <cell r="BL147">
            <v>645000000</v>
          </cell>
          <cell r="BM147">
            <v>1</v>
          </cell>
          <cell r="BN147">
            <v>1</v>
          </cell>
          <cell r="BO147">
            <v>0</v>
          </cell>
          <cell r="BP147">
            <v>0</v>
          </cell>
          <cell r="BQ147">
            <v>0</v>
          </cell>
          <cell r="BR147">
            <v>0</v>
          </cell>
          <cell r="BS147">
            <v>0</v>
          </cell>
          <cell r="BT147">
            <v>0</v>
          </cell>
          <cell r="BU147">
            <v>0</v>
          </cell>
          <cell r="BV147">
            <v>0</v>
          </cell>
          <cell r="BW147">
            <v>1</v>
          </cell>
          <cell r="BX147">
            <v>1</v>
          </cell>
          <cell r="BY147">
            <v>0</v>
          </cell>
          <cell r="BZ147">
            <v>0</v>
          </cell>
          <cell r="CA147">
            <v>0</v>
          </cell>
          <cell r="CB147">
            <v>0</v>
          </cell>
          <cell r="CC147">
            <v>1</v>
          </cell>
          <cell r="CD147">
            <v>0</v>
          </cell>
          <cell r="CE147">
            <v>1</v>
          </cell>
          <cell r="CF147">
            <v>0</v>
          </cell>
          <cell r="CG147">
            <v>0</v>
          </cell>
          <cell r="CH147">
            <v>0</v>
          </cell>
          <cell r="CI147">
            <v>0</v>
          </cell>
          <cell r="CJ147">
            <v>0</v>
          </cell>
          <cell r="CK147">
            <v>0</v>
          </cell>
          <cell r="CL147">
            <v>0</v>
          </cell>
          <cell r="CM147">
            <v>0</v>
          </cell>
          <cell r="CN147">
            <v>1</v>
          </cell>
          <cell r="CO147">
            <v>0</v>
          </cell>
          <cell r="CP147">
            <v>0</v>
          </cell>
        </row>
        <row r="148">
          <cell r="A148" t="str">
            <v>Turkmenistan</v>
          </cell>
          <cell r="D148">
            <v>0</v>
          </cell>
          <cell r="E148">
            <v>0</v>
          </cell>
          <cell r="F148" t="str">
            <v>TKM</v>
          </cell>
          <cell r="G148" t="str">
            <v>TM</v>
          </cell>
          <cell r="H148" t="str">
            <v>Turkmenistan</v>
          </cell>
          <cell r="I148">
            <v>1</v>
          </cell>
          <cell r="J148" t="str">
            <v>Commonwealth of Independent States</v>
          </cell>
          <cell r="K148" t="str">
            <v>transition</v>
          </cell>
          <cell r="L148">
            <v>0</v>
          </cell>
          <cell r="M148">
            <v>0</v>
          </cell>
          <cell r="N148">
            <v>0</v>
          </cell>
          <cell r="O148">
            <v>0</v>
          </cell>
          <cell r="P148">
            <v>0</v>
          </cell>
          <cell r="Q148">
            <v>0</v>
          </cell>
          <cell r="R148">
            <v>0</v>
          </cell>
          <cell r="S148">
            <v>0</v>
          </cell>
          <cell r="T148">
            <v>0</v>
          </cell>
          <cell r="U148">
            <v>0</v>
          </cell>
          <cell r="V148">
            <v>0</v>
          </cell>
          <cell r="W148">
            <v>0</v>
          </cell>
          <cell r="X148">
            <v>0</v>
          </cell>
          <cell r="Y148" t="str">
            <v>Europe &amp; Central Asia</v>
          </cell>
          <cell r="Z148">
            <v>0</v>
          </cell>
          <cell r="AA148">
            <v>0</v>
          </cell>
          <cell r="AB148" t="str">
            <v>Upper middle income</v>
          </cell>
          <cell r="AC148">
            <v>40761142857</v>
          </cell>
          <cell r="AE148" t="str">
            <v/>
          </cell>
          <cell r="AL148">
            <v>2.3299999440951069E-7</v>
          </cell>
          <cell r="AM148" t="str">
            <v/>
          </cell>
          <cell r="AN148" t="str">
            <v>Turkmenistan</v>
          </cell>
          <cell r="AO148">
            <v>0</v>
          </cell>
          <cell r="AP148">
            <v>0</v>
          </cell>
          <cell r="AQ148">
            <v>0</v>
          </cell>
          <cell r="AR148">
            <v>0</v>
          </cell>
          <cell r="AW148">
            <v>6.5381668774492726E-6</v>
          </cell>
          <cell r="AY148">
            <v>1</v>
          </cell>
          <cell r="AZ148" t="str">
            <v/>
          </cell>
          <cell r="BA148">
            <v>40761142857</v>
          </cell>
          <cell r="BE148">
            <v>0.20000000298023224</v>
          </cell>
          <cell r="BG148">
            <v>0</v>
          </cell>
          <cell r="BH148" t="str">
            <v/>
          </cell>
          <cell r="BI148" t="str">
            <v/>
          </cell>
          <cell r="BJ148" t="str">
            <v/>
          </cell>
          <cell r="BK148" t="str">
            <v/>
          </cell>
          <cell r="BL148">
            <v>171743.921875</v>
          </cell>
          <cell r="BM148">
            <v>1</v>
          </cell>
          <cell r="BN148">
            <v>0</v>
          </cell>
          <cell r="BO148" t="str">
            <v/>
          </cell>
          <cell r="BP148" t="str">
            <v/>
          </cell>
          <cell r="BQ148">
            <v>0</v>
          </cell>
          <cell r="BR148">
            <v>0</v>
          </cell>
          <cell r="BS148">
            <v>0</v>
          </cell>
          <cell r="BT148">
            <v>0</v>
          </cell>
          <cell r="BU148">
            <v>0</v>
          </cell>
          <cell r="BV148">
            <v>0</v>
          </cell>
          <cell r="BW148">
            <v>0</v>
          </cell>
          <cell r="BX148">
            <v>0</v>
          </cell>
          <cell r="BY148">
            <v>0</v>
          </cell>
          <cell r="BZ148">
            <v>1</v>
          </cell>
          <cell r="CA148">
            <v>1</v>
          </cell>
          <cell r="CB148">
            <v>0</v>
          </cell>
          <cell r="CC148">
            <v>1</v>
          </cell>
          <cell r="CD148">
            <v>0</v>
          </cell>
          <cell r="CE148">
            <v>1</v>
          </cell>
          <cell r="CF148">
            <v>0</v>
          </cell>
          <cell r="CG148">
            <v>0</v>
          </cell>
          <cell r="CH148">
            <v>0</v>
          </cell>
          <cell r="CI148">
            <v>0</v>
          </cell>
          <cell r="CJ148">
            <v>0</v>
          </cell>
          <cell r="CK148">
            <v>0</v>
          </cell>
          <cell r="CL148">
            <v>0</v>
          </cell>
          <cell r="CM148">
            <v>0</v>
          </cell>
          <cell r="CN148">
            <v>1</v>
          </cell>
          <cell r="CO148">
            <v>0</v>
          </cell>
          <cell r="CP148">
            <v>0</v>
          </cell>
        </row>
        <row r="149">
          <cell r="A149" t="str">
            <v>Ukraine</v>
          </cell>
          <cell r="B149" t="str">
            <v>Ukraine</v>
          </cell>
          <cell r="C149" t="str">
            <v>Ukraine</v>
          </cell>
          <cell r="D149">
            <v>1</v>
          </cell>
          <cell r="E149">
            <v>1</v>
          </cell>
          <cell r="F149" t="str">
            <v>UKR</v>
          </cell>
          <cell r="G149" t="str">
            <v>UA</v>
          </cell>
          <cell r="H149" t="str">
            <v>Ukraine</v>
          </cell>
          <cell r="I149">
            <v>1</v>
          </cell>
          <cell r="J149" t="str">
            <v>Commonwealth of Independent States</v>
          </cell>
          <cell r="K149" t="str">
            <v>transition</v>
          </cell>
          <cell r="L149">
            <v>0</v>
          </cell>
          <cell r="M149">
            <v>0</v>
          </cell>
          <cell r="N149">
            <v>0</v>
          </cell>
          <cell r="O149">
            <v>0</v>
          </cell>
          <cell r="P149">
            <v>0</v>
          </cell>
          <cell r="Q149">
            <v>0</v>
          </cell>
          <cell r="R149">
            <v>0</v>
          </cell>
          <cell r="S149">
            <v>0</v>
          </cell>
          <cell r="T149">
            <v>0</v>
          </cell>
          <cell r="U149">
            <v>0</v>
          </cell>
          <cell r="V149">
            <v>0</v>
          </cell>
          <cell r="W149">
            <v>0</v>
          </cell>
          <cell r="X149">
            <v>0</v>
          </cell>
          <cell r="Y149" t="str">
            <v>Europe &amp; Central Asia</v>
          </cell>
          <cell r="Z149">
            <v>0</v>
          </cell>
          <cell r="AA149">
            <v>0</v>
          </cell>
          <cell r="AB149" t="str">
            <v>Lower middle income</v>
          </cell>
          <cell r="AC149">
            <v>130832000000</v>
          </cell>
          <cell r="AE149" t="str">
            <v/>
          </cell>
          <cell r="AH149">
            <v>43</v>
          </cell>
          <cell r="AI149">
            <v>246.24710083007813</v>
          </cell>
          <cell r="AJ149">
            <v>7.7654002234339714E-3</v>
          </cell>
          <cell r="AK149">
            <v>69.150001525878906</v>
          </cell>
          <cell r="AL149">
            <v>4.1300000157207251E-4</v>
          </cell>
          <cell r="AM149">
            <v>190000000</v>
          </cell>
          <cell r="AN149" t="str">
            <v>Ukraine</v>
          </cell>
          <cell r="AO149">
            <v>1</v>
          </cell>
          <cell r="AP149">
            <v>1</v>
          </cell>
          <cell r="AQ149">
            <v>128600000</v>
          </cell>
          <cell r="AR149">
            <v>0</v>
          </cell>
          <cell r="AW149">
            <v>4.1729934858160845E-4</v>
          </cell>
          <cell r="AY149">
            <v>7</v>
          </cell>
          <cell r="AZ149" t="str">
            <v/>
          </cell>
          <cell r="BA149">
            <v>130832000000</v>
          </cell>
          <cell r="BB149">
            <v>1332.4658813476563</v>
          </cell>
          <cell r="BE149">
            <v>0.18000000715255737</v>
          </cell>
          <cell r="BF149">
            <v>106000000</v>
          </cell>
          <cell r="BG149">
            <v>0</v>
          </cell>
          <cell r="BH149">
            <v>160.44975811700377</v>
          </cell>
          <cell r="BI149">
            <v>4.7206943640013535E-3</v>
          </cell>
          <cell r="BJ149">
            <v>64.900000000000006</v>
          </cell>
          <cell r="BK149">
            <v>2.0221572692475794E-4</v>
          </cell>
          <cell r="BL149">
            <v>106000000</v>
          </cell>
          <cell r="BM149">
            <v>1</v>
          </cell>
          <cell r="BN149">
            <v>1</v>
          </cell>
          <cell r="BO149">
            <v>0</v>
          </cell>
          <cell r="BP149">
            <v>0</v>
          </cell>
          <cell r="BQ149">
            <v>0</v>
          </cell>
          <cell r="BR149">
            <v>0</v>
          </cell>
          <cell r="BS149">
            <v>0</v>
          </cell>
          <cell r="BT149">
            <v>0</v>
          </cell>
          <cell r="BU149">
            <v>0</v>
          </cell>
          <cell r="BV149">
            <v>0</v>
          </cell>
          <cell r="BW149">
            <v>0</v>
          </cell>
          <cell r="BX149">
            <v>0</v>
          </cell>
          <cell r="BY149">
            <v>0</v>
          </cell>
          <cell r="BZ149">
            <v>1</v>
          </cell>
          <cell r="CA149">
            <v>1</v>
          </cell>
          <cell r="CB149">
            <v>0</v>
          </cell>
          <cell r="CC149">
            <v>1</v>
          </cell>
          <cell r="CD149">
            <v>0</v>
          </cell>
          <cell r="CE149">
            <v>1</v>
          </cell>
          <cell r="CF149">
            <v>0</v>
          </cell>
          <cell r="CG149">
            <v>0</v>
          </cell>
          <cell r="CH149">
            <v>0</v>
          </cell>
          <cell r="CI149">
            <v>0</v>
          </cell>
          <cell r="CJ149">
            <v>0</v>
          </cell>
          <cell r="CK149">
            <v>0</v>
          </cell>
          <cell r="CL149">
            <v>0</v>
          </cell>
          <cell r="CM149">
            <v>0</v>
          </cell>
          <cell r="CN149">
            <v>0</v>
          </cell>
          <cell r="CO149">
            <v>0</v>
          </cell>
          <cell r="CP149">
            <v>1</v>
          </cell>
        </row>
        <row r="150">
          <cell r="A150" t="str">
            <v>United Kingdom</v>
          </cell>
          <cell r="B150" t="str">
            <v>United Kingdom</v>
          </cell>
          <cell r="C150" t="str">
            <v>United Kingdom2</v>
          </cell>
          <cell r="D150">
            <v>1</v>
          </cell>
          <cell r="E150">
            <v>1</v>
          </cell>
          <cell r="F150" t="str">
            <v>GBR</v>
          </cell>
          <cell r="G150" t="str">
            <v>GB</v>
          </cell>
          <cell r="H150" t="str">
            <v>United Kingdom</v>
          </cell>
          <cell r="J150" t="str">
            <v/>
          </cell>
          <cell r="K150" t="str">
            <v>developed</v>
          </cell>
          <cell r="L150">
            <v>1</v>
          </cell>
          <cell r="M150">
            <v>1</v>
          </cell>
          <cell r="N150">
            <v>0</v>
          </cell>
          <cell r="O150">
            <v>0</v>
          </cell>
          <cell r="P150">
            <v>0</v>
          </cell>
          <cell r="Q150">
            <v>0</v>
          </cell>
          <cell r="R150">
            <v>0</v>
          </cell>
          <cell r="S150">
            <v>0</v>
          </cell>
          <cell r="T150">
            <v>0</v>
          </cell>
          <cell r="U150">
            <v>0</v>
          </cell>
          <cell r="V150">
            <v>0</v>
          </cell>
          <cell r="W150">
            <v>0</v>
          </cell>
          <cell r="X150">
            <v>0</v>
          </cell>
          <cell r="Y150" t="str">
            <v>Europe &amp; Central Asia</v>
          </cell>
          <cell r="Z150">
            <v>0</v>
          </cell>
          <cell r="AA150">
            <v>0</v>
          </cell>
          <cell r="AB150" t="str">
            <v>High income</v>
          </cell>
          <cell r="AC150">
            <v>2855300000000</v>
          </cell>
          <cell r="AE150" t="str">
            <v/>
          </cell>
          <cell r="AH150">
            <v>23</v>
          </cell>
          <cell r="AI150">
            <v>423.760009765625</v>
          </cell>
          <cell r="AJ150">
            <v>1.3363299891352654E-2</v>
          </cell>
          <cell r="AK150">
            <v>42.349998474121094</v>
          </cell>
          <cell r="AL150">
            <v>0.17365169525146484</v>
          </cell>
          <cell r="AM150">
            <v>79882045382</v>
          </cell>
          <cell r="AN150" t="str">
            <v>United Kingdom</v>
          </cell>
          <cell r="AO150">
            <v>1</v>
          </cell>
          <cell r="AP150">
            <v>1</v>
          </cell>
          <cell r="AQ150">
            <v>3131811561472</v>
          </cell>
          <cell r="AR150">
            <v>1</v>
          </cell>
          <cell r="AS150">
            <v>13</v>
          </cell>
          <cell r="AT150">
            <v>1067.9475307313783</v>
          </cell>
          <cell r="AU150">
            <v>2.8114820650427821E-2</v>
          </cell>
          <cell r="AV150">
            <v>63.452886890095236</v>
          </cell>
          <cell r="AW150">
            <v>7.3044458784628452E-2</v>
          </cell>
          <cell r="AX150">
            <v>0.19</v>
          </cell>
          <cell r="AY150">
            <v>84</v>
          </cell>
          <cell r="AZ150" t="str">
            <v>English</v>
          </cell>
          <cell r="BA150">
            <v>2855300000000</v>
          </cell>
          <cell r="BB150">
            <v>63236</v>
          </cell>
          <cell r="BE150">
            <v>0.18999999761581421</v>
          </cell>
          <cell r="BF150">
            <v>83544791075.964005</v>
          </cell>
          <cell r="BG150">
            <v>0</v>
          </cell>
          <cell r="BH150">
            <v>534.64897718792497</v>
          </cell>
          <cell r="BI150">
            <v>1.573024754259603E-2</v>
          </cell>
          <cell r="BJ150">
            <v>46.2</v>
          </cell>
          <cell r="BK150">
            <v>0.15937802507738766</v>
          </cell>
          <cell r="BL150">
            <v>83544793088</v>
          </cell>
          <cell r="BM150">
            <v>1</v>
          </cell>
          <cell r="BN150">
            <v>1</v>
          </cell>
          <cell r="BO150">
            <v>0</v>
          </cell>
          <cell r="BP150">
            <v>1</v>
          </cell>
          <cell r="BQ150">
            <v>1</v>
          </cell>
          <cell r="BR150">
            <v>0</v>
          </cell>
          <cell r="BS150">
            <v>1</v>
          </cell>
          <cell r="BT150">
            <v>1</v>
          </cell>
          <cell r="BU150">
            <v>1</v>
          </cell>
          <cell r="BV150">
            <v>1</v>
          </cell>
          <cell r="BW150">
            <v>1</v>
          </cell>
          <cell r="BX150">
            <v>1</v>
          </cell>
          <cell r="BY150">
            <v>1</v>
          </cell>
          <cell r="BZ150">
            <v>0</v>
          </cell>
          <cell r="CA150">
            <v>0</v>
          </cell>
          <cell r="CB150">
            <v>1</v>
          </cell>
          <cell r="CC150">
            <v>1</v>
          </cell>
          <cell r="CD150">
            <v>0</v>
          </cell>
          <cell r="CE150">
            <v>1</v>
          </cell>
          <cell r="CF150">
            <v>0</v>
          </cell>
          <cell r="CG150">
            <v>0</v>
          </cell>
          <cell r="CH150">
            <v>0</v>
          </cell>
          <cell r="CI150">
            <v>0</v>
          </cell>
          <cell r="CJ150">
            <v>0</v>
          </cell>
          <cell r="CK150">
            <v>0</v>
          </cell>
          <cell r="CL150">
            <v>0</v>
          </cell>
          <cell r="CM150">
            <v>0</v>
          </cell>
          <cell r="CN150">
            <v>0</v>
          </cell>
          <cell r="CO150">
            <v>1</v>
          </cell>
          <cell r="CP150">
            <v>0</v>
          </cell>
        </row>
        <row r="151">
          <cell r="A151" t="str">
            <v>Uzbekistan</v>
          </cell>
          <cell r="D151">
            <v>0</v>
          </cell>
          <cell r="E151">
            <v>0</v>
          </cell>
          <cell r="F151" t="str">
            <v>UZB</v>
          </cell>
          <cell r="G151" t="str">
            <v>UZ</v>
          </cell>
          <cell r="H151" t="str">
            <v>Uzbekistan</v>
          </cell>
          <cell r="I151">
            <v>1</v>
          </cell>
          <cell r="J151" t="str">
            <v>Commonwealth of Independent States</v>
          </cell>
          <cell r="K151" t="str">
            <v>transition</v>
          </cell>
          <cell r="L151">
            <v>0</v>
          </cell>
          <cell r="M151">
            <v>0</v>
          </cell>
          <cell r="N151">
            <v>0</v>
          </cell>
          <cell r="O151">
            <v>0</v>
          </cell>
          <cell r="P151">
            <v>0</v>
          </cell>
          <cell r="Q151">
            <v>0</v>
          </cell>
          <cell r="R151">
            <v>0</v>
          </cell>
          <cell r="S151">
            <v>0</v>
          </cell>
          <cell r="T151">
            <v>0</v>
          </cell>
          <cell r="U151">
            <v>0</v>
          </cell>
          <cell r="V151">
            <v>0</v>
          </cell>
          <cell r="W151">
            <v>0</v>
          </cell>
          <cell r="X151">
            <v>0</v>
          </cell>
          <cell r="Y151" t="str">
            <v>Europe &amp; Central Asia</v>
          </cell>
          <cell r="Z151">
            <v>0</v>
          </cell>
          <cell r="AA151">
            <v>0</v>
          </cell>
          <cell r="AB151" t="str">
            <v>Lower middle income</v>
          </cell>
          <cell r="AC151">
            <v>50499921558</v>
          </cell>
          <cell r="AE151" t="str">
            <v/>
          </cell>
          <cell r="AL151">
            <v>6.2899999875298818E-7</v>
          </cell>
          <cell r="AM151" t="str">
            <v/>
          </cell>
          <cell r="AN151" t="str">
            <v>Uzbekistan</v>
          </cell>
          <cell r="AO151">
            <v>0</v>
          </cell>
          <cell r="AP151">
            <v>0</v>
          </cell>
          <cell r="AQ151">
            <v>0</v>
          </cell>
          <cell r="AR151">
            <v>0</v>
          </cell>
          <cell r="AW151">
            <v>2.6257052522741893E-5</v>
          </cell>
          <cell r="AY151">
            <v>3</v>
          </cell>
          <cell r="AZ151" t="str">
            <v/>
          </cell>
          <cell r="BA151">
            <v>50499921558</v>
          </cell>
          <cell r="BE151">
            <v>7.5000002980232239E-2</v>
          </cell>
          <cell r="BF151">
            <v>29011040.129999999</v>
          </cell>
          <cell r="BG151">
            <v>0</v>
          </cell>
          <cell r="BH151" t="str">
            <v/>
          </cell>
          <cell r="BI151" t="str">
            <v/>
          </cell>
          <cell r="BJ151" t="str">
            <v/>
          </cell>
          <cell r="BK151" t="str">
            <v/>
          </cell>
          <cell r="BL151">
            <v>29011040</v>
          </cell>
          <cell r="BM151">
            <v>1</v>
          </cell>
          <cell r="BN151">
            <v>0</v>
          </cell>
          <cell r="BO151" t="str">
            <v/>
          </cell>
          <cell r="BP151" t="str">
            <v/>
          </cell>
          <cell r="BQ151">
            <v>0</v>
          </cell>
          <cell r="BR151">
            <v>0</v>
          </cell>
          <cell r="BS151">
            <v>0</v>
          </cell>
          <cell r="BT151">
            <v>0</v>
          </cell>
          <cell r="BU151">
            <v>0</v>
          </cell>
          <cell r="BV151">
            <v>0</v>
          </cell>
          <cell r="BW151">
            <v>0</v>
          </cell>
          <cell r="BX151">
            <v>0</v>
          </cell>
          <cell r="BY151">
            <v>0</v>
          </cell>
          <cell r="BZ151">
            <v>1</v>
          </cell>
          <cell r="CA151">
            <v>1</v>
          </cell>
          <cell r="CB151">
            <v>0</v>
          </cell>
          <cell r="CC151">
            <v>1</v>
          </cell>
          <cell r="CD151">
            <v>0</v>
          </cell>
          <cell r="CE151">
            <v>1</v>
          </cell>
          <cell r="CF151">
            <v>0</v>
          </cell>
          <cell r="CG151">
            <v>0</v>
          </cell>
          <cell r="CH151">
            <v>0</v>
          </cell>
          <cell r="CI151">
            <v>0</v>
          </cell>
          <cell r="CJ151">
            <v>0</v>
          </cell>
          <cell r="CK151">
            <v>0</v>
          </cell>
          <cell r="CL151">
            <v>0</v>
          </cell>
          <cell r="CM151">
            <v>0</v>
          </cell>
          <cell r="CN151">
            <v>0</v>
          </cell>
          <cell r="CO151">
            <v>0</v>
          </cell>
          <cell r="CP151">
            <v>1</v>
          </cell>
        </row>
        <row r="152">
          <cell r="A152" t="str">
            <v>Anguilla</v>
          </cell>
          <cell r="B152" t="str">
            <v>Anguilla</v>
          </cell>
          <cell r="C152" t="str">
            <v>Anguilla</v>
          </cell>
          <cell r="D152">
            <v>1</v>
          </cell>
          <cell r="E152">
            <v>1</v>
          </cell>
          <cell r="F152" t="str">
            <v>AIA</v>
          </cell>
          <cell r="G152" t="str">
            <v>AI</v>
          </cell>
          <cell r="H152" t="str">
            <v>Anguilla</v>
          </cell>
          <cell r="J152" t="str">
            <v/>
          </cell>
          <cell r="K152" t="str">
            <v>developing</v>
          </cell>
          <cell r="L152">
            <v>0</v>
          </cell>
          <cell r="M152">
            <v>0</v>
          </cell>
          <cell r="N152">
            <v>1</v>
          </cell>
          <cell r="O152">
            <v>0</v>
          </cell>
          <cell r="P152">
            <v>1</v>
          </cell>
          <cell r="Q152">
            <v>0</v>
          </cell>
          <cell r="R152">
            <v>0</v>
          </cell>
          <cell r="S152">
            <v>0</v>
          </cell>
          <cell r="T152">
            <v>1</v>
          </cell>
          <cell r="U152">
            <v>0</v>
          </cell>
          <cell r="V152">
            <v>1</v>
          </cell>
          <cell r="W152">
            <v>0</v>
          </cell>
          <cell r="X152">
            <v>1</v>
          </cell>
          <cell r="Y152" t="str">
            <v>Latin America &amp; Caribbean</v>
          </cell>
          <cell r="Z152">
            <v>0</v>
          </cell>
          <cell r="AA152">
            <v>0</v>
          </cell>
          <cell r="AB152" t="str">
            <v/>
          </cell>
          <cell r="AE152" t="str">
            <v/>
          </cell>
          <cell r="AH152">
            <v>56</v>
          </cell>
          <cell r="AI152">
            <v>195.03709411621094</v>
          </cell>
          <cell r="AJ152">
            <v>6.1504999175667763E-3</v>
          </cell>
          <cell r="AK152">
            <v>77.5</v>
          </cell>
          <cell r="AL152">
            <v>7.3600000177975744E-5</v>
          </cell>
          <cell r="AM152">
            <v>33838158.100000001</v>
          </cell>
          <cell r="AN152" t="str">
            <v>Anguilla</v>
          </cell>
          <cell r="AO152">
            <v>1</v>
          </cell>
          <cell r="AP152">
            <v>1</v>
          </cell>
          <cell r="AQ152">
            <v>0</v>
          </cell>
          <cell r="AR152">
            <v>1</v>
          </cell>
          <cell r="AS152">
            <v>35</v>
          </cell>
          <cell r="AT152">
            <v>232.9232201074152</v>
          </cell>
          <cell r="AU152">
            <v>6.1319440985600961E-3</v>
          </cell>
          <cell r="AV152">
            <v>100</v>
          </cell>
          <cell r="AW152">
            <v>1.2636836209492931E-5</v>
          </cell>
          <cell r="AX152">
            <v>0</v>
          </cell>
          <cell r="AY152">
            <v>0</v>
          </cell>
          <cell r="AZ152" t="str">
            <v/>
          </cell>
          <cell r="BA152">
            <v>175400000</v>
          </cell>
          <cell r="BB152">
            <v>0</v>
          </cell>
          <cell r="BC152">
            <v>14764</v>
          </cell>
          <cell r="BD152">
            <v>11880.24925494446</v>
          </cell>
          <cell r="BE152">
            <v>0</v>
          </cell>
          <cell r="BG152">
            <v>0</v>
          </cell>
          <cell r="BH152">
            <v>192.98633022130875</v>
          </cell>
          <cell r="BI152">
            <v>5.6779735419774961E-3</v>
          </cell>
          <cell r="BJ152">
            <v>78.2</v>
          </cell>
          <cell r="BK152">
            <v>6.5723224984558511E-5</v>
          </cell>
          <cell r="BL152">
            <v>34451632</v>
          </cell>
          <cell r="BM152">
            <v>1</v>
          </cell>
          <cell r="BN152">
            <v>1</v>
          </cell>
          <cell r="BO152">
            <v>0</v>
          </cell>
          <cell r="BP152">
            <v>0</v>
          </cell>
          <cell r="BQ152">
            <v>0</v>
          </cell>
          <cell r="BR152">
            <v>0</v>
          </cell>
          <cell r="BS152">
            <v>1</v>
          </cell>
          <cell r="BT152">
            <v>1</v>
          </cell>
          <cell r="BU152">
            <v>0</v>
          </cell>
          <cell r="BV152">
            <v>1</v>
          </cell>
          <cell r="BW152">
            <v>0</v>
          </cell>
          <cell r="BX152">
            <v>1</v>
          </cell>
          <cell r="BY152">
            <v>1</v>
          </cell>
          <cell r="BZ152">
            <v>0</v>
          </cell>
          <cell r="CA152">
            <v>1</v>
          </cell>
          <cell r="CB152">
            <v>1</v>
          </cell>
          <cell r="CC152">
            <v>1</v>
          </cell>
          <cell r="CD152">
            <v>0</v>
          </cell>
          <cell r="CE152">
            <v>0</v>
          </cell>
          <cell r="CF152">
            <v>0</v>
          </cell>
          <cell r="CG152">
            <v>0</v>
          </cell>
          <cell r="CH152">
            <v>0</v>
          </cell>
          <cell r="CI152">
            <v>1</v>
          </cell>
          <cell r="CJ152">
            <v>0</v>
          </cell>
          <cell r="CK152">
            <v>0</v>
          </cell>
          <cell r="CL152">
            <v>0</v>
          </cell>
          <cell r="CM152">
            <v>0</v>
          </cell>
          <cell r="CN152">
            <v>0</v>
          </cell>
          <cell r="CO152">
            <v>0</v>
          </cell>
          <cell r="CP152">
            <v>0</v>
          </cell>
        </row>
        <row r="153">
          <cell r="A153" t="str">
            <v>Antigua and Barbuda</v>
          </cell>
          <cell r="B153" t="str">
            <v>Antigua and Barbuda</v>
          </cell>
          <cell r="C153" t="str">
            <v>Antigua and Barbuda</v>
          </cell>
          <cell r="D153">
            <v>1</v>
          </cell>
          <cell r="E153">
            <v>1</v>
          </cell>
          <cell r="F153" t="str">
            <v>ATG</v>
          </cell>
          <cell r="G153" t="str">
            <v>AG</v>
          </cell>
          <cell r="H153" t="str">
            <v>Antigua and Barbuda</v>
          </cell>
          <cell r="I153">
            <v>1</v>
          </cell>
          <cell r="J153" t="str">
            <v>Latin America and the Caribbean</v>
          </cell>
          <cell r="K153" t="str">
            <v>developing</v>
          </cell>
          <cell r="L153">
            <v>0</v>
          </cell>
          <cell r="M153">
            <v>0</v>
          </cell>
          <cell r="N153">
            <v>0</v>
          </cell>
          <cell r="O153">
            <v>0</v>
          </cell>
          <cell r="P153">
            <v>0</v>
          </cell>
          <cell r="Q153">
            <v>0</v>
          </cell>
          <cell r="R153">
            <v>0</v>
          </cell>
          <cell r="S153">
            <v>0</v>
          </cell>
          <cell r="T153">
            <v>0</v>
          </cell>
          <cell r="U153">
            <v>0</v>
          </cell>
          <cell r="V153">
            <v>1</v>
          </cell>
          <cell r="W153">
            <v>0</v>
          </cell>
          <cell r="X153">
            <v>1</v>
          </cell>
          <cell r="Y153" t="str">
            <v>Latin America &amp; Caribbean</v>
          </cell>
          <cell r="Z153">
            <v>0</v>
          </cell>
          <cell r="AA153">
            <v>0</v>
          </cell>
          <cell r="AB153" t="str">
            <v>High income</v>
          </cell>
          <cell r="AC153">
            <v>1610574074</v>
          </cell>
          <cell r="AE153" t="str">
            <v/>
          </cell>
          <cell r="AH153">
            <v>98</v>
          </cell>
          <cell r="AI153">
            <v>54.529701232910156</v>
          </cell>
          <cell r="AJ153">
            <v>1.7196000553667545E-3</v>
          </cell>
          <cell r="AK153">
            <v>86.875</v>
          </cell>
          <cell r="AL153">
            <v>5.750000013904355E-7</v>
          </cell>
          <cell r="AM153">
            <v>264615.92589999997</v>
          </cell>
          <cell r="AN153" t="str">
            <v>Antigua and Barbuda</v>
          </cell>
          <cell r="AO153">
            <v>1</v>
          </cell>
          <cell r="AP153">
            <v>1</v>
          </cell>
          <cell r="AQ153">
            <v>0</v>
          </cell>
          <cell r="AR153">
            <v>0</v>
          </cell>
          <cell r="AW153">
            <v>2.6721228172948719E-6</v>
          </cell>
          <cell r="AY153">
            <v>1</v>
          </cell>
          <cell r="AZ153" t="str">
            <v/>
          </cell>
          <cell r="BA153">
            <v>1610574074</v>
          </cell>
          <cell r="BB153">
            <v>125</v>
          </cell>
          <cell r="BE153">
            <v>0.25</v>
          </cell>
          <cell r="BG153">
            <v>0</v>
          </cell>
          <cell r="BH153">
            <v>39.049500985560996</v>
          </cell>
          <cell r="BI153">
            <v>1.1489002001809031E-3</v>
          </cell>
          <cell r="BJ153">
            <v>76.075000000000003</v>
          </cell>
          <cell r="BK153">
            <v>6.977001492755086E-7</v>
          </cell>
          <cell r="BL153">
            <v>365729.28125</v>
          </cell>
          <cell r="BM153">
            <v>1</v>
          </cell>
          <cell r="BN153">
            <v>1</v>
          </cell>
          <cell r="BO153">
            <v>0</v>
          </cell>
          <cell r="BP153">
            <v>0</v>
          </cell>
          <cell r="BQ153">
            <v>0</v>
          </cell>
          <cell r="BR153">
            <v>0</v>
          </cell>
          <cell r="BS153">
            <v>0</v>
          </cell>
          <cell r="BT153">
            <v>0</v>
          </cell>
          <cell r="BU153">
            <v>0</v>
          </cell>
          <cell r="BV153">
            <v>0</v>
          </cell>
          <cell r="BW153">
            <v>0</v>
          </cell>
          <cell r="BX153">
            <v>0</v>
          </cell>
          <cell r="BY153">
            <v>0</v>
          </cell>
          <cell r="BZ153">
            <v>1</v>
          </cell>
          <cell r="CA153">
            <v>1</v>
          </cell>
          <cell r="CB153">
            <v>0</v>
          </cell>
          <cell r="CC153">
            <v>1</v>
          </cell>
          <cell r="CD153">
            <v>0</v>
          </cell>
          <cell r="CE153">
            <v>0</v>
          </cell>
          <cell r="CF153">
            <v>0</v>
          </cell>
          <cell r="CG153">
            <v>0</v>
          </cell>
          <cell r="CH153">
            <v>0</v>
          </cell>
          <cell r="CI153">
            <v>1</v>
          </cell>
          <cell r="CJ153">
            <v>0</v>
          </cell>
          <cell r="CK153">
            <v>0</v>
          </cell>
          <cell r="CL153">
            <v>0</v>
          </cell>
          <cell r="CM153">
            <v>0</v>
          </cell>
          <cell r="CN153">
            <v>0</v>
          </cell>
          <cell r="CO153">
            <v>1</v>
          </cell>
          <cell r="CP153">
            <v>0</v>
          </cell>
        </row>
        <row r="154">
          <cell r="A154" t="str">
            <v>Argentina</v>
          </cell>
          <cell r="D154">
            <v>0</v>
          </cell>
          <cell r="E154">
            <v>1</v>
          </cell>
          <cell r="F154" t="str">
            <v>ARG</v>
          </cell>
          <cell r="G154" t="str">
            <v>AR</v>
          </cell>
          <cell r="H154" t="str">
            <v>Argentina</v>
          </cell>
          <cell r="I154">
            <v>1</v>
          </cell>
          <cell r="J154" t="str">
            <v>Latin America and the Caribbean</v>
          </cell>
          <cell r="K154" t="str">
            <v>developing</v>
          </cell>
          <cell r="L154">
            <v>0</v>
          </cell>
          <cell r="M154">
            <v>0</v>
          </cell>
          <cell r="N154">
            <v>0</v>
          </cell>
          <cell r="O154">
            <v>0</v>
          </cell>
          <cell r="P154">
            <v>0</v>
          </cell>
          <cell r="Q154">
            <v>0</v>
          </cell>
          <cell r="R154">
            <v>0</v>
          </cell>
          <cell r="S154">
            <v>0</v>
          </cell>
          <cell r="T154">
            <v>0</v>
          </cell>
          <cell r="U154">
            <v>0</v>
          </cell>
          <cell r="V154">
            <v>0</v>
          </cell>
          <cell r="W154">
            <v>0</v>
          </cell>
          <cell r="X154">
            <v>0</v>
          </cell>
          <cell r="Y154" t="str">
            <v>Latin America &amp; Caribbean</v>
          </cell>
          <cell r="Z154">
            <v>0</v>
          </cell>
          <cell r="AA154">
            <v>1</v>
          </cell>
          <cell r="AB154" t="str">
            <v>High income</v>
          </cell>
          <cell r="AC154">
            <v>519872000000</v>
          </cell>
          <cell r="AE154" t="str">
            <v/>
          </cell>
          <cell r="AL154">
            <v>1.2399999832268804E-4</v>
          </cell>
          <cell r="AM154" t="str">
            <v/>
          </cell>
          <cell r="AN154" t="str">
            <v>Argentina</v>
          </cell>
          <cell r="AO154">
            <v>0</v>
          </cell>
          <cell r="AP154">
            <v>1</v>
          </cell>
          <cell r="AQ154">
            <v>29649252352</v>
          </cell>
          <cell r="AR154">
            <v>0</v>
          </cell>
          <cell r="AW154">
            <v>1.3470250323365564E-3</v>
          </cell>
          <cell r="AY154">
            <v>18</v>
          </cell>
          <cell r="AZ154" t="str">
            <v>French</v>
          </cell>
          <cell r="BA154">
            <v>519872000000</v>
          </cell>
          <cell r="BB154">
            <v>6832</v>
          </cell>
          <cell r="BE154">
            <v>0.30000001192092896</v>
          </cell>
          <cell r="BF154">
            <v>149522582.90752</v>
          </cell>
          <cell r="BG154">
            <v>0</v>
          </cell>
          <cell r="BH154">
            <v>109.37070179898451</v>
          </cell>
          <cell r="BI154">
            <v>3.2178649667569869E-3</v>
          </cell>
          <cell r="BJ154">
            <v>54.974999999999994</v>
          </cell>
          <cell r="BK154">
            <v>2.8524356409727873E-4</v>
          </cell>
          <cell r="BL154">
            <v>149522576</v>
          </cell>
          <cell r="BM154">
            <v>1</v>
          </cell>
          <cell r="BN154">
            <v>1</v>
          </cell>
          <cell r="BO154">
            <v>0</v>
          </cell>
          <cell r="BP154">
            <v>0</v>
          </cell>
          <cell r="BQ154">
            <v>0</v>
          </cell>
          <cell r="BR154">
            <v>0</v>
          </cell>
          <cell r="BS154">
            <v>0</v>
          </cell>
          <cell r="BT154">
            <v>0</v>
          </cell>
          <cell r="BU154">
            <v>0</v>
          </cell>
          <cell r="BV154">
            <v>0</v>
          </cell>
          <cell r="BW154">
            <v>0</v>
          </cell>
          <cell r="BX154">
            <v>0</v>
          </cell>
          <cell r="BY154">
            <v>0</v>
          </cell>
          <cell r="BZ154">
            <v>1</v>
          </cell>
          <cell r="CA154">
            <v>1</v>
          </cell>
          <cell r="CB154">
            <v>0</v>
          </cell>
          <cell r="CC154">
            <v>1</v>
          </cell>
          <cell r="CD154">
            <v>0</v>
          </cell>
          <cell r="CE154">
            <v>0</v>
          </cell>
          <cell r="CF154">
            <v>0</v>
          </cell>
          <cell r="CG154">
            <v>0</v>
          </cell>
          <cell r="CH154">
            <v>0</v>
          </cell>
          <cell r="CI154">
            <v>1</v>
          </cell>
          <cell r="CJ154">
            <v>0</v>
          </cell>
          <cell r="CK154">
            <v>0</v>
          </cell>
          <cell r="CL154">
            <v>1</v>
          </cell>
          <cell r="CM154">
            <v>0</v>
          </cell>
          <cell r="CN154">
            <v>0</v>
          </cell>
          <cell r="CO154">
            <v>1</v>
          </cell>
          <cell r="CP154">
            <v>0</v>
          </cell>
        </row>
        <row r="155">
          <cell r="A155" t="str">
            <v>Aruba</v>
          </cell>
          <cell r="B155" t="str">
            <v>Aruba</v>
          </cell>
          <cell r="C155" t="str">
            <v>Aruba2</v>
          </cell>
          <cell r="D155">
            <v>1</v>
          </cell>
          <cell r="E155">
            <v>1</v>
          </cell>
          <cell r="F155" t="str">
            <v>ABW</v>
          </cell>
          <cell r="G155" t="str">
            <v>AW</v>
          </cell>
          <cell r="H155" t="str">
            <v>Aruba</v>
          </cell>
          <cell r="J155" t="str">
            <v/>
          </cell>
          <cell r="K155" t="str">
            <v>developing</v>
          </cell>
          <cell r="L155">
            <v>0</v>
          </cell>
          <cell r="M155">
            <v>0</v>
          </cell>
          <cell r="N155">
            <v>0</v>
          </cell>
          <cell r="O155">
            <v>0</v>
          </cell>
          <cell r="P155">
            <v>0</v>
          </cell>
          <cell r="Q155">
            <v>1</v>
          </cell>
          <cell r="R155">
            <v>0</v>
          </cell>
          <cell r="S155">
            <v>0</v>
          </cell>
          <cell r="T155">
            <v>1</v>
          </cell>
          <cell r="U155">
            <v>0</v>
          </cell>
          <cell r="V155">
            <v>1</v>
          </cell>
          <cell r="W155">
            <v>1</v>
          </cell>
          <cell r="X155">
            <v>0</v>
          </cell>
          <cell r="Y155" t="str">
            <v>Latin America &amp; Caribbean</v>
          </cell>
          <cell r="Z155">
            <v>0</v>
          </cell>
          <cell r="AA155">
            <v>0</v>
          </cell>
          <cell r="AB155" t="str">
            <v>High income</v>
          </cell>
          <cell r="AE155" t="str">
            <v/>
          </cell>
          <cell r="AH155">
            <v>68</v>
          </cell>
          <cell r="AI155">
            <v>148.04660034179688</v>
          </cell>
          <cell r="AJ155">
            <v>4.6687000431120396E-3</v>
          </cell>
          <cell r="AK155">
            <v>75.974998474121094</v>
          </cell>
          <cell r="AL155">
            <v>3.8499998481711373E-5</v>
          </cell>
          <cell r="AM155">
            <v>17698214.530000001</v>
          </cell>
          <cell r="AN155" t="str">
            <v>Aruba</v>
          </cell>
          <cell r="AO155">
            <v>1</v>
          </cell>
          <cell r="AP155">
            <v>1</v>
          </cell>
          <cell r="AQ155">
            <v>0</v>
          </cell>
          <cell r="AR155">
            <v>1</v>
          </cell>
          <cell r="AS155">
            <v>54</v>
          </cell>
          <cell r="AT155">
            <v>91.662252345478834</v>
          </cell>
          <cell r="AU155">
            <v>2.4131033697343753E-3</v>
          </cell>
          <cell r="AV155">
            <v>64.386664993600007</v>
          </cell>
          <cell r="AW155">
            <v>4.0495633503791408E-5</v>
          </cell>
          <cell r="AX155">
            <v>0.1</v>
          </cell>
          <cell r="AY155">
            <v>4</v>
          </cell>
          <cell r="AZ155" t="str">
            <v/>
          </cell>
          <cell r="BA155">
            <v>2516000000</v>
          </cell>
          <cell r="BB155">
            <v>189.33106231689453</v>
          </cell>
          <cell r="BE155">
            <v>0.25</v>
          </cell>
          <cell r="BG155">
            <v>0</v>
          </cell>
          <cell r="BH155">
            <v>76.653473240227683</v>
          </cell>
          <cell r="BI155">
            <v>2.2552705803544825E-3</v>
          </cell>
          <cell r="BJ155">
            <v>73.275000000000006</v>
          </cell>
          <cell r="BK155">
            <v>7.3959347295295378E-6</v>
          </cell>
          <cell r="BL155">
            <v>3876881.5</v>
          </cell>
          <cell r="BM155">
            <v>1</v>
          </cell>
          <cell r="BN155">
            <v>1</v>
          </cell>
          <cell r="BO155">
            <v>0</v>
          </cell>
          <cell r="BP155">
            <v>0</v>
          </cell>
          <cell r="BQ155">
            <v>0</v>
          </cell>
          <cell r="BR155">
            <v>0</v>
          </cell>
          <cell r="BS155">
            <v>0</v>
          </cell>
          <cell r="BT155">
            <v>1</v>
          </cell>
          <cell r="BU155">
            <v>0</v>
          </cell>
          <cell r="BV155">
            <v>1</v>
          </cell>
          <cell r="BW155">
            <v>0</v>
          </cell>
          <cell r="BX155">
            <v>1</v>
          </cell>
          <cell r="BY155">
            <v>0</v>
          </cell>
          <cell r="BZ155">
            <v>0</v>
          </cell>
          <cell r="CA155">
            <v>1</v>
          </cell>
          <cell r="CB155">
            <v>0</v>
          </cell>
          <cell r="CC155">
            <v>1</v>
          </cell>
          <cell r="CD155">
            <v>0</v>
          </cell>
          <cell r="CE155">
            <v>0</v>
          </cell>
          <cell r="CF155">
            <v>0</v>
          </cell>
          <cell r="CG155">
            <v>0</v>
          </cell>
          <cell r="CH155">
            <v>0</v>
          </cell>
          <cell r="CI155">
            <v>1</v>
          </cell>
          <cell r="CJ155">
            <v>0</v>
          </cell>
          <cell r="CK155">
            <v>0</v>
          </cell>
          <cell r="CL155">
            <v>0</v>
          </cell>
          <cell r="CM155">
            <v>0</v>
          </cell>
          <cell r="CN155">
            <v>0</v>
          </cell>
          <cell r="CO155">
            <v>1</v>
          </cell>
          <cell r="CP155">
            <v>0</v>
          </cell>
        </row>
        <row r="156">
          <cell r="A156" t="str">
            <v>Bahamas</v>
          </cell>
          <cell r="B156" t="str">
            <v>Bahamas</v>
          </cell>
          <cell r="C156" t="str">
            <v>Bahamas</v>
          </cell>
          <cell r="D156">
            <v>1</v>
          </cell>
          <cell r="E156">
            <v>1</v>
          </cell>
          <cell r="F156" t="str">
            <v>BHS</v>
          </cell>
          <cell r="G156" t="str">
            <v>BS</v>
          </cell>
          <cell r="H156" t="str">
            <v>Bahamas</v>
          </cell>
          <cell r="I156">
            <v>1</v>
          </cell>
          <cell r="J156" t="str">
            <v>Latin America and the Caribbean</v>
          </cell>
          <cell r="K156" t="str">
            <v>developing</v>
          </cell>
          <cell r="L156">
            <v>0</v>
          </cell>
          <cell r="M156">
            <v>0</v>
          </cell>
          <cell r="N156">
            <v>0</v>
          </cell>
          <cell r="O156">
            <v>0</v>
          </cell>
          <cell r="P156">
            <v>0</v>
          </cell>
          <cell r="Q156">
            <v>0</v>
          </cell>
          <cell r="R156">
            <v>0</v>
          </cell>
          <cell r="S156">
            <v>0</v>
          </cell>
          <cell r="T156">
            <v>0</v>
          </cell>
          <cell r="U156">
            <v>0</v>
          </cell>
          <cell r="V156">
            <v>1</v>
          </cell>
          <cell r="W156">
            <v>0</v>
          </cell>
          <cell r="X156">
            <v>1</v>
          </cell>
          <cell r="Y156" t="str">
            <v>Latin America &amp; Caribbean</v>
          </cell>
          <cell r="Z156">
            <v>0</v>
          </cell>
          <cell r="AA156">
            <v>0</v>
          </cell>
          <cell r="AB156" t="str">
            <v>High income</v>
          </cell>
          <cell r="AC156">
            <v>12424500000</v>
          </cell>
          <cell r="AE156" t="str">
            <v/>
          </cell>
          <cell r="AH156">
            <v>19</v>
          </cell>
          <cell r="AI156">
            <v>429.00408935546875</v>
          </cell>
          <cell r="AJ156">
            <v>1.3528699986636639E-2</v>
          </cell>
          <cell r="AK156">
            <v>84.5</v>
          </cell>
          <cell r="AL156">
            <v>3.595000016503036E-4</v>
          </cell>
          <cell r="AM156">
            <v>165365136</v>
          </cell>
          <cell r="AN156" t="str">
            <v>Bahamas</v>
          </cell>
          <cell r="AO156">
            <v>1</v>
          </cell>
          <cell r="AP156">
            <v>1</v>
          </cell>
          <cell r="AQ156">
            <v>44038037504</v>
          </cell>
          <cell r="AR156">
            <v>1</v>
          </cell>
          <cell r="AS156">
            <v>9</v>
          </cell>
          <cell r="AT156">
            <v>1377.818943998838</v>
          </cell>
          <cell r="AU156">
            <v>3.6272505328759232E-2</v>
          </cell>
          <cell r="AV156">
            <v>100</v>
          </cell>
          <cell r="AW156">
            <v>2.615630874480726E-3</v>
          </cell>
          <cell r="AX156">
            <v>0</v>
          </cell>
          <cell r="AY156">
            <v>7</v>
          </cell>
          <cell r="AZ156" t="str">
            <v/>
          </cell>
          <cell r="BA156">
            <v>12424500000</v>
          </cell>
          <cell r="BB156">
            <v>340.26651382446289</v>
          </cell>
          <cell r="BE156">
            <v>0</v>
          </cell>
          <cell r="BG156">
            <v>0</v>
          </cell>
          <cell r="BH156">
            <v>407.27981568524223</v>
          </cell>
          <cell r="BI156">
            <v>1.1982838447626676E-2</v>
          </cell>
          <cell r="BJ156">
            <v>75.374999999999986</v>
          </cell>
          <cell r="BK156">
            <v>8.6026595516627521E-4</v>
          </cell>
          <cell r="BL156">
            <v>450947232</v>
          </cell>
          <cell r="BM156">
            <v>1</v>
          </cell>
          <cell r="BN156">
            <v>1</v>
          </cell>
          <cell r="BO156">
            <v>0</v>
          </cell>
          <cell r="BP156">
            <v>0</v>
          </cell>
          <cell r="BQ156">
            <v>0</v>
          </cell>
          <cell r="BR156">
            <v>0</v>
          </cell>
          <cell r="BS156">
            <v>0</v>
          </cell>
          <cell r="BT156">
            <v>0</v>
          </cell>
          <cell r="BU156">
            <v>0</v>
          </cell>
          <cell r="BV156">
            <v>0</v>
          </cell>
          <cell r="BW156">
            <v>0</v>
          </cell>
          <cell r="BX156">
            <v>0</v>
          </cell>
          <cell r="BY156">
            <v>0</v>
          </cell>
          <cell r="BZ156">
            <v>1</v>
          </cell>
          <cell r="CA156">
            <v>1</v>
          </cell>
          <cell r="CB156">
            <v>0</v>
          </cell>
          <cell r="CC156">
            <v>1</v>
          </cell>
          <cell r="CD156">
            <v>0</v>
          </cell>
          <cell r="CE156">
            <v>0</v>
          </cell>
          <cell r="CF156">
            <v>0</v>
          </cell>
          <cell r="CG156">
            <v>0</v>
          </cell>
          <cell r="CH156">
            <v>0</v>
          </cell>
          <cell r="CI156">
            <v>1</v>
          </cell>
          <cell r="CJ156">
            <v>0</v>
          </cell>
          <cell r="CK156">
            <v>0</v>
          </cell>
          <cell r="CL156">
            <v>0</v>
          </cell>
          <cell r="CM156">
            <v>0</v>
          </cell>
          <cell r="CN156">
            <v>0</v>
          </cell>
          <cell r="CO156">
            <v>1</v>
          </cell>
          <cell r="CP156">
            <v>0</v>
          </cell>
        </row>
        <row r="157">
          <cell r="A157" t="str">
            <v>Barbados</v>
          </cell>
          <cell r="B157" t="str">
            <v>Barbados</v>
          </cell>
          <cell r="C157" t="str">
            <v>Barbados</v>
          </cell>
          <cell r="D157">
            <v>1</v>
          </cell>
          <cell r="E157">
            <v>1</v>
          </cell>
          <cell r="F157" t="str">
            <v>BRB</v>
          </cell>
          <cell r="G157" t="str">
            <v>BB</v>
          </cell>
          <cell r="H157" t="str">
            <v>Barbados</v>
          </cell>
          <cell r="I157">
            <v>1</v>
          </cell>
          <cell r="J157" t="str">
            <v>Latin America and the Caribbean</v>
          </cell>
          <cell r="K157" t="str">
            <v>developing</v>
          </cell>
          <cell r="L157">
            <v>0</v>
          </cell>
          <cell r="M157">
            <v>0</v>
          </cell>
          <cell r="N157">
            <v>0</v>
          </cell>
          <cell r="O157">
            <v>0</v>
          </cell>
          <cell r="P157">
            <v>0</v>
          </cell>
          <cell r="Q157">
            <v>0</v>
          </cell>
          <cell r="R157">
            <v>0</v>
          </cell>
          <cell r="S157">
            <v>0</v>
          </cell>
          <cell r="T157">
            <v>0</v>
          </cell>
          <cell r="U157">
            <v>0</v>
          </cell>
          <cell r="V157">
            <v>0</v>
          </cell>
          <cell r="W157">
            <v>1</v>
          </cell>
          <cell r="X157">
            <v>0</v>
          </cell>
          <cell r="Y157" t="str">
            <v>Latin America &amp; Caribbean</v>
          </cell>
          <cell r="Z157">
            <v>0</v>
          </cell>
          <cell r="AA157">
            <v>0</v>
          </cell>
          <cell r="AB157" t="str">
            <v>High income</v>
          </cell>
          <cell r="AC157">
            <v>5145000000</v>
          </cell>
          <cell r="AE157" t="str">
            <v/>
          </cell>
          <cell r="AH157">
            <v>48</v>
          </cell>
          <cell r="AI157">
            <v>230.9530029296875</v>
          </cell>
          <cell r="AJ157">
            <v>7.283099927008152E-3</v>
          </cell>
          <cell r="AK157">
            <v>73.849998474121094</v>
          </cell>
          <cell r="AL157">
            <v>1.8849999469239265E-4</v>
          </cell>
          <cell r="AM157">
            <v>86733384</v>
          </cell>
          <cell r="AN157" t="str">
            <v>Barbados</v>
          </cell>
          <cell r="AO157">
            <v>1</v>
          </cell>
          <cell r="AP157">
            <v>1</v>
          </cell>
          <cell r="AQ157">
            <v>0</v>
          </cell>
          <cell r="AR157">
            <v>0</v>
          </cell>
          <cell r="AW157">
            <v>1.59267042616533E-3</v>
          </cell>
          <cell r="AY157">
            <v>4</v>
          </cell>
          <cell r="AZ157" t="str">
            <v/>
          </cell>
          <cell r="BA157">
            <v>5145000000</v>
          </cell>
          <cell r="BB157">
            <v>326.66666412353516</v>
          </cell>
          <cell r="BE157">
            <v>0.25</v>
          </cell>
          <cell r="BG157">
            <v>0</v>
          </cell>
          <cell r="BH157">
            <v>192.86310419105649</v>
          </cell>
          <cell r="BI157">
            <v>5.6743480305816735E-3</v>
          </cell>
          <cell r="BJ157">
            <v>74</v>
          </cell>
          <cell r="BK157">
            <v>1.0781072837751385E-4</v>
          </cell>
          <cell r="BL157">
            <v>56513400</v>
          </cell>
          <cell r="BM157">
            <v>1</v>
          </cell>
          <cell r="BN157">
            <v>1</v>
          </cell>
          <cell r="BO157">
            <v>0</v>
          </cell>
          <cell r="BP157">
            <v>0</v>
          </cell>
          <cell r="BQ157">
            <v>0</v>
          </cell>
          <cell r="BR157">
            <v>0</v>
          </cell>
          <cell r="BS157">
            <v>0</v>
          </cell>
          <cell r="BT157">
            <v>0</v>
          </cell>
          <cell r="BU157">
            <v>0</v>
          </cell>
          <cell r="BV157">
            <v>0</v>
          </cell>
          <cell r="BW157">
            <v>0</v>
          </cell>
          <cell r="BX157">
            <v>0</v>
          </cell>
          <cell r="BY157">
            <v>0</v>
          </cell>
          <cell r="BZ157">
            <v>1</v>
          </cell>
          <cell r="CA157">
            <v>1</v>
          </cell>
          <cell r="CB157">
            <v>0</v>
          </cell>
          <cell r="CC157">
            <v>1</v>
          </cell>
          <cell r="CD157">
            <v>0</v>
          </cell>
          <cell r="CE157">
            <v>0</v>
          </cell>
          <cell r="CF157">
            <v>0</v>
          </cell>
          <cell r="CG157">
            <v>0</v>
          </cell>
          <cell r="CH157">
            <v>0</v>
          </cell>
          <cell r="CI157">
            <v>1</v>
          </cell>
          <cell r="CJ157">
            <v>0</v>
          </cell>
          <cell r="CK157">
            <v>0</v>
          </cell>
          <cell r="CL157">
            <v>0</v>
          </cell>
          <cell r="CM157">
            <v>0</v>
          </cell>
          <cell r="CN157">
            <v>0</v>
          </cell>
          <cell r="CO157">
            <v>1</v>
          </cell>
          <cell r="CP157">
            <v>0</v>
          </cell>
        </row>
        <row r="158">
          <cell r="A158" t="str">
            <v>Belize</v>
          </cell>
          <cell r="B158" t="str">
            <v>Belize</v>
          </cell>
          <cell r="C158" t="str">
            <v>Belize2</v>
          </cell>
          <cell r="D158">
            <v>1</v>
          </cell>
          <cell r="E158">
            <v>1</v>
          </cell>
          <cell r="F158" t="str">
            <v>BLZ</v>
          </cell>
          <cell r="G158" t="str">
            <v>BZ</v>
          </cell>
          <cell r="H158" t="str">
            <v>Belize</v>
          </cell>
          <cell r="I158">
            <v>1</v>
          </cell>
          <cell r="J158" t="str">
            <v>Latin America and the Caribbean</v>
          </cell>
          <cell r="K158" t="str">
            <v>developing</v>
          </cell>
          <cell r="L158">
            <v>0</v>
          </cell>
          <cell r="M158">
            <v>0</v>
          </cell>
          <cell r="N158">
            <v>0</v>
          </cell>
          <cell r="O158">
            <v>0</v>
          </cell>
          <cell r="P158">
            <v>0</v>
          </cell>
          <cell r="Q158">
            <v>0</v>
          </cell>
          <cell r="R158">
            <v>0</v>
          </cell>
          <cell r="S158">
            <v>0</v>
          </cell>
          <cell r="T158">
            <v>0</v>
          </cell>
          <cell r="U158">
            <v>0</v>
          </cell>
          <cell r="V158">
            <v>1</v>
          </cell>
          <cell r="W158">
            <v>1</v>
          </cell>
          <cell r="X158">
            <v>0</v>
          </cell>
          <cell r="Y158" t="str">
            <v>Latin America &amp; Caribbean</v>
          </cell>
          <cell r="Z158">
            <v>0</v>
          </cell>
          <cell r="AA158">
            <v>0</v>
          </cell>
          <cell r="AB158" t="str">
            <v>Upper middle income</v>
          </cell>
          <cell r="AC158">
            <v>1871203164</v>
          </cell>
          <cell r="AE158" t="str">
            <v/>
          </cell>
          <cell r="AH158">
            <v>90</v>
          </cell>
          <cell r="AI158">
            <v>86.299949645996094</v>
          </cell>
          <cell r="AJ158">
            <v>2.7214998845010996E-3</v>
          </cell>
          <cell r="AK158">
            <v>75.175003051757813</v>
          </cell>
          <cell r="AL158">
            <v>8.3799995991284959E-6</v>
          </cell>
          <cell r="AM158">
            <v>3856033.16</v>
          </cell>
          <cell r="AN158" t="str">
            <v>Belize</v>
          </cell>
          <cell r="AO158">
            <v>1</v>
          </cell>
          <cell r="AP158">
            <v>1</v>
          </cell>
          <cell r="AQ158">
            <v>0</v>
          </cell>
          <cell r="AR158">
            <v>0</v>
          </cell>
          <cell r="AW158">
            <v>3.2592917037140468E-5</v>
          </cell>
          <cell r="AY158">
            <v>0</v>
          </cell>
          <cell r="AZ158" t="str">
            <v/>
          </cell>
          <cell r="BA158">
            <v>1871203164</v>
          </cell>
          <cell r="BB158">
            <v>0</v>
          </cell>
          <cell r="BF158">
            <v>3783107.4750000001</v>
          </cell>
          <cell r="BG158">
            <v>0</v>
          </cell>
          <cell r="BH158">
            <v>78.071630094285808</v>
          </cell>
          <cell r="BI158">
            <v>2.2969950749675574E-3</v>
          </cell>
          <cell r="BJ158">
            <v>73.924999999999997</v>
          </cell>
          <cell r="BK158">
            <v>7.21701724614727E-6</v>
          </cell>
          <cell r="BL158">
            <v>3783107.5</v>
          </cell>
          <cell r="BM158">
            <v>1</v>
          </cell>
          <cell r="BN158">
            <v>1</v>
          </cell>
          <cell r="BO158">
            <v>0</v>
          </cell>
          <cell r="BP158">
            <v>0</v>
          </cell>
          <cell r="BQ158">
            <v>0</v>
          </cell>
          <cell r="BR158">
            <v>0</v>
          </cell>
          <cell r="BS158">
            <v>0</v>
          </cell>
          <cell r="BT158">
            <v>0</v>
          </cell>
          <cell r="BU158">
            <v>0</v>
          </cell>
          <cell r="BV158">
            <v>0</v>
          </cell>
          <cell r="BW158">
            <v>0</v>
          </cell>
          <cell r="BX158">
            <v>0</v>
          </cell>
          <cell r="BY158">
            <v>0</v>
          </cell>
          <cell r="BZ158">
            <v>1</v>
          </cell>
          <cell r="CA158">
            <v>1</v>
          </cell>
          <cell r="CB158">
            <v>0</v>
          </cell>
          <cell r="CC158">
            <v>1</v>
          </cell>
          <cell r="CD158">
            <v>0</v>
          </cell>
          <cell r="CE158">
            <v>0</v>
          </cell>
          <cell r="CF158">
            <v>0</v>
          </cell>
          <cell r="CG158">
            <v>0</v>
          </cell>
          <cell r="CH158">
            <v>0</v>
          </cell>
          <cell r="CI158">
            <v>1</v>
          </cell>
          <cell r="CJ158">
            <v>0</v>
          </cell>
          <cell r="CK158">
            <v>0</v>
          </cell>
          <cell r="CL158">
            <v>0</v>
          </cell>
          <cell r="CM158">
            <v>0</v>
          </cell>
          <cell r="CN158">
            <v>1</v>
          </cell>
          <cell r="CO158">
            <v>0</v>
          </cell>
          <cell r="CP158">
            <v>0</v>
          </cell>
        </row>
        <row r="159">
          <cell r="A159" t="str">
            <v>Bermuda</v>
          </cell>
          <cell r="B159" t="str">
            <v>Bermuda</v>
          </cell>
          <cell r="C159" t="str">
            <v>Bermuda</v>
          </cell>
          <cell r="D159">
            <v>1</v>
          </cell>
          <cell r="E159">
            <v>1</v>
          </cell>
          <cell r="F159" t="str">
            <v>BMU</v>
          </cell>
          <cell r="G159" t="str">
            <v>BM</v>
          </cell>
          <cell r="H159" t="str">
            <v>Bermuda</v>
          </cell>
          <cell r="J159" t="str">
            <v/>
          </cell>
          <cell r="K159" t="str">
            <v>developed</v>
          </cell>
          <cell r="L159">
            <v>0</v>
          </cell>
          <cell r="M159">
            <v>0</v>
          </cell>
          <cell r="N159">
            <v>1</v>
          </cell>
          <cell r="O159">
            <v>0</v>
          </cell>
          <cell r="P159">
            <v>1</v>
          </cell>
          <cell r="Q159">
            <v>0</v>
          </cell>
          <cell r="R159">
            <v>0</v>
          </cell>
          <cell r="S159">
            <v>0</v>
          </cell>
          <cell r="T159">
            <v>1</v>
          </cell>
          <cell r="U159">
            <v>0</v>
          </cell>
          <cell r="V159">
            <v>1</v>
          </cell>
          <cell r="W159">
            <v>1</v>
          </cell>
          <cell r="X159">
            <v>0</v>
          </cell>
          <cell r="Y159" t="str">
            <v>Latin America &amp; Caribbean</v>
          </cell>
          <cell r="Z159">
            <v>0</v>
          </cell>
          <cell r="AA159">
            <v>0</v>
          </cell>
          <cell r="AB159" t="str">
            <v>High income</v>
          </cell>
          <cell r="AE159" t="str">
            <v/>
          </cell>
          <cell r="AH159">
            <v>36</v>
          </cell>
          <cell r="AI159">
            <v>281.82681274414063</v>
          </cell>
          <cell r="AJ159">
            <v>8.8873999193310738E-3</v>
          </cell>
          <cell r="AK159">
            <v>73.050003051757813</v>
          </cell>
          <cell r="AL159">
            <v>3.7789999623782933E-4</v>
          </cell>
          <cell r="AM159">
            <v>173834114.69999999</v>
          </cell>
          <cell r="AN159" t="str">
            <v>Bermuda</v>
          </cell>
          <cell r="AO159">
            <v>1</v>
          </cell>
          <cell r="AP159">
            <v>1</v>
          </cell>
          <cell r="AQ159">
            <v>619841978368</v>
          </cell>
          <cell r="AR159">
            <v>1</v>
          </cell>
          <cell r="AS159">
            <v>2</v>
          </cell>
          <cell r="AT159">
            <v>2653.0011944663192</v>
          </cell>
          <cell r="AU159">
            <v>6.9842993800182024E-2</v>
          </cell>
          <cell r="AV159">
            <v>100</v>
          </cell>
          <cell r="AW159">
            <v>1.8672924298438826E-2</v>
          </cell>
          <cell r="AX159">
            <v>0</v>
          </cell>
          <cell r="AY159">
            <v>4</v>
          </cell>
          <cell r="AZ159" t="str">
            <v/>
          </cell>
          <cell r="BA159">
            <v>6127000000</v>
          </cell>
          <cell r="BB159">
            <v>740.66607666015625</v>
          </cell>
          <cell r="BE159">
            <v>0</v>
          </cell>
          <cell r="BF159">
            <v>222506936.93000001</v>
          </cell>
          <cell r="BG159">
            <v>0</v>
          </cell>
          <cell r="BH159">
            <v>289.06936119379537</v>
          </cell>
          <cell r="BI159">
            <v>8.5048934956817868E-3</v>
          </cell>
          <cell r="BJ159">
            <v>72.725000000000009</v>
          </cell>
          <cell r="BK159">
            <v>4.2447549053869078E-4</v>
          </cell>
          <cell r="BL159">
            <v>222506944</v>
          </cell>
          <cell r="BM159">
            <v>1</v>
          </cell>
          <cell r="BN159">
            <v>1</v>
          </cell>
          <cell r="BO159">
            <v>0</v>
          </cell>
          <cell r="BP159">
            <v>0</v>
          </cell>
          <cell r="BQ159">
            <v>0</v>
          </cell>
          <cell r="BR159">
            <v>0</v>
          </cell>
          <cell r="BS159">
            <v>1</v>
          </cell>
          <cell r="BT159">
            <v>1</v>
          </cell>
          <cell r="BU159">
            <v>0</v>
          </cell>
          <cell r="BV159">
            <v>1</v>
          </cell>
          <cell r="BW159">
            <v>0</v>
          </cell>
          <cell r="BX159">
            <v>1</v>
          </cell>
          <cell r="BY159">
            <v>1</v>
          </cell>
          <cell r="BZ159">
            <v>0</v>
          </cell>
          <cell r="CA159">
            <v>1</v>
          </cell>
          <cell r="CB159">
            <v>1</v>
          </cell>
          <cell r="CC159">
            <v>1</v>
          </cell>
          <cell r="CD159">
            <v>0</v>
          </cell>
          <cell r="CE159">
            <v>0</v>
          </cell>
          <cell r="CF159">
            <v>0</v>
          </cell>
          <cell r="CG159">
            <v>0</v>
          </cell>
          <cell r="CH159">
            <v>0</v>
          </cell>
          <cell r="CI159">
            <v>1</v>
          </cell>
          <cell r="CJ159">
            <v>0</v>
          </cell>
          <cell r="CK159">
            <v>0</v>
          </cell>
          <cell r="CL159">
            <v>0</v>
          </cell>
          <cell r="CM159">
            <v>0</v>
          </cell>
          <cell r="CN159">
            <v>0</v>
          </cell>
          <cell r="CO159">
            <v>1</v>
          </cell>
          <cell r="CP159">
            <v>0</v>
          </cell>
        </row>
        <row r="160">
          <cell r="A160" t="str">
            <v>Bolivia</v>
          </cell>
          <cell r="B160" t="str">
            <v>Bolivia</v>
          </cell>
          <cell r="C160" t="str">
            <v>Bolivia</v>
          </cell>
          <cell r="D160">
            <v>1</v>
          </cell>
          <cell r="E160">
            <v>1</v>
          </cell>
          <cell r="F160" t="str">
            <v>BOL</v>
          </cell>
          <cell r="G160" t="str">
            <v>BO</v>
          </cell>
          <cell r="H160" t="str">
            <v>Bolivia</v>
          </cell>
          <cell r="I160">
            <v>1</v>
          </cell>
          <cell r="J160" t="str">
            <v>Latin America and the Caribbean</v>
          </cell>
          <cell r="K160" t="str">
            <v>developing</v>
          </cell>
          <cell r="L160">
            <v>0</v>
          </cell>
          <cell r="M160">
            <v>0</v>
          </cell>
          <cell r="N160">
            <v>0</v>
          </cell>
          <cell r="O160">
            <v>0</v>
          </cell>
          <cell r="P160">
            <v>0</v>
          </cell>
          <cell r="Q160">
            <v>0</v>
          </cell>
          <cell r="R160">
            <v>0</v>
          </cell>
          <cell r="S160">
            <v>0</v>
          </cell>
          <cell r="T160">
            <v>0</v>
          </cell>
          <cell r="U160">
            <v>0</v>
          </cell>
          <cell r="V160">
            <v>0</v>
          </cell>
          <cell r="W160">
            <v>0</v>
          </cell>
          <cell r="X160">
            <v>0</v>
          </cell>
          <cell r="Y160" t="str">
            <v>Latin America &amp; Caribbean</v>
          </cell>
          <cell r="Z160">
            <v>0</v>
          </cell>
          <cell r="AA160">
            <v>1</v>
          </cell>
          <cell r="AB160" t="str">
            <v>Lower middle income</v>
          </cell>
          <cell r="AC160">
            <v>40287647757</v>
          </cell>
          <cell r="AE160" t="str">
            <v/>
          </cell>
          <cell r="AH160">
            <v>88</v>
          </cell>
          <cell r="AI160">
            <v>94.821853637695313</v>
          </cell>
          <cell r="AJ160">
            <v>2.9901999514549971E-3</v>
          </cell>
          <cell r="AK160">
            <v>80.349998474121094</v>
          </cell>
          <cell r="AL160">
            <v>6.1099999584257603E-6</v>
          </cell>
          <cell r="AM160">
            <v>2809457.0449999999</v>
          </cell>
          <cell r="AN160" t="str">
            <v>Bolivia</v>
          </cell>
          <cell r="AO160">
            <v>1</v>
          </cell>
          <cell r="AP160">
            <v>1</v>
          </cell>
          <cell r="AQ160">
            <v>3883949312</v>
          </cell>
          <cell r="AR160">
            <v>0</v>
          </cell>
          <cell r="AW160">
            <v>1.5418251361863568E-4</v>
          </cell>
          <cell r="AY160">
            <v>7</v>
          </cell>
          <cell r="AZ160" t="str">
            <v/>
          </cell>
          <cell r="BA160">
            <v>40287647757</v>
          </cell>
          <cell r="BB160">
            <v>4072.2894592285156</v>
          </cell>
          <cell r="BE160">
            <v>0.25</v>
          </cell>
          <cell r="BF160">
            <v>6532516.5963731799</v>
          </cell>
          <cell r="BG160">
            <v>0</v>
          </cell>
          <cell r="BH160">
            <v>114.74294147452771</v>
          </cell>
          <cell r="BI160">
            <v>3.3759250464730785E-3</v>
          </cell>
          <cell r="BJ160">
            <v>79.100000000000009</v>
          </cell>
          <cell r="BK160">
            <v>1.2462052756449512E-5</v>
          </cell>
          <cell r="BL160">
            <v>6532516.5</v>
          </cell>
          <cell r="BM160">
            <v>1</v>
          </cell>
          <cell r="BN160">
            <v>1</v>
          </cell>
          <cell r="BO160">
            <v>0</v>
          </cell>
          <cell r="BP160">
            <v>0</v>
          </cell>
          <cell r="BQ160">
            <v>0</v>
          </cell>
          <cell r="BR160">
            <v>0</v>
          </cell>
          <cell r="BS160">
            <v>0</v>
          </cell>
          <cell r="BT160">
            <v>0</v>
          </cell>
          <cell r="BU160">
            <v>0</v>
          </cell>
          <cell r="BV160">
            <v>0</v>
          </cell>
          <cell r="BW160">
            <v>0</v>
          </cell>
          <cell r="BX160">
            <v>0</v>
          </cell>
          <cell r="BY160">
            <v>0</v>
          </cell>
          <cell r="BZ160">
            <v>1</v>
          </cell>
          <cell r="CA160">
            <v>1</v>
          </cell>
          <cell r="CB160">
            <v>0</v>
          </cell>
          <cell r="CC160">
            <v>1</v>
          </cell>
          <cell r="CD160">
            <v>0</v>
          </cell>
          <cell r="CE160">
            <v>0</v>
          </cell>
          <cell r="CF160">
            <v>0</v>
          </cell>
          <cell r="CG160">
            <v>0</v>
          </cell>
          <cell r="CH160">
            <v>0</v>
          </cell>
          <cell r="CI160">
            <v>1</v>
          </cell>
          <cell r="CJ160">
            <v>0</v>
          </cell>
          <cell r="CK160">
            <v>0</v>
          </cell>
          <cell r="CL160">
            <v>1</v>
          </cell>
          <cell r="CM160">
            <v>0</v>
          </cell>
          <cell r="CN160">
            <v>0</v>
          </cell>
          <cell r="CO160">
            <v>0</v>
          </cell>
          <cell r="CP160">
            <v>1</v>
          </cell>
        </row>
        <row r="161">
          <cell r="A161" t="str">
            <v>Brazil</v>
          </cell>
          <cell r="B161" t="str">
            <v>Brazil</v>
          </cell>
          <cell r="C161" t="str">
            <v>Brazil2</v>
          </cell>
          <cell r="D161">
            <v>1</v>
          </cell>
          <cell r="E161">
            <v>1</v>
          </cell>
          <cell r="F161" t="str">
            <v>BRA</v>
          </cell>
          <cell r="G161" t="str">
            <v>BR</v>
          </cell>
          <cell r="H161" t="str">
            <v>Brazil</v>
          </cell>
          <cell r="I161">
            <v>1</v>
          </cell>
          <cell r="J161" t="str">
            <v>Latin America and the Caribbean</v>
          </cell>
          <cell r="K161" t="str">
            <v>developing</v>
          </cell>
          <cell r="L161">
            <v>0</v>
          </cell>
          <cell r="M161">
            <v>0</v>
          </cell>
          <cell r="N161">
            <v>0</v>
          </cell>
          <cell r="O161">
            <v>0</v>
          </cell>
          <cell r="P161">
            <v>0</v>
          </cell>
          <cell r="Q161">
            <v>0</v>
          </cell>
          <cell r="R161">
            <v>0</v>
          </cell>
          <cell r="S161">
            <v>0</v>
          </cell>
          <cell r="T161">
            <v>0</v>
          </cell>
          <cell r="U161">
            <v>0</v>
          </cell>
          <cell r="V161">
            <v>0</v>
          </cell>
          <cell r="W161">
            <v>0</v>
          </cell>
          <cell r="X161">
            <v>0</v>
          </cell>
          <cell r="Y161" t="str">
            <v>Latin America &amp; Caribbean</v>
          </cell>
          <cell r="Z161">
            <v>0</v>
          </cell>
          <cell r="AA161">
            <v>1</v>
          </cell>
          <cell r="AB161" t="str">
            <v>Upper middle income</v>
          </cell>
          <cell r="AC161">
            <v>1868630000000</v>
          </cell>
          <cell r="AE161" t="str">
            <v/>
          </cell>
          <cell r="AH161">
            <v>73</v>
          </cell>
          <cell r="AI161">
            <v>137.99749755859375</v>
          </cell>
          <cell r="AJ161">
            <v>4.3517998419702053E-3</v>
          </cell>
          <cell r="AK161">
            <v>49</v>
          </cell>
          <cell r="AL161">
            <v>1.6137999482452869E-3</v>
          </cell>
          <cell r="AM161">
            <v>742367165.89999998</v>
          </cell>
          <cell r="AN161" t="str">
            <v>Brazil</v>
          </cell>
          <cell r="AO161">
            <v>1</v>
          </cell>
          <cell r="AP161">
            <v>1</v>
          </cell>
          <cell r="AQ161">
            <v>40909991936</v>
          </cell>
          <cell r="AR161">
            <v>0</v>
          </cell>
          <cell r="AW161">
            <v>1.0995479595304279E-2</v>
          </cell>
          <cell r="AY161">
            <v>55</v>
          </cell>
          <cell r="AZ161" t="str">
            <v>French</v>
          </cell>
          <cell r="BA161">
            <v>1868630000000</v>
          </cell>
          <cell r="BB161">
            <v>19400</v>
          </cell>
          <cell r="BE161">
            <v>0.34000000357627869</v>
          </cell>
          <cell r="BF161">
            <v>775222485.90999997</v>
          </cell>
          <cell r="BG161">
            <v>0</v>
          </cell>
          <cell r="BH161">
            <v>157.21232755442139</v>
          </cell>
          <cell r="BI161">
            <v>4.6254438607286489E-3</v>
          </cell>
          <cell r="BJ161">
            <v>51.675000000000004</v>
          </cell>
          <cell r="BK161">
            <v>1.4788884765727223E-3</v>
          </cell>
          <cell r="BL161">
            <v>775222464</v>
          </cell>
          <cell r="BM161">
            <v>1</v>
          </cell>
          <cell r="BN161">
            <v>1</v>
          </cell>
          <cell r="BO161">
            <v>0</v>
          </cell>
          <cell r="BP161">
            <v>0</v>
          </cell>
          <cell r="BQ161">
            <v>0</v>
          </cell>
          <cell r="BR161">
            <v>0</v>
          </cell>
          <cell r="BS161">
            <v>0</v>
          </cell>
          <cell r="BT161">
            <v>0</v>
          </cell>
          <cell r="BU161">
            <v>0</v>
          </cell>
          <cell r="BV161">
            <v>0</v>
          </cell>
          <cell r="BW161">
            <v>0</v>
          </cell>
          <cell r="BX161">
            <v>0</v>
          </cell>
          <cell r="BY161">
            <v>0</v>
          </cell>
          <cell r="BZ161">
            <v>1</v>
          </cell>
          <cell r="CA161">
            <v>1</v>
          </cell>
          <cell r="CB161">
            <v>0</v>
          </cell>
          <cell r="CC161">
            <v>1</v>
          </cell>
          <cell r="CD161">
            <v>0</v>
          </cell>
          <cell r="CE161">
            <v>0</v>
          </cell>
          <cell r="CF161">
            <v>0</v>
          </cell>
          <cell r="CG161">
            <v>0</v>
          </cell>
          <cell r="CH161">
            <v>0</v>
          </cell>
          <cell r="CI161">
            <v>1</v>
          </cell>
          <cell r="CJ161">
            <v>0</v>
          </cell>
          <cell r="CK161">
            <v>0</v>
          </cell>
          <cell r="CL161">
            <v>1</v>
          </cell>
          <cell r="CM161">
            <v>0</v>
          </cell>
          <cell r="CN161">
            <v>1</v>
          </cell>
          <cell r="CO161">
            <v>0</v>
          </cell>
          <cell r="CP161">
            <v>0</v>
          </cell>
        </row>
        <row r="162">
          <cell r="A162" t="str">
            <v>British Virgin Islands</v>
          </cell>
          <cell r="B162" t="str">
            <v>British Virgin Islands</v>
          </cell>
          <cell r="C162" t="str">
            <v>British Virgin Islands2</v>
          </cell>
          <cell r="D162">
            <v>1</v>
          </cell>
          <cell r="E162">
            <v>1</v>
          </cell>
          <cell r="F162" t="str">
            <v>VGB</v>
          </cell>
          <cell r="G162" t="str">
            <v>VG</v>
          </cell>
          <cell r="H162" t="str">
            <v>British Virgin Islands</v>
          </cell>
          <cell r="J162" t="str">
            <v/>
          </cell>
          <cell r="K162" t="str">
            <v>developing</v>
          </cell>
          <cell r="L162">
            <v>0</v>
          </cell>
          <cell r="M162">
            <v>0</v>
          </cell>
          <cell r="N162">
            <v>1</v>
          </cell>
          <cell r="O162">
            <v>0</v>
          </cell>
          <cell r="P162">
            <v>1</v>
          </cell>
          <cell r="Q162">
            <v>0</v>
          </cell>
          <cell r="R162">
            <v>0</v>
          </cell>
          <cell r="S162">
            <v>0</v>
          </cell>
          <cell r="T162">
            <v>1</v>
          </cell>
          <cell r="U162">
            <v>0</v>
          </cell>
          <cell r="V162">
            <v>1</v>
          </cell>
          <cell r="W162">
            <v>0</v>
          </cell>
          <cell r="X162">
            <v>1</v>
          </cell>
          <cell r="Y162" t="str">
            <v>Latin America &amp; Caribbean</v>
          </cell>
          <cell r="Z162">
            <v>0</v>
          </cell>
          <cell r="AA162">
            <v>0</v>
          </cell>
          <cell r="AB162" t="str">
            <v>High income</v>
          </cell>
          <cell r="AE162" t="str">
            <v/>
          </cell>
          <cell r="AH162">
            <v>16</v>
          </cell>
          <cell r="AI162">
            <v>502.7578125</v>
          </cell>
          <cell r="AJ162">
            <v>1.5854500234127045E-2</v>
          </cell>
          <cell r="AK162">
            <v>68.650001525878906</v>
          </cell>
          <cell r="AL162">
            <v>3.7523999344557524E-3</v>
          </cell>
          <cell r="AM162">
            <v>1726162303.9999998</v>
          </cell>
          <cell r="AN162" t="str">
            <v>British Virgin Islands</v>
          </cell>
          <cell r="AO162">
            <v>1</v>
          </cell>
          <cell r="AP162">
            <v>1</v>
          </cell>
          <cell r="AQ162">
            <v>0</v>
          </cell>
          <cell r="AR162">
            <v>1</v>
          </cell>
          <cell r="AS162">
            <v>1</v>
          </cell>
          <cell r="AT162">
            <v>2769.1077227577584</v>
          </cell>
          <cell r="AU162">
            <v>7.2899617955698423E-2</v>
          </cell>
          <cell r="AV162">
            <v>100</v>
          </cell>
          <cell r="AW162">
            <v>2.1233400553212208E-2</v>
          </cell>
          <cell r="AX162">
            <v>0</v>
          </cell>
          <cell r="AY162">
            <v>4</v>
          </cell>
          <cell r="AZ162" t="str">
            <v/>
          </cell>
          <cell r="BA162">
            <v>500000000</v>
          </cell>
          <cell r="BB162">
            <v>111.2912712097168</v>
          </cell>
          <cell r="BE162">
            <v>0</v>
          </cell>
          <cell r="BG162">
            <v>0</v>
          </cell>
          <cell r="BH162">
            <v>619.14014868681568</v>
          </cell>
          <cell r="BI162">
            <v>1.8216116027432443E-2</v>
          </cell>
          <cell r="BJ162">
            <v>71.3</v>
          </cell>
          <cell r="BK162">
            <v>4.9838060474148953E-3</v>
          </cell>
          <cell r="BL162">
            <v>2612465664</v>
          </cell>
          <cell r="BM162">
            <v>1</v>
          </cell>
          <cell r="BN162">
            <v>1</v>
          </cell>
          <cell r="BO162">
            <v>1</v>
          </cell>
          <cell r="BP162">
            <v>1</v>
          </cell>
          <cell r="BQ162">
            <v>0</v>
          </cell>
          <cell r="BR162">
            <v>0</v>
          </cell>
          <cell r="BS162">
            <v>1</v>
          </cell>
          <cell r="BT162">
            <v>1</v>
          </cell>
          <cell r="BU162">
            <v>0</v>
          </cell>
          <cell r="BV162">
            <v>1</v>
          </cell>
          <cell r="BW162">
            <v>0</v>
          </cell>
          <cell r="BX162">
            <v>1</v>
          </cell>
          <cell r="BY162">
            <v>1</v>
          </cell>
          <cell r="BZ162">
            <v>0</v>
          </cell>
          <cell r="CA162">
            <v>1</v>
          </cell>
          <cell r="CB162">
            <v>1</v>
          </cell>
          <cell r="CC162">
            <v>1</v>
          </cell>
          <cell r="CD162">
            <v>0</v>
          </cell>
          <cell r="CE162">
            <v>0</v>
          </cell>
          <cell r="CF162">
            <v>0</v>
          </cell>
          <cell r="CG162">
            <v>0</v>
          </cell>
          <cell r="CH162">
            <v>0</v>
          </cell>
          <cell r="CI162">
            <v>1</v>
          </cell>
          <cell r="CJ162">
            <v>0</v>
          </cell>
          <cell r="CK162">
            <v>0</v>
          </cell>
          <cell r="CL162">
            <v>0</v>
          </cell>
          <cell r="CM162">
            <v>0</v>
          </cell>
          <cell r="CN162">
            <v>0</v>
          </cell>
          <cell r="CO162">
            <v>1</v>
          </cell>
          <cell r="CP162">
            <v>0</v>
          </cell>
        </row>
        <row r="163">
          <cell r="A163" t="str">
            <v>Cayman Islands</v>
          </cell>
          <cell r="B163" t="str">
            <v>Cayman Islands</v>
          </cell>
          <cell r="C163" t="str">
            <v>Cayman Islands2</v>
          </cell>
          <cell r="D163">
            <v>1</v>
          </cell>
          <cell r="E163">
            <v>1</v>
          </cell>
          <cell r="F163" t="str">
            <v>CYM</v>
          </cell>
          <cell r="G163" t="str">
            <v>KY</v>
          </cell>
          <cell r="H163" t="str">
            <v>Cayman Islands</v>
          </cell>
          <cell r="J163" t="str">
            <v/>
          </cell>
          <cell r="K163" t="str">
            <v>developing</v>
          </cell>
          <cell r="L163">
            <v>0</v>
          </cell>
          <cell r="M163">
            <v>0</v>
          </cell>
          <cell r="N163">
            <v>1</v>
          </cell>
          <cell r="O163">
            <v>0</v>
          </cell>
          <cell r="P163">
            <v>1</v>
          </cell>
          <cell r="Q163">
            <v>0</v>
          </cell>
          <cell r="R163">
            <v>0</v>
          </cell>
          <cell r="S163">
            <v>0</v>
          </cell>
          <cell r="T163">
            <v>1</v>
          </cell>
          <cell r="U163">
            <v>0</v>
          </cell>
          <cell r="V163">
            <v>1</v>
          </cell>
          <cell r="W163">
            <v>0</v>
          </cell>
          <cell r="X163">
            <v>1</v>
          </cell>
          <cell r="Y163" t="str">
            <v>Latin America &amp; Caribbean</v>
          </cell>
          <cell r="Z163">
            <v>0</v>
          </cell>
          <cell r="AA163">
            <v>0</v>
          </cell>
          <cell r="AB163" t="str">
            <v>High income</v>
          </cell>
          <cell r="AE163" t="str">
            <v/>
          </cell>
          <cell r="AH163">
            <v>3</v>
          </cell>
          <cell r="AI163">
            <v>1267.6820068359375</v>
          </cell>
          <cell r="AJ163">
            <v>3.9976499974727631E-2</v>
          </cell>
          <cell r="AK163">
            <v>72.275001525878906</v>
          </cell>
          <cell r="AL163">
            <v>3.7856299430131912E-2</v>
          </cell>
          <cell r="AM163">
            <v>17414397952</v>
          </cell>
          <cell r="AN163" t="str">
            <v>Cayman Islands</v>
          </cell>
          <cell r="AO163">
            <v>1</v>
          </cell>
          <cell r="AP163">
            <v>1</v>
          </cell>
          <cell r="AQ163">
            <v>2344306081792</v>
          </cell>
          <cell r="AR163">
            <v>1</v>
          </cell>
          <cell r="AS163">
            <v>3</v>
          </cell>
          <cell r="AT163">
            <v>2534.0565282130201</v>
          </cell>
          <cell r="AU163">
            <v>6.6711652734440421E-2</v>
          </cell>
          <cell r="AV163">
            <v>100</v>
          </cell>
          <cell r="AW163">
            <v>1.6272298257714517E-2</v>
          </cell>
          <cell r="AX163">
            <v>0</v>
          </cell>
          <cell r="AY163">
            <v>5</v>
          </cell>
          <cell r="AZ163" t="str">
            <v/>
          </cell>
          <cell r="BA163">
            <v>2507000000</v>
          </cell>
          <cell r="BB163">
            <v>748.33280944824219</v>
          </cell>
          <cell r="BE163">
            <v>0</v>
          </cell>
          <cell r="BG163">
            <v>0</v>
          </cell>
          <cell r="BH163">
            <v>1575.1874665656019</v>
          </cell>
          <cell r="BI163">
            <v>4.6344592119854214E-2</v>
          </cell>
          <cell r="BJ163">
            <v>76.074999999999989</v>
          </cell>
          <cell r="BK163">
            <v>4.5795108614268346E-2</v>
          </cell>
          <cell r="BL163">
            <v>24005572608</v>
          </cell>
          <cell r="BM163">
            <v>1</v>
          </cell>
          <cell r="BN163">
            <v>1</v>
          </cell>
          <cell r="BO163">
            <v>1</v>
          </cell>
          <cell r="BP163">
            <v>1</v>
          </cell>
          <cell r="BQ163">
            <v>0</v>
          </cell>
          <cell r="BR163">
            <v>0</v>
          </cell>
          <cell r="BS163">
            <v>1</v>
          </cell>
          <cell r="BT163">
            <v>1</v>
          </cell>
          <cell r="BU163">
            <v>0</v>
          </cell>
          <cell r="BV163">
            <v>1</v>
          </cell>
          <cell r="BW163">
            <v>0</v>
          </cell>
          <cell r="BX163">
            <v>1</v>
          </cell>
          <cell r="BY163">
            <v>1</v>
          </cell>
          <cell r="BZ163">
            <v>0</v>
          </cell>
          <cell r="CA163">
            <v>1</v>
          </cell>
          <cell r="CB163">
            <v>1</v>
          </cell>
          <cell r="CC163">
            <v>1</v>
          </cell>
          <cell r="CD163">
            <v>0</v>
          </cell>
          <cell r="CE163">
            <v>0</v>
          </cell>
          <cell r="CF163">
            <v>0</v>
          </cell>
          <cell r="CG163">
            <v>0</v>
          </cell>
          <cell r="CH163">
            <v>0</v>
          </cell>
          <cell r="CI163">
            <v>1</v>
          </cell>
          <cell r="CJ163">
            <v>0</v>
          </cell>
          <cell r="CK163">
            <v>0</v>
          </cell>
          <cell r="CL163">
            <v>0</v>
          </cell>
          <cell r="CM163">
            <v>0</v>
          </cell>
          <cell r="CN163">
            <v>0</v>
          </cell>
          <cell r="CO163">
            <v>1</v>
          </cell>
          <cell r="CP163">
            <v>0</v>
          </cell>
        </row>
        <row r="164">
          <cell r="A164" t="str">
            <v>Chile</v>
          </cell>
          <cell r="B164" t="str">
            <v>Chile</v>
          </cell>
          <cell r="C164" t="str">
            <v>Chile</v>
          </cell>
          <cell r="D164">
            <v>1</v>
          </cell>
          <cell r="E164">
            <v>1</v>
          </cell>
          <cell r="F164" t="str">
            <v>CHL</v>
          </cell>
          <cell r="G164" t="str">
            <v>CL</v>
          </cell>
          <cell r="H164" t="str">
            <v>Chile</v>
          </cell>
          <cell r="I164">
            <v>1</v>
          </cell>
          <cell r="J164" t="str">
            <v>Latin America and the Caribbean</v>
          </cell>
          <cell r="K164" t="str">
            <v>developing</v>
          </cell>
          <cell r="L164">
            <v>0</v>
          </cell>
          <cell r="M164">
            <v>1</v>
          </cell>
          <cell r="N164">
            <v>0</v>
          </cell>
          <cell r="O164">
            <v>0</v>
          </cell>
          <cell r="P164">
            <v>0</v>
          </cell>
          <cell r="Q164">
            <v>0</v>
          </cell>
          <cell r="R164">
            <v>0</v>
          </cell>
          <cell r="S164">
            <v>0</v>
          </cell>
          <cell r="T164">
            <v>0</v>
          </cell>
          <cell r="U164">
            <v>0</v>
          </cell>
          <cell r="V164">
            <v>0</v>
          </cell>
          <cell r="W164">
            <v>0</v>
          </cell>
          <cell r="X164">
            <v>0</v>
          </cell>
          <cell r="Y164" t="str">
            <v>Latin America &amp; Caribbean</v>
          </cell>
          <cell r="Z164">
            <v>0</v>
          </cell>
          <cell r="AA164">
            <v>1</v>
          </cell>
          <cell r="AB164" t="str">
            <v>High income</v>
          </cell>
          <cell r="AC164">
            <v>298231000000</v>
          </cell>
          <cell r="AE164" t="str">
            <v/>
          </cell>
          <cell r="AH164">
            <v>60</v>
          </cell>
          <cell r="AI164">
            <v>168.6416015625</v>
          </cell>
          <cell r="AJ164">
            <v>5.3181000985205173E-3</v>
          </cell>
          <cell r="AK164">
            <v>61.599998474121094</v>
          </cell>
          <cell r="AL164">
            <v>3.7560000782832503E-4</v>
          </cell>
          <cell r="AM164">
            <v>172757934.90000001</v>
          </cell>
          <cell r="AN164" t="str">
            <v>Chile</v>
          </cell>
          <cell r="AO164">
            <v>1</v>
          </cell>
          <cell r="AP164">
            <v>1</v>
          </cell>
          <cell r="AQ164">
            <v>167965147136</v>
          </cell>
          <cell r="AR164">
            <v>0</v>
          </cell>
          <cell r="AW164">
            <v>3.4824298387408498E-3</v>
          </cell>
          <cell r="AY164">
            <v>19</v>
          </cell>
          <cell r="AZ164" t="str">
            <v>French</v>
          </cell>
          <cell r="BA164">
            <v>298231000000</v>
          </cell>
          <cell r="BB164">
            <v>7350</v>
          </cell>
          <cell r="BE164">
            <v>0.25</v>
          </cell>
          <cell r="BF164">
            <v>247094407.48388001</v>
          </cell>
          <cell r="BG164">
            <v>0</v>
          </cell>
          <cell r="BH164">
            <v>135.12468445788571</v>
          </cell>
          <cell r="BI164">
            <v>3.975589267592684E-3</v>
          </cell>
          <cell r="BJ164">
            <v>55.787500000000001</v>
          </cell>
          <cell r="BK164">
            <v>4.713808983810863E-4</v>
          </cell>
          <cell r="BL164">
            <v>247094400</v>
          </cell>
          <cell r="BM164">
            <v>1</v>
          </cell>
          <cell r="BN164">
            <v>1</v>
          </cell>
          <cell r="BO164">
            <v>0</v>
          </cell>
          <cell r="BP164">
            <v>0</v>
          </cell>
          <cell r="BQ164">
            <v>0</v>
          </cell>
          <cell r="BR164">
            <v>0</v>
          </cell>
          <cell r="BS164">
            <v>0</v>
          </cell>
          <cell r="BT164">
            <v>0</v>
          </cell>
          <cell r="BU164">
            <v>0</v>
          </cell>
          <cell r="BV164">
            <v>0</v>
          </cell>
          <cell r="BW164">
            <v>1</v>
          </cell>
          <cell r="BX164">
            <v>1</v>
          </cell>
          <cell r="BY164">
            <v>0</v>
          </cell>
          <cell r="BZ164">
            <v>0</v>
          </cell>
          <cell r="CA164">
            <v>0</v>
          </cell>
          <cell r="CB164">
            <v>0</v>
          </cell>
          <cell r="CC164">
            <v>1</v>
          </cell>
          <cell r="CD164">
            <v>0</v>
          </cell>
          <cell r="CE164">
            <v>0</v>
          </cell>
          <cell r="CF164">
            <v>0</v>
          </cell>
          <cell r="CG164">
            <v>0</v>
          </cell>
          <cell r="CH164">
            <v>0</v>
          </cell>
          <cell r="CI164">
            <v>1</v>
          </cell>
          <cell r="CJ164">
            <v>0</v>
          </cell>
          <cell r="CK164">
            <v>0</v>
          </cell>
          <cell r="CL164">
            <v>1</v>
          </cell>
          <cell r="CM164">
            <v>0</v>
          </cell>
          <cell r="CN164">
            <v>0</v>
          </cell>
          <cell r="CO164">
            <v>1</v>
          </cell>
          <cell r="CP164">
            <v>0</v>
          </cell>
        </row>
        <row r="165">
          <cell r="A165" t="str">
            <v>Colombia</v>
          </cell>
          <cell r="D165">
            <v>0</v>
          </cell>
          <cell r="E165">
            <v>1</v>
          </cell>
          <cell r="F165" t="str">
            <v>COL</v>
          </cell>
          <cell r="G165" t="str">
            <v>CO</v>
          </cell>
          <cell r="H165" t="str">
            <v>Colombia</v>
          </cell>
          <cell r="I165">
            <v>1</v>
          </cell>
          <cell r="J165" t="str">
            <v>Latin America and the Caribbean</v>
          </cell>
          <cell r="K165" t="str">
            <v>developing</v>
          </cell>
          <cell r="L165">
            <v>0</v>
          </cell>
          <cell r="M165">
            <v>0</v>
          </cell>
          <cell r="N165">
            <v>0</v>
          </cell>
          <cell r="O165">
            <v>0</v>
          </cell>
          <cell r="P165">
            <v>0</v>
          </cell>
          <cell r="Q165">
            <v>0</v>
          </cell>
          <cell r="R165">
            <v>0</v>
          </cell>
          <cell r="S165">
            <v>0</v>
          </cell>
          <cell r="T165">
            <v>0</v>
          </cell>
          <cell r="U165">
            <v>0</v>
          </cell>
          <cell r="V165">
            <v>0</v>
          </cell>
          <cell r="W165">
            <v>0</v>
          </cell>
          <cell r="X165">
            <v>0</v>
          </cell>
          <cell r="Y165" t="str">
            <v>Latin America &amp; Caribbean</v>
          </cell>
          <cell r="Z165">
            <v>0</v>
          </cell>
          <cell r="AA165">
            <v>1</v>
          </cell>
          <cell r="AB165" t="str">
            <v>Upper middle income</v>
          </cell>
          <cell r="AC165">
            <v>331047000000</v>
          </cell>
          <cell r="AE165" t="str">
            <v/>
          </cell>
          <cell r="AL165">
            <v>1.2339999375399202E-4</v>
          </cell>
          <cell r="AM165" t="str">
            <v/>
          </cell>
          <cell r="AN165" t="str">
            <v>Colombia</v>
          </cell>
          <cell r="AO165">
            <v>0</v>
          </cell>
          <cell r="AP165">
            <v>1</v>
          </cell>
          <cell r="AQ165">
            <v>36909166592</v>
          </cell>
          <cell r="AR165">
            <v>0</v>
          </cell>
          <cell r="AW165">
            <v>8.1259894827018979E-4</v>
          </cell>
          <cell r="AY165">
            <v>17</v>
          </cell>
          <cell r="AZ165" t="str">
            <v>French</v>
          </cell>
          <cell r="BA165">
            <v>331047000000</v>
          </cell>
          <cell r="BB165">
            <v>5500</v>
          </cell>
          <cell r="BE165">
            <v>0.33000001311302185</v>
          </cell>
          <cell r="BF165">
            <v>70428351.074110702</v>
          </cell>
          <cell r="BG165">
            <v>0</v>
          </cell>
          <cell r="BH165">
            <v>92.254504407400432</v>
          </cell>
          <cell r="BI165">
            <v>2.7142784390623543E-3</v>
          </cell>
          <cell r="BJ165">
            <v>56.474999999999994</v>
          </cell>
          <cell r="BK165">
            <v>1.3435585102418259E-4</v>
          </cell>
          <cell r="BL165">
            <v>70428352</v>
          </cell>
          <cell r="BM165">
            <v>1</v>
          </cell>
          <cell r="BN165">
            <v>1</v>
          </cell>
          <cell r="BO165">
            <v>0</v>
          </cell>
          <cell r="BP165">
            <v>0</v>
          </cell>
          <cell r="BQ165">
            <v>0</v>
          </cell>
          <cell r="BR165">
            <v>0</v>
          </cell>
          <cell r="BS165">
            <v>0</v>
          </cell>
          <cell r="BT165">
            <v>0</v>
          </cell>
          <cell r="BU165">
            <v>0</v>
          </cell>
          <cell r="BV165">
            <v>0</v>
          </cell>
          <cell r="BW165">
            <v>0</v>
          </cell>
          <cell r="BX165">
            <v>0</v>
          </cell>
          <cell r="BY165">
            <v>0</v>
          </cell>
          <cell r="BZ165">
            <v>1</v>
          </cell>
          <cell r="CA165">
            <v>1</v>
          </cell>
          <cell r="CB165">
            <v>0</v>
          </cell>
          <cell r="CC165">
            <v>1</v>
          </cell>
          <cell r="CD165">
            <v>0</v>
          </cell>
          <cell r="CE165">
            <v>0</v>
          </cell>
          <cell r="CF165">
            <v>0</v>
          </cell>
          <cell r="CG165">
            <v>0</v>
          </cell>
          <cell r="CH165">
            <v>0</v>
          </cell>
          <cell r="CI165">
            <v>1</v>
          </cell>
          <cell r="CJ165">
            <v>0</v>
          </cell>
          <cell r="CK165">
            <v>0</v>
          </cell>
          <cell r="CL165">
            <v>1</v>
          </cell>
          <cell r="CM165">
            <v>0</v>
          </cell>
          <cell r="CN165">
            <v>1</v>
          </cell>
          <cell r="CO165">
            <v>0</v>
          </cell>
          <cell r="CP165">
            <v>0</v>
          </cell>
        </row>
        <row r="166">
          <cell r="A166" t="str">
            <v>Costa Rica</v>
          </cell>
          <cell r="B166" t="str">
            <v>Costa Rica</v>
          </cell>
          <cell r="C166" t="str">
            <v>Costa Rica</v>
          </cell>
          <cell r="D166">
            <v>1</v>
          </cell>
          <cell r="E166">
            <v>1</v>
          </cell>
          <cell r="F166" t="str">
            <v>CRI</v>
          </cell>
          <cell r="G166" t="str">
            <v>CR</v>
          </cell>
          <cell r="H166" t="str">
            <v>Costa Rica</v>
          </cell>
          <cell r="I166">
            <v>1</v>
          </cell>
          <cell r="J166" t="str">
            <v>Latin America and the Caribbean</v>
          </cell>
          <cell r="K166" t="str">
            <v>developing</v>
          </cell>
          <cell r="L166">
            <v>0</v>
          </cell>
          <cell r="M166">
            <v>0</v>
          </cell>
          <cell r="N166">
            <v>0</v>
          </cell>
          <cell r="O166">
            <v>0</v>
          </cell>
          <cell r="P166">
            <v>0</v>
          </cell>
          <cell r="Q166">
            <v>0</v>
          </cell>
          <cell r="R166">
            <v>0</v>
          </cell>
          <cell r="S166">
            <v>0</v>
          </cell>
          <cell r="T166">
            <v>0</v>
          </cell>
          <cell r="U166">
            <v>0</v>
          </cell>
          <cell r="V166">
            <v>0</v>
          </cell>
          <cell r="W166">
            <v>0</v>
          </cell>
          <cell r="X166">
            <v>1</v>
          </cell>
          <cell r="Y166" t="str">
            <v>Latin America &amp; Caribbean</v>
          </cell>
          <cell r="Z166">
            <v>0</v>
          </cell>
          <cell r="AA166">
            <v>1</v>
          </cell>
          <cell r="AB166" t="str">
            <v>Upper middle income</v>
          </cell>
          <cell r="AC166">
            <v>60130106116</v>
          </cell>
          <cell r="AE166" t="str">
            <v/>
          </cell>
          <cell r="AH166">
            <v>59</v>
          </cell>
          <cell r="AI166">
            <v>168.77799987792969</v>
          </cell>
          <cell r="AJ166">
            <v>5.322400014847517E-3</v>
          </cell>
          <cell r="AK166">
            <v>68.650001525878906</v>
          </cell>
          <cell r="AL166">
            <v>1.4200000441633165E-4</v>
          </cell>
          <cell r="AM166">
            <v>65305940.259999998</v>
          </cell>
          <cell r="AN166" t="str">
            <v>Costa Rica</v>
          </cell>
          <cell r="AO166">
            <v>1</v>
          </cell>
          <cell r="AP166">
            <v>1</v>
          </cell>
          <cell r="AQ166">
            <v>2609117184</v>
          </cell>
          <cell r="AR166">
            <v>0</v>
          </cell>
          <cell r="AW166">
            <v>4.7012040541863338E-4</v>
          </cell>
          <cell r="AY166">
            <v>5</v>
          </cell>
          <cell r="AZ166" t="str">
            <v/>
          </cell>
          <cell r="BA166">
            <v>60130106116</v>
          </cell>
          <cell r="BB166">
            <v>1947.1986389160156</v>
          </cell>
          <cell r="BE166">
            <v>0.30000001192092896</v>
          </cell>
          <cell r="BF166">
            <v>85438695.854250699</v>
          </cell>
          <cell r="BG166">
            <v>0</v>
          </cell>
          <cell r="BH166">
            <v>132.24362730217925</v>
          </cell>
          <cell r="BI166">
            <v>3.8908238529425021E-3</v>
          </cell>
          <cell r="BJ166">
            <v>62.324999999999996</v>
          </cell>
          <cell r="BK166">
            <v>1.6299101877047744E-4</v>
          </cell>
          <cell r="BL166">
            <v>85438696</v>
          </cell>
          <cell r="BM166">
            <v>1</v>
          </cell>
          <cell r="BN166">
            <v>1</v>
          </cell>
          <cell r="BO166">
            <v>0</v>
          </cell>
          <cell r="BP166">
            <v>0</v>
          </cell>
          <cell r="BQ166">
            <v>0</v>
          </cell>
          <cell r="BR166">
            <v>0</v>
          </cell>
          <cell r="BS166">
            <v>0</v>
          </cell>
          <cell r="BT166">
            <v>0</v>
          </cell>
          <cell r="BU166">
            <v>0</v>
          </cell>
          <cell r="BV166">
            <v>0</v>
          </cell>
          <cell r="BW166">
            <v>0</v>
          </cell>
          <cell r="BX166">
            <v>0</v>
          </cell>
          <cell r="BY166">
            <v>0</v>
          </cell>
          <cell r="BZ166">
            <v>1</v>
          </cell>
          <cell r="CA166">
            <v>1</v>
          </cell>
          <cell r="CB166">
            <v>0</v>
          </cell>
          <cell r="CC166">
            <v>1</v>
          </cell>
          <cell r="CD166">
            <v>0</v>
          </cell>
          <cell r="CE166">
            <v>0</v>
          </cell>
          <cell r="CF166">
            <v>0</v>
          </cell>
          <cell r="CG166">
            <v>0</v>
          </cell>
          <cell r="CH166">
            <v>0</v>
          </cell>
          <cell r="CI166">
            <v>1</v>
          </cell>
          <cell r="CJ166">
            <v>0</v>
          </cell>
          <cell r="CK166">
            <v>0</v>
          </cell>
          <cell r="CL166">
            <v>1</v>
          </cell>
          <cell r="CM166">
            <v>0</v>
          </cell>
          <cell r="CN166">
            <v>1</v>
          </cell>
          <cell r="CO166">
            <v>0</v>
          </cell>
          <cell r="CP166">
            <v>0</v>
          </cell>
        </row>
        <row r="167">
          <cell r="A167" t="str">
            <v>Cuba</v>
          </cell>
          <cell r="D167">
            <v>0</v>
          </cell>
          <cell r="E167">
            <v>0</v>
          </cell>
          <cell r="F167" t="str">
            <v>CUB</v>
          </cell>
          <cell r="G167" t="str">
            <v>CU</v>
          </cell>
          <cell r="H167" t="str">
            <v>Cuba</v>
          </cell>
          <cell r="J167" t="str">
            <v/>
          </cell>
          <cell r="K167" t="str">
            <v>developing</v>
          </cell>
          <cell r="L167">
            <v>0</v>
          </cell>
          <cell r="M167">
            <v>0</v>
          </cell>
          <cell r="N167">
            <v>0</v>
          </cell>
          <cell r="O167">
            <v>0</v>
          </cell>
          <cell r="P167">
            <v>0</v>
          </cell>
          <cell r="Q167">
            <v>0</v>
          </cell>
          <cell r="R167">
            <v>0</v>
          </cell>
          <cell r="S167">
            <v>0</v>
          </cell>
          <cell r="T167">
            <v>0</v>
          </cell>
          <cell r="U167">
            <v>0</v>
          </cell>
          <cell r="V167">
            <v>0</v>
          </cell>
          <cell r="W167">
            <v>0</v>
          </cell>
          <cell r="X167">
            <v>0</v>
          </cell>
          <cell r="Y167" t="str">
            <v>Latin America &amp; Caribbean</v>
          </cell>
          <cell r="Z167">
            <v>0</v>
          </cell>
          <cell r="AA167">
            <v>1</v>
          </cell>
          <cell r="AB167" t="str">
            <v>Upper middle income</v>
          </cell>
          <cell r="AC167">
            <v>100023000000</v>
          </cell>
          <cell r="AE167" t="str">
            <v/>
          </cell>
          <cell r="AL167">
            <v>1.6699999832781032E-5</v>
          </cell>
          <cell r="AM167" t="str">
            <v/>
          </cell>
          <cell r="AN167" t="str">
            <v>Cuba</v>
          </cell>
          <cell r="AO167">
            <v>0</v>
          </cell>
          <cell r="AP167">
            <v>0</v>
          </cell>
          <cell r="AQ167">
            <v>0</v>
          </cell>
          <cell r="AR167">
            <v>0</v>
          </cell>
          <cell r="AW167">
            <v>1.5107000027947952E-5</v>
          </cell>
          <cell r="AY167">
            <v>1</v>
          </cell>
          <cell r="AZ167" t="str">
            <v/>
          </cell>
          <cell r="BA167">
            <v>100023000000</v>
          </cell>
          <cell r="BB167">
            <v>25.546882629394531</v>
          </cell>
          <cell r="BG167">
            <v>0</v>
          </cell>
          <cell r="BH167" t="str">
            <v/>
          </cell>
          <cell r="BI167" t="str">
            <v/>
          </cell>
          <cell r="BJ167" t="str">
            <v/>
          </cell>
          <cell r="BK167" t="str">
            <v/>
          </cell>
          <cell r="BL167">
            <v>1269307.375</v>
          </cell>
          <cell r="BM167">
            <v>1</v>
          </cell>
          <cell r="BN167">
            <v>0</v>
          </cell>
          <cell r="BO167" t="str">
            <v/>
          </cell>
          <cell r="BP167" t="str">
            <v/>
          </cell>
          <cell r="BQ167">
            <v>0</v>
          </cell>
          <cell r="BR167">
            <v>0</v>
          </cell>
          <cell r="BS167">
            <v>0</v>
          </cell>
          <cell r="BT167">
            <v>0</v>
          </cell>
          <cell r="BU167">
            <v>0</v>
          </cell>
          <cell r="BV167">
            <v>0</v>
          </cell>
          <cell r="BW167">
            <v>0</v>
          </cell>
          <cell r="BX167">
            <v>0</v>
          </cell>
          <cell r="BY167">
            <v>0</v>
          </cell>
          <cell r="BZ167">
            <v>1</v>
          </cell>
          <cell r="CA167">
            <v>1</v>
          </cell>
          <cell r="CB167">
            <v>0</v>
          </cell>
          <cell r="CC167">
            <v>1</v>
          </cell>
          <cell r="CD167">
            <v>0</v>
          </cell>
          <cell r="CE167">
            <v>0</v>
          </cell>
          <cell r="CF167">
            <v>0</v>
          </cell>
          <cell r="CG167">
            <v>0</v>
          </cell>
          <cell r="CH167">
            <v>0</v>
          </cell>
          <cell r="CI167">
            <v>1</v>
          </cell>
          <cell r="CJ167">
            <v>0</v>
          </cell>
          <cell r="CK167">
            <v>0</v>
          </cell>
          <cell r="CL167">
            <v>1</v>
          </cell>
          <cell r="CM167">
            <v>0</v>
          </cell>
          <cell r="CN167">
            <v>1</v>
          </cell>
          <cell r="CO167">
            <v>0</v>
          </cell>
          <cell r="CP167">
            <v>0</v>
          </cell>
        </row>
        <row r="168">
          <cell r="A168" t="str">
            <v>Curacao</v>
          </cell>
          <cell r="B168" t="str">
            <v>Curacao</v>
          </cell>
          <cell r="C168" t="str">
            <v>Curacao2</v>
          </cell>
          <cell r="D168">
            <v>1</v>
          </cell>
          <cell r="E168">
            <v>1</v>
          </cell>
          <cell r="F168" t="str">
            <v>CUW</v>
          </cell>
          <cell r="G168" t="str">
            <v>CW</v>
          </cell>
          <cell r="H168" t="str">
            <v>Curacao</v>
          </cell>
          <cell r="J168" t="str">
            <v/>
          </cell>
          <cell r="K168" t="str">
            <v>developing</v>
          </cell>
          <cell r="L168">
            <v>0</v>
          </cell>
          <cell r="M168">
            <v>0</v>
          </cell>
          <cell r="N168">
            <v>0</v>
          </cell>
          <cell r="O168">
            <v>0</v>
          </cell>
          <cell r="P168">
            <v>0</v>
          </cell>
          <cell r="Q168">
            <v>1</v>
          </cell>
          <cell r="R168">
            <v>0</v>
          </cell>
          <cell r="S168">
            <v>0</v>
          </cell>
          <cell r="T168">
            <v>1</v>
          </cell>
          <cell r="U168">
            <v>0</v>
          </cell>
          <cell r="V168">
            <v>0</v>
          </cell>
          <cell r="W168">
            <v>0</v>
          </cell>
          <cell r="X168">
            <v>1</v>
          </cell>
          <cell r="Y168" t="str">
            <v>Latin America &amp; Caribbean</v>
          </cell>
          <cell r="Z168">
            <v>0</v>
          </cell>
          <cell r="AA168">
            <v>0</v>
          </cell>
          <cell r="AB168" t="str">
            <v>High income</v>
          </cell>
          <cell r="AC168">
            <v>3127908038</v>
          </cell>
          <cell r="AE168" t="str">
            <v/>
          </cell>
          <cell r="AH168">
            <v>84</v>
          </cell>
          <cell r="AI168">
            <v>105.65799713134766</v>
          </cell>
          <cell r="AJ168">
            <v>3.3319001086056232E-3</v>
          </cell>
          <cell r="AK168">
            <v>74.800003051757813</v>
          </cell>
          <cell r="AL168">
            <v>1.610000072105322E-5</v>
          </cell>
          <cell r="AM168">
            <v>7402234.6370000001</v>
          </cell>
          <cell r="AN168" t="str">
            <v>Curacao</v>
          </cell>
          <cell r="AO168">
            <v>1</v>
          </cell>
          <cell r="AP168">
            <v>1</v>
          </cell>
          <cell r="AQ168">
            <v>0</v>
          </cell>
          <cell r="AR168">
            <v>1</v>
          </cell>
          <cell r="AS168">
            <v>21</v>
          </cell>
          <cell r="AT168">
            <v>552.46681753102075</v>
          </cell>
          <cell r="AU168">
            <v>1.4544259004522372E-2</v>
          </cell>
          <cell r="AV168">
            <v>72.044770213457156</v>
          </cell>
          <cell r="AW168">
            <v>3.2247529632395259E-3</v>
          </cell>
          <cell r="AX168">
            <v>0</v>
          </cell>
          <cell r="AY168">
            <v>4</v>
          </cell>
          <cell r="AZ168" t="str">
            <v/>
          </cell>
          <cell r="BA168">
            <v>3127908038</v>
          </cell>
          <cell r="BB168">
            <v>189.33106231689453</v>
          </cell>
          <cell r="BE168">
            <v>0.2199999988079071</v>
          </cell>
          <cell r="BF168">
            <v>7905027.9329608902</v>
          </cell>
          <cell r="BG168">
            <v>0</v>
          </cell>
          <cell r="BH168">
            <v>103.60472720754792</v>
          </cell>
          <cell r="BI168">
            <v>3.0482205617032836E-3</v>
          </cell>
          <cell r="BJ168">
            <v>74.850000000000009</v>
          </cell>
          <cell r="BK168">
            <v>1.5080386507775502E-5</v>
          </cell>
          <cell r="BL168">
            <v>7905028</v>
          </cell>
          <cell r="BM168">
            <v>1</v>
          </cell>
          <cell r="BN168">
            <v>1</v>
          </cell>
          <cell r="BO168">
            <v>0</v>
          </cell>
          <cell r="BP168">
            <v>0</v>
          </cell>
          <cell r="BQ168">
            <v>0</v>
          </cell>
          <cell r="BR168">
            <v>0</v>
          </cell>
          <cell r="BS168">
            <v>0</v>
          </cell>
          <cell r="BT168">
            <v>1</v>
          </cell>
          <cell r="BU168">
            <v>0</v>
          </cell>
          <cell r="BV168">
            <v>1</v>
          </cell>
          <cell r="BW168">
            <v>0</v>
          </cell>
          <cell r="BX168">
            <v>1</v>
          </cell>
          <cell r="BY168">
            <v>0</v>
          </cell>
          <cell r="BZ168">
            <v>0</v>
          </cell>
          <cell r="CA168">
            <v>1</v>
          </cell>
          <cell r="CB168">
            <v>0</v>
          </cell>
          <cell r="CC168">
            <v>1</v>
          </cell>
          <cell r="CD168">
            <v>0</v>
          </cell>
          <cell r="CE168">
            <v>0</v>
          </cell>
          <cell r="CF168">
            <v>0</v>
          </cell>
          <cell r="CG168">
            <v>0</v>
          </cell>
          <cell r="CH168">
            <v>0</v>
          </cell>
          <cell r="CI168">
            <v>1</v>
          </cell>
          <cell r="CJ168">
            <v>0</v>
          </cell>
          <cell r="CK168">
            <v>0</v>
          </cell>
          <cell r="CL168">
            <v>0</v>
          </cell>
          <cell r="CM168">
            <v>0</v>
          </cell>
          <cell r="CN168">
            <v>0</v>
          </cell>
          <cell r="CO168">
            <v>1</v>
          </cell>
          <cell r="CP168">
            <v>0</v>
          </cell>
        </row>
        <row r="169">
          <cell r="A169" t="str">
            <v>Dominica</v>
          </cell>
          <cell r="B169" t="str">
            <v>Dominica</v>
          </cell>
          <cell r="C169" t="str">
            <v>Dominica</v>
          </cell>
          <cell r="D169">
            <v>1</v>
          </cell>
          <cell r="E169">
            <v>1</v>
          </cell>
          <cell r="F169" t="str">
            <v>DMA</v>
          </cell>
          <cell r="G169" t="str">
            <v>DM</v>
          </cell>
          <cell r="H169" t="str">
            <v>Dominica</v>
          </cell>
          <cell r="I169">
            <v>1</v>
          </cell>
          <cell r="J169" t="str">
            <v>Latin America and the Caribbean</v>
          </cell>
          <cell r="K169" t="str">
            <v>developing</v>
          </cell>
          <cell r="L169">
            <v>0</v>
          </cell>
          <cell r="M169">
            <v>0</v>
          </cell>
          <cell r="N169">
            <v>0</v>
          </cell>
          <cell r="O169">
            <v>0</v>
          </cell>
          <cell r="P169">
            <v>0</v>
          </cell>
          <cell r="Q169">
            <v>0</v>
          </cell>
          <cell r="R169">
            <v>0</v>
          </cell>
          <cell r="S169">
            <v>0</v>
          </cell>
          <cell r="T169">
            <v>0</v>
          </cell>
          <cell r="U169">
            <v>0</v>
          </cell>
          <cell r="V169">
            <v>1</v>
          </cell>
          <cell r="W169">
            <v>1</v>
          </cell>
          <cell r="X169">
            <v>0</v>
          </cell>
          <cell r="Y169" t="str">
            <v>Latin America &amp; Caribbean</v>
          </cell>
          <cell r="Z169">
            <v>0</v>
          </cell>
          <cell r="AA169">
            <v>0</v>
          </cell>
          <cell r="AB169" t="str">
            <v>Upper middle income</v>
          </cell>
          <cell r="AC169">
            <v>550892592.60000002</v>
          </cell>
          <cell r="AE169" t="str">
            <v/>
          </cell>
          <cell r="AH169">
            <v>96</v>
          </cell>
          <cell r="AI169">
            <v>62.024349212646484</v>
          </cell>
          <cell r="AJ169">
            <v>1.9559001084417105E-3</v>
          </cell>
          <cell r="AK169">
            <v>77.324996948242188</v>
          </cell>
          <cell r="AL169">
            <v>2.409999979136046E-6</v>
          </cell>
          <cell r="AM169">
            <v>1110650.4369999999</v>
          </cell>
          <cell r="AN169" t="str">
            <v>Dominica</v>
          </cell>
          <cell r="AO169">
            <v>1</v>
          </cell>
          <cell r="AP169">
            <v>1</v>
          </cell>
          <cell r="AQ169">
            <v>0</v>
          </cell>
          <cell r="AR169">
            <v>0</v>
          </cell>
          <cell r="AW169">
            <v>3.8671945623959603E-6</v>
          </cell>
          <cell r="AY169">
            <v>0</v>
          </cell>
          <cell r="AZ169" t="str">
            <v/>
          </cell>
          <cell r="BA169">
            <v>550892592.60000002</v>
          </cell>
          <cell r="BB169">
            <v>0</v>
          </cell>
          <cell r="BE169">
            <v>0.25</v>
          </cell>
          <cell r="BG169">
            <v>0</v>
          </cell>
          <cell r="BH169">
            <v>53.754593230208229</v>
          </cell>
          <cell r="BI169">
            <v>1.581548070119135E-3</v>
          </cell>
          <cell r="BJ169">
            <v>73.650000000000006</v>
          </cell>
          <cell r="BK169">
            <v>2.4360824266464791E-6</v>
          </cell>
          <cell r="BL169">
            <v>1276976.5</v>
          </cell>
          <cell r="BM169">
            <v>1</v>
          </cell>
          <cell r="BN169">
            <v>1</v>
          </cell>
          <cell r="BO169">
            <v>0</v>
          </cell>
          <cell r="BP169">
            <v>0</v>
          </cell>
          <cell r="BQ169">
            <v>0</v>
          </cell>
          <cell r="BR169">
            <v>0</v>
          </cell>
          <cell r="BS169">
            <v>0</v>
          </cell>
          <cell r="BT169">
            <v>0</v>
          </cell>
          <cell r="BU169">
            <v>0</v>
          </cell>
          <cell r="BV169">
            <v>0</v>
          </cell>
          <cell r="BW169">
            <v>0</v>
          </cell>
          <cell r="BX169">
            <v>0</v>
          </cell>
          <cell r="BY169">
            <v>0</v>
          </cell>
          <cell r="BZ169">
            <v>1</v>
          </cell>
          <cell r="CA169">
            <v>1</v>
          </cell>
          <cell r="CB169">
            <v>0</v>
          </cell>
          <cell r="CC169">
            <v>1</v>
          </cell>
          <cell r="CD169">
            <v>0</v>
          </cell>
          <cell r="CE169">
            <v>0</v>
          </cell>
          <cell r="CF169">
            <v>0</v>
          </cell>
          <cell r="CG169">
            <v>0</v>
          </cell>
          <cell r="CH169">
            <v>0</v>
          </cell>
          <cell r="CI169">
            <v>1</v>
          </cell>
          <cell r="CJ169">
            <v>0</v>
          </cell>
          <cell r="CK169">
            <v>0</v>
          </cell>
          <cell r="CL169">
            <v>0</v>
          </cell>
          <cell r="CM169">
            <v>0</v>
          </cell>
          <cell r="CN169">
            <v>1</v>
          </cell>
          <cell r="CO169">
            <v>0</v>
          </cell>
          <cell r="CP169">
            <v>0</v>
          </cell>
        </row>
        <row r="170">
          <cell r="A170" t="str">
            <v>Dominican Republic</v>
          </cell>
          <cell r="B170" t="str">
            <v>Dominican Republic</v>
          </cell>
          <cell r="C170" t="str">
            <v>Dominican Republic</v>
          </cell>
          <cell r="D170">
            <v>1</v>
          </cell>
          <cell r="E170">
            <v>1</v>
          </cell>
          <cell r="F170" t="str">
            <v>DOM</v>
          </cell>
          <cell r="G170" t="str">
            <v>DO</v>
          </cell>
          <cell r="H170" t="str">
            <v>Dominican Republic</v>
          </cell>
          <cell r="I170">
            <v>1</v>
          </cell>
          <cell r="J170" t="str">
            <v>Latin America and the Caribbean</v>
          </cell>
          <cell r="K170" t="str">
            <v>developing</v>
          </cell>
          <cell r="L170">
            <v>0</v>
          </cell>
          <cell r="M170">
            <v>0</v>
          </cell>
          <cell r="N170">
            <v>0</v>
          </cell>
          <cell r="O170">
            <v>0</v>
          </cell>
          <cell r="P170">
            <v>0</v>
          </cell>
          <cell r="Q170">
            <v>0</v>
          </cell>
          <cell r="R170">
            <v>0</v>
          </cell>
          <cell r="S170">
            <v>0</v>
          </cell>
          <cell r="T170">
            <v>0</v>
          </cell>
          <cell r="U170">
            <v>0</v>
          </cell>
          <cell r="V170">
            <v>0</v>
          </cell>
          <cell r="W170">
            <v>0</v>
          </cell>
          <cell r="X170">
            <v>0</v>
          </cell>
          <cell r="Y170" t="str">
            <v>Latin America &amp; Caribbean</v>
          </cell>
          <cell r="Z170">
            <v>0</v>
          </cell>
          <cell r="AA170">
            <v>1</v>
          </cell>
          <cell r="AB170" t="str">
            <v>Upper middle income</v>
          </cell>
          <cell r="AC170">
            <v>85555390387</v>
          </cell>
          <cell r="AE170" t="str">
            <v/>
          </cell>
          <cell r="AH170">
            <v>69</v>
          </cell>
          <cell r="AI170">
            <v>147.08880615234375</v>
          </cell>
          <cell r="AJ170">
            <v>4.6385000459849834E-3</v>
          </cell>
          <cell r="AK170">
            <v>71.599998474121094</v>
          </cell>
          <cell r="AL170">
            <v>6.4300002122763544E-5</v>
          </cell>
          <cell r="AM170">
            <v>29600000</v>
          </cell>
          <cell r="AN170" t="str">
            <v>Dominican Republic</v>
          </cell>
          <cell r="AO170">
            <v>1</v>
          </cell>
          <cell r="AP170">
            <v>1</v>
          </cell>
          <cell r="AQ170">
            <v>0</v>
          </cell>
          <cell r="AR170">
            <v>0</v>
          </cell>
          <cell r="AW170">
            <v>1.350475083134234E-4</v>
          </cell>
          <cell r="AY170">
            <v>5</v>
          </cell>
          <cell r="AZ170" t="str">
            <v/>
          </cell>
          <cell r="BA170">
            <v>85555390387</v>
          </cell>
          <cell r="BB170">
            <v>452.01944732666016</v>
          </cell>
          <cell r="BE170">
            <v>0.27000001072883606</v>
          </cell>
          <cell r="BF170">
            <v>41100000</v>
          </cell>
          <cell r="BG170">
            <v>0</v>
          </cell>
          <cell r="BH170">
            <v>86.68009358491625</v>
          </cell>
          <cell r="BI170">
            <v>2.5502701534709251E-3</v>
          </cell>
          <cell r="BJ170">
            <v>58.724999999999994</v>
          </cell>
          <cell r="BK170">
            <v>7.8406286571769361E-5</v>
          </cell>
          <cell r="BL170">
            <v>41100000</v>
          </cell>
          <cell r="BM170">
            <v>1</v>
          </cell>
          <cell r="BN170">
            <v>1</v>
          </cell>
          <cell r="BO170">
            <v>0</v>
          </cell>
          <cell r="BP170">
            <v>0</v>
          </cell>
          <cell r="BQ170">
            <v>0</v>
          </cell>
          <cell r="BR170">
            <v>0</v>
          </cell>
          <cell r="BS170">
            <v>0</v>
          </cell>
          <cell r="BT170">
            <v>0</v>
          </cell>
          <cell r="BU170">
            <v>0</v>
          </cell>
          <cell r="BV170">
            <v>0</v>
          </cell>
          <cell r="BW170">
            <v>0</v>
          </cell>
          <cell r="BX170">
            <v>0</v>
          </cell>
          <cell r="BY170">
            <v>0</v>
          </cell>
          <cell r="BZ170">
            <v>1</v>
          </cell>
          <cell r="CA170">
            <v>1</v>
          </cell>
          <cell r="CB170">
            <v>0</v>
          </cell>
          <cell r="CC170">
            <v>1</v>
          </cell>
          <cell r="CD170">
            <v>0</v>
          </cell>
          <cell r="CE170">
            <v>0</v>
          </cell>
          <cell r="CF170">
            <v>0</v>
          </cell>
          <cell r="CG170">
            <v>0</v>
          </cell>
          <cell r="CH170">
            <v>0</v>
          </cell>
          <cell r="CI170">
            <v>1</v>
          </cell>
          <cell r="CJ170">
            <v>0</v>
          </cell>
          <cell r="CK170">
            <v>0</v>
          </cell>
          <cell r="CL170">
            <v>1</v>
          </cell>
          <cell r="CM170">
            <v>0</v>
          </cell>
          <cell r="CN170">
            <v>1</v>
          </cell>
          <cell r="CO170">
            <v>0</v>
          </cell>
          <cell r="CP170">
            <v>0</v>
          </cell>
        </row>
        <row r="171">
          <cell r="A171" t="str">
            <v>Ecuador</v>
          </cell>
          <cell r="D171">
            <v>0</v>
          </cell>
          <cell r="E171">
            <v>1</v>
          </cell>
          <cell r="F171" t="str">
            <v>ECU</v>
          </cell>
          <cell r="G171" t="str">
            <v>EC</v>
          </cell>
          <cell r="H171" t="str">
            <v>Ecuador</v>
          </cell>
          <cell r="I171">
            <v>1</v>
          </cell>
          <cell r="J171" t="str">
            <v>Latin America and the Caribbean</v>
          </cell>
          <cell r="K171" t="str">
            <v>developing</v>
          </cell>
          <cell r="L171">
            <v>0</v>
          </cell>
          <cell r="M171">
            <v>0</v>
          </cell>
          <cell r="N171">
            <v>0</v>
          </cell>
          <cell r="O171">
            <v>0</v>
          </cell>
          <cell r="P171">
            <v>0</v>
          </cell>
          <cell r="Q171">
            <v>0</v>
          </cell>
          <cell r="R171">
            <v>0</v>
          </cell>
          <cell r="S171">
            <v>0</v>
          </cell>
          <cell r="T171">
            <v>0</v>
          </cell>
          <cell r="U171">
            <v>1</v>
          </cell>
          <cell r="V171">
            <v>0</v>
          </cell>
          <cell r="W171">
            <v>0</v>
          </cell>
          <cell r="X171">
            <v>0</v>
          </cell>
          <cell r="Y171" t="str">
            <v>Latin America &amp; Caribbean</v>
          </cell>
          <cell r="Z171">
            <v>0</v>
          </cell>
          <cell r="AA171">
            <v>1</v>
          </cell>
          <cell r="AB171" t="str">
            <v>Upper middle income</v>
          </cell>
          <cell r="AC171">
            <v>108398000000</v>
          </cell>
          <cell r="AE171" t="str">
            <v/>
          </cell>
          <cell r="AL171">
            <v>2.1260000357870013E-4</v>
          </cell>
          <cell r="AM171" t="str">
            <v/>
          </cell>
          <cell r="AN171" t="str">
            <v>Ecuador</v>
          </cell>
          <cell r="AO171">
            <v>0</v>
          </cell>
          <cell r="AP171">
            <v>1</v>
          </cell>
          <cell r="AQ171">
            <v>0</v>
          </cell>
          <cell r="AR171">
            <v>0</v>
          </cell>
          <cell r="AW171">
            <v>1.3967981375777259E-4</v>
          </cell>
          <cell r="AY171">
            <v>8</v>
          </cell>
          <cell r="AZ171" t="str">
            <v>French</v>
          </cell>
          <cell r="BA171">
            <v>108398000000</v>
          </cell>
          <cell r="BB171">
            <v>409.54950714111328</v>
          </cell>
          <cell r="BE171">
            <v>0.25</v>
          </cell>
          <cell r="BF171">
            <v>58474976.390000001</v>
          </cell>
          <cell r="BG171">
            <v>0</v>
          </cell>
          <cell r="BH171">
            <v>50.659865580788043</v>
          </cell>
          <cell r="BI171">
            <v>1.4904961199997486E-3</v>
          </cell>
          <cell r="BJ171">
            <v>47.212499999999999</v>
          </cell>
          <cell r="BK171">
            <v>1.1155245148690479E-4</v>
          </cell>
          <cell r="BL171">
            <v>58474976</v>
          </cell>
          <cell r="BM171">
            <v>1</v>
          </cell>
          <cell r="BN171">
            <v>1</v>
          </cell>
          <cell r="BO171">
            <v>0</v>
          </cell>
          <cell r="BP171">
            <v>0</v>
          </cell>
          <cell r="BQ171">
            <v>0</v>
          </cell>
          <cell r="BR171">
            <v>0</v>
          </cell>
          <cell r="BS171">
            <v>0</v>
          </cell>
          <cell r="BT171">
            <v>0</v>
          </cell>
          <cell r="BU171">
            <v>0</v>
          </cell>
          <cell r="BV171">
            <v>0</v>
          </cell>
          <cell r="BW171">
            <v>0</v>
          </cell>
          <cell r="BX171">
            <v>0</v>
          </cell>
          <cell r="BY171">
            <v>0</v>
          </cell>
          <cell r="BZ171">
            <v>1</v>
          </cell>
          <cell r="CA171">
            <v>1</v>
          </cell>
          <cell r="CB171">
            <v>0</v>
          </cell>
          <cell r="CC171">
            <v>1</v>
          </cell>
          <cell r="CD171">
            <v>0</v>
          </cell>
          <cell r="CE171">
            <v>0</v>
          </cell>
          <cell r="CF171">
            <v>0</v>
          </cell>
          <cell r="CG171">
            <v>0</v>
          </cell>
          <cell r="CH171">
            <v>0</v>
          </cell>
          <cell r="CI171">
            <v>1</v>
          </cell>
          <cell r="CJ171">
            <v>0</v>
          </cell>
          <cell r="CK171">
            <v>0</v>
          </cell>
          <cell r="CL171">
            <v>1</v>
          </cell>
          <cell r="CM171">
            <v>0</v>
          </cell>
          <cell r="CN171">
            <v>1</v>
          </cell>
          <cell r="CO171">
            <v>0</v>
          </cell>
          <cell r="CP171">
            <v>0</v>
          </cell>
        </row>
        <row r="172">
          <cell r="A172" t="str">
            <v>El Salvador</v>
          </cell>
          <cell r="D172">
            <v>0</v>
          </cell>
          <cell r="E172">
            <v>1</v>
          </cell>
          <cell r="F172" t="str">
            <v>SLV</v>
          </cell>
          <cell r="G172" t="str">
            <v>SV</v>
          </cell>
          <cell r="H172" t="str">
            <v>El Salvador</v>
          </cell>
          <cell r="I172">
            <v>1</v>
          </cell>
          <cell r="J172" t="str">
            <v>Latin America and the Caribbean</v>
          </cell>
          <cell r="K172" t="str">
            <v>developing</v>
          </cell>
          <cell r="L172">
            <v>0</v>
          </cell>
          <cell r="M172">
            <v>0</v>
          </cell>
          <cell r="N172">
            <v>0</v>
          </cell>
          <cell r="O172">
            <v>0</v>
          </cell>
          <cell r="P172">
            <v>0</v>
          </cell>
          <cell r="Q172">
            <v>0</v>
          </cell>
          <cell r="R172">
            <v>0</v>
          </cell>
          <cell r="S172">
            <v>0</v>
          </cell>
          <cell r="T172">
            <v>0</v>
          </cell>
          <cell r="U172">
            <v>0</v>
          </cell>
          <cell r="V172">
            <v>0</v>
          </cell>
          <cell r="W172">
            <v>0</v>
          </cell>
          <cell r="X172">
            <v>0</v>
          </cell>
          <cell r="Y172" t="str">
            <v>Latin America &amp; Caribbean</v>
          </cell>
          <cell r="Z172">
            <v>0</v>
          </cell>
          <cell r="AA172">
            <v>1</v>
          </cell>
          <cell r="AB172" t="str">
            <v>Lower middle income</v>
          </cell>
          <cell r="AC172">
            <v>26057000000</v>
          </cell>
          <cell r="AE172" t="str">
            <v/>
          </cell>
          <cell r="AL172">
            <v>9.5800001872703433E-5</v>
          </cell>
          <cell r="AM172" t="str">
            <v/>
          </cell>
          <cell r="AN172" t="str">
            <v>El Salvador</v>
          </cell>
          <cell r="AO172">
            <v>0</v>
          </cell>
          <cell r="AP172">
            <v>1</v>
          </cell>
          <cell r="AQ172">
            <v>709603200</v>
          </cell>
          <cell r="AR172">
            <v>0</v>
          </cell>
          <cell r="AW172">
            <v>1.4025573554249314E-4</v>
          </cell>
          <cell r="AY172">
            <v>4</v>
          </cell>
          <cell r="AZ172" t="str">
            <v/>
          </cell>
          <cell r="BA172">
            <v>26057000000</v>
          </cell>
          <cell r="BB172">
            <v>389.851806640625</v>
          </cell>
          <cell r="BE172">
            <v>0.30000001192092896</v>
          </cell>
          <cell r="BF172">
            <v>53551301.631305002</v>
          </cell>
          <cell r="BG172">
            <v>0</v>
          </cell>
          <cell r="BH172">
            <v>123.12146853330405</v>
          </cell>
          <cell r="BI172">
            <v>3.6224350189976596E-3</v>
          </cell>
          <cell r="BJ172">
            <v>64.099999999999994</v>
          </cell>
          <cell r="BK172">
            <v>1.021595791239747E-4</v>
          </cell>
          <cell r="BL172">
            <v>53551300</v>
          </cell>
          <cell r="BM172">
            <v>1</v>
          </cell>
          <cell r="BN172">
            <v>1</v>
          </cell>
          <cell r="BO172">
            <v>0</v>
          </cell>
          <cell r="BP172">
            <v>0</v>
          </cell>
          <cell r="BQ172">
            <v>0</v>
          </cell>
          <cell r="BR172">
            <v>0</v>
          </cell>
          <cell r="BS172">
            <v>0</v>
          </cell>
          <cell r="BT172">
            <v>0</v>
          </cell>
          <cell r="BU172">
            <v>0</v>
          </cell>
          <cell r="BV172">
            <v>0</v>
          </cell>
          <cell r="BW172">
            <v>0</v>
          </cell>
          <cell r="BX172">
            <v>0</v>
          </cell>
          <cell r="BY172">
            <v>0</v>
          </cell>
          <cell r="BZ172">
            <v>1</v>
          </cell>
          <cell r="CA172">
            <v>1</v>
          </cell>
          <cell r="CB172">
            <v>0</v>
          </cell>
          <cell r="CC172">
            <v>1</v>
          </cell>
          <cell r="CD172">
            <v>0</v>
          </cell>
          <cell r="CE172">
            <v>0</v>
          </cell>
          <cell r="CF172">
            <v>0</v>
          </cell>
          <cell r="CG172">
            <v>0</v>
          </cell>
          <cell r="CH172">
            <v>0</v>
          </cell>
          <cell r="CI172">
            <v>1</v>
          </cell>
          <cell r="CJ172">
            <v>0</v>
          </cell>
          <cell r="CK172">
            <v>0</v>
          </cell>
          <cell r="CL172">
            <v>1</v>
          </cell>
          <cell r="CM172">
            <v>0</v>
          </cell>
          <cell r="CN172">
            <v>0</v>
          </cell>
          <cell r="CO172">
            <v>0</v>
          </cell>
          <cell r="CP172">
            <v>1</v>
          </cell>
        </row>
        <row r="173">
          <cell r="A173" t="str">
            <v>Grenada</v>
          </cell>
          <cell r="B173" t="str">
            <v>Grenada</v>
          </cell>
          <cell r="C173" t="str">
            <v>Grenada</v>
          </cell>
          <cell r="D173">
            <v>1</v>
          </cell>
          <cell r="E173">
            <v>1</v>
          </cell>
          <cell r="F173" t="str">
            <v>GRD</v>
          </cell>
          <cell r="G173" t="str">
            <v>GD</v>
          </cell>
          <cell r="H173" t="str">
            <v>Grenada</v>
          </cell>
          <cell r="I173">
            <v>1</v>
          </cell>
          <cell r="J173" t="str">
            <v>Latin America and the Caribbean</v>
          </cell>
          <cell r="K173" t="str">
            <v>developing</v>
          </cell>
          <cell r="L173">
            <v>0</v>
          </cell>
          <cell r="M173">
            <v>0</v>
          </cell>
          <cell r="N173">
            <v>0</v>
          </cell>
          <cell r="O173">
            <v>0</v>
          </cell>
          <cell r="P173">
            <v>0</v>
          </cell>
          <cell r="Q173">
            <v>0</v>
          </cell>
          <cell r="R173">
            <v>0</v>
          </cell>
          <cell r="S173">
            <v>0</v>
          </cell>
          <cell r="T173">
            <v>0</v>
          </cell>
          <cell r="U173">
            <v>0</v>
          </cell>
          <cell r="V173">
            <v>1</v>
          </cell>
          <cell r="W173">
            <v>0</v>
          </cell>
          <cell r="X173">
            <v>0</v>
          </cell>
          <cell r="Y173" t="str">
            <v>Latin America &amp; Caribbean</v>
          </cell>
          <cell r="Z173">
            <v>0</v>
          </cell>
          <cell r="AA173">
            <v>0</v>
          </cell>
          <cell r="AB173" t="str">
            <v>Upper middle income</v>
          </cell>
          <cell r="AC173">
            <v>1185925926</v>
          </cell>
          <cell r="AE173" t="str">
            <v/>
          </cell>
          <cell r="AH173">
            <v>101</v>
          </cell>
          <cell r="AI173">
            <v>44.605369567871094</v>
          </cell>
          <cell r="AJ173">
            <v>1.4066000003367662E-3</v>
          </cell>
          <cell r="AK173">
            <v>77.074996948242188</v>
          </cell>
          <cell r="AL173">
            <v>9.2499999482242856E-7</v>
          </cell>
          <cell r="AM173">
            <v>425314.07410000003</v>
          </cell>
          <cell r="AN173" t="str">
            <v>Grenada</v>
          </cell>
          <cell r="AO173">
            <v>1</v>
          </cell>
          <cell r="AP173">
            <v>1</v>
          </cell>
          <cell r="AQ173">
            <v>0</v>
          </cell>
          <cell r="AR173">
            <v>0</v>
          </cell>
          <cell r="AW173">
            <v>5.427414691077682E-7</v>
          </cell>
          <cell r="AY173">
            <v>0</v>
          </cell>
          <cell r="AZ173" t="str">
            <v/>
          </cell>
          <cell r="BA173">
            <v>1185925926</v>
          </cell>
          <cell r="BB173">
            <v>0</v>
          </cell>
          <cell r="BE173">
            <v>0.30000001192092896</v>
          </cell>
          <cell r="BG173">
            <v>0</v>
          </cell>
          <cell r="BH173">
            <v>34.558108398964947</v>
          </cell>
          <cell r="BI173">
            <v>1.0167560828018038E-3</v>
          </cell>
          <cell r="BJ173">
            <v>70.55</v>
          </cell>
          <cell r="BK173">
            <v>9.5318395857172519E-7</v>
          </cell>
          <cell r="BL173">
            <v>499652.03125</v>
          </cell>
          <cell r="BM173">
            <v>1</v>
          </cell>
          <cell r="BN173">
            <v>1</v>
          </cell>
          <cell r="BO173">
            <v>0</v>
          </cell>
          <cell r="BP173">
            <v>0</v>
          </cell>
          <cell r="BQ173">
            <v>0</v>
          </cell>
          <cell r="BR173">
            <v>0</v>
          </cell>
          <cell r="BS173">
            <v>0</v>
          </cell>
          <cell r="BT173">
            <v>0</v>
          </cell>
          <cell r="BU173">
            <v>0</v>
          </cell>
          <cell r="BV173">
            <v>0</v>
          </cell>
          <cell r="BW173">
            <v>0</v>
          </cell>
          <cell r="BX173">
            <v>0</v>
          </cell>
          <cell r="BY173">
            <v>0</v>
          </cell>
          <cell r="BZ173">
            <v>1</v>
          </cell>
          <cell r="CA173">
            <v>1</v>
          </cell>
          <cell r="CB173">
            <v>0</v>
          </cell>
          <cell r="CC173">
            <v>1</v>
          </cell>
          <cell r="CD173">
            <v>0</v>
          </cell>
          <cell r="CE173">
            <v>0</v>
          </cell>
          <cell r="CF173">
            <v>0</v>
          </cell>
          <cell r="CG173">
            <v>0</v>
          </cell>
          <cell r="CH173">
            <v>0</v>
          </cell>
          <cell r="CI173">
            <v>1</v>
          </cell>
          <cell r="CJ173">
            <v>0</v>
          </cell>
          <cell r="CK173">
            <v>0</v>
          </cell>
          <cell r="CL173">
            <v>0</v>
          </cell>
          <cell r="CM173">
            <v>0</v>
          </cell>
          <cell r="CN173">
            <v>1</v>
          </cell>
          <cell r="CO173">
            <v>0</v>
          </cell>
          <cell r="CP173">
            <v>0</v>
          </cell>
        </row>
        <row r="174">
          <cell r="A174" t="str">
            <v>Guatemala</v>
          </cell>
          <cell r="B174" t="str">
            <v>Guatemala</v>
          </cell>
          <cell r="C174" t="str">
            <v>Guatemala2</v>
          </cell>
          <cell r="D174">
            <v>1</v>
          </cell>
          <cell r="E174">
            <v>1</v>
          </cell>
          <cell r="F174" t="str">
            <v>GTM</v>
          </cell>
          <cell r="G174" t="str">
            <v>GT</v>
          </cell>
          <cell r="H174" t="str">
            <v>Guatemala</v>
          </cell>
          <cell r="I174">
            <v>1</v>
          </cell>
          <cell r="J174" t="str">
            <v>Latin America and the Caribbean</v>
          </cell>
          <cell r="K174" t="str">
            <v>developing</v>
          </cell>
          <cell r="L174">
            <v>0</v>
          </cell>
          <cell r="M174">
            <v>0</v>
          </cell>
          <cell r="N174">
            <v>0</v>
          </cell>
          <cell r="O174">
            <v>0</v>
          </cell>
          <cell r="P174">
            <v>0</v>
          </cell>
          <cell r="Q174">
            <v>0</v>
          </cell>
          <cell r="R174">
            <v>0</v>
          </cell>
          <cell r="S174">
            <v>0</v>
          </cell>
          <cell r="T174">
            <v>0</v>
          </cell>
          <cell r="U174">
            <v>0</v>
          </cell>
          <cell r="V174">
            <v>0</v>
          </cell>
          <cell r="W174">
            <v>0</v>
          </cell>
          <cell r="X174">
            <v>0</v>
          </cell>
          <cell r="Y174" t="str">
            <v>Latin America &amp; Caribbean</v>
          </cell>
          <cell r="Z174">
            <v>0</v>
          </cell>
          <cell r="AA174">
            <v>1</v>
          </cell>
          <cell r="AB174" t="str">
            <v>Upper middle income</v>
          </cell>
          <cell r="AC174">
            <v>78460447920</v>
          </cell>
          <cell r="AE174" t="str">
            <v/>
          </cell>
          <cell r="AH174">
            <v>78</v>
          </cell>
          <cell r="AI174">
            <v>123.627197265625</v>
          </cell>
          <cell r="AJ174">
            <v>3.8986001163721085E-3</v>
          </cell>
          <cell r="AK174">
            <v>73.099998474121094</v>
          </cell>
          <cell r="AL174">
            <v>3.1700001272838563E-5</v>
          </cell>
          <cell r="AM174">
            <v>14583300</v>
          </cell>
          <cell r="AN174" t="str">
            <v>Guatemala</v>
          </cell>
          <cell r="AO174">
            <v>1</v>
          </cell>
          <cell r="AP174">
            <v>1</v>
          </cell>
          <cell r="AQ174">
            <v>0</v>
          </cell>
          <cell r="AR174">
            <v>0</v>
          </cell>
          <cell r="AW174">
            <v>2.7007192206663641E-4</v>
          </cell>
          <cell r="AY174">
            <v>4</v>
          </cell>
          <cell r="AZ174" t="str">
            <v/>
          </cell>
          <cell r="BA174">
            <v>78460447920</v>
          </cell>
          <cell r="BB174">
            <v>665.59490966796875</v>
          </cell>
          <cell r="BE174">
            <v>0.25</v>
          </cell>
          <cell r="BF174">
            <v>35700000</v>
          </cell>
          <cell r="BG174">
            <v>0</v>
          </cell>
          <cell r="BH174">
            <v>162.15155227316598</v>
          </cell>
          <cell r="BI174">
            <v>4.7707639320453705E-3</v>
          </cell>
          <cell r="BJ174">
            <v>73.5</v>
          </cell>
          <cell r="BK174">
            <v>6.8104730671828852E-5</v>
          </cell>
          <cell r="BL174">
            <v>35700000</v>
          </cell>
          <cell r="BM174">
            <v>1</v>
          </cell>
          <cell r="BN174">
            <v>1</v>
          </cell>
          <cell r="BO174">
            <v>0</v>
          </cell>
          <cell r="BP174">
            <v>0</v>
          </cell>
          <cell r="BQ174">
            <v>0</v>
          </cell>
          <cell r="BR174">
            <v>0</v>
          </cell>
          <cell r="BS174">
            <v>0</v>
          </cell>
          <cell r="BT174">
            <v>0</v>
          </cell>
          <cell r="BU174">
            <v>0</v>
          </cell>
          <cell r="BV174">
            <v>0</v>
          </cell>
          <cell r="BW174">
            <v>0</v>
          </cell>
          <cell r="BX174">
            <v>0</v>
          </cell>
          <cell r="BY174">
            <v>0</v>
          </cell>
          <cell r="BZ174">
            <v>1</v>
          </cell>
          <cell r="CA174">
            <v>1</v>
          </cell>
          <cell r="CB174">
            <v>0</v>
          </cell>
          <cell r="CC174">
            <v>1</v>
          </cell>
          <cell r="CD174">
            <v>0</v>
          </cell>
          <cell r="CE174">
            <v>0</v>
          </cell>
          <cell r="CF174">
            <v>0</v>
          </cell>
          <cell r="CG174">
            <v>0</v>
          </cell>
          <cell r="CH174">
            <v>0</v>
          </cell>
          <cell r="CI174">
            <v>1</v>
          </cell>
          <cell r="CJ174">
            <v>0</v>
          </cell>
          <cell r="CK174">
            <v>0</v>
          </cell>
          <cell r="CL174">
            <v>1</v>
          </cell>
          <cell r="CM174">
            <v>0</v>
          </cell>
          <cell r="CN174">
            <v>1</v>
          </cell>
          <cell r="CO174">
            <v>0</v>
          </cell>
          <cell r="CP174">
            <v>0</v>
          </cell>
        </row>
        <row r="175">
          <cell r="A175" t="str">
            <v>Guiana</v>
          </cell>
          <cell r="D175">
            <v>0</v>
          </cell>
          <cell r="E175">
            <v>0</v>
          </cell>
          <cell r="F175" t="str">
            <v>GUY</v>
          </cell>
          <cell r="G175" t="str">
            <v>GY</v>
          </cell>
          <cell r="H175" t="str">
            <v>Guiana</v>
          </cell>
          <cell r="I175">
            <v>1</v>
          </cell>
          <cell r="J175" t="str">
            <v>Latin America and the Caribbean</v>
          </cell>
          <cell r="K175" t="str">
            <v>developing</v>
          </cell>
          <cell r="L175">
            <v>0</v>
          </cell>
          <cell r="M175">
            <v>0</v>
          </cell>
          <cell r="N175">
            <v>0</v>
          </cell>
          <cell r="O175">
            <v>0</v>
          </cell>
          <cell r="P175">
            <v>0</v>
          </cell>
          <cell r="Q175">
            <v>0</v>
          </cell>
          <cell r="R175">
            <v>0</v>
          </cell>
          <cell r="S175">
            <v>0</v>
          </cell>
          <cell r="T175">
            <v>0</v>
          </cell>
          <cell r="U175">
            <v>0</v>
          </cell>
          <cell r="V175">
            <v>0</v>
          </cell>
          <cell r="W175">
            <v>0</v>
          </cell>
          <cell r="X175">
            <v>0</v>
          </cell>
          <cell r="Y175" t="str">
            <v>Latin America &amp; Caribbean</v>
          </cell>
          <cell r="Z175">
            <v>0</v>
          </cell>
          <cell r="AA175">
            <v>1</v>
          </cell>
          <cell r="AB175" t="str">
            <v>Upper middle income</v>
          </cell>
          <cell r="AC175">
            <v>3878662621</v>
          </cell>
          <cell r="AE175" t="str">
            <v/>
          </cell>
          <cell r="AL175">
            <v>3.1999999919207767E-5</v>
          </cell>
          <cell r="AM175" t="str">
            <v/>
          </cell>
          <cell r="AN175" t="str">
            <v>Guiana</v>
          </cell>
          <cell r="AO175">
            <v>0</v>
          </cell>
          <cell r="AP175">
            <v>0</v>
          </cell>
          <cell r="AQ175">
            <v>0</v>
          </cell>
          <cell r="AR175">
            <v>0</v>
          </cell>
          <cell r="AW175">
            <v>6.2133709276697436E-6</v>
          </cell>
          <cell r="AY175">
            <v>0</v>
          </cell>
          <cell r="AZ175" t="str">
            <v/>
          </cell>
          <cell r="BA175">
            <v>3878662621</v>
          </cell>
          <cell r="BB175">
            <v>0</v>
          </cell>
          <cell r="BF175">
            <v>15311880</v>
          </cell>
          <cell r="BG175">
            <v>0</v>
          </cell>
          <cell r="BH175" t="str">
            <v/>
          </cell>
          <cell r="BI175" t="str">
            <v/>
          </cell>
          <cell r="BJ175" t="str">
            <v/>
          </cell>
          <cell r="BK175" t="str">
            <v/>
          </cell>
          <cell r="BL175">
            <v>15311880</v>
          </cell>
          <cell r="BM175">
            <v>1</v>
          </cell>
          <cell r="BN175">
            <v>0</v>
          </cell>
          <cell r="BO175" t="str">
            <v/>
          </cell>
          <cell r="BP175" t="str">
            <v/>
          </cell>
          <cell r="BQ175">
            <v>0</v>
          </cell>
          <cell r="BR175">
            <v>0</v>
          </cell>
          <cell r="BS175">
            <v>0</v>
          </cell>
          <cell r="BT175">
            <v>0</v>
          </cell>
          <cell r="BU175">
            <v>0</v>
          </cell>
          <cell r="BV175">
            <v>0</v>
          </cell>
          <cell r="BW175">
            <v>0</v>
          </cell>
          <cell r="BX175">
            <v>0</v>
          </cell>
          <cell r="BY175">
            <v>0</v>
          </cell>
          <cell r="BZ175">
            <v>1</v>
          </cell>
          <cell r="CA175">
            <v>1</v>
          </cell>
          <cell r="CB175">
            <v>0</v>
          </cell>
          <cell r="CC175">
            <v>1</v>
          </cell>
          <cell r="CD175">
            <v>0</v>
          </cell>
          <cell r="CE175">
            <v>0</v>
          </cell>
          <cell r="CF175">
            <v>0</v>
          </cell>
          <cell r="CG175">
            <v>0</v>
          </cell>
          <cell r="CH175">
            <v>0</v>
          </cell>
          <cell r="CI175">
            <v>1</v>
          </cell>
          <cell r="CJ175">
            <v>0</v>
          </cell>
          <cell r="CK175">
            <v>0</v>
          </cell>
          <cell r="CL175">
            <v>1</v>
          </cell>
          <cell r="CM175">
            <v>0</v>
          </cell>
          <cell r="CN175">
            <v>1</v>
          </cell>
          <cell r="CO175">
            <v>0</v>
          </cell>
          <cell r="CP175">
            <v>0</v>
          </cell>
        </row>
        <row r="176">
          <cell r="A176" t="str">
            <v>Haiti</v>
          </cell>
          <cell r="D176">
            <v>0</v>
          </cell>
          <cell r="E176">
            <v>0</v>
          </cell>
          <cell r="F176" t="str">
            <v>HTI</v>
          </cell>
          <cell r="G176" t="str">
            <v>HT</v>
          </cell>
          <cell r="H176" t="str">
            <v>Haiti</v>
          </cell>
          <cell r="I176">
            <v>1</v>
          </cell>
          <cell r="J176" t="str">
            <v>Latin America and the Caribbean</v>
          </cell>
          <cell r="K176" t="str">
            <v>developing</v>
          </cell>
          <cell r="L176">
            <v>0</v>
          </cell>
          <cell r="M176">
            <v>0</v>
          </cell>
          <cell r="N176">
            <v>0</v>
          </cell>
          <cell r="O176">
            <v>0</v>
          </cell>
          <cell r="P176">
            <v>0</v>
          </cell>
          <cell r="Q176">
            <v>0</v>
          </cell>
          <cell r="R176">
            <v>0</v>
          </cell>
          <cell r="S176">
            <v>0</v>
          </cell>
          <cell r="T176">
            <v>0</v>
          </cell>
          <cell r="U176">
            <v>0</v>
          </cell>
          <cell r="V176">
            <v>0</v>
          </cell>
          <cell r="W176">
            <v>0</v>
          </cell>
          <cell r="X176">
            <v>0</v>
          </cell>
          <cell r="Y176" t="str">
            <v>Latin America &amp; Caribbean</v>
          </cell>
          <cell r="Z176">
            <v>0</v>
          </cell>
          <cell r="AA176">
            <v>1</v>
          </cell>
          <cell r="AB176" t="str">
            <v>Low income</v>
          </cell>
          <cell r="AC176">
            <v>9658721169</v>
          </cell>
          <cell r="AE176" t="str">
            <v/>
          </cell>
          <cell r="AL176">
            <v>2.4000000848900527E-5</v>
          </cell>
          <cell r="AM176" t="str">
            <v/>
          </cell>
          <cell r="AN176" t="str">
            <v>Haiti</v>
          </cell>
          <cell r="AO176">
            <v>0</v>
          </cell>
          <cell r="AP176">
            <v>0</v>
          </cell>
          <cell r="AQ176">
            <v>0</v>
          </cell>
          <cell r="AR176">
            <v>0</v>
          </cell>
          <cell r="AW176">
            <v>3.1364019336749416E-6</v>
          </cell>
          <cell r="AY176">
            <v>0</v>
          </cell>
          <cell r="AZ176" t="str">
            <v/>
          </cell>
          <cell r="BA176">
            <v>9658721169</v>
          </cell>
          <cell r="BB176">
            <v>0</v>
          </cell>
          <cell r="BF176">
            <v>16421104.213248899</v>
          </cell>
          <cell r="BG176">
            <v>0</v>
          </cell>
          <cell r="BH176" t="str">
            <v/>
          </cell>
          <cell r="BI176" t="str">
            <v/>
          </cell>
          <cell r="BJ176" t="str">
            <v/>
          </cell>
          <cell r="BK176" t="str">
            <v/>
          </cell>
          <cell r="BL176">
            <v>16421104</v>
          </cell>
          <cell r="BM176">
            <v>1</v>
          </cell>
          <cell r="BN176">
            <v>0</v>
          </cell>
          <cell r="BO176" t="str">
            <v/>
          </cell>
          <cell r="BP176" t="str">
            <v/>
          </cell>
          <cell r="BQ176">
            <v>0</v>
          </cell>
          <cell r="BR176">
            <v>0</v>
          </cell>
          <cell r="BS176">
            <v>0</v>
          </cell>
          <cell r="BT176">
            <v>0</v>
          </cell>
          <cell r="BU176">
            <v>0</v>
          </cell>
          <cell r="BV176">
            <v>0</v>
          </cell>
          <cell r="BW176">
            <v>0</v>
          </cell>
          <cell r="BX176">
            <v>0</v>
          </cell>
          <cell r="BY176">
            <v>0</v>
          </cell>
          <cell r="BZ176">
            <v>1</v>
          </cell>
          <cell r="CA176">
            <v>1</v>
          </cell>
          <cell r="CB176">
            <v>0</v>
          </cell>
          <cell r="CC176">
            <v>1</v>
          </cell>
          <cell r="CD176">
            <v>0</v>
          </cell>
          <cell r="CE176">
            <v>0</v>
          </cell>
          <cell r="CF176">
            <v>0</v>
          </cell>
          <cell r="CG176">
            <v>0</v>
          </cell>
          <cell r="CH176">
            <v>0</v>
          </cell>
          <cell r="CI176">
            <v>1</v>
          </cell>
          <cell r="CJ176">
            <v>0</v>
          </cell>
          <cell r="CK176">
            <v>0</v>
          </cell>
          <cell r="CL176">
            <v>1</v>
          </cell>
          <cell r="CM176">
            <v>1</v>
          </cell>
          <cell r="CN176">
            <v>0</v>
          </cell>
          <cell r="CO176">
            <v>0</v>
          </cell>
          <cell r="CP176">
            <v>0</v>
          </cell>
        </row>
        <row r="177">
          <cell r="A177" t="str">
            <v>Honduras</v>
          </cell>
          <cell r="D177">
            <v>0</v>
          </cell>
          <cell r="E177">
            <v>0</v>
          </cell>
          <cell r="F177" t="str">
            <v>HND</v>
          </cell>
          <cell r="G177" t="str">
            <v>HN</v>
          </cell>
          <cell r="H177" t="str">
            <v>Honduras</v>
          </cell>
          <cell r="I177">
            <v>1</v>
          </cell>
          <cell r="J177" t="str">
            <v>Latin America and the Caribbean</v>
          </cell>
          <cell r="K177" t="str">
            <v>developing</v>
          </cell>
          <cell r="L177">
            <v>0</v>
          </cell>
          <cell r="M177">
            <v>0</v>
          </cell>
          <cell r="N177">
            <v>0</v>
          </cell>
          <cell r="O177">
            <v>0</v>
          </cell>
          <cell r="P177">
            <v>0</v>
          </cell>
          <cell r="Q177">
            <v>0</v>
          </cell>
          <cell r="R177">
            <v>0</v>
          </cell>
          <cell r="S177">
            <v>0</v>
          </cell>
          <cell r="T177">
            <v>0</v>
          </cell>
          <cell r="U177">
            <v>0</v>
          </cell>
          <cell r="V177">
            <v>0</v>
          </cell>
          <cell r="W177">
            <v>0</v>
          </cell>
          <cell r="X177">
            <v>0</v>
          </cell>
          <cell r="Y177" t="str">
            <v>Latin America &amp; Caribbean</v>
          </cell>
          <cell r="Z177">
            <v>0</v>
          </cell>
          <cell r="AA177">
            <v>1</v>
          </cell>
          <cell r="AB177" t="str">
            <v>Lower middle income</v>
          </cell>
          <cell r="AC177">
            <v>23969890431</v>
          </cell>
          <cell r="AE177" t="str">
            <v/>
          </cell>
          <cell r="AL177">
            <v>8.289999641419854E-6</v>
          </cell>
          <cell r="AM177" t="str">
            <v/>
          </cell>
          <cell r="AN177" t="str">
            <v>Honduras</v>
          </cell>
          <cell r="AO177">
            <v>0</v>
          </cell>
          <cell r="AP177">
            <v>0</v>
          </cell>
          <cell r="AQ177">
            <v>315959264</v>
          </cell>
          <cell r="AR177">
            <v>0</v>
          </cell>
          <cell r="AW177">
            <v>1.973935987775754E-4</v>
          </cell>
          <cell r="AY177">
            <v>8</v>
          </cell>
          <cell r="AZ177" t="str">
            <v/>
          </cell>
          <cell r="BA177">
            <v>23969890431</v>
          </cell>
          <cell r="BE177">
            <v>0.25</v>
          </cell>
          <cell r="BF177">
            <v>3797591.0734242601</v>
          </cell>
          <cell r="BG177">
            <v>0</v>
          </cell>
          <cell r="BH177" t="str">
            <v/>
          </cell>
          <cell r="BI177" t="str">
            <v/>
          </cell>
          <cell r="BJ177" t="str">
            <v/>
          </cell>
          <cell r="BK177" t="str">
            <v/>
          </cell>
          <cell r="BL177">
            <v>3797591</v>
          </cell>
          <cell r="BM177">
            <v>1</v>
          </cell>
          <cell r="BN177">
            <v>0</v>
          </cell>
          <cell r="BO177" t="str">
            <v/>
          </cell>
          <cell r="BP177" t="str">
            <v/>
          </cell>
          <cell r="BQ177">
            <v>0</v>
          </cell>
          <cell r="BR177">
            <v>0</v>
          </cell>
          <cell r="BS177">
            <v>0</v>
          </cell>
          <cell r="BT177">
            <v>0</v>
          </cell>
          <cell r="BU177">
            <v>0</v>
          </cell>
          <cell r="BV177">
            <v>0</v>
          </cell>
          <cell r="BW177">
            <v>0</v>
          </cell>
          <cell r="BX177">
            <v>0</v>
          </cell>
          <cell r="BY177">
            <v>0</v>
          </cell>
          <cell r="BZ177">
            <v>1</v>
          </cell>
          <cell r="CA177">
            <v>1</v>
          </cell>
          <cell r="CB177">
            <v>0</v>
          </cell>
          <cell r="CC177">
            <v>1</v>
          </cell>
          <cell r="CD177">
            <v>0</v>
          </cell>
          <cell r="CE177">
            <v>0</v>
          </cell>
          <cell r="CF177">
            <v>0</v>
          </cell>
          <cell r="CG177">
            <v>0</v>
          </cell>
          <cell r="CH177">
            <v>0</v>
          </cell>
          <cell r="CI177">
            <v>1</v>
          </cell>
          <cell r="CJ177">
            <v>0</v>
          </cell>
          <cell r="CK177">
            <v>0</v>
          </cell>
          <cell r="CL177">
            <v>1</v>
          </cell>
          <cell r="CM177">
            <v>0</v>
          </cell>
          <cell r="CN177">
            <v>0</v>
          </cell>
          <cell r="CO177">
            <v>0</v>
          </cell>
          <cell r="CP177">
            <v>1</v>
          </cell>
        </row>
        <row r="178">
          <cell r="A178" t="str">
            <v>Jamaica</v>
          </cell>
          <cell r="D178">
            <v>0</v>
          </cell>
          <cell r="E178">
            <v>0</v>
          </cell>
          <cell r="F178" t="str">
            <v>JAM</v>
          </cell>
          <cell r="G178" t="str">
            <v>JM</v>
          </cell>
          <cell r="H178" t="str">
            <v>Jamaica</v>
          </cell>
          <cell r="I178">
            <v>1</v>
          </cell>
          <cell r="J178" t="str">
            <v>Latin America and the Caribbean</v>
          </cell>
          <cell r="K178" t="str">
            <v>developing</v>
          </cell>
          <cell r="L178">
            <v>0</v>
          </cell>
          <cell r="M178">
            <v>0</v>
          </cell>
          <cell r="N178">
            <v>0</v>
          </cell>
          <cell r="O178">
            <v>0</v>
          </cell>
          <cell r="P178">
            <v>0</v>
          </cell>
          <cell r="Q178">
            <v>0</v>
          </cell>
          <cell r="R178">
            <v>0</v>
          </cell>
          <cell r="S178">
            <v>0</v>
          </cell>
          <cell r="T178">
            <v>0</v>
          </cell>
          <cell r="U178">
            <v>0</v>
          </cell>
          <cell r="V178">
            <v>0</v>
          </cell>
          <cell r="W178">
            <v>0</v>
          </cell>
          <cell r="X178">
            <v>0</v>
          </cell>
          <cell r="Y178" t="str">
            <v>Latin America &amp; Caribbean</v>
          </cell>
          <cell r="Z178">
            <v>0</v>
          </cell>
          <cell r="AA178">
            <v>0</v>
          </cell>
          <cell r="AB178" t="str">
            <v>Upper middle income</v>
          </cell>
          <cell r="AC178">
            <v>15713908816</v>
          </cell>
          <cell r="AE178" t="str">
            <v/>
          </cell>
          <cell r="AL178">
            <v>1.8999999156221747E-5</v>
          </cell>
          <cell r="AM178" t="str">
            <v/>
          </cell>
          <cell r="AN178" t="str">
            <v>Jamaica</v>
          </cell>
          <cell r="AO178">
            <v>0</v>
          </cell>
          <cell r="AP178">
            <v>0</v>
          </cell>
          <cell r="AQ178">
            <v>0</v>
          </cell>
          <cell r="AR178">
            <v>0</v>
          </cell>
          <cell r="AW178">
            <v>1.2889750574299571E-5</v>
          </cell>
          <cell r="AY178">
            <v>5</v>
          </cell>
          <cell r="AZ178" t="str">
            <v/>
          </cell>
          <cell r="BA178">
            <v>15713908816</v>
          </cell>
          <cell r="BB178">
            <v>657.66666412353516</v>
          </cell>
          <cell r="BE178">
            <v>0.25</v>
          </cell>
          <cell r="BF178">
            <v>9514441.7336256802</v>
          </cell>
          <cell r="BG178">
            <v>0</v>
          </cell>
          <cell r="BH178" t="str">
            <v/>
          </cell>
          <cell r="BI178" t="str">
            <v/>
          </cell>
          <cell r="BJ178" t="str">
            <v/>
          </cell>
          <cell r="BK178" t="str">
            <v/>
          </cell>
          <cell r="BL178">
            <v>9514442</v>
          </cell>
          <cell r="BM178">
            <v>1</v>
          </cell>
          <cell r="BN178">
            <v>0</v>
          </cell>
          <cell r="BO178" t="str">
            <v/>
          </cell>
          <cell r="BP178" t="str">
            <v/>
          </cell>
          <cell r="BQ178">
            <v>0</v>
          </cell>
          <cell r="BR178">
            <v>0</v>
          </cell>
          <cell r="BS178">
            <v>0</v>
          </cell>
          <cell r="BT178">
            <v>0</v>
          </cell>
          <cell r="BU178">
            <v>0</v>
          </cell>
          <cell r="BV178">
            <v>0</v>
          </cell>
          <cell r="BW178">
            <v>0</v>
          </cell>
          <cell r="BX178">
            <v>0</v>
          </cell>
          <cell r="BY178">
            <v>0</v>
          </cell>
          <cell r="BZ178">
            <v>1</v>
          </cell>
          <cell r="CA178">
            <v>1</v>
          </cell>
          <cell r="CB178">
            <v>0</v>
          </cell>
          <cell r="CC178">
            <v>1</v>
          </cell>
          <cell r="CD178">
            <v>0</v>
          </cell>
          <cell r="CE178">
            <v>0</v>
          </cell>
          <cell r="CF178">
            <v>0</v>
          </cell>
          <cell r="CG178">
            <v>0</v>
          </cell>
          <cell r="CH178">
            <v>0</v>
          </cell>
          <cell r="CI178">
            <v>1</v>
          </cell>
          <cell r="CJ178">
            <v>0</v>
          </cell>
          <cell r="CK178">
            <v>0</v>
          </cell>
          <cell r="CL178">
            <v>0</v>
          </cell>
          <cell r="CM178">
            <v>0</v>
          </cell>
          <cell r="CN178">
            <v>1</v>
          </cell>
          <cell r="CO178">
            <v>0</v>
          </cell>
          <cell r="CP178">
            <v>0</v>
          </cell>
        </row>
        <row r="179">
          <cell r="A179" t="str">
            <v>Mexico</v>
          </cell>
          <cell r="B179" t="str">
            <v>Mexico</v>
          </cell>
          <cell r="C179" t="str">
            <v>Mexico</v>
          </cell>
          <cell r="D179">
            <v>1</v>
          </cell>
          <cell r="E179">
            <v>1</v>
          </cell>
          <cell r="F179" t="str">
            <v>MEX</v>
          </cell>
          <cell r="G179" t="str">
            <v>MX</v>
          </cell>
          <cell r="H179" t="str">
            <v>Mexico</v>
          </cell>
          <cell r="I179">
            <v>1</v>
          </cell>
          <cell r="J179" t="str">
            <v>Latin America and the Caribbean</v>
          </cell>
          <cell r="K179" t="str">
            <v>developing</v>
          </cell>
          <cell r="L179">
            <v>0</v>
          </cell>
          <cell r="M179">
            <v>1</v>
          </cell>
          <cell r="N179">
            <v>0</v>
          </cell>
          <cell r="O179">
            <v>0</v>
          </cell>
          <cell r="P179">
            <v>0</v>
          </cell>
          <cell r="Q179">
            <v>0</v>
          </cell>
          <cell r="R179">
            <v>0</v>
          </cell>
          <cell r="S179">
            <v>0</v>
          </cell>
          <cell r="T179">
            <v>0</v>
          </cell>
          <cell r="U179">
            <v>0</v>
          </cell>
          <cell r="V179">
            <v>0</v>
          </cell>
          <cell r="W179">
            <v>0</v>
          </cell>
          <cell r="X179">
            <v>0</v>
          </cell>
          <cell r="Y179" t="str">
            <v>Latin America &amp; Caribbean</v>
          </cell>
          <cell r="Z179">
            <v>0</v>
          </cell>
          <cell r="AA179">
            <v>1</v>
          </cell>
          <cell r="AB179" t="str">
            <v>Upper middle income</v>
          </cell>
          <cell r="AC179">
            <v>1220700000000</v>
          </cell>
          <cell r="AE179" t="str">
            <v/>
          </cell>
          <cell r="AH179">
            <v>82</v>
          </cell>
          <cell r="AI179">
            <v>107.57029724121094</v>
          </cell>
          <cell r="AJ179">
            <v>3.3921999856829643E-3</v>
          </cell>
          <cell r="AK179">
            <v>54.375</v>
          </cell>
          <cell r="AL179">
            <v>2.9960001120343804E-4</v>
          </cell>
          <cell r="AM179">
            <v>137801467.5</v>
          </cell>
          <cell r="AN179" t="str">
            <v>Mexico</v>
          </cell>
          <cell r="AO179">
            <v>1</v>
          </cell>
          <cell r="AP179">
            <v>1</v>
          </cell>
          <cell r="AQ179">
            <v>53987143680</v>
          </cell>
          <cell r="AR179">
            <v>0</v>
          </cell>
          <cell r="AW179">
            <v>7.766790737128478E-3</v>
          </cell>
          <cell r="AY179">
            <v>69</v>
          </cell>
          <cell r="AZ179" t="str">
            <v>French</v>
          </cell>
          <cell r="BA179">
            <v>1220700000000</v>
          </cell>
          <cell r="BB179">
            <v>14209</v>
          </cell>
          <cell r="BE179">
            <v>0.30000001192092896</v>
          </cell>
          <cell r="BF179">
            <v>452961005</v>
          </cell>
          <cell r="BG179">
            <v>0</v>
          </cell>
          <cell r="BH179">
            <v>139.80542315604015</v>
          </cell>
          <cell r="BI179">
            <v>4.1133042573256546E-3</v>
          </cell>
          <cell r="BJ179">
            <v>52.750000000000007</v>
          </cell>
          <cell r="BK179">
            <v>8.6411168768532002E-4</v>
          </cell>
          <cell r="BL179">
            <v>452960992</v>
          </cell>
          <cell r="BM179">
            <v>1</v>
          </cell>
          <cell r="BN179">
            <v>1</v>
          </cell>
          <cell r="BO179">
            <v>0</v>
          </cell>
          <cell r="BP179">
            <v>0</v>
          </cell>
          <cell r="BQ179">
            <v>0</v>
          </cell>
          <cell r="BR179">
            <v>0</v>
          </cell>
          <cell r="BS179">
            <v>0</v>
          </cell>
          <cell r="BT179">
            <v>0</v>
          </cell>
          <cell r="BU179">
            <v>0</v>
          </cell>
          <cell r="BV179">
            <v>0</v>
          </cell>
          <cell r="BW179">
            <v>1</v>
          </cell>
          <cell r="BX179">
            <v>1</v>
          </cell>
          <cell r="BY179">
            <v>0</v>
          </cell>
          <cell r="BZ179">
            <v>0</v>
          </cell>
          <cell r="CA179">
            <v>0</v>
          </cell>
          <cell r="CB179">
            <v>0</v>
          </cell>
          <cell r="CC179">
            <v>1</v>
          </cell>
          <cell r="CD179">
            <v>0</v>
          </cell>
          <cell r="CE179">
            <v>0</v>
          </cell>
          <cell r="CF179">
            <v>0</v>
          </cell>
          <cell r="CG179">
            <v>0</v>
          </cell>
          <cell r="CH179">
            <v>0</v>
          </cell>
          <cell r="CI179">
            <v>1</v>
          </cell>
          <cell r="CJ179">
            <v>0</v>
          </cell>
          <cell r="CK179">
            <v>0</v>
          </cell>
          <cell r="CL179">
            <v>1</v>
          </cell>
          <cell r="CM179">
            <v>0</v>
          </cell>
          <cell r="CN179">
            <v>1</v>
          </cell>
          <cell r="CO179">
            <v>0</v>
          </cell>
          <cell r="CP179">
            <v>0</v>
          </cell>
        </row>
        <row r="180">
          <cell r="A180" t="str">
            <v>Nicaragua</v>
          </cell>
          <cell r="D180">
            <v>0</v>
          </cell>
          <cell r="E180">
            <v>0</v>
          </cell>
          <cell r="F180" t="str">
            <v>NIC</v>
          </cell>
          <cell r="G180" t="str">
            <v>NI</v>
          </cell>
          <cell r="H180" t="str">
            <v>Nicaragua</v>
          </cell>
          <cell r="I180">
            <v>1</v>
          </cell>
          <cell r="J180" t="str">
            <v>Latin America and the Caribbean</v>
          </cell>
          <cell r="K180" t="str">
            <v>developing</v>
          </cell>
          <cell r="L180">
            <v>0</v>
          </cell>
          <cell r="M180">
            <v>0</v>
          </cell>
          <cell r="N180">
            <v>0</v>
          </cell>
          <cell r="O180">
            <v>0</v>
          </cell>
          <cell r="P180">
            <v>0</v>
          </cell>
          <cell r="Q180">
            <v>0</v>
          </cell>
          <cell r="R180">
            <v>0</v>
          </cell>
          <cell r="S180">
            <v>0</v>
          </cell>
          <cell r="T180">
            <v>0</v>
          </cell>
          <cell r="U180">
            <v>0</v>
          </cell>
          <cell r="V180">
            <v>0</v>
          </cell>
          <cell r="W180">
            <v>0</v>
          </cell>
          <cell r="X180">
            <v>0</v>
          </cell>
          <cell r="Y180" t="str">
            <v>Latin America &amp; Caribbean</v>
          </cell>
          <cell r="Z180">
            <v>0</v>
          </cell>
          <cell r="AA180">
            <v>1</v>
          </cell>
          <cell r="AB180" t="str">
            <v>Lower middle income</v>
          </cell>
          <cell r="AC180">
            <v>13117845417</v>
          </cell>
          <cell r="AE180" t="str">
            <v/>
          </cell>
          <cell r="AL180">
            <v>1.3599999874713831E-5</v>
          </cell>
          <cell r="AM180" t="str">
            <v/>
          </cell>
          <cell r="AN180" t="str">
            <v>Nicaragua</v>
          </cell>
          <cell r="AO180">
            <v>0</v>
          </cell>
          <cell r="AP180">
            <v>0</v>
          </cell>
          <cell r="AQ180">
            <v>0</v>
          </cell>
          <cell r="AR180">
            <v>0</v>
          </cell>
          <cell r="AW180">
            <v>3.2613453640270287E-5</v>
          </cell>
          <cell r="AY180">
            <v>4</v>
          </cell>
          <cell r="AZ180" t="str">
            <v/>
          </cell>
          <cell r="BA180">
            <v>13117845417</v>
          </cell>
          <cell r="BB180">
            <v>194.9259033203125</v>
          </cell>
          <cell r="BE180">
            <v>0.30000001192092896</v>
          </cell>
          <cell r="BG180">
            <v>0</v>
          </cell>
          <cell r="BH180" t="str">
            <v/>
          </cell>
          <cell r="BI180" t="str">
            <v/>
          </cell>
          <cell r="BJ180" t="str">
            <v/>
          </cell>
          <cell r="BK180" t="str">
            <v/>
          </cell>
          <cell r="BL180">
            <v>19817440</v>
          </cell>
          <cell r="BM180">
            <v>1</v>
          </cell>
          <cell r="BN180">
            <v>0</v>
          </cell>
          <cell r="BO180" t="str">
            <v/>
          </cell>
          <cell r="BP180" t="str">
            <v/>
          </cell>
          <cell r="BQ180">
            <v>0</v>
          </cell>
          <cell r="BR180">
            <v>0</v>
          </cell>
          <cell r="BS180">
            <v>0</v>
          </cell>
          <cell r="BT180">
            <v>0</v>
          </cell>
          <cell r="BU180">
            <v>0</v>
          </cell>
          <cell r="BV180">
            <v>0</v>
          </cell>
          <cell r="BW180">
            <v>0</v>
          </cell>
          <cell r="BX180">
            <v>0</v>
          </cell>
          <cell r="BY180">
            <v>0</v>
          </cell>
          <cell r="BZ180">
            <v>1</v>
          </cell>
          <cell r="CA180">
            <v>1</v>
          </cell>
          <cell r="CB180">
            <v>0</v>
          </cell>
          <cell r="CC180">
            <v>1</v>
          </cell>
          <cell r="CD180">
            <v>0</v>
          </cell>
          <cell r="CE180">
            <v>0</v>
          </cell>
          <cell r="CF180">
            <v>0</v>
          </cell>
          <cell r="CG180">
            <v>0</v>
          </cell>
          <cell r="CH180">
            <v>0</v>
          </cell>
          <cell r="CI180">
            <v>1</v>
          </cell>
          <cell r="CJ180">
            <v>0</v>
          </cell>
          <cell r="CK180">
            <v>0</v>
          </cell>
          <cell r="CL180">
            <v>1</v>
          </cell>
          <cell r="CM180">
            <v>0</v>
          </cell>
          <cell r="CN180">
            <v>0</v>
          </cell>
          <cell r="CO180">
            <v>0</v>
          </cell>
          <cell r="CP180">
            <v>1</v>
          </cell>
        </row>
        <row r="181">
          <cell r="A181" t="str">
            <v>Panama</v>
          </cell>
          <cell r="B181" t="str">
            <v>Panama</v>
          </cell>
          <cell r="C181" t="str">
            <v>Panama2</v>
          </cell>
          <cell r="D181">
            <v>1</v>
          </cell>
          <cell r="E181">
            <v>1</v>
          </cell>
          <cell r="F181" t="str">
            <v>PAN</v>
          </cell>
          <cell r="G181" t="str">
            <v>PA</v>
          </cell>
          <cell r="H181" t="str">
            <v>Panama</v>
          </cell>
          <cell r="I181">
            <v>1</v>
          </cell>
          <cell r="J181" t="str">
            <v>Latin America and the Caribbean</v>
          </cell>
          <cell r="K181" t="str">
            <v>developing</v>
          </cell>
          <cell r="L181">
            <v>0</v>
          </cell>
          <cell r="M181">
            <v>0</v>
          </cell>
          <cell r="N181">
            <v>0</v>
          </cell>
          <cell r="O181">
            <v>0</v>
          </cell>
          <cell r="P181">
            <v>0</v>
          </cell>
          <cell r="Q181">
            <v>0</v>
          </cell>
          <cell r="R181">
            <v>0</v>
          </cell>
          <cell r="S181">
            <v>0</v>
          </cell>
          <cell r="T181">
            <v>0</v>
          </cell>
          <cell r="U181">
            <v>0</v>
          </cell>
          <cell r="V181">
            <v>1</v>
          </cell>
          <cell r="W181">
            <v>0</v>
          </cell>
          <cell r="X181">
            <v>0</v>
          </cell>
          <cell r="Y181" t="str">
            <v>Latin America &amp; Caribbean</v>
          </cell>
          <cell r="Z181">
            <v>0</v>
          </cell>
          <cell r="AA181">
            <v>1</v>
          </cell>
          <cell r="AB181" t="str">
            <v>High income</v>
          </cell>
          <cell r="AC181">
            <v>65055100000</v>
          </cell>
          <cell r="AE181" t="str">
            <v/>
          </cell>
          <cell r="AH181">
            <v>12</v>
          </cell>
          <cell r="AI181">
            <v>625.840087890625</v>
          </cell>
          <cell r="AJ181">
            <v>1.9735999405384064E-2</v>
          </cell>
          <cell r="AK181">
            <v>76.625</v>
          </cell>
          <cell r="AL181">
            <v>2.6918998919427395E-3</v>
          </cell>
          <cell r="AM181">
            <v>1238300000</v>
          </cell>
          <cell r="AN181" t="str">
            <v>Panama</v>
          </cell>
          <cell r="AO181">
            <v>1</v>
          </cell>
          <cell r="AP181">
            <v>1</v>
          </cell>
          <cell r="AQ181">
            <v>13865700352</v>
          </cell>
          <cell r="AR181">
            <v>1</v>
          </cell>
          <cell r="AS181">
            <v>26</v>
          </cell>
          <cell r="AT181">
            <v>405.20964311378413</v>
          </cell>
          <cell r="AU181">
            <v>1.0667561948634201E-2</v>
          </cell>
          <cell r="AV181">
            <v>71.78417342991429</v>
          </cell>
          <cell r="AW181">
            <v>1.3145617163581619E-3</v>
          </cell>
          <cell r="AX181">
            <v>0</v>
          </cell>
          <cell r="AY181">
            <v>4</v>
          </cell>
          <cell r="AZ181" t="str">
            <v/>
          </cell>
          <cell r="BA181">
            <v>65055100000</v>
          </cell>
          <cell r="BB181">
            <v>1254.55615234375</v>
          </cell>
          <cell r="BE181">
            <v>0.25</v>
          </cell>
          <cell r="BF181">
            <v>1128943100</v>
          </cell>
          <cell r="BG181">
            <v>1</v>
          </cell>
          <cell r="BH181">
            <v>479.5058892486544</v>
          </cell>
          <cell r="BI181">
            <v>1.4107847686693979E-2</v>
          </cell>
          <cell r="BJ181">
            <v>71.875</v>
          </cell>
          <cell r="BK181">
            <v>2.1536797134263179E-3</v>
          </cell>
          <cell r="BL181">
            <v>1128943104</v>
          </cell>
          <cell r="BM181">
            <v>1</v>
          </cell>
          <cell r="BN181">
            <v>1</v>
          </cell>
          <cell r="BO181">
            <v>0</v>
          </cell>
          <cell r="BP181">
            <v>1</v>
          </cell>
          <cell r="BQ181">
            <v>0</v>
          </cell>
          <cell r="BR181">
            <v>0</v>
          </cell>
          <cell r="BS181">
            <v>0</v>
          </cell>
          <cell r="BT181">
            <v>0</v>
          </cell>
          <cell r="BU181">
            <v>1</v>
          </cell>
          <cell r="BV181">
            <v>1</v>
          </cell>
          <cell r="BW181">
            <v>0</v>
          </cell>
          <cell r="BX181">
            <v>0</v>
          </cell>
          <cell r="BY181">
            <v>0</v>
          </cell>
          <cell r="BZ181">
            <v>1</v>
          </cell>
          <cell r="CA181">
            <v>1</v>
          </cell>
          <cell r="CB181">
            <v>0</v>
          </cell>
          <cell r="CC181">
            <v>1</v>
          </cell>
          <cell r="CD181">
            <v>0</v>
          </cell>
          <cell r="CE181">
            <v>0</v>
          </cell>
          <cell r="CF181">
            <v>0</v>
          </cell>
          <cell r="CG181">
            <v>0</v>
          </cell>
          <cell r="CH181">
            <v>0</v>
          </cell>
          <cell r="CI181">
            <v>1</v>
          </cell>
          <cell r="CJ181">
            <v>0</v>
          </cell>
          <cell r="CK181">
            <v>0</v>
          </cell>
          <cell r="CL181">
            <v>1</v>
          </cell>
          <cell r="CM181">
            <v>0</v>
          </cell>
          <cell r="CN181">
            <v>0</v>
          </cell>
          <cell r="CO181">
            <v>1</v>
          </cell>
          <cell r="CP181">
            <v>0</v>
          </cell>
        </row>
        <row r="182">
          <cell r="A182" t="str">
            <v>Paraguay</v>
          </cell>
          <cell r="B182" t="str">
            <v>Paraguay</v>
          </cell>
          <cell r="C182" t="str">
            <v>Paraguay</v>
          </cell>
          <cell r="D182">
            <v>1</v>
          </cell>
          <cell r="E182">
            <v>1</v>
          </cell>
          <cell r="F182" t="str">
            <v>PRY</v>
          </cell>
          <cell r="G182" t="str">
            <v>PY</v>
          </cell>
          <cell r="H182" t="str">
            <v>Paraguay</v>
          </cell>
          <cell r="I182">
            <v>1</v>
          </cell>
          <cell r="J182" t="str">
            <v>Latin America and the Caribbean</v>
          </cell>
          <cell r="K182" t="str">
            <v>developing</v>
          </cell>
          <cell r="L182">
            <v>0</v>
          </cell>
          <cell r="M182">
            <v>0</v>
          </cell>
          <cell r="N182">
            <v>0</v>
          </cell>
          <cell r="O182">
            <v>0</v>
          </cell>
          <cell r="P182">
            <v>0</v>
          </cell>
          <cell r="Q182">
            <v>0</v>
          </cell>
          <cell r="R182">
            <v>0</v>
          </cell>
          <cell r="S182">
            <v>0</v>
          </cell>
          <cell r="T182">
            <v>0</v>
          </cell>
          <cell r="U182">
            <v>0</v>
          </cell>
          <cell r="V182">
            <v>0</v>
          </cell>
          <cell r="W182">
            <v>0</v>
          </cell>
          <cell r="X182">
            <v>0</v>
          </cell>
          <cell r="Y182" t="str">
            <v>Latin America &amp; Caribbean</v>
          </cell>
          <cell r="Z182">
            <v>0</v>
          </cell>
          <cell r="AA182">
            <v>1</v>
          </cell>
          <cell r="AB182" t="str">
            <v>Upper middle income</v>
          </cell>
          <cell r="AC182">
            <v>40496953779</v>
          </cell>
          <cell r="AE182" t="str">
            <v/>
          </cell>
          <cell r="AH182">
            <v>62</v>
          </cell>
          <cell r="AI182">
            <v>158.52049255371094</v>
          </cell>
          <cell r="AJ182">
            <v>4.9990001134574413E-3</v>
          </cell>
          <cell r="AK182">
            <v>84.324996948242188</v>
          </cell>
          <cell r="AL182">
            <v>1.8500000805943273E-5</v>
          </cell>
          <cell r="AM182">
            <v>8500000</v>
          </cell>
          <cell r="AN182" t="str">
            <v>Paraguay</v>
          </cell>
          <cell r="AO182">
            <v>1</v>
          </cell>
          <cell r="AP182">
            <v>1</v>
          </cell>
          <cell r="AQ182">
            <v>0</v>
          </cell>
          <cell r="AR182">
            <v>0</v>
          </cell>
          <cell r="AW182">
            <v>8.8378556412094499E-5</v>
          </cell>
          <cell r="AY182">
            <v>3</v>
          </cell>
          <cell r="AZ182" t="str">
            <v/>
          </cell>
          <cell r="BA182">
            <v>40496953779</v>
          </cell>
          <cell r="BE182">
            <v>0.10000000149011612</v>
          </cell>
          <cell r="BF182">
            <v>8500000</v>
          </cell>
          <cell r="BG182">
            <v>0</v>
          </cell>
          <cell r="BH182">
            <v>117.59086798718441</v>
          </cell>
          <cell r="BI182">
            <v>3.4597157034062269E-3</v>
          </cell>
          <cell r="BJ182">
            <v>77.45</v>
          </cell>
          <cell r="BK182">
            <v>1.6215412064721157E-5</v>
          </cell>
          <cell r="BL182">
            <v>8500000</v>
          </cell>
          <cell r="BM182">
            <v>1</v>
          </cell>
          <cell r="BN182">
            <v>1</v>
          </cell>
          <cell r="BO182">
            <v>0</v>
          </cell>
          <cell r="BP182">
            <v>0</v>
          </cell>
          <cell r="BQ182">
            <v>0</v>
          </cell>
          <cell r="BR182">
            <v>0</v>
          </cell>
          <cell r="BS182">
            <v>0</v>
          </cell>
          <cell r="BT182">
            <v>0</v>
          </cell>
          <cell r="BU182">
            <v>0</v>
          </cell>
          <cell r="BV182">
            <v>0</v>
          </cell>
          <cell r="BW182">
            <v>0</v>
          </cell>
          <cell r="BX182">
            <v>0</v>
          </cell>
          <cell r="BY182">
            <v>0</v>
          </cell>
          <cell r="BZ182">
            <v>1</v>
          </cell>
          <cell r="CA182">
            <v>1</v>
          </cell>
          <cell r="CB182">
            <v>0</v>
          </cell>
          <cell r="CC182">
            <v>1</v>
          </cell>
          <cell r="CD182">
            <v>0</v>
          </cell>
          <cell r="CE182">
            <v>0</v>
          </cell>
          <cell r="CF182">
            <v>0</v>
          </cell>
          <cell r="CG182">
            <v>0</v>
          </cell>
          <cell r="CH182">
            <v>0</v>
          </cell>
          <cell r="CI182">
            <v>1</v>
          </cell>
          <cell r="CJ182">
            <v>0</v>
          </cell>
          <cell r="CK182">
            <v>0</v>
          </cell>
          <cell r="CL182">
            <v>1</v>
          </cell>
          <cell r="CM182">
            <v>0</v>
          </cell>
          <cell r="CN182">
            <v>1</v>
          </cell>
          <cell r="CO182">
            <v>0</v>
          </cell>
          <cell r="CP182">
            <v>0</v>
          </cell>
        </row>
        <row r="183">
          <cell r="A183" t="str">
            <v>Peru</v>
          </cell>
          <cell r="D183">
            <v>0</v>
          </cell>
          <cell r="E183">
            <v>1</v>
          </cell>
          <cell r="F183" t="str">
            <v>PER</v>
          </cell>
          <cell r="G183" t="str">
            <v>PE</v>
          </cell>
          <cell r="H183" t="str">
            <v>Peru</v>
          </cell>
          <cell r="I183">
            <v>1</v>
          </cell>
          <cell r="J183" t="str">
            <v>Latin America and the Caribbean</v>
          </cell>
          <cell r="K183" t="str">
            <v>developing</v>
          </cell>
          <cell r="L183">
            <v>0</v>
          </cell>
          <cell r="M183">
            <v>0</v>
          </cell>
          <cell r="N183">
            <v>0</v>
          </cell>
          <cell r="O183">
            <v>0</v>
          </cell>
          <cell r="P183">
            <v>0</v>
          </cell>
          <cell r="Q183">
            <v>0</v>
          </cell>
          <cell r="R183">
            <v>0</v>
          </cell>
          <cell r="S183">
            <v>0</v>
          </cell>
          <cell r="T183">
            <v>0</v>
          </cell>
          <cell r="U183">
            <v>0</v>
          </cell>
          <cell r="V183">
            <v>0</v>
          </cell>
          <cell r="W183">
            <v>0</v>
          </cell>
          <cell r="X183">
            <v>0</v>
          </cell>
          <cell r="Y183" t="str">
            <v>Latin America &amp; Caribbean</v>
          </cell>
          <cell r="Z183">
            <v>0</v>
          </cell>
          <cell r="AA183">
            <v>1</v>
          </cell>
          <cell r="AB183" t="str">
            <v>Upper middle income</v>
          </cell>
          <cell r="AC183">
            <v>222045000000</v>
          </cell>
          <cell r="AE183" t="str">
            <v/>
          </cell>
          <cell r="AL183">
            <v>1.3949999993201345E-4</v>
          </cell>
          <cell r="AM183" t="str">
            <v/>
          </cell>
          <cell r="AN183" t="str">
            <v>Peru</v>
          </cell>
          <cell r="AO183">
            <v>0</v>
          </cell>
          <cell r="AP183">
            <v>1</v>
          </cell>
          <cell r="AQ183">
            <v>0</v>
          </cell>
          <cell r="AR183">
            <v>0</v>
          </cell>
          <cell r="AW183">
            <v>6.7233285024254129E-4</v>
          </cell>
          <cell r="AY183">
            <v>7</v>
          </cell>
          <cell r="AZ183" t="str">
            <v>French</v>
          </cell>
          <cell r="BA183">
            <v>222045000000</v>
          </cell>
          <cell r="BB183">
            <v>3300</v>
          </cell>
          <cell r="BE183">
            <v>0.29499998688697815</v>
          </cell>
          <cell r="BF183">
            <v>73420174.476831198</v>
          </cell>
          <cell r="BG183">
            <v>0</v>
          </cell>
          <cell r="BH183">
            <v>96.175855693878361</v>
          </cell>
          <cell r="BI183">
            <v>2.8296510088598528E-3</v>
          </cell>
          <cell r="BJ183">
            <v>56.999999999999993</v>
          </cell>
          <cell r="BK183">
            <v>1.4006333917712245E-4</v>
          </cell>
          <cell r="BL183">
            <v>73420176</v>
          </cell>
          <cell r="BM183">
            <v>1</v>
          </cell>
          <cell r="BN183">
            <v>1</v>
          </cell>
          <cell r="BO183">
            <v>0</v>
          </cell>
          <cell r="BP183">
            <v>0</v>
          </cell>
          <cell r="BQ183">
            <v>0</v>
          </cell>
          <cell r="BR183">
            <v>0</v>
          </cell>
          <cell r="BS183">
            <v>0</v>
          </cell>
          <cell r="BT183">
            <v>0</v>
          </cell>
          <cell r="BU183">
            <v>0</v>
          </cell>
          <cell r="BV183">
            <v>0</v>
          </cell>
          <cell r="BW183">
            <v>0</v>
          </cell>
          <cell r="BX183">
            <v>0</v>
          </cell>
          <cell r="BY183">
            <v>0</v>
          </cell>
          <cell r="BZ183">
            <v>1</v>
          </cell>
          <cell r="CA183">
            <v>1</v>
          </cell>
          <cell r="CB183">
            <v>0</v>
          </cell>
          <cell r="CC183">
            <v>1</v>
          </cell>
          <cell r="CD183">
            <v>0</v>
          </cell>
          <cell r="CE183">
            <v>0</v>
          </cell>
          <cell r="CF183">
            <v>0</v>
          </cell>
          <cell r="CG183">
            <v>0</v>
          </cell>
          <cell r="CH183">
            <v>0</v>
          </cell>
          <cell r="CI183">
            <v>1</v>
          </cell>
          <cell r="CJ183">
            <v>0</v>
          </cell>
          <cell r="CK183">
            <v>0</v>
          </cell>
          <cell r="CL183">
            <v>1</v>
          </cell>
          <cell r="CM183">
            <v>0</v>
          </cell>
          <cell r="CN183">
            <v>1</v>
          </cell>
          <cell r="CO183">
            <v>0</v>
          </cell>
          <cell r="CP183">
            <v>0</v>
          </cell>
        </row>
        <row r="184">
          <cell r="A184" t="str">
            <v>Puerto Rico</v>
          </cell>
          <cell r="B184" t="str">
            <v>Puerto Rico</v>
          </cell>
          <cell r="C184" t="str">
            <v>Puerto Rico</v>
          </cell>
          <cell r="D184">
            <v>1</v>
          </cell>
          <cell r="E184">
            <v>1</v>
          </cell>
          <cell r="F184" t="str">
            <v>PRI</v>
          </cell>
          <cell r="G184" t="str">
            <v>PR</v>
          </cell>
          <cell r="H184" t="str">
            <v>Puerto Rico</v>
          </cell>
          <cell r="J184" t="str">
            <v/>
          </cell>
          <cell r="K184" t="str">
            <v/>
          </cell>
          <cell r="L184">
            <v>0</v>
          </cell>
          <cell r="M184">
            <v>0</v>
          </cell>
          <cell r="N184">
            <v>0</v>
          </cell>
          <cell r="O184">
            <v>0</v>
          </cell>
          <cell r="P184">
            <v>0</v>
          </cell>
          <cell r="Q184">
            <v>0</v>
          </cell>
          <cell r="R184">
            <v>0</v>
          </cell>
          <cell r="S184">
            <v>0</v>
          </cell>
          <cell r="T184">
            <v>0</v>
          </cell>
          <cell r="U184">
            <v>0</v>
          </cell>
          <cell r="V184">
            <v>0</v>
          </cell>
          <cell r="W184">
            <v>0</v>
          </cell>
          <cell r="X184">
            <v>0</v>
          </cell>
          <cell r="Y184" t="str">
            <v>Latin America &amp; Caribbean</v>
          </cell>
          <cell r="Z184">
            <v>0</v>
          </cell>
          <cell r="AA184">
            <v>1</v>
          </cell>
          <cell r="AB184" t="str">
            <v>High income</v>
          </cell>
          <cell r="AC184">
            <v>101131000000</v>
          </cell>
          <cell r="AE184" t="str">
            <v/>
          </cell>
          <cell r="AH184">
            <v>65</v>
          </cell>
          <cell r="AI184">
            <v>151.06069946289063</v>
          </cell>
          <cell r="AJ184">
            <v>4.7637000679969788E-3</v>
          </cell>
          <cell r="AK184">
            <v>77.199996948242188</v>
          </cell>
          <cell r="AL184">
            <v>3.5400000342633575E-5</v>
          </cell>
          <cell r="AM184">
            <v>16280524</v>
          </cell>
          <cell r="AN184" t="str">
            <v>Puerto Rico</v>
          </cell>
          <cell r="AO184">
            <v>1</v>
          </cell>
          <cell r="AP184">
            <v>1</v>
          </cell>
          <cell r="AQ184">
            <v>0</v>
          </cell>
          <cell r="AR184">
            <v>0</v>
          </cell>
          <cell r="AW184">
            <v>2.2799520819802689E-3</v>
          </cell>
          <cell r="AY184">
            <v>4</v>
          </cell>
          <cell r="AZ184" t="str">
            <v/>
          </cell>
          <cell r="BA184">
            <v>101131000000</v>
          </cell>
          <cell r="BG184">
            <v>0</v>
          </cell>
          <cell r="BH184">
            <v>171.75567761486448</v>
          </cell>
          <cell r="BI184">
            <v>5.0533330110131124E-3</v>
          </cell>
          <cell r="BJ184">
            <v>76.424999999999997</v>
          </cell>
          <cell r="BK184">
            <v>5.6965810376561328E-5</v>
          </cell>
          <cell r="BL184">
            <v>29860958</v>
          </cell>
          <cell r="BM184">
            <v>1</v>
          </cell>
          <cell r="BN184">
            <v>1</v>
          </cell>
          <cell r="BO184">
            <v>0</v>
          </cell>
          <cell r="BP184">
            <v>0</v>
          </cell>
          <cell r="BQ184">
            <v>0</v>
          </cell>
          <cell r="BR184">
            <v>0</v>
          </cell>
          <cell r="BS184">
            <v>0</v>
          </cell>
          <cell r="BT184">
            <v>0</v>
          </cell>
          <cell r="BU184">
            <v>0</v>
          </cell>
          <cell r="BV184">
            <v>0</v>
          </cell>
          <cell r="BW184">
            <v>0</v>
          </cell>
          <cell r="BX184">
            <v>0</v>
          </cell>
          <cell r="BY184">
            <v>0</v>
          </cell>
          <cell r="BZ184">
            <v>1</v>
          </cell>
          <cell r="CA184">
            <v>1</v>
          </cell>
          <cell r="CB184">
            <v>0</v>
          </cell>
          <cell r="CC184">
            <v>1</v>
          </cell>
          <cell r="CD184">
            <v>0</v>
          </cell>
          <cell r="CE184">
            <v>0</v>
          </cell>
          <cell r="CF184">
            <v>0</v>
          </cell>
          <cell r="CG184">
            <v>0</v>
          </cell>
          <cell r="CH184">
            <v>0</v>
          </cell>
          <cell r="CI184">
            <v>1</v>
          </cell>
          <cell r="CJ184">
            <v>0</v>
          </cell>
          <cell r="CK184">
            <v>0</v>
          </cell>
          <cell r="CL184">
            <v>1</v>
          </cell>
          <cell r="CM184">
            <v>0</v>
          </cell>
          <cell r="CN184">
            <v>0</v>
          </cell>
          <cell r="CO184">
            <v>1</v>
          </cell>
          <cell r="CP184">
            <v>0</v>
          </cell>
        </row>
        <row r="185">
          <cell r="A185" t="str">
            <v>Sint Maarten</v>
          </cell>
          <cell r="D185">
            <v>0</v>
          </cell>
          <cell r="E185">
            <v>0</v>
          </cell>
          <cell r="F185" t="str">
            <v>SXM</v>
          </cell>
          <cell r="G185" t="str">
            <v>SX</v>
          </cell>
          <cell r="H185" t="str">
            <v>Sint Maarten</v>
          </cell>
          <cell r="J185" t="str">
            <v/>
          </cell>
          <cell r="K185" t="str">
            <v>developing</v>
          </cell>
          <cell r="L185">
            <v>0</v>
          </cell>
          <cell r="M185">
            <v>0</v>
          </cell>
          <cell r="N185">
            <v>0</v>
          </cell>
          <cell r="O185">
            <v>0</v>
          </cell>
          <cell r="P185">
            <v>0</v>
          </cell>
          <cell r="Q185">
            <v>1</v>
          </cell>
          <cell r="R185">
            <v>0</v>
          </cell>
          <cell r="S185">
            <v>0</v>
          </cell>
          <cell r="T185">
            <v>1</v>
          </cell>
          <cell r="U185">
            <v>0</v>
          </cell>
          <cell r="V185">
            <v>0</v>
          </cell>
          <cell r="W185">
            <v>0</v>
          </cell>
          <cell r="X185">
            <v>0</v>
          </cell>
          <cell r="Y185" t="str">
            <v>Latin America &amp; Caribbean</v>
          </cell>
          <cell r="Z185">
            <v>0</v>
          </cell>
          <cell r="AA185">
            <v>1</v>
          </cell>
          <cell r="AB185" t="str">
            <v>High income</v>
          </cell>
          <cell r="AE185" t="str">
            <v/>
          </cell>
          <cell r="AL185">
            <v>5.1000000667045242E-7</v>
          </cell>
          <cell r="AM185" t="str">
            <v/>
          </cell>
          <cell r="AN185" t="str">
            <v>Sint Maarten</v>
          </cell>
          <cell r="AO185">
            <v>0</v>
          </cell>
          <cell r="AP185">
            <v>0</v>
          </cell>
          <cell r="AQ185">
            <v>0</v>
          </cell>
          <cell r="AR185">
            <v>0</v>
          </cell>
          <cell r="AW185">
            <v>2.1988552817321765E-7</v>
          </cell>
          <cell r="AY185">
            <v>2</v>
          </cell>
          <cell r="AZ185" t="str">
            <v/>
          </cell>
          <cell r="BA185">
            <v>365800000</v>
          </cell>
          <cell r="BB185">
            <v>72.5</v>
          </cell>
          <cell r="BE185">
            <v>0.34999999403953552</v>
          </cell>
          <cell r="BF185">
            <v>128491.620111732</v>
          </cell>
          <cell r="BG185">
            <v>0</v>
          </cell>
          <cell r="BH185" t="str">
            <v/>
          </cell>
          <cell r="BI185" t="str">
            <v/>
          </cell>
          <cell r="BJ185" t="str">
            <v/>
          </cell>
          <cell r="BK185" t="str">
            <v/>
          </cell>
          <cell r="BL185">
            <v>128491.6171875</v>
          </cell>
          <cell r="BM185">
            <v>1</v>
          </cell>
          <cell r="BN185">
            <v>0</v>
          </cell>
          <cell r="BO185" t="str">
            <v/>
          </cell>
          <cell r="BP185" t="str">
            <v/>
          </cell>
          <cell r="BQ185">
            <v>0</v>
          </cell>
          <cell r="BR185">
            <v>0</v>
          </cell>
          <cell r="BS185">
            <v>0</v>
          </cell>
          <cell r="BT185">
            <v>1</v>
          </cell>
          <cell r="BU185">
            <v>0</v>
          </cell>
          <cell r="BV185">
            <v>1</v>
          </cell>
          <cell r="BW185">
            <v>0</v>
          </cell>
          <cell r="BX185">
            <v>1</v>
          </cell>
          <cell r="BY185">
            <v>0</v>
          </cell>
          <cell r="BZ185">
            <v>0</v>
          </cell>
          <cell r="CA185">
            <v>1</v>
          </cell>
          <cell r="CB185">
            <v>0</v>
          </cell>
          <cell r="CC185">
            <v>1</v>
          </cell>
          <cell r="CD185">
            <v>0</v>
          </cell>
          <cell r="CE185">
            <v>0</v>
          </cell>
          <cell r="CF185">
            <v>0</v>
          </cell>
          <cell r="CG185">
            <v>0</v>
          </cell>
          <cell r="CH185">
            <v>0</v>
          </cell>
          <cell r="CI185">
            <v>1</v>
          </cell>
          <cell r="CJ185">
            <v>0</v>
          </cell>
          <cell r="CK185">
            <v>0</v>
          </cell>
          <cell r="CL185">
            <v>1</v>
          </cell>
          <cell r="CM185">
            <v>0</v>
          </cell>
          <cell r="CN185">
            <v>0</v>
          </cell>
          <cell r="CO185">
            <v>1</v>
          </cell>
          <cell r="CP185">
            <v>0</v>
          </cell>
        </row>
        <row r="186">
          <cell r="A186" t="str">
            <v>St. Kitts and Nevis</v>
          </cell>
          <cell r="B186" t="str">
            <v>St. Kitts and Nevis</v>
          </cell>
          <cell r="C186" t="str">
            <v>St. Kitts and Nevis</v>
          </cell>
          <cell r="D186">
            <v>1</v>
          </cell>
          <cell r="E186">
            <v>1</v>
          </cell>
          <cell r="F186" t="str">
            <v>KNA</v>
          </cell>
          <cell r="G186" t="str">
            <v>KN</v>
          </cell>
          <cell r="H186" t="str">
            <v>St. Kitts and Nevis</v>
          </cell>
          <cell r="I186">
            <v>1</v>
          </cell>
          <cell r="J186" t="str">
            <v>Latin America and the Caribbean</v>
          </cell>
          <cell r="K186" t="str">
            <v>developing</v>
          </cell>
          <cell r="L186">
            <v>0</v>
          </cell>
          <cell r="M186">
            <v>0</v>
          </cell>
          <cell r="N186">
            <v>0</v>
          </cell>
          <cell r="O186">
            <v>0</v>
          </cell>
          <cell r="P186">
            <v>0</v>
          </cell>
          <cell r="Q186">
            <v>0</v>
          </cell>
          <cell r="R186">
            <v>0</v>
          </cell>
          <cell r="S186">
            <v>0</v>
          </cell>
          <cell r="T186">
            <v>0</v>
          </cell>
          <cell r="U186">
            <v>0</v>
          </cell>
          <cell r="V186">
            <v>1</v>
          </cell>
          <cell r="W186">
            <v>0</v>
          </cell>
          <cell r="X186">
            <v>0</v>
          </cell>
          <cell r="Y186" t="str">
            <v>Latin America &amp; Caribbean</v>
          </cell>
          <cell r="Z186">
            <v>0</v>
          </cell>
          <cell r="AA186">
            <v>0</v>
          </cell>
          <cell r="AB186" t="str">
            <v>High income</v>
          </cell>
          <cell r="AC186">
            <v>1010822222</v>
          </cell>
          <cell r="AE186" t="str">
            <v/>
          </cell>
          <cell r="AH186">
            <v>63</v>
          </cell>
          <cell r="AI186">
            <v>152.54910278320313</v>
          </cell>
          <cell r="AJ186">
            <v>4.8107001930475235E-3</v>
          </cell>
          <cell r="AK186">
            <v>76.650001525878906</v>
          </cell>
          <cell r="AL186">
            <v>3.8900001527508721E-5</v>
          </cell>
          <cell r="AM186">
            <v>17880898.43</v>
          </cell>
          <cell r="AN186" t="str">
            <v>St. Kitts and Nevis</v>
          </cell>
          <cell r="AO186">
            <v>1</v>
          </cell>
          <cell r="AP186">
            <v>1</v>
          </cell>
          <cell r="AQ186">
            <v>0</v>
          </cell>
          <cell r="AR186">
            <v>0</v>
          </cell>
          <cell r="AW186">
            <v>2.4216858760771702E-5</v>
          </cell>
          <cell r="AY186">
            <v>0</v>
          </cell>
          <cell r="AZ186" t="str">
            <v/>
          </cell>
          <cell r="BA186">
            <v>1010822222</v>
          </cell>
          <cell r="BB186">
            <v>0</v>
          </cell>
          <cell r="BE186">
            <v>0.33000001311302185</v>
          </cell>
          <cell r="BG186">
            <v>0</v>
          </cell>
          <cell r="BH186">
            <v>162.254302479437</v>
          </cell>
          <cell r="BI186">
            <v>4.7737870112032083E-3</v>
          </cell>
          <cell r="BJ186">
            <v>75.174999999999997</v>
          </cell>
          <cell r="BK186">
            <v>5.5709304214346149E-5</v>
          </cell>
          <cell r="BL186">
            <v>29202408</v>
          </cell>
          <cell r="BM186">
            <v>1</v>
          </cell>
          <cell r="BN186">
            <v>1</v>
          </cell>
          <cell r="BO186">
            <v>0</v>
          </cell>
          <cell r="BP186">
            <v>0</v>
          </cell>
          <cell r="BQ186">
            <v>0</v>
          </cell>
          <cell r="BR186">
            <v>0</v>
          </cell>
          <cell r="BS186">
            <v>0</v>
          </cell>
          <cell r="BT186">
            <v>0</v>
          </cell>
          <cell r="BU186">
            <v>0</v>
          </cell>
          <cell r="BV186">
            <v>0</v>
          </cell>
          <cell r="BW186">
            <v>0</v>
          </cell>
          <cell r="BX186">
            <v>0</v>
          </cell>
          <cell r="BY186">
            <v>0</v>
          </cell>
          <cell r="BZ186">
            <v>1</v>
          </cell>
          <cell r="CA186">
            <v>1</v>
          </cell>
          <cell r="CB186">
            <v>0</v>
          </cell>
          <cell r="CC186">
            <v>1</v>
          </cell>
          <cell r="CD186">
            <v>0</v>
          </cell>
          <cell r="CE186">
            <v>0</v>
          </cell>
          <cell r="CF186">
            <v>0</v>
          </cell>
          <cell r="CG186">
            <v>0</v>
          </cell>
          <cell r="CH186">
            <v>0</v>
          </cell>
          <cell r="CI186">
            <v>1</v>
          </cell>
          <cell r="CJ186">
            <v>0</v>
          </cell>
          <cell r="CK186">
            <v>0</v>
          </cell>
          <cell r="CL186">
            <v>0</v>
          </cell>
          <cell r="CM186">
            <v>0</v>
          </cell>
          <cell r="CN186">
            <v>0</v>
          </cell>
          <cell r="CO186">
            <v>1</v>
          </cell>
          <cell r="CP186">
            <v>0</v>
          </cell>
        </row>
        <row r="187">
          <cell r="A187" t="str">
            <v>St. Lucia</v>
          </cell>
          <cell r="B187" t="str">
            <v>St. Lucia</v>
          </cell>
          <cell r="C187" t="str">
            <v>St. Lucia</v>
          </cell>
          <cell r="D187">
            <v>1</v>
          </cell>
          <cell r="E187">
            <v>1</v>
          </cell>
          <cell r="F187" t="str">
            <v>LCA</v>
          </cell>
          <cell r="G187" t="str">
            <v>LC</v>
          </cell>
          <cell r="H187" t="str">
            <v>St. Lucia</v>
          </cell>
          <cell r="I187">
            <v>1</v>
          </cell>
          <cell r="J187" t="str">
            <v>Latin America and the Caribbean</v>
          </cell>
          <cell r="K187" t="str">
            <v>developing</v>
          </cell>
          <cell r="L187">
            <v>0</v>
          </cell>
          <cell r="M187">
            <v>0</v>
          </cell>
          <cell r="N187">
            <v>0</v>
          </cell>
          <cell r="O187">
            <v>0</v>
          </cell>
          <cell r="P187">
            <v>0</v>
          </cell>
          <cell r="Q187">
            <v>0</v>
          </cell>
          <cell r="R187">
            <v>0</v>
          </cell>
          <cell r="S187">
            <v>0</v>
          </cell>
          <cell r="T187">
            <v>0</v>
          </cell>
          <cell r="U187">
            <v>0</v>
          </cell>
          <cell r="V187">
            <v>1</v>
          </cell>
          <cell r="W187">
            <v>0</v>
          </cell>
          <cell r="X187">
            <v>0</v>
          </cell>
          <cell r="Y187" t="str">
            <v>Latin America &amp; Caribbean</v>
          </cell>
          <cell r="Z187">
            <v>0</v>
          </cell>
          <cell r="AA187">
            <v>0</v>
          </cell>
          <cell r="AB187" t="str">
            <v>Upper middle income</v>
          </cell>
          <cell r="AC187">
            <v>1921848222</v>
          </cell>
          <cell r="AE187" t="str">
            <v/>
          </cell>
          <cell r="AH187">
            <v>110</v>
          </cell>
          <cell r="AI187">
            <v>21.523229598999023</v>
          </cell>
          <cell r="AJ187">
            <v>6.7869998747482896E-4</v>
          </cell>
          <cell r="AK187">
            <v>78.275001525878906</v>
          </cell>
          <cell r="AL187">
            <v>9.0400000374302181E-8</v>
          </cell>
          <cell r="AM187">
            <v>41580</v>
          </cell>
          <cell r="AN187" t="str">
            <v>St. Lucia</v>
          </cell>
          <cell r="AO187">
            <v>1</v>
          </cell>
          <cell r="AP187">
            <v>1</v>
          </cell>
          <cell r="AQ187">
            <v>0</v>
          </cell>
          <cell r="AR187">
            <v>0</v>
          </cell>
          <cell r="AW187">
            <v>6.9204339489074499E-6</v>
          </cell>
          <cell r="AY187">
            <v>2</v>
          </cell>
          <cell r="AZ187" t="str">
            <v/>
          </cell>
          <cell r="BA187">
            <v>1921848222</v>
          </cell>
          <cell r="BB187">
            <v>123.44368362426758</v>
          </cell>
          <cell r="BE187">
            <v>0.30000001192092896</v>
          </cell>
          <cell r="BG187">
            <v>0</v>
          </cell>
          <cell r="BH187">
            <v>12.252161257467225</v>
          </cell>
          <cell r="BI187">
            <v>3.6047862753887055E-4</v>
          </cell>
          <cell r="BJ187">
            <v>71.024999999999991</v>
          </cell>
          <cell r="BK187">
            <v>3.9988667324244276E-8</v>
          </cell>
          <cell r="BL187">
            <v>20961.765625</v>
          </cell>
          <cell r="BM187">
            <v>1</v>
          </cell>
          <cell r="BN187">
            <v>1</v>
          </cell>
          <cell r="BO187">
            <v>0</v>
          </cell>
          <cell r="BP187">
            <v>0</v>
          </cell>
          <cell r="BQ187">
            <v>0</v>
          </cell>
          <cell r="BR187">
            <v>0</v>
          </cell>
          <cell r="BS187">
            <v>0</v>
          </cell>
          <cell r="BT187">
            <v>0</v>
          </cell>
          <cell r="BU187">
            <v>0</v>
          </cell>
          <cell r="BV187">
            <v>0</v>
          </cell>
          <cell r="BW187">
            <v>0</v>
          </cell>
          <cell r="BX187">
            <v>0</v>
          </cell>
          <cell r="BY187">
            <v>0</v>
          </cell>
          <cell r="BZ187">
            <v>1</v>
          </cell>
          <cell r="CA187">
            <v>1</v>
          </cell>
          <cell r="CB187">
            <v>0</v>
          </cell>
          <cell r="CC187">
            <v>1</v>
          </cell>
          <cell r="CD187">
            <v>0</v>
          </cell>
          <cell r="CE187">
            <v>0</v>
          </cell>
          <cell r="CF187">
            <v>0</v>
          </cell>
          <cell r="CG187">
            <v>0</v>
          </cell>
          <cell r="CH187">
            <v>0</v>
          </cell>
          <cell r="CI187">
            <v>1</v>
          </cell>
          <cell r="CJ187">
            <v>0</v>
          </cell>
          <cell r="CK187">
            <v>0</v>
          </cell>
          <cell r="CL187">
            <v>0</v>
          </cell>
          <cell r="CM187">
            <v>0</v>
          </cell>
          <cell r="CN187">
            <v>1</v>
          </cell>
          <cell r="CO187">
            <v>0</v>
          </cell>
          <cell r="CP187">
            <v>0</v>
          </cell>
        </row>
        <row r="188">
          <cell r="A188" t="str">
            <v>St. Martin</v>
          </cell>
          <cell r="D188">
            <v>0</v>
          </cell>
          <cell r="E188">
            <v>0</v>
          </cell>
          <cell r="F188" t="str">
            <v>MAF</v>
          </cell>
          <cell r="G188" t="str">
            <v>MF</v>
          </cell>
          <cell r="H188" t="str">
            <v>St. Martin</v>
          </cell>
          <cell r="J188" t="str">
            <v/>
          </cell>
          <cell r="K188" t="str">
            <v/>
          </cell>
          <cell r="L188">
            <v>0</v>
          </cell>
          <cell r="M188">
            <v>0</v>
          </cell>
          <cell r="N188">
            <v>0</v>
          </cell>
          <cell r="O188">
            <v>0</v>
          </cell>
          <cell r="P188">
            <v>0</v>
          </cell>
          <cell r="Q188">
            <v>0</v>
          </cell>
          <cell r="R188">
            <v>0</v>
          </cell>
          <cell r="S188">
            <v>0</v>
          </cell>
          <cell r="T188">
            <v>0</v>
          </cell>
          <cell r="U188">
            <v>0</v>
          </cell>
          <cell r="V188">
            <v>0</v>
          </cell>
          <cell r="W188">
            <v>0</v>
          </cell>
          <cell r="X188">
            <v>0</v>
          </cell>
          <cell r="Y188" t="str">
            <v>Latin America &amp; Caribbean</v>
          </cell>
          <cell r="Z188">
            <v>0</v>
          </cell>
          <cell r="AA188">
            <v>1</v>
          </cell>
          <cell r="AB188" t="str">
            <v>High income</v>
          </cell>
          <cell r="AE188" t="str">
            <v/>
          </cell>
          <cell r="AM188" t="str">
            <v/>
          </cell>
          <cell r="AN188" t="str">
            <v>St. Martin</v>
          </cell>
          <cell r="AO188">
            <v>0</v>
          </cell>
          <cell r="AP188">
            <v>0</v>
          </cell>
          <cell r="AR188">
            <v>0</v>
          </cell>
          <cell r="AY188">
            <v>0</v>
          </cell>
          <cell r="AZ188" t="str">
            <v/>
          </cell>
          <cell r="BA188">
            <v>561500000</v>
          </cell>
          <cell r="BB188">
            <v>0</v>
          </cell>
          <cell r="BE188">
            <v>0.34999999403953552</v>
          </cell>
          <cell r="BG188">
            <v>0</v>
          </cell>
          <cell r="BH188" t="str">
            <v/>
          </cell>
          <cell r="BI188" t="str">
            <v/>
          </cell>
          <cell r="BJ188" t="str">
            <v/>
          </cell>
          <cell r="BK188" t="str">
            <v/>
          </cell>
          <cell r="BL188">
            <v>0</v>
          </cell>
          <cell r="BM188">
            <v>0</v>
          </cell>
          <cell r="BN188">
            <v>0</v>
          </cell>
          <cell r="BO188" t="str">
            <v/>
          </cell>
          <cell r="BP188" t="str">
            <v/>
          </cell>
          <cell r="BQ188">
            <v>0</v>
          </cell>
          <cell r="BR188">
            <v>0</v>
          </cell>
          <cell r="BS188">
            <v>0</v>
          </cell>
          <cell r="BT188">
            <v>0</v>
          </cell>
          <cell r="BU188">
            <v>0</v>
          </cell>
          <cell r="BV188">
            <v>0</v>
          </cell>
          <cell r="BW188">
            <v>0</v>
          </cell>
          <cell r="BX188">
            <v>0</v>
          </cell>
          <cell r="BY188">
            <v>0</v>
          </cell>
          <cell r="BZ188">
            <v>1</v>
          </cell>
          <cell r="CA188">
            <v>1</v>
          </cell>
          <cell r="CB188">
            <v>0</v>
          </cell>
          <cell r="CC188">
            <v>1</v>
          </cell>
          <cell r="CD188">
            <v>0</v>
          </cell>
          <cell r="CE188">
            <v>0</v>
          </cell>
          <cell r="CF188">
            <v>0</v>
          </cell>
          <cell r="CG188">
            <v>0</v>
          </cell>
          <cell r="CH188">
            <v>0</v>
          </cell>
          <cell r="CI188">
            <v>1</v>
          </cell>
          <cell r="CJ188">
            <v>0</v>
          </cell>
          <cell r="CK188">
            <v>0</v>
          </cell>
          <cell r="CL188">
            <v>1</v>
          </cell>
          <cell r="CM188">
            <v>0</v>
          </cell>
          <cell r="CN188">
            <v>0</v>
          </cell>
          <cell r="CO188">
            <v>1</v>
          </cell>
          <cell r="CP188">
            <v>0</v>
          </cell>
        </row>
        <row r="189">
          <cell r="A189" t="str">
            <v>St. Vincent and the Grenadines</v>
          </cell>
          <cell r="B189" t="str">
            <v>St. Vincent and the Grenadines</v>
          </cell>
          <cell r="C189" t="str">
            <v>St. Vincent and the Grenadines</v>
          </cell>
          <cell r="D189">
            <v>1</v>
          </cell>
          <cell r="E189">
            <v>1</v>
          </cell>
          <cell r="F189" t="str">
            <v>VCT</v>
          </cell>
          <cell r="G189" t="str">
            <v>VC</v>
          </cell>
          <cell r="H189" t="str">
            <v>St. Vincent and the Grenadines</v>
          </cell>
          <cell r="I189">
            <v>1</v>
          </cell>
          <cell r="J189" t="str">
            <v>Latin America and the Caribbean</v>
          </cell>
          <cell r="K189" t="str">
            <v>developing</v>
          </cell>
          <cell r="L189">
            <v>0</v>
          </cell>
          <cell r="M189">
            <v>0</v>
          </cell>
          <cell r="N189">
            <v>0</v>
          </cell>
          <cell r="O189">
            <v>0</v>
          </cell>
          <cell r="P189">
            <v>0</v>
          </cell>
          <cell r="Q189">
            <v>0</v>
          </cell>
          <cell r="R189">
            <v>0</v>
          </cell>
          <cell r="S189">
            <v>0</v>
          </cell>
          <cell r="T189">
            <v>0</v>
          </cell>
          <cell r="U189">
            <v>0</v>
          </cell>
          <cell r="V189">
            <v>1</v>
          </cell>
          <cell r="W189">
            <v>0</v>
          </cell>
          <cell r="X189">
            <v>0</v>
          </cell>
          <cell r="Y189" t="str">
            <v>Latin America &amp; Caribbean</v>
          </cell>
          <cell r="Z189">
            <v>0</v>
          </cell>
          <cell r="AA189">
            <v>0</v>
          </cell>
          <cell r="AB189" t="str">
            <v>Upper middle income</v>
          </cell>
          <cell r="AC189">
            <v>811300000</v>
          </cell>
          <cell r="AE189" t="str">
            <v/>
          </cell>
          <cell r="AH189">
            <v>111</v>
          </cell>
          <cell r="AI189">
            <v>21.375370025634766</v>
          </cell>
          <cell r="AJ189">
            <v>6.7410001065582037E-4</v>
          </cell>
          <cell r="AK189">
            <v>69.949996948242188</v>
          </cell>
          <cell r="AL189">
            <v>2.4400000597779581E-7</v>
          </cell>
          <cell r="AM189">
            <v>112052.4593</v>
          </cell>
          <cell r="AN189" t="str">
            <v>St. Vincent and the Grenadines</v>
          </cell>
          <cell r="AO189">
            <v>1</v>
          </cell>
          <cell r="AP189">
            <v>1</v>
          </cell>
          <cell r="AQ189">
            <v>0</v>
          </cell>
          <cell r="AR189">
            <v>0</v>
          </cell>
          <cell r="AW189">
            <v>1.3850626089984334E-5</v>
          </cell>
          <cell r="AY189">
            <v>1</v>
          </cell>
          <cell r="AZ189" t="str">
            <v/>
          </cell>
          <cell r="BA189">
            <v>811300000</v>
          </cell>
          <cell r="BE189">
            <v>0.30000001192092896</v>
          </cell>
          <cell r="BG189">
            <v>0</v>
          </cell>
          <cell r="BH189">
            <v>57.722709255737634</v>
          </cell>
          <cell r="BI189">
            <v>1.6982965350420928E-3</v>
          </cell>
          <cell r="BJ189">
            <v>65.649999999999991</v>
          </cell>
          <cell r="BK189">
            <v>8.4903881800466511E-6</v>
          </cell>
          <cell r="BL189">
            <v>4450599</v>
          </cell>
          <cell r="BM189">
            <v>1</v>
          </cell>
          <cell r="BN189">
            <v>1</v>
          </cell>
          <cell r="BO189">
            <v>0</v>
          </cell>
          <cell r="BP189">
            <v>0</v>
          </cell>
          <cell r="BQ189">
            <v>0</v>
          </cell>
          <cell r="BR189">
            <v>0</v>
          </cell>
          <cell r="BS189">
            <v>0</v>
          </cell>
          <cell r="BT189">
            <v>0</v>
          </cell>
          <cell r="BU189">
            <v>0</v>
          </cell>
          <cell r="BV189">
            <v>0</v>
          </cell>
          <cell r="BW189">
            <v>0</v>
          </cell>
          <cell r="BX189">
            <v>0</v>
          </cell>
          <cell r="BY189">
            <v>0</v>
          </cell>
          <cell r="BZ189">
            <v>1</v>
          </cell>
          <cell r="CA189">
            <v>1</v>
          </cell>
          <cell r="CB189">
            <v>0</v>
          </cell>
          <cell r="CC189">
            <v>1</v>
          </cell>
          <cell r="CD189">
            <v>0</v>
          </cell>
          <cell r="CE189">
            <v>0</v>
          </cell>
          <cell r="CF189">
            <v>0</v>
          </cell>
          <cell r="CG189">
            <v>0</v>
          </cell>
          <cell r="CH189">
            <v>0</v>
          </cell>
          <cell r="CI189">
            <v>1</v>
          </cell>
          <cell r="CJ189">
            <v>0</v>
          </cell>
          <cell r="CK189">
            <v>0</v>
          </cell>
          <cell r="CL189">
            <v>0</v>
          </cell>
          <cell r="CM189">
            <v>0</v>
          </cell>
          <cell r="CN189">
            <v>1</v>
          </cell>
          <cell r="CO189">
            <v>0</v>
          </cell>
          <cell r="CP189">
            <v>0</v>
          </cell>
        </row>
        <row r="190">
          <cell r="A190" t="str">
            <v>Suriname</v>
          </cell>
          <cell r="D190">
            <v>0</v>
          </cell>
          <cell r="E190">
            <v>0</v>
          </cell>
          <cell r="F190" t="str">
            <v>SUR</v>
          </cell>
          <cell r="G190" t="str">
            <v>SR</v>
          </cell>
          <cell r="H190" t="str">
            <v>Suriname</v>
          </cell>
          <cell r="I190">
            <v>1</v>
          </cell>
          <cell r="J190" t="str">
            <v>Latin America and the Caribbean</v>
          </cell>
          <cell r="K190" t="str">
            <v>developing</v>
          </cell>
          <cell r="L190">
            <v>0</v>
          </cell>
          <cell r="M190">
            <v>0</v>
          </cell>
          <cell r="N190">
            <v>0</v>
          </cell>
          <cell r="O190">
            <v>0</v>
          </cell>
          <cell r="P190">
            <v>0</v>
          </cell>
          <cell r="Q190">
            <v>0</v>
          </cell>
          <cell r="R190">
            <v>0</v>
          </cell>
          <cell r="S190">
            <v>0</v>
          </cell>
          <cell r="T190">
            <v>0</v>
          </cell>
          <cell r="U190">
            <v>0</v>
          </cell>
          <cell r="V190">
            <v>0</v>
          </cell>
          <cell r="W190">
            <v>0</v>
          </cell>
          <cell r="X190">
            <v>0</v>
          </cell>
          <cell r="Y190" t="str">
            <v>Latin America &amp; Caribbean</v>
          </cell>
          <cell r="Z190">
            <v>0</v>
          </cell>
          <cell r="AA190">
            <v>1</v>
          </cell>
          <cell r="AB190" t="str">
            <v>Upper middle income</v>
          </cell>
          <cell r="AC190">
            <v>3590753769</v>
          </cell>
          <cell r="AE190" t="str">
            <v/>
          </cell>
          <cell r="AL190">
            <v>6.6600000536709558E-6</v>
          </cell>
          <cell r="AM190" t="str">
            <v/>
          </cell>
          <cell r="AN190" t="str">
            <v>Suriname</v>
          </cell>
          <cell r="AO190">
            <v>0</v>
          </cell>
          <cell r="AP190">
            <v>0</v>
          </cell>
          <cell r="AQ190">
            <v>0</v>
          </cell>
          <cell r="AR190">
            <v>0</v>
          </cell>
          <cell r="AW190">
            <v>1.570687889042915E-6</v>
          </cell>
          <cell r="AY190">
            <v>1</v>
          </cell>
          <cell r="AZ190" t="str">
            <v/>
          </cell>
          <cell r="BA190">
            <v>3590753769</v>
          </cell>
          <cell r="BB190">
            <v>25.546882629394531</v>
          </cell>
          <cell r="BE190">
            <v>0.36000001430511475</v>
          </cell>
          <cell r="BF190">
            <v>1357933.75538697</v>
          </cell>
          <cell r="BG190">
            <v>0</v>
          </cell>
          <cell r="BH190" t="str">
            <v/>
          </cell>
          <cell r="BI190" t="str">
            <v/>
          </cell>
          <cell r="BJ190" t="str">
            <v/>
          </cell>
          <cell r="BK190" t="str">
            <v/>
          </cell>
          <cell r="BL190">
            <v>1357933.75</v>
          </cell>
          <cell r="BM190">
            <v>1</v>
          </cell>
          <cell r="BN190">
            <v>0</v>
          </cell>
          <cell r="BO190" t="str">
            <v/>
          </cell>
          <cell r="BP190" t="str">
            <v/>
          </cell>
          <cell r="BQ190">
            <v>0</v>
          </cell>
          <cell r="BR190">
            <v>0</v>
          </cell>
          <cell r="BS190">
            <v>0</v>
          </cell>
          <cell r="BT190">
            <v>0</v>
          </cell>
          <cell r="BU190">
            <v>0</v>
          </cell>
          <cell r="BV190">
            <v>0</v>
          </cell>
          <cell r="BW190">
            <v>0</v>
          </cell>
          <cell r="BX190">
            <v>0</v>
          </cell>
          <cell r="BY190">
            <v>0</v>
          </cell>
          <cell r="BZ190">
            <v>1</v>
          </cell>
          <cell r="CA190">
            <v>1</v>
          </cell>
          <cell r="CB190">
            <v>0</v>
          </cell>
          <cell r="CC190">
            <v>1</v>
          </cell>
          <cell r="CD190">
            <v>0</v>
          </cell>
          <cell r="CE190">
            <v>0</v>
          </cell>
          <cell r="CF190">
            <v>0</v>
          </cell>
          <cell r="CG190">
            <v>0</v>
          </cell>
          <cell r="CH190">
            <v>0</v>
          </cell>
          <cell r="CI190">
            <v>1</v>
          </cell>
          <cell r="CJ190">
            <v>0</v>
          </cell>
          <cell r="CK190">
            <v>0</v>
          </cell>
          <cell r="CL190">
            <v>1</v>
          </cell>
          <cell r="CM190">
            <v>0</v>
          </cell>
          <cell r="CN190">
            <v>1</v>
          </cell>
          <cell r="CO190">
            <v>0</v>
          </cell>
          <cell r="CP190">
            <v>0</v>
          </cell>
        </row>
        <row r="191">
          <cell r="A191" t="str">
            <v>Trinidad and Tobago</v>
          </cell>
          <cell r="B191" t="str">
            <v>Trinidad and Tobago</v>
          </cell>
          <cell r="C191" t="str">
            <v>Trinidad and Tobago</v>
          </cell>
          <cell r="D191">
            <v>1</v>
          </cell>
          <cell r="E191">
            <v>1</v>
          </cell>
          <cell r="F191" t="str">
            <v>TTO</v>
          </cell>
          <cell r="G191" t="str">
            <v>TT</v>
          </cell>
          <cell r="H191" t="str">
            <v>Trinidad and Tobago</v>
          </cell>
          <cell r="I191">
            <v>1</v>
          </cell>
          <cell r="J191" t="str">
            <v>Latin America and the Caribbean</v>
          </cell>
          <cell r="K191" t="str">
            <v>developing</v>
          </cell>
          <cell r="L191">
            <v>0</v>
          </cell>
          <cell r="M191">
            <v>0</v>
          </cell>
          <cell r="N191">
            <v>0</v>
          </cell>
          <cell r="O191">
            <v>0</v>
          </cell>
          <cell r="P191">
            <v>0</v>
          </cell>
          <cell r="Q191">
            <v>0</v>
          </cell>
          <cell r="R191">
            <v>0</v>
          </cell>
          <cell r="S191">
            <v>0</v>
          </cell>
          <cell r="T191">
            <v>0</v>
          </cell>
          <cell r="U191">
            <v>0</v>
          </cell>
          <cell r="V191">
            <v>0</v>
          </cell>
          <cell r="W191">
            <v>1</v>
          </cell>
          <cell r="X191">
            <v>0</v>
          </cell>
          <cell r="Y191" t="str">
            <v>Latin America &amp; Caribbean</v>
          </cell>
          <cell r="Z191">
            <v>0</v>
          </cell>
          <cell r="AA191">
            <v>0</v>
          </cell>
          <cell r="AB191" t="str">
            <v>High income</v>
          </cell>
          <cell r="AC191">
            <v>23808146748</v>
          </cell>
          <cell r="AE191" t="str">
            <v/>
          </cell>
          <cell r="AH191">
            <v>107</v>
          </cell>
          <cell r="AI191">
            <v>27.860719680786133</v>
          </cell>
          <cell r="AJ191">
            <v>8.7859999621286988E-4</v>
          </cell>
          <cell r="AK191">
            <v>65.25</v>
          </cell>
          <cell r="AL191">
            <v>1.0100000054080738E-6</v>
          </cell>
          <cell r="AM191">
            <v>464004.80839999998</v>
          </cell>
          <cell r="AN191" t="str">
            <v>Trinidad and Tobago</v>
          </cell>
          <cell r="AO191">
            <v>1</v>
          </cell>
          <cell r="AP191">
            <v>1</v>
          </cell>
          <cell r="AQ191">
            <v>0</v>
          </cell>
          <cell r="AR191">
            <v>0</v>
          </cell>
          <cell r="AW191">
            <v>1.0044874097544536E-4</v>
          </cell>
          <cell r="AY191">
            <v>6</v>
          </cell>
          <cell r="AZ191" t="str">
            <v/>
          </cell>
          <cell r="BA191">
            <v>23808146748</v>
          </cell>
          <cell r="BB191">
            <v>465.09173583984375</v>
          </cell>
          <cell r="BE191">
            <v>0.25</v>
          </cell>
          <cell r="BF191">
            <v>691059.28175793902</v>
          </cell>
          <cell r="BG191">
            <v>0</v>
          </cell>
          <cell r="BH191">
            <v>29.63358834045744</v>
          </cell>
          <cell r="BI191">
            <v>8.7186864664465084E-4</v>
          </cell>
          <cell r="BJ191">
            <v>64.653500000000008</v>
          </cell>
          <cell r="BK191">
            <v>1.3183307076300261E-6</v>
          </cell>
          <cell r="BL191">
            <v>691059.3125</v>
          </cell>
          <cell r="BM191">
            <v>1</v>
          </cell>
          <cell r="BN191">
            <v>1</v>
          </cell>
          <cell r="BO191">
            <v>0</v>
          </cell>
          <cell r="BP191">
            <v>0</v>
          </cell>
          <cell r="BQ191">
            <v>0</v>
          </cell>
          <cell r="BR191">
            <v>0</v>
          </cell>
          <cell r="BS191">
            <v>0</v>
          </cell>
          <cell r="BT191">
            <v>0</v>
          </cell>
          <cell r="BU191">
            <v>0</v>
          </cell>
          <cell r="BV191">
            <v>0</v>
          </cell>
          <cell r="BW191">
            <v>0</v>
          </cell>
          <cell r="BX191">
            <v>0</v>
          </cell>
          <cell r="BY191">
            <v>0</v>
          </cell>
          <cell r="BZ191">
            <v>1</v>
          </cell>
          <cell r="CA191">
            <v>1</v>
          </cell>
          <cell r="CB191">
            <v>0</v>
          </cell>
          <cell r="CC191">
            <v>1</v>
          </cell>
          <cell r="CD191">
            <v>0</v>
          </cell>
          <cell r="CE191">
            <v>0</v>
          </cell>
          <cell r="CF191">
            <v>0</v>
          </cell>
          <cell r="CG191">
            <v>0</v>
          </cell>
          <cell r="CH191">
            <v>0</v>
          </cell>
          <cell r="CI191">
            <v>1</v>
          </cell>
          <cell r="CJ191">
            <v>0</v>
          </cell>
          <cell r="CK191">
            <v>0</v>
          </cell>
          <cell r="CL191">
            <v>0</v>
          </cell>
          <cell r="CM191">
            <v>0</v>
          </cell>
          <cell r="CN191">
            <v>0</v>
          </cell>
          <cell r="CO191">
            <v>1</v>
          </cell>
          <cell r="CP191">
            <v>0</v>
          </cell>
        </row>
        <row r="192">
          <cell r="A192" t="str">
            <v>Turks and Caicos Islands</v>
          </cell>
          <cell r="B192" t="str">
            <v>Turks and Caicos Islands</v>
          </cell>
          <cell r="C192" t="str">
            <v>Turks and Caicos Islands</v>
          </cell>
          <cell r="D192">
            <v>1</v>
          </cell>
          <cell r="E192">
            <v>1</v>
          </cell>
          <cell r="F192" t="str">
            <v>TCA</v>
          </cell>
          <cell r="G192" t="str">
            <v>TC</v>
          </cell>
          <cell r="H192" t="str">
            <v>Turks and Caicos Islands</v>
          </cell>
          <cell r="J192" t="str">
            <v/>
          </cell>
          <cell r="K192" t="str">
            <v>developing</v>
          </cell>
          <cell r="L192">
            <v>0</v>
          </cell>
          <cell r="M192">
            <v>0</v>
          </cell>
          <cell r="N192">
            <v>1</v>
          </cell>
          <cell r="O192">
            <v>0</v>
          </cell>
          <cell r="P192">
            <v>1</v>
          </cell>
          <cell r="Q192">
            <v>0</v>
          </cell>
          <cell r="R192">
            <v>0</v>
          </cell>
          <cell r="S192">
            <v>0</v>
          </cell>
          <cell r="T192">
            <v>1</v>
          </cell>
          <cell r="U192">
            <v>0</v>
          </cell>
          <cell r="V192">
            <v>1</v>
          </cell>
          <cell r="W192">
            <v>0</v>
          </cell>
          <cell r="X192">
            <v>0</v>
          </cell>
          <cell r="Y192" t="str">
            <v>Latin America &amp; Caribbean</v>
          </cell>
          <cell r="Z192">
            <v>0</v>
          </cell>
          <cell r="AA192">
            <v>0</v>
          </cell>
          <cell r="AB192" t="str">
            <v>High income</v>
          </cell>
          <cell r="AC192">
            <v>1022312010</v>
          </cell>
          <cell r="AE192" t="str">
            <v/>
          </cell>
          <cell r="AH192">
            <v>87</v>
          </cell>
          <cell r="AI192">
            <v>98.0782470703125</v>
          </cell>
          <cell r="AJ192">
            <v>3.0928999185562134E-3</v>
          </cell>
          <cell r="AK192">
            <v>76.775001525878906</v>
          </cell>
          <cell r="AL192">
            <v>1.0200000360782724E-5</v>
          </cell>
          <cell r="AM192">
            <v>4682846</v>
          </cell>
          <cell r="AN192" t="str">
            <v>Turks and Caicos Islands</v>
          </cell>
          <cell r="AO192">
            <v>1</v>
          </cell>
          <cell r="AP192">
            <v>1</v>
          </cell>
          <cell r="AQ192">
            <v>0</v>
          </cell>
          <cell r="AR192">
            <v>1</v>
          </cell>
          <cell r="AS192">
            <v>32</v>
          </cell>
          <cell r="AT192">
            <v>265.4707389758496</v>
          </cell>
          <cell r="AU192">
            <v>6.9887911151693943E-3</v>
          </cell>
          <cell r="AV192">
            <v>100</v>
          </cell>
          <cell r="AW192">
            <v>1.8708974206221401E-5</v>
          </cell>
          <cell r="AX192">
            <v>0</v>
          </cell>
          <cell r="AY192">
            <v>2</v>
          </cell>
          <cell r="AZ192" t="str">
            <v/>
          </cell>
          <cell r="BA192">
            <v>1022312010</v>
          </cell>
          <cell r="BE192">
            <v>0</v>
          </cell>
          <cell r="BF192">
            <v>0</v>
          </cell>
          <cell r="BG192">
            <v>0</v>
          </cell>
          <cell r="BH192">
            <v>114.32236792310194</v>
          </cell>
          <cell r="BI192">
            <v>3.3635510845727067E-3</v>
          </cell>
          <cell r="BJ192">
            <v>77.825000000000003</v>
          </cell>
          <cell r="BK192">
            <v>1.4266632349964377E-5</v>
          </cell>
          <cell r="BL192">
            <v>7478511</v>
          </cell>
          <cell r="BM192">
            <v>1</v>
          </cell>
          <cell r="BN192">
            <v>1</v>
          </cell>
          <cell r="BO192">
            <v>0</v>
          </cell>
          <cell r="BP192">
            <v>0</v>
          </cell>
          <cell r="BQ192">
            <v>0</v>
          </cell>
          <cell r="BR192">
            <v>0</v>
          </cell>
          <cell r="BS192">
            <v>1</v>
          </cell>
          <cell r="BT192">
            <v>1</v>
          </cell>
          <cell r="BU192">
            <v>0</v>
          </cell>
          <cell r="BV192">
            <v>1</v>
          </cell>
          <cell r="BW192">
            <v>0</v>
          </cell>
          <cell r="BX192">
            <v>1</v>
          </cell>
          <cell r="BY192">
            <v>1</v>
          </cell>
          <cell r="BZ192">
            <v>0</v>
          </cell>
          <cell r="CA192">
            <v>1</v>
          </cell>
          <cell r="CB192">
            <v>1</v>
          </cell>
          <cell r="CC192">
            <v>1</v>
          </cell>
          <cell r="CD192">
            <v>0</v>
          </cell>
          <cell r="CE192">
            <v>0</v>
          </cell>
          <cell r="CF192">
            <v>0</v>
          </cell>
          <cell r="CG192">
            <v>0</v>
          </cell>
          <cell r="CH192">
            <v>0</v>
          </cell>
          <cell r="CI192">
            <v>1</v>
          </cell>
          <cell r="CJ192">
            <v>0</v>
          </cell>
          <cell r="CK192">
            <v>0</v>
          </cell>
          <cell r="CL192">
            <v>0</v>
          </cell>
          <cell r="CM192">
            <v>0</v>
          </cell>
          <cell r="CN192">
            <v>0</v>
          </cell>
          <cell r="CO192">
            <v>1</v>
          </cell>
          <cell r="CP192">
            <v>0</v>
          </cell>
        </row>
        <row r="193">
          <cell r="A193" t="str">
            <v>Uruguay</v>
          </cell>
          <cell r="B193" t="str">
            <v>Uruguay</v>
          </cell>
          <cell r="C193" t="str">
            <v>Uruguay</v>
          </cell>
          <cell r="D193">
            <v>1</v>
          </cell>
          <cell r="E193">
            <v>1</v>
          </cell>
          <cell r="F193" t="str">
            <v>URY</v>
          </cell>
          <cell r="G193" t="str">
            <v>UY</v>
          </cell>
          <cell r="H193" t="str">
            <v>Uruguay</v>
          </cell>
          <cell r="I193">
            <v>1</v>
          </cell>
          <cell r="J193" t="str">
            <v>Latin America and the Caribbean</v>
          </cell>
          <cell r="K193" t="str">
            <v>developing</v>
          </cell>
          <cell r="L193">
            <v>0</v>
          </cell>
          <cell r="M193">
            <v>0</v>
          </cell>
          <cell r="N193">
            <v>0</v>
          </cell>
          <cell r="O193">
            <v>0</v>
          </cell>
          <cell r="P193">
            <v>0</v>
          </cell>
          <cell r="Q193">
            <v>0</v>
          </cell>
          <cell r="R193">
            <v>0</v>
          </cell>
          <cell r="S193">
            <v>0</v>
          </cell>
          <cell r="T193">
            <v>0</v>
          </cell>
          <cell r="U193">
            <v>0</v>
          </cell>
          <cell r="V193">
            <v>0</v>
          </cell>
          <cell r="W193">
            <v>0</v>
          </cell>
          <cell r="X193">
            <v>0</v>
          </cell>
          <cell r="Y193" t="str">
            <v>Latin America &amp; Caribbean</v>
          </cell>
          <cell r="Z193">
            <v>0</v>
          </cell>
          <cell r="AA193">
            <v>1</v>
          </cell>
          <cell r="AB193" t="str">
            <v>High income</v>
          </cell>
          <cell r="AC193">
            <v>59596885024</v>
          </cell>
          <cell r="AE193" t="str">
            <v/>
          </cell>
          <cell r="AH193">
            <v>67</v>
          </cell>
          <cell r="AI193">
            <v>148.20120239257813</v>
          </cell>
          <cell r="AJ193">
            <v>4.6735000796616077E-3</v>
          </cell>
          <cell r="AK193">
            <v>60.825000762939453</v>
          </cell>
          <cell r="AL193">
            <v>2.8559999191202223E-4</v>
          </cell>
          <cell r="AM193">
            <v>131397253.3</v>
          </cell>
          <cell r="AN193" t="str">
            <v>Uruguay</v>
          </cell>
          <cell r="AO193">
            <v>1</v>
          </cell>
          <cell r="AP193">
            <v>1</v>
          </cell>
          <cell r="AQ193">
            <v>0</v>
          </cell>
          <cell r="AR193">
            <v>0</v>
          </cell>
          <cell r="AW193">
            <v>6.4707480592792453E-4</v>
          </cell>
          <cell r="AY193">
            <v>8</v>
          </cell>
          <cell r="AZ193" t="str">
            <v>French</v>
          </cell>
          <cell r="BA193">
            <v>59596885024</v>
          </cell>
          <cell r="BB193">
            <v>1723.2977294921875</v>
          </cell>
          <cell r="BE193">
            <v>0.25</v>
          </cell>
          <cell r="BF193">
            <v>127064818.25318301</v>
          </cell>
          <cell r="BG193">
            <v>0</v>
          </cell>
          <cell r="BH193">
            <v>115.47005201541093</v>
          </cell>
          <cell r="BI193">
            <v>3.3973178280679896E-3</v>
          </cell>
          <cell r="BJ193">
            <v>57.000000000000007</v>
          </cell>
          <cell r="BK193">
            <v>2.4240098669461938E-4</v>
          </cell>
          <cell r="BL193">
            <v>127064816</v>
          </cell>
          <cell r="BM193">
            <v>1</v>
          </cell>
          <cell r="BN193">
            <v>1</v>
          </cell>
          <cell r="BO193">
            <v>0</v>
          </cell>
          <cell r="BP193">
            <v>0</v>
          </cell>
          <cell r="BQ193">
            <v>0</v>
          </cell>
          <cell r="BR193">
            <v>0</v>
          </cell>
          <cell r="BS193">
            <v>0</v>
          </cell>
          <cell r="BT193">
            <v>0</v>
          </cell>
          <cell r="BU193">
            <v>0</v>
          </cell>
          <cell r="BV193">
            <v>0</v>
          </cell>
          <cell r="BW193">
            <v>0</v>
          </cell>
          <cell r="BX193">
            <v>0</v>
          </cell>
          <cell r="BY193">
            <v>0</v>
          </cell>
          <cell r="BZ193">
            <v>1</v>
          </cell>
          <cell r="CA193">
            <v>1</v>
          </cell>
          <cell r="CB193">
            <v>0</v>
          </cell>
          <cell r="CC193">
            <v>1</v>
          </cell>
          <cell r="CD193">
            <v>0</v>
          </cell>
          <cell r="CE193">
            <v>0</v>
          </cell>
          <cell r="CF193">
            <v>0</v>
          </cell>
          <cell r="CG193">
            <v>0</v>
          </cell>
          <cell r="CH193">
            <v>0</v>
          </cell>
          <cell r="CI193">
            <v>1</v>
          </cell>
          <cell r="CJ193">
            <v>0</v>
          </cell>
          <cell r="CK193">
            <v>0</v>
          </cell>
          <cell r="CL193">
            <v>1</v>
          </cell>
          <cell r="CM193">
            <v>0</v>
          </cell>
          <cell r="CN193">
            <v>0</v>
          </cell>
          <cell r="CO193">
            <v>1</v>
          </cell>
          <cell r="CP193">
            <v>0</v>
          </cell>
        </row>
        <row r="194">
          <cell r="A194" t="str">
            <v>US Virgin Islands</v>
          </cell>
          <cell r="B194" t="str">
            <v>US Virgin Islands</v>
          </cell>
          <cell r="C194" t="str">
            <v>US Virgin Islands</v>
          </cell>
          <cell r="D194">
            <v>1</v>
          </cell>
          <cell r="E194">
            <v>1</v>
          </cell>
          <cell r="F194" t="str">
            <v>VIR</v>
          </cell>
          <cell r="G194" t="str">
            <v>VI</v>
          </cell>
          <cell r="H194" t="str">
            <v>US Virgin Islands</v>
          </cell>
          <cell r="J194" t="str">
            <v/>
          </cell>
          <cell r="K194" t="str">
            <v/>
          </cell>
          <cell r="L194">
            <v>0</v>
          </cell>
          <cell r="M194">
            <v>0</v>
          </cell>
          <cell r="N194">
            <v>0</v>
          </cell>
          <cell r="O194">
            <v>0</v>
          </cell>
          <cell r="P194">
            <v>0</v>
          </cell>
          <cell r="Q194">
            <v>0</v>
          </cell>
          <cell r="R194">
            <v>0</v>
          </cell>
          <cell r="S194">
            <v>0</v>
          </cell>
          <cell r="T194">
            <v>0</v>
          </cell>
          <cell r="U194">
            <v>0</v>
          </cell>
          <cell r="V194">
            <v>1</v>
          </cell>
          <cell r="W194">
            <v>1</v>
          </cell>
          <cell r="X194">
            <v>0</v>
          </cell>
          <cell r="Y194" t="str">
            <v>Latin America &amp; Caribbean</v>
          </cell>
          <cell r="Z194">
            <v>0</v>
          </cell>
          <cell r="AA194">
            <v>0</v>
          </cell>
          <cell r="AB194" t="str">
            <v>High income</v>
          </cell>
          <cell r="AE194" t="str">
            <v/>
          </cell>
          <cell r="AH194">
            <v>86</v>
          </cell>
          <cell r="AI194">
            <v>101.89389801025391</v>
          </cell>
          <cell r="AJ194">
            <v>3.213200019672513E-3</v>
          </cell>
          <cell r="AK194">
            <v>73.074996948242188</v>
          </cell>
          <cell r="AL194">
            <v>1.7799999113776721E-5</v>
          </cell>
          <cell r="AM194">
            <v>8190211.5</v>
          </cell>
          <cell r="AN194" t="str">
            <v>US Virgin Islands</v>
          </cell>
          <cell r="AO194">
            <v>1</v>
          </cell>
          <cell r="AP194">
            <v>1</v>
          </cell>
          <cell r="AQ194">
            <v>0</v>
          </cell>
          <cell r="AR194">
            <v>0</v>
          </cell>
          <cell r="AW194">
            <v>3.4271865726850773E-5</v>
          </cell>
          <cell r="AY194">
            <v>1</v>
          </cell>
          <cell r="AZ194" t="str">
            <v/>
          </cell>
          <cell r="BA194">
            <v>3872000000</v>
          </cell>
          <cell r="BB194">
            <v>25</v>
          </cell>
          <cell r="BG194">
            <v>0</v>
          </cell>
          <cell r="BH194">
            <v>117.03465118044592</v>
          </cell>
          <cell r="BI194">
            <v>3.4433508950353817E-3</v>
          </cell>
          <cell r="BJ194">
            <v>73.888000000000005</v>
          </cell>
          <cell r="BK194">
            <v>2.442182945260843E-5</v>
          </cell>
          <cell r="BL194">
            <v>12801701</v>
          </cell>
          <cell r="BM194">
            <v>1</v>
          </cell>
          <cell r="BN194">
            <v>1</v>
          </cell>
          <cell r="BO194">
            <v>0</v>
          </cell>
          <cell r="BP194">
            <v>0</v>
          </cell>
          <cell r="BQ194">
            <v>0</v>
          </cell>
          <cell r="BR194">
            <v>0</v>
          </cell>
          <cell r="BS194">
            <v>0</v>
          </cell>
          <cell r="BT194">
            <v>0</v>
          </cell>
          <cell r="BU194">
            <v>0</v>
          </cell>
          <cell r="BV194">
            <v>0</v>
          </cell>
          <cell r="BW194">
            <v>0</v>
          </cell>
          <cell r="BX194">
            <v>0</v>
          </cell>
          <cell r="BY194">
            <v>0</v>
          </cell>
          <cell r="BZ194">
            <v>1</v>
          </cell>
          <cell r="CA194">
            <v>1</v>
          </cell>
          <cell r="CB194">
            <v>0</v>
          </cell>
          <cell r="CC194">
            <v>1</v>
          </cell>
          <cell r="CD194">
            <v>0</v>
          </cell>
          <cell r="CE194">
            <v>0</v>
          </cell>
          <cell r="CF194">
            <v>0</v>
          </cell>
          <cell r="CG194">
            <v>0</v>
          </cell>
          <cell r="CH194">
            <v>0</v>
          </cell>
          <cell r="CI194">
            <v>1</v>
          </cell>
          <cell r="CJ194">
            <v>0</v>
          </cell>
          <cell r="CK194">
            <v>0</v>
          </cell>
          <cell r="CL194">
            <v>0</v>
          </cell>
          <cell r="CM194">
            <v>0</v>
          </cell>
          <cell r="CN194">
            <v>0</v>
          </cell>
          <cell r="CO194">
            <v>1</v>
          </cell>
          <cell r="CP194">
            <v>0</v>
          </cell>
        </row>
        <row r="195">
          <cell r="A195" t="str">
            <v>Venezuela</v>
          </cell>
          <cell r="B195" t="str">
            <v>Venezuela</v>
          </cell>
          <cell r="C195" t="str">
            <v>Venezuela</v>
          </cell>
          <cell r="D195">
            <v>1</v>
          </cell>
          <cell r="E195">
            <v>1</v>
          </cell>
          <cell r="F195" t="str">
            <v>VEN</v>
          </cell>
          <cell r="G195" t="str">
            <v>VE</v>
          </cell>
          <cell r="H195" t="str">
            <v>Venezuela</v>
          </cell>
          <cell r="I195">
            <v>1</v>
          </cell>
          <cell r="J195" t="str">
            <v>Latin America and the Caribbean</v>
          </cell>
          <cell r="K195" t="str">
            <v>developing</v>
          </cell>
          <cell r="L195">
            <v>0</v>
          </cell>
          <cell r="M195">
            <v>0</v>
          </cell>
          <cell r="N195">
            <v>0</v>
          </cell>
          <cell r="O195">
            <v>0</v>
          </cell>
          <cell r="P195">
            <v>0</v>
          </cell>
          <cell r="Q195">
            <v>0</v>
          </cell>
          <cell r="R195">
            <v>0</v>
          </cell>
          <cell r="S195">
            <v>0</v>
          </cell>
          <cell r="T195">
            <v>0</v>
          </cell>
          <cell r="U195">
            <v>1</v>
          </cell>
          <cell r="V195">
            <v>0</v>
          </cell>
          <cell r="W195">
            <v>0</v>
          </cell>
          <cell r="X195">
            <v>0</v>
          </cell>
          <cell r="Y195" t="str">
            <v>Latin America &amp; Caribbean</v>
          </cell>
          <cell r="Z195">
            <v>0</v>
          </cell>
          <cell r="AA195">
            <v>1</v>
          </cell>
          <cell r="AB195" t="str">
            <v>Upper middle income</v>
          </cell>
          <cell r="AE195" t="str">
            <v/>
          </cell>
          <cell r="AH195">
            <v>85</v>
          </cell>
          <cell r="AI195">
            <v>105.03410339355469</v>
          </cell>
          <cell r="AJ195">
            <v>3.3122999593615532E-3</v>
          </cell>
          <cell r="AK195">
            <v>68.525001525878906</v>
          </cell>
          <cell r="AL195">
            <v>3.479999941191636E-5</v>
          </cell>
          <cell r="AM195">
            <v>16000000</v>
          </cell>
          <cell r="AN195" t="str">
            <v>Venezuela</v>
          </cell>
          <cell r="AO195">
            <v>1</v>
          </cell>
          <cell r="AP195">
            <v>1</v>
          </cell>
          <cell r="AQ195">
            <v>0</v>
          </cell>
          <cell r="AR195">
            <v>0</v>
          </cell>
          <cell r="AW195">
            <v>5.3869871051404441E-4</v>
          </cell>
          <cell r="AY195">
            <v>20</v>
          </cell>
          <cell r="AZ195" t="str">
            <v>French</v>
          </cell>
          <cell r="BA195">
            <v>380700000000</v>
          </cell>
          <cell r="BB195">
            <v>2346.7226867675781</v>
          </cell>
          <cell r="BE195">
            <v>0.34000000357627869</v>
          </cell>
          <cell r="BG195">
            <v>0</v>
          </cell>
          <cell r="BH195">
            <v>196.99883941177094</v>
          </cell>
          <cell r="BI195">
            <v>5.796028126435677E-3</v>
          </cell>
          <cell r="BJ195">
            <v>69.025000000000006</v>
          </cell>
          <cell r="BK195">
            <v>2.1494792893873534E-4</v>
          </cell>
          <cell r="BL195">
            <v>112673744</v>
          </cell>
          <cell r="BM195">
            <v>1</v>
          </cell>
          <cell r="BN195">
            <v>1</v>
          </cell>
          <cell r="BO195">
            <v>0</v>
          </cell>
          <cell r="BP195">
            <v>0</v>
          </cell>
          <cell r="BQ195">
            <v>0</v>
          </cell>
          <cell r="BR195">
            <v>0</v>
          </cell>
          <cell r="BS195">
            <v>0</v>
          </cell>
          <cell r="BT195">
            <v>0</v>
          </cell>
          <cell r="BU195">
            <v>0</v>
          </cell>
          <cell r="BV195">
            <v>0</v>
          </cell>
          <cell r="BW195">
            <v>0</v>
          </cell>
          <cell r="BX195">
            <v>0</v>
          </cell>
          <cell r="BY195">
            <v>0</v>
          </cell>
          <cell r="BZ195">
            <v>1</v>
          </cell>
          <cell r="CA195">
            <v>1</v>
          </cell>
          <cell r="CB195">
            <v>0</v>
          </cell>
          <cell r="CC195">
            <v>1</v>
          </cell>
          <cell r="CD195">
            <v>0</v>
          </cell>
          <cell r="CE195">
            <v>0</v>
          </cell>
          <cell r="CF195">
            <v>0</v>
          </cell>
          <cell r="CG195">
            <v>0</v>
          </cell>
          <cell r="CH195">
            <v>0</v>
          </cell>
          <cell r="CI195">
            <v>1</v>
          </cell>
          <cell r="CJ195">
            <v>0</v>
          </cell>
          <cell r="CK195">
            <v>0</v>
          </cell>
          <cell r="CL195">
            <v>1</v>
          </cell>
          <cell r="CM195">
            <v>0</v>
          </cell>
          <cell r="CN195">
            <v>1</v>
          </cell>
          <cell r="CO195">
            <v>0</v>
          </cell>
          <cell r="CP195">
            <v>0</v>
          </cell>
        </row>
        <row r="196">
          <cell r="A196" t="str">
            <v>Algeria</v>
          </cell>
          <cell r="D196">
            <v>0</v>
          </cell>
          <cell r="E196">
            <v>1</v>
          </cell>
          <cell r="F196" t="str">
            <v>DZA</v>
          </cell>
          <cell r="G196" t="str">
            <v>DZ</v>
          </cell>
          <cell r="H196" t="str">
            <v>Algeria</v>
          </cell>
          <cell r="I196">
            <v>1</v>
          </cell>
          <cell r="J196" t="str">
            <v>Middle East, North Africa, Afghanistan, and Pakistan</v>
          </cell>
          <cell r="K196" t="str">
            <v>developing</v>
          </cell>
          <cell r="L196">
            <v>0</v>
          </cell>
          <cell r="M196">
            <v>0</v>
          </cell>
          <cell r="N196">
            <v>0</v>
          </cell>
          <cell r="O196">
            <v>0</v>
          </cell>
          <cell r="P196">
            <v>0</v>
          </cell>
          <cell r="Q196">
            <v>0</v>
          </cell>
          <cell r="R196">
            <v>0</v>
          </cell>
          <cell r="S196">
            <v>0</v>
          </cell>
          <cell r="T196">
            <v>0</v>
          </cell>
          <cell r="U196">
            <v>1</v>
          </cell>
          <cell r="V196">
            <v>0</v>
          </cell>
          <cell r="W196">
            <v>0</v>
          </cell>
          <cell r="X196">
            <v>0</v>
          </cell>
          <cell r="Y196" t="str">
            <v>Middle East &amp; North Africa</v>
          </cell>
          <cell r="Z196">
            <v>1</v>
          </cell>
          <cell r="AA196">
            <v>0</v>
          </cell>
          <cell r="AB196" t="str">
            <v>Upper middle income</v>
          </cell>
          <cell r="AC196">
            <v>173758000000</v>
          </cell>
          <cell r="AE196" t="str">
            <v/>
          </cell>
          <cell r="AL196">
            <v>6.196000031195581E-4</v>
          </cell>
          <cell r="AM196" t="str">
            <v/>
          </cell>
          <cell r="AN196" t="str">
            <v>Algeria</v>
          </cell>
          <cell r="AO196">
            <v>0</v>
          </cell>
          <cell r="AP196">
            <v>1</v>
          </cell>
          <cell r="AQ196">
            <v>0</v>
          </cell>
          <cell r="AR196">
            <v>0</v>
          </cell>
          <cell r="AW196">
            <v>2.5524425680757625E-4</v>
          </cell>
          <cell r="AY196">
            <v>5</v>
          </cell>
          <cell r="AZ196" t="str">
            <v/>
          </cell>
          <cell r="BA196">
            <v>173758000000</v>
          </cell>
          <cell r="BB196">
            <v>347.16535186767578</v>
          </cell>
          <cell r="BE196">
            <v>0.25999999046325684</v>
          </cell>
          <cell r="BG196">
            <v>0</v>
          </cell>
          <cell r="BH196">
            <v>400.55743515930521</v>
          </cell>
          <cell r="BI196">
            <v>1.1785055015392881E-2</v>
          </cell>
          <cell r="BJ196">
            <v>79.624999999999986</v>
          </cell>
          <cell r="BK196">
            <v>4.9951597796210937E-4</v>
          </cell>
          <cell r="BL196">
            <v>261842608</v>
          </cell>
          <cell r="BM196">
            <v>1</v>
          </cell>
          <cell r="BN196">
            <v>1</v>
          </cell>
          <cell r="BO196">
            <v>0</v>
          </cell>
          <cell r="BP196">
            <v>0</v>
          </cell>
          <cell r="BQ196">
            <v>0</v>
          </cell>
          <cell r="BR196">
            <v>0</v>
          </cell>
          <cell r="BS196">
            <v>0</v>
          </cell>
          <cell r="BT196">
            <v>0</v>
          </cell>
          <cell r="BU196">
            <v>0</v>
          </cell>
          <cell r="BV196">
            <v>0</v>
          </cell>
          <cell r="BW196">
            <v>0</v>
          </cell>
          <cell r="BX196">
            <v>0</v>
          </cell>
          <cell r="BY196">
            <v>0</v>
          </cell>
          <cell r="BZ196">
            <v>1</v>
          </cell>
          <cell r="CA196">
            <v>1</v>
          </cell>
          <cell r="CB196">
            <v>0</v>
          </cell>
          <cell r="CC196">
            <v>1</v>
          </cell>
          <cell r="CD196">
            <v>0</v>
          </cell>
          <cell r="CE196">
            <v>0</v>
          </cell>
          <cell r="CF196">
            <v>1</v>
          </cell>
          <cell r="CG196">
            <v>0</v>
          </cell>
          <cell r="CH196">
            <v>0</v>
          </cell>
          <cell r="CI196">
            <v>0</v>
          </cell>
          <cell r="CJ196">
            <v>0</v>
          </cell>
          <cell r="CK196">
            <v>1</v>
          </cell>
          <cell r="CL196">
            <v>0</v>
          </cell>
          <cell r="CM196">
            <v>0</v>
          </cell>
          <cell r="CN196">
            <v>1</v>
          </cell>
          <cell r="CO196">
            <v>0</v>
          </cell>
          <cell r="CP196">
            <v>0</v>
          </cell>
        </row>
        <row r="197">
          <cell r="A197" t="str">
            <v>Bahrain</v>
          </cell>
          <cell r="B197" t="str">
            <v>Bahrain</v>
          </cell>
          <cell r="C197" t="str">
            <v>Bahrain2</v>
          </cell>
          <cell r="D197">
            <v>1</v>
          </cell>
          <cell r="E197">
            <v>1</v>
          </cell>
          <cell r="F197" t="str">
            <v>BHR</v>
          </cell>
          <cell r="G197" t="str">
            <v>BH</v>
          </cell>
          <cell r="H197" t="str">
            <v>Bahrain</v>
          </cell>
          <cell r="I197">
            <v>1</v>
          </cell>
          <cell r="J197" t="str">
            <v>Middle East, North Africa, Afghanistan, and Pakistan</v>
          </cell>
          <cell r="K197" t="str">
            <v>developing</v>
          </cell>
          <cell r="L197">
            <v>0</v>
          </cell>
          <cell r="M197">
            <v>0</v>
          </cell>
          <cell r="N197">
            <v>0</v>
          </cell>
          <cell r="O197">
            <v>0</v>
          </cell>
          <cell r="P197">
            <v>0</v>
          </cell>
          <cell r="Q197">
            <v>0</v>
          </cell>
          <cell r="R197">
            <v>0</v>
          </cell>
          <cell r="S197">
            <v>0</v>
          </cell>
          <cell r="T197">
            <v>0</v>
          </cell>
          <cell r="U197">
            <v>0</v>
          </cell>
          <cell r="V197">
            <v>1</v>
          </cell>
          <cell r="W197">
            <v>0</v>
          </cell>
          <cell r="X197">
            <v>0</v>
          </cell>
          <cell r="Y197" t="str">
            <v>Middle East &amp; North Africa</v>
          </cell>
          <cell r="Z197">
            <v>0</v>
          </cell>
          <cell r="AA197">
            <v>0</v>
          </cell>
          <cell r="AB197" t="str">
            <v>High income</v>
          </cell>
          <cell r="AC197">
            <v>37746196809</v>
          </cell>
          <cell r="AE197" t="str">
            <v/>
          </cell>
          <cell r="AH197">
            <v>17</v>
          </cell>
          <cell r="AI197">
            <v>490.70669555664063</v>
          </cell>
          <cell r="AJ197">
            <v>1.5474500134587288E-2</v>
          </cell>
          <cell r="AK197">
            <v>77.800003051757813</v>
          </cell>
          <cell r="AL197">
            <v>1.131500001065433E-3</v>
          </cell>
          <cell r="AM197">
            <v>520498720</v>
          </cell>
          <cell r="AN197" t="str">
            <v>Bahrain</v>
          </cell>
          <cell r="AO197">
            <v>1</v>
          </cell>
          <cell r="AP197">
            <v>1</v>
          </cell>
          <cell r="AQ197">
            <v>41677701120</v>
          </cell>
          <cell r="AR197">
            <v>0</v>
          </cell>
          <cell r="AW197">
            <v>5.7857897018827526E-4</v>
          </cell>
          <cell r="AY197">
            <v>4</v>
          </cell>
          <cell r="AZ197" t="str">
            <v/>
          </cell>
          <cell r="BA197">
            <v>37746196809</v>
          </cell>
          <cell r="BB197">
            <v>1746.087158203125</v>
          </cell>
          <cell r="BE197">
            <v>0</v>
          </cell>
          <cell r="BG197">
            <v>0</v>
          </cell>
          <cell r="BH197">
            <v>137.99272240104739</v>
          </cell>
          <cell r="BI197">
            <v>4.0599716357116334E-3</v>
          </cell>
          <cell r="BJ197">
            <v>62.399999999999991</v>
          </cell>
          <cell r="BK197">
            <v>1.8319231087942408E-4</v>
          </cell>
          <cell r="BL197">
            <v>96028064</v>
          </cell>
          <cell r="BM197">
            <v>1</v>
          </cell>
          <cell r="BN197">
            <v>1</v>
          </cell>
          <cell r="BO197">
            <v>0</v>
          </cell>
          <cell r="BP197">
            <v>0</v>
          </cell>
          <cell r="BQ197">
            <v>0</v>
          </cell>
          <cell r="BR197">
            <v>0</v>
          </cell>
          <cell r="BS197">
            <v>0</v>
          </cell>
          <cell r="BT197">
            <v>0</v>
          </cell>
          <cell r="BU197">
            <v>0</v>
          </cell>
          <cell r="BV197">
            <v>0</v>
          </cell>
          <cell r="BW197">
            <v>0</v>
          </cell>
          <cell r="BX197">
            <v>0</v>
          </cell>
          <cell r="BY197">
            <v>0</v>
          </cell>
          <cell r="BZ197">
            <v>1</v>
          </cell>
          <cell r="CA197">
            <v>1</v>
          </cell>
          <cell r="CB197">
            <v>0</v>
          </cell>
          <cell r="CC197">
            <v>1</v>
          </cell>
          <cell r="CD197">
            <v>0</v>
          </cell>
          <cell r="CE197">
            <v>0</v>
          </cell>
          <cell r="CF197">
            <v>1</v>
          </cell>
          <cell r="CG197">
            <v>0</v>
          </cell>
          <cell r="CH197">
            <v>0</v>
          </cell>
          <cell r="CI197">
            <v>0</v>
          </cell>
          <cell r="CJ197">
            <v>0</v>
          </cell>
          <cell r="CK197">
            <v>0</v>
          </cell>
          <cell r="CL197">
            <v>0</v>
          </cell>
          <cell r="CM197">
            <v>0</v>
          </cell>
          <cell r="CN197">
            <v>0</v>
          </cell>
          <cell r="CO197">
            <v>1</v>
          </cell>
          <cell r="CP197">
            <v>0</v>
          </cell>
        </row>
        <row r="198">
          <cell r="A198" t="str">
            <v>Djibouti</v>
          </cell>
          <cell r="D198">
            <v>0</v>
          </cell>
          <cell r="E198">
            <v>0</v>
          </cell>
          <cell r="F198" t="str">
            <v>DJI</v>
          </cell>
          <cell r="G198" t="str">
            <v>DJ</v>
          </cell>
          <cell r="H198" t="str">
            <v>Djibouti</v>
          </cell>
          <cell r="I198">
            <v>1</v>
          </cell>
          <cell r="J198" t="str">
            <v>Middle East, North Africa, Afghanistan, and Pakistan</v>
          </cell>
          <cell r="K198" t="str">
            <v>developing</v>
          </cell>
          <cell r="L198">
            <v>0</v>
          </cell>
          <cell r="M198">
            <v>0</v>
          </cell>
          <cell r="N198">
            <v>0</v>
          </cell>
          <cell r="O198">
            <v>0</v>
          </cell>
          <cell r="P198">
            <v>0</v>
          </cell>
          <cell r="Q198">
            <v>0</v>
          </cell>
          <cell r="R198">
            <v>0</v>
          </cell>
          <cell r="S198">
            <v>0</v>
          </cell>
          <cell r="T198">
            <v>0</v>
          </cell>
          <cell r="U198">
            <v>0</v>
          </cell>
          <cell r="V198">
            <v>0</v>
          </cell>
          <cell r="W198">
            <v>0</v>
          </cell>
          <cell r="X198">
            <v>0</v>
          </cell>
          <cell r="Y198" t="str">
            <v>Middle East &amp; North Africa</v>
          </cell>
          <cell r="Z198">
            <v>1</v>
          </cell>
          <cell r="AA198">
            <v>0</v>
          </cell>
          <cell r="AB198" t="str">
            <v>Lower middle income</v>
          </cell>
          <cell r="AC198">
            <v>2955912228</v>
          </cell>
          <cell r="AE198" t="str">
            <v/>
          </cell>
          <cell r="AL198">
            <v>1.4700000065204222E-5</v>
          </cell>
          <cell r="AM198" t="str">
            <v/>
          </cell>
          <cell r="AN198" t="str">
            <v>Djibouti</v>
          </cell>
          <cell r="AO198">
            <v>0</v>
          </cell>
          <cell r="AP198">
            <v>0</v>
          </cell>
          <cell r="AR198">
            <v>0</v>
          </cell>
          <cell r="AW198">
            <v>1.4562422796416002E-6</v>
          </cell>
          <cell r="AY198">
            <v>0</v>
          </cell>
          <cell r="AZ198" t="str">
            <v/>
          </cell>
          <cell r="BA198">
            <v>2955912228</v>
          </cell>
          <cell r="BB198">
            <v>0</v>
          </cell>
          <cell r="BE198">
            <v>0.25</v>
          </cell>
          <cell r="BG198">
            <v>0</v>
          </cell>
          <cell r="BH198" t="str">
            <v/>
          </cell>
          <cell r="BI198" t="str">
            <v/>
          </cell>
          <cell r="BJ198" t="str">
            <v/>
          </cell>
          <cell r="BK198" t="str">
            <v/>
          </cell>
          <cell r="BL198">
            <v>0</v>
          </cell>
          <cell r="BM198">
            <v>0</v>
          </cell>
          <cell r="BN198">
            <v>0</v>
          </cell>
          <cell r="BO198" t="str">
            <v/>
          </cell>
          <cell r="BP198" t="str">
            <v/>
          </cell>
          <cell r="BQ198">
            <v>0</v>
          </cell>
          <cell r="BR198">
            <v>0</v>
          </cell>
          <cell r="BS198">
            <v>0</v>
          </cell>
          <cell r="BT198">
            <v>0</v>
          </cell>
          <cell r="BU198">
            <v>0</v>
          </cell>
          <cell r="BV198">
            <v>0</v>
          </cell>
          <cell r="BW198">
            <v>0</v>
          </cell>
          <cell r="BX198">
            <v>0</v>
          </cell>
          <cell r="BY198">
            <v>0</v>
          </cell>
          <cell r="BZ198">
            <v>1</v>
          </cell>
          <cell r="CA198">
            <v>1</v>
          </cell>
          <cell r="CB198">
            <v>0</v>
          </cell>
          <cell r="CC198">
            <v>1</v>
          </cell>
          <cell r="CD198">
            <v>0</v>
          </cell>
          <cell r="CE198">
            <v>0</v>
          </cell>
          <cell r="CF198">
            <v>1</v>
          </cell>
          <cell r="CG198">
            <v>0</v>
          </cell>
          <cell r="CH198">
            <v>0</v>
          </cell>
          <cell r="CI198">
            <v>0</v>
          </cell>
          <cell r="CJ198">
            <v>0</v>
          </cell>
          <cell r="CK198">
            <v>1</v>
          </cell>
          <cell r="CL198">
            <v>0</v>
          </cell>
          <cell r="CM198">
            <v>0</v>
          </cell>
          <cell r="CN198">
            <v>0</v>
          </cell>
          <cell r="CO198">
            <v>0</v>
          </cell>
          <cell r="CP198">
            <v>1</v>
          </cell>
        </row>
        <row r="199">
          <cell r="A199" t="str">
            <v>Egypt</v>
          </cell>
          <cell r="D199">
            <v>0</v>
          </cell>
          <cell r="E199">
            <v>1</v>
          </cell>
          <cell r="F199" t="str">
            <v>EGY</v>
          </cell>
          <cell r="G199" t="str">
            <v>EG</v>
          </cell>
          <cell r="H199" t="str">
            <v>Egypt</v>
          </cell>
          <cell r="I199">
            <v>1</v>
          </cell>
          <cell r="J199" t="str">
            <v>Middle East, North Africa, Afghanistan, and Pakistan</v>
          </cell>
          <cell r="K199" t="str">
            <v>developing</v>
          </cell>
          <cell r="L199">
            <v>0</v>
          </cell>
          <cell r="M199">
            <v>0</v>
          </cell>
          <cell r="N199">
            <v>0</v>
          </cell>
          <cell r="O199">
            <v>0</v>
          </cell>
          <cell r="P199">
            <v>0</v>
          </cell>
          <cell r="Q199">
            <v>0</v>
          </cell>
          <cell r="R199">
            <v>0</v>
          </cell>
          <cell r="S199">
            <v>0</v>
          </cell>
          <cell r="T199">
            <v>0</v>
          </cell>
          <cell r="U199">
            <v>0</v>
          </cell>
          <cell r="V199">
            <v>0</v>
          </cell>
          <cell r="W199">
            <v>0</v>
          </cell>
          <cell r="X199">
            <v>0</v>
          </cell>
          <cell r="Y199" t="str">
            <v>Middle East &amp; North Africa</v>
          </cell>
          <cell r="Z199">
            <v>1</v>
          </cell>
          <cell r="AA199">
            <v>0</v>
          </cell>
          <cell r="AB199" t="str">
            <v>Lower middle income</v>
          </cell>
          <cell r="AC199">
            <v>250895000000</v>
          </cell>
          <cell r="AE199" t="str">
            <v/>
          </cell>
          <cell r="AL199">
            <v>4.4979999074712396E-4</v>
          </cell>
          <cell r="AM199" t="str">
            <v/>
          </cell>
          <cell r="AN199" t="str">
            <v>Egypt</v>
          </cell>
          <cell r="AO199">
            <v>0</v>
          </cell>
          <cell r="AP199">
            <v>1</v>
          </cell>
          <cell r="AQ199">
            <v>947400000</v>
          </cell>
          <cell r="AR199">
            <v>0</v>
          </cell>
          <cell r="AW199">
            <v>5.8117559701790198E-4</v>
          </cell>
          <cell r="AY199">
            <v>7</v>
          </cell>
          <cell r="AZ199" t="str">
            <v>French</v>
          </cell>
          <cell r="BA199">
            <v>250895000000</v>
          </cell>
          <cell r="BB199">
            <v>2051.9461669921875</v>
          </cell>
          <cell r="BE199">
            <v>0.22499999403953552</v>
          </cell>
          <cell r="BF199">
            <v>154400000</v>
          </cell>
          <cell r="BG199">
            <v>0</v>
          </cell>
          <cell r="BH199">
            <v>241.93042237825219</v>
          </cell>
          <cell r="BI199">
            <v>7.1179888010092889E-3</v>
          </cell>
          <cell r="BJ199">
            <v>71.375000000000014</v>
          </cell>
          <cell r="BK199">
            <v>2.9454819091681724E-4</v>
          </cell>
          <cell r="BL199">
            <v>154400000</v>
          </cell>
          <cell r="BM199">
            <v>1</v>
          </cell>
          <cell r="BN199">
            <v>1</v>
          </cell>
          <cell r="BO199">
            <v>0</v>
          </cell>
          <cell r="BP199">
            <v>0</v>
          </cell>
          <cell r="BQ199">
            <v>0</v>
          </cell>
          <cell r="BR199">
            <v>0</v>
          </cell>
          <cell r="BS199">
            <v>0</v>
          </cell>
          <cell r="BT199">
            <v>0</v>
          </cell>
          <cell r="BU199">
            <v>0</v>
          </cell>
          <cell r="BV199">
            <v>0</v>
          </cell>
          <cell r="BW199">
            <v>0</v>
          </cell>
          <cell r="BX199">
            <v>0</v>
          </cell>
          <cell r="BY199">
            <v>0</v>
          </cell>
          <cell r="BZ199">
            <v>1</v>
          </cell>
          <cell r="CA199">
            <v>1</v>
          </cell>
          <cell r="CB199">
            <v>0</v>
          </cell>
          <cell r="CC199">
            <v>1</v>
          </cell>
          <cell r="CD199">
            <v>0</v>
          </cell>
          <cell r="CE199">
            <v>0</v>
          </cell>
          <cell r="CF199">
            <v>1</v>
          </cell>
          <cell r="CG199">
            <v>0</v>
          </cell>
          <cell r="CH199">
            <v>0</v>
          </cell>
          <cell r="CI199">
            <v>0</v>
          </cell>
          <cell r="CJ199">
            <v>0</v>
          </cell>
          <cell r="CK199">
            <v>1</v>
          </cell>
          <cell r="CL199">
            <v>0</v>
          </cell>
          <cell r="CM199">
            <v>0</v>
          </cell>
          <cell r="CN199">
            <v>0</v>
          </cell>
          <cell r="CO199">
            <v>0</v>
          </cell>
          <cell r="CP199">
            <v>1</v>
          </cell>
        </row>
        <row r="200">
          <cell r="A200" t="str">
            <v>Iran</v>
          </cell>
          <cell r="D200">
            <v>0</v>
          </cell>
          <cell r="E200">
            <v>0</v>
          </cell>
          <cell r="F200" t="str">
            <v>IRN</v>
          </cell>
          <cell r="G200" t="str">
            <v>IR</v>
          </cell>
          <cell r="H200" t="str">
            <v>Iran</v>
          </cell>
          <cell r="I200">
            <v>1</v>
          </cell>
          <cell r="J200" t="str">
            <v>Middle East, North Africa, Afghanistan, and Pakistan</v>
          </cell>
          <cell r="K200" t="str">
            <v>developing</v>
          </cell>
          <cell r="L200">
            <v>0</v>
          </cell>
          <cell r="M200">
            <v>0</v>
          </cell>
          <cell r="N200">
            <v>0</v>
          </cell>
          <cell r="O200">
            <v>0</v>
          </cell>
          <cell r="P200">
            <v>0</v>
          </cell>
          <cell r="Q200">
            <v>0</v>
          </cell>
          <cell r="R200">
            <v>0</v>
          </cell>
          <cell r="S200">
            <v>0</v>
          </cell>
          <cell r="T200">
            <v>0</v>
          </cell>
          <cell r="U200">
            <v>1</v>
          </cell>
          <cell r="V200">
            <v>0</v>
          </cell>
          <cell r="W200">
            <v>0</v>
          </cell>
          <cell r="X200">
            <v>0</v>
          </cell>
          <cell r="Y200" t="str">
            <v>Middle East &amp; North Africa</v>
          </cell>
          <cell r="Z200">
            <v>0</v>
          </cell>
          <cell r="AA200">
            <v>0</v>
          </cell>
          <cell r="AB200" t="str">
            <v>Upper middle income</v>
          </cell>
          <cell r="AE200" t="str">
            <v/>
          </cell>
          <cell r="AL200">
            <v>3.4100000902981265E-6</v>
          </cell>
          <cell r="AM200" t="str">
            <v/>
          </cell>
          <cell r="AN200" t="str">
            <v>Iran</v>
          </cell>
          <cell r="AO200">
            <v>0</v>
          </cell>
          <cell r="AP200">
            <v>0</v>
          </cell>
          <cell r="AQ200">
            <v>0</v>
          </cell>
          <cell r="AR200">
            <v>0</v>
          </cell>
          <cell r="AW200">
            <v>1.2768254929894943E-4</v>
          </cell>
          <cell r="AY200">
            <v>0</v>
          </cell>
          <cell r="AZ200" t="str">
            <v/>
          </cell>
          <cell r="BA200">
            <v>1645000000000</v>
          </cell>
          <cell r="BB200">
            <v>0</v>
          </cell>
          <cell r="BG200">
            <v>0</v>
          </cell>
          <cell r="BH200" t="str">
            <v/>
          </cell>
          <cell r="BI200" t="str">
            <v/>
          </cell>
          <cell r="BJ200" t="str">
            <v/>
          </cell>
          <cell r="BK200" t="str">
            <v/>
          </cell>
          <cell r="BL200">
            <v>2647026.25</v>
          </cell>
          <cell r="BM200">
            <v>1</v>
          </cell>
          <cell r="BN200">
            <v>0</v>
          </cell>
          <cell r="BO200" t="str">
            <v/>
          </cell>
          <cell r="BP200" t="str">
            <v/>
          </cell>
          <cell r="BQ200">
            <v>0</v>
          </cell>
          <cell r="BR200">
            <v>0</v>
          </cell>
          <cell r="BS200">
            <v>0</v>
          </cell>
          <cell r="BT200">
            <v>0</v>
          </cell>
          <cell r="BU200">
            <v>0</v>
          </cell>
          <cell r="BV200">
            <v>0</v>
          </cell>
          <cell r="BW200">
            <v>0</v>
          </cell>
          <cell r="BX200">
            <v>0</v>
          </cell>
          <cell r="BY200">
            <v>0</v>
          </cell>
          <cell r="BZ200">
            <v>1</v>
          </cell>
          <cell r="CA200">
            <v>1</v>
          </cell>
          <cell r="CB200">
            <v>0</v>
          </cell>
          <cell r="CC200">
            <v>1</v>
          </cell>
          <cell r="CD200">
            <v>0</v>
          </cell>
          <cell r="CE200">
            <v>0</v>
          </cell>
          <cell r="CF200">
            <v>1</v>
          </cell>
          <cell r="CG200">
            <v>0</v>
          </cell>
          <cell r="CH200">
            <v>0</v>
          </cell>
          <cell r="CI200">
            <v>0</v>
          </cell>
          <cell r="CJ200">
            <v>0</v>
          </cell>
          <cell r="CK200">
            <v>0</v>
          </cell>
          <cell r="CL200">
            <v>0</v>
          </cell>
          <cell r="CM200">
            <v>0</v>
          </cell>
          <cell r="CN200">
            <v>1</v>
          </cell>
          <cell r="CO200">
            <v>0</v>
          </cell>
          <cell r="CP200">
            <v>0</v>
          </cell>
        </row>
        <row r="201">
          <cell r="A201" t="str">
            <v>Iraq</v>
          </cell>
          <cell r="D201">
            <v>0</v>
          </cell>
          <cell r="E201">
            <v>0</v>
          </cell>
          <cell r="F201" t="str">
            <v>IRQ</v>
          </cell>
          <cell r="G201" t="str">
            <v>IQ</v>
          </cell>
          <cell r="H201" t="str">
            <v>Iraq</v>
          </cell>
          <cell r="I201">
            <v>1</v>
          </cell>
          <cell r="J201" t="str">
            <v>Middle East, North Africa, Afghanistan, and Pakistan</v>
          </cell>
          <cell r="K201" t="str">
            <v>developing</v>
          </cell>
          <cell r="L201">
            <v>0</v>
          </cell>
          <cell r="M201">
            <v>0</v>
          </cell>
          <cell r="N201">
            <v>0</v>
          </cell>
          <cell r="O201">
            <v>0</v>
          </cell>
          <cell r="P201">
            <v>0</v>
          </cell>
          <cell r="Q201">
            <v>0</v>
          </cell>
          <cell r="R201">
            <v>0</v>
          </cell>
          <cell r="S201">
            <v>0</v>
          </cell>
          <cell r="T201">
            <v>0</v>
          </cell>
          <cell r="U201">
            <v>1</v>
          </cell>
          <cell r="V201">
            <v>0</v>
          </cell>
          <cell r="W201">
            <v>0</v>
          </cell>
          <cell r="X201">
            <v>0</v>
          </cell>
          <cell r="Y201" t="str">
            <v>Middle East &amp; North Africa</v>
          </cell>
          <cell r="Z201">
            <v>0</v>
          </cell>
          <cell r="AA201">
            <v>0</v>
          </cell>
          <cell r="AB201" t="str">
            <v>Upper middle income</v>
          </cell>
          <cell r="AC201">
            <v>224228000000</v>
          </cell>
          <cell r="AE201" t="str">
            <v/>
          </cell>
          <cell r="AL201">
            <v>3.8900001527508721E-5</v>
          </cell>
          <cell r="AM201" t="str">
            <v/>
          </cell>
          <cell r="AN201" t="str">
            <v>Iraq</v>
          </cell>
          <cell r="AO201">
            <v>0</v>
          </cell>
          <cell r="AP201">
            <v>0</v>
          </cell>
          <cell r="AQ201">
            <v>0</v>
          </cell>
          <cell r="AR201">
            <v>0</v>
          </cell>
          <cell r="AW201">
            <v>1.3838179124045602E-4</v>
          </cell>
          <cell r="AY201">
            <v>4</v>
          </cell>
          <cell r="AZ201" t="str">
            <v/>
          </cell>
          <cell r="BA201">
            <v>224228000000</v>
          </cell>
          <cell r="BB201">
            <v>41.084403991699219</v>
          </cell>
          <cell r="BE201">
            <v>0.15000000596046448</v>
          </cell>
          <cell r="BF201">
            <v>7200000</v>
          </cell>
          <cell r="BG201">
            <v>0</v>
          </cell>
          <cell r="BH201" t="str">
            <v/>
          </cell>
          <cell r="BI201" t="str">
            <v/>
          </cell>
          <cell r="BJ201" t="str">
            <v/>
          </cell>
          <cell r="BK201" t="str">
            <v/>
          </cell>
          <cell r="BL201">
            <v>7200000</v>
          </cell>
          <cell r="BM201">
            <v>1</v>
          </cell>
          <cell r="BN201">
            <v>0</v>
          </cell>
          <cell r="BO201" t="str">
            <v/>
          </cell>
          <cell r="BP201" t="str">
            <v/>
          </cell>
          <cell r="BQ201">
            <v>0</v>
          </cell>
          <cell r="BR201">
            <v>0</v>
          </cell>
          <cell r="BS201">
            <v>0</v>
          </cell>
          <cell r="BT201">
            <v>0</v>
          </cell>
          <cell r="BU201">
            <v>0</v>
          </cell>
          <cell r="BV201">
            <v>0</v>
          </cell>
          <cell r="BW201">
            <v>0</v>
          </cell>
          <cell r="BX201">
            <v>0</v>
          </cell>
          <cell r="BY201">
            <v>0</v>
          </cell>
          <cell r="BZ201">
            <v>1</v>
          </cell>
          <cell r="CA201">
            <v>1</v>
          </cell>
          <cell r="CB201">
            <v>0</v>
          </cell>
          <cell r="CC201">
            <v>1</v>
          </cell>
          <cell r="CD201">
            <v>0</v>
          </cell>
          <cell r="CE201">
            <v>0</v>
          </cell>
          <cell r="CF201">
            <v>1</v>
          </cell>
          <cell r="CG201">
            <v>0</v>
          </cell>
          <cell r="CH201">
            <v>0</v>
          </cell>
          <cell r="CI201">
            <v>0</v>
          </cell>
          <cell r="CJ201">
            <v>0</v>
          </cell>
          <cell r="CK201">
            <v>0</v>
          </cell>
          <cell r="CL201">
            <v>0</v>
          </cell>
          <cell r="CM201">
            <v>0</v>
          </cell>
          <cell r="CN201">
            <v>1</v>
          </cell>
          <cell r="CO201">
            <v>0</v>
          </cell>
          <cell r="CP201">
            <v>0</v>
          </cell>
        </row>
        <row r="202">
          <cell r="A202" t="str">
            <v>Israel</v>
          </cell>
          <cell r="B202" t="str">
            <v>Israel</v>
          </cell>
          <cell r="C202" t="str">
            <v>Israel2</v>
          </cell>
          <cell r="D202">
            <v>1</v>
          </cell>
          <cell r="E202">
            <v>1</v>
          </cell>
          <cell r="F202" t="str">
            <v>ISR</v>
          </cell>
          <cell r="G202" t="str">
            <v>IL</v>
          </cell>
          <cell r="H202" t="str">
            <v>Israel</v>
          </cell>
          <cell r="J202" t="str">
            <v/>
          </cell>
          <cell r="K202" t="str">
            <v>developed</v>
          </cell>
          <cell r="L202">
            <v>0</v>
          </cell>
          <cell r="M202">
            <v>1</v>
          </cell>
          <cell r="N202">
            <v>0</v>
          </cell>
          <cell r="O202">
            <v>0</v>
          </cell>
          <cell r="P202">
            <v>0</v>
          </cell>
          <cell r="Q202">
            <v>0</v>
          </cell>
          <cell r="R202">
            <v>0</v>
          </cell>
          <cell r="S202">
            <v>0</v>
          </cell>
          <cell r="T202">
            <v>0</v>
          </cell>
          <cell r="U202">
            <v>0</v>
          </cell>
          <cell r="V202">
            <v>0</v>
          </cell>
          <cell r="W202">
            <v>0</v>
          </cell>
          <cell r="X202">
            <v>0</v>
          </cell>
          <cell r="Y202" t="str">
            <v>Middle East &amp; North Africa</v>
          </cell>
          <cell r="Z202">
            <v>0</v>
          </cell>
          <cell r="AA202">
            <v>0</v>
          </cell>
          <cell r="AB202" t="str">
            <v>High income</v>
          </cell>
          <cell r="AC202">
            <v>370588000000</v>
          </cell>
          <cell r="AE202" t="str">
            <v/>
          </cell>
          <cell r="AH202">
            <v>34</v>
          </cell>
          <cell r="AI202">
            <v>313.55441284179688</v>
          </cell>
          <cell r="AJ202">
            <v>9.8879998549818993E-3</v>
          </cell>
          <cell r="AK202">
            <v>63.25</v>
          </cell>
          <cell r="AL202">
            <v>1.902800053358078E-3</v>
          </cell>
          <cell r="AM202">
            <v>875314112</v>
          </cell>
          <cell r="AN202" t="str">
            <v>Israel</v>
          </cell>
          <cell r="AO202">
            <v>1</v>
          </cell>
          <cell r="AP202">
            <v>1</v>
          </cell>
          <cell r="AQ202">
            <v>141704003584</v>
          </cell>
          <cell r="AR202">
            <v>0</v>
          </cell>
          <cell r="AW202">
            <v>2.1779341586692959E-3</v>
          </cell>
          <cell r="AY202">
            <v>18</v>
          </cell>
          <cell r="AZ202" t="str">
            <v>English</v>
          </cell>
          <cell r="BA202">
            <v>370588000000</v>
          </cell>
          <cell r="BB202">
            <v>5100</v>
          </cell>
          <cell r="BE202">
            <v>0.23000000417232513</v>
          </cell>
          <cell r="BG202">
            <v>0</v>
          </cell>
          <cell r="BH202">
            <v>291.49155084540411</v>
          </cell>
          <cell r="BI202">
            <v>8.5761582776988071E-3</v>
          </cell>
          <cell r="BJ202">
            <v>58.675000000000011</v>
          </cell>
          <cell r="BK202">
            <v>3.0046924664824679E-3</v>
          </cell>
          <cell r="BL202">
            <v>1575047552</v>
          </cell>
          <cell r="BM202">
            <v>1</v>
          </cell>
          <cell r="BN202">
            <v>1</v>
          </cell>
          <cell r="BO202">
            <v>0</v>
          </cell>
          <cell r="BP202">
            <v>0</v>
          </cell>
          <cell r="BQ202">
            <v>0</v>
          </cell>
          <cell r="BR202">
            <v>0</v>
          </cell>
          <cell r="BS202">
            <v>0</v>
          </cell>
          <cell r="BT202">
            <v>0</v>
          </cell>
          <cell r="BU202">
            <v>0</v>
          </cell>
          <cell r="BV202">
            <v>0</v>
          </cell>
          <cell r="BW202">
            <v>1</v>
          </cell>
          <cell r="BX202">
            <v>1</v>
          </cell>
          <cell r="BY202">
            <v>0</v>
          </cell>
          <cell r="BZ202">
            <v>0</v>
          </cell>
          <cell r="CA202">
            <v>0</v>
          </cell>
          <cell r="CB202">
            <v>0</v>
          </cell>
          <cell r="CC202">
            <v>1</v>
          </cell>
          <cell r="CD202">
            <v>0</v>
          </cell>
          <cell r="CE202">
            <v>0</v>
          </cell>
          <cell r="CF202">
            <v>1</v>
          </cell>
          <cell r="CG202">
            <v>0</v>
          </cell>
          <cell r="CH202">
            <v>0</v>
          </cell>
          <cell r="CI202">
            <v>0</v>
          </cell>
          <cell r="CJ202">
            <v>0</v>
          </cell>
          <cell r="CK202">
            <v>0</v>
          </cell>
          <cell r="CL202">
            <v>0</v>
          </cell>
          <cell r="CM202">
            <v>0</v>
          </cell>
          <cell r="CN202">
            <v>0</v>
          </cell>
          <cell r="CO202">
            <v>1</v>
          </cell>
          <cell r="CP202">
            <v>0</v>
          </cell>
        </row>
        <row r="203">
          <cell r="A203" t="str">
            <v>Jordan</v>
          </cell>
          <cell r="D203">
            <v>0</v>
          </cell>
          <cell r="E203">
            <v>1</v>
          </cell>
          <cell r="F203" t="str">
            <v>JOR</v>
          </cell>
          <cell r="G203" t="str">
            <v>JO</v>
          </cell>
          <cell r="H203" t="str">
            <v>Jordan</v>
          </cell>
          <cell r="I203">
            <v>1</v>
          </cell>
          <cell r="J203" t="str">
            <v>Middle East, North Africa, Afghanistan, and Pakistan</v>
          </cell>
          <cell r="K203" t="str">
            <v>developing</v>
          </cell>
          <cell r="L203">
            <v>0</v>
          </cell>
          <cell r="M203">
            <v>0</v>
          </cell>
          <cell r="N203">
            <v>0</v>
          </cell>
          <cell r="O203">
            <v>0</v>
          </cell>
          <cell r="P203">
            <v>0</v>
          </cell>
          <cell r="Q203">
            <v>0</v>
          </cell>
          <cell r="R203">
            <v>0</v>
          </cell>
          <cell r="S203">
            <v>0</v>
          </cell>
          <cell r="T203">
            <v>0</v>
          </cell>
          <cell r="U203">
            <v>0</v>
          </cell>
          <cell r="V203">
            <v>0</v>
          </cell>
          <cell r="W203">
            <v>0</v>
          </cell>
          <cell r="X203">
            <v>1</v>
          </cell>
          <cell r="Y203" t="str">
            <v>Middle East &amp; North Africa</v>
          </cell>
          <cell r="Z203">
            <v>0</v>
          </cell>
          <cell r="AA203">
            <v>0</v>
          </cell>
          <cell r="AB203" t="str">
            <v>Upper middle income</v>
          </cell>
          <cell r="AC203">
            <v>42231295775</v>
          </cell>
          <cell r="AE203" t="str">
            <v/>
          </cell>
          <cell r="AL203">
            <v>2.0850000146310776E-4</v>
          </cell>
          <cell r="AM203" t="str">
            <v/>
          </cell>
          <cell r="AN203" t="str">
            <v>Jordan</v>
          </cell>
          <cell r="AO203">
            <v>0</v>
          </cell>
          <cell r="AP203">
            <v>1</v>
          </cell>
          <cell r="AQ203">
            <v>0</v>
          </cell>
          <cell r="AR203">
            <v>0</v>
          </cell>
          <cell r="AW203">
            <v>9.5783363622964015E-5</v>
          </cell>
          <cell r="AY203">
            <v>4</v>
          </cell>
          <cell r="AZ203" t="str">
            <v>French</v>
          </cell>
          <cell r="BA203">
            <v>42231295775</v>
          </cell>
          <cell r="BB203">
            <v>821.68807983398438</v>
          </cell>
          <cell r="BE203">
            <v>0.20000000298023224</v>
          </cell>
          <cell r="BF203">
            <v>83661971.830985904</v>
          </cell>
          <cell r="BG203">
            <v>0</v>
          </cell>
          <cell r="BH203">
            <v>260.39401988356553</v>
          </cell>
          <cell r="BI203">
            <v>7.6612180442653761E-3</v>
          </cell>
          <cell r="BJ203">
            <v>78.3</v>
          </cell>
          <cell r="BK203">
            <v>1.5960157028076827E-4</v>
          </cell>
          <cell r="BL203">
            <v>83661968</v>
          </cell>
          <cell r="BM203">
            <v>1</v>
          </cell>
          <cell r="BN203">
            <v>1</v>
          </cell>
          <cell r="BO203">
            <v>0</v>
          </cell>
          <cell r="BP203">
            <v>0</v>
          </cell>
          <cell r="BQ203">
            <v>0</v>
          </cell>
          <cell r="BR203">
            <v>0</v>
          </cell>
          <cell r="BS203">
            <v>0</v>
          </cell>
          <cell r="BT203">
            <v>0</v>
          </cell>
          <cell r="BU203">
            <v>0</v>
          </cell>
          <cell r="BV203">
            <v>0</v>
          </cell>
          <cell r="BW203">
            <v>0</v>
          </cell>
          <cell r="BX203">
            <v>0</v>
          </cell>
          <cell r="BY203">
            <v>0</v>
          </cell>
          <cell r="BZ203">
            <v>1</v>
          </cell>
          <cell r="CA203">
            <v>1</v>
          </cell>
          <cell r="CB203">
            <v>0</v>
          </cell>
          <cell r="CC203">
            <v>1</v>
          </cell>
          <cell r="CD203">
            <v>0</v>
          </cell>
          <cell r="CE203">
            <v>0</v>
          </cell>
          <cell r="CF203">
            <v>1</v>
          </cell>
          <cell r="CG203">
            <v>0</v>
          </cell>
          <cell r="CH203">
            <v>0</v>
          </cell>
          <cell r="CI203">
            <v>0</v>
          </cell>
          <cell r="CJ203">
            <v>0</v>
          </cell>
          <cell r="CK203">
            <v>0</v>
          </cell>
          <cell r="CL203">
            <v>0</v>
          </cell>
          <cell r="CM203">
            <v>0</v>
          </cell>
          <cell r="CN203">
            <v>1</v>
          </cell>
          <cell r="CO203">
            <v>0</v>
          </cell>
          <cell r="CP203">
            <v>0</v>
          </cell>
        </row>
        <row r="204">
          <cell r="A204" t="str">
            <v>Kuwait</v>
          </cell>
          <cell r="D204">
            <v>0</v>
          </cell>
          <cell r="E204">
            <v>1</v>
          </cell>
          <cell r="F204" t="str">
            <v>KWT</v>
          </cell>
          <cell r="G204" t="str">
            <v>KW</v>
          </cell>
          <cell r="H204" t="str">
            <v>Kuwait</v>
          </cell>
          <cell r="I204">
            <v>1</v>
          </cell>
          <cell r="J204" t="str">
            <v>Middle East, North Africa, Afghanistan, and Pakistan</v>
          </cell>
          <cell r="K204" t="str">
            <v>developing</v>
          </cell>
          <cell r="L204">
            <v>0</v>
          </cell>
          <cell r="M204">
            <v>0</v>
          </cell>
          <cell r="N204">
            <v>0</v>
          </cell>
          <cell r="O204">
            <v>0</v>
          </cell>
          <cell r="P204">
            <v>0</v>
          </cell>
          <cell r="Q204">
            <v>0</v>
          </cell>
          <cell r="R204">
            <v>0</v>
          </cell>
          <cell r="S204">
            <v>0</v>
          </cell>
          <cell r="T204">
            <v>0</v>
          </cell>
          <cell r="U204">
            <v>1</v>
          </cell>
          <cell r="V204">
            <v>0</v>
          </cell>
          <cell r="W204">
            <v>0</v>
          </cell>
          <cell r="X204">
            <v>0</v>
          </cell>
          <cell r="Y204" t="str">
            <v>Middle East &amp; North Africa</v>
          </cell>
          <cell r="Z204">
            <v>0</v>
          </cell>
          <cell r="AA204">
            <v>0</v>
          </cell>
          <cell r="AB204" t="str">
            <v>High income</v>
          </cell>
          <cell r="AC204">
            <v>140645000000</v>
          </cell>
          <cell r="AE204" t="str">
            <v/>
          </cell>
          <cell r="AL204">
            <v>4.0160000207833946E-4</v>
          </cell>
          <cell r="AM204" t="str">
            <v/>
          </cell>
          <cell r="AN204" t="str">
            <v>Kuwait</v>
          </cell>
          <cell r="AO204">
            <v>0</v>
          </cell>
          <cell r="AP204">
            <v>1</v>
          </cell>
          <cell r="AQ204">
            <v>17252732928</v>
          </cell>
          <cell r="AR204">
            <v>0</v>
          </cell>
          <cell r="AW204">
            <v>6.3011656905469595E-4</v>
          </cell>
          <cell r="AY204">
            <v>4</v>
          </cell>
          <cell r="AZ204" t="str">
            <v/>
          </cell>
          <cell r="BA204">
            <v>140645000000</v>
          </cell>
          <cell r="BB204">
            <v>1386.5986328125</v>
          </cell>
          <cell r="BE204">
            <v>0.15000000596046448</v>
          </cell>
          <cell r="BF204">
            <v>607176410.15086699</v>
          </cell>
          <cell r="BG204">
            <v>0</v>
          </cell>
          <cell r="BH204">
            <v>369.17077369228241</v>
          </cell>
          <cell r="BI204">
            <v>1.0861608089507544E-2</v>
          </cell>
          <cell r="BJ204">
            <v>70.575000000000003</v>
          </cell>
          <cell r="BK204">
            <v>1.1583077278322883E-3</v>
          </cell>
          <cell r="BL204">
            <v>607176384</v>
          </cell>
          <cell r="BM204">
            <v>1</v>
          </cell>
          <cell r="BN204">
            <v>1</v>
          </cell>
          <cell r="BO204">
            <v>0</v>
          </cell>
          <cell r="BP204">
            <v>0</v>
          </cell>
          <cell r="BQ204">
            <v>0</v>
          </cell>
          <cell r="BR204">
            <v>0</v>
          </cell>
          <cell r="BS204">
            <v>0</v>
          </cell>
          <cell r="BT204">
            <v>0</v>
          </cell>
          <cell r="BU204">
            <v>0</v>
          </cell>
          <cell r="BV204">
            <v>0</v>
          </cell>
          <cell r="BW204">
            <v>0</v>
          </cell>
          <cell r="BX204">
            <v>0</v>
          </cell>
          <cell r="BY204">
            <v>0</v>
          </cell>
          <cell r="BZ204">
            <v>1</v>
          </cell>
          <cell r="CA204">
            <v>1</v>
          </cell>
          <cell r="CB204">
            <v>0</v>
          </cell>
          <cell r="CC204">
            <v>1</v>
          </cell>
          <cell r="CD204">
            <v>0</v>
          </cell>
          <cell r="CE204">
            <v>0</v>
          </cell>
          <cell r="CF204">
            <v>1</v>
          </cell>
          <cell r="CG204">
            <v>0</v>
          </cell>
          <cell r="CH204">
            <v>0</v>
          </cell>
          <cell r="CI204">
            <v>0</v>
          </cell>
          <cell r="CJ204">
            <v>0</v>
          </cell>
          <cell r="CK204">
            <v>0</v>
          </cell>
          <cell r="CL204">
            <v>0</v>
          </cell>
          <cell r="CM204">
            <v>0</v>
          </cell>
          <cell r="CN204">
            <v>0</v>
          </cell>
          <cell r="CO204">
            <v>1</v>
          </cell>
          <cell r="CP204">
            <v>0</v>
          </cell>
        </row>
        <row r="205">
          <cell r="A205" t="str">
            <v>Lebanon</v>
          </cell>
          <cell r="B205" t="str">
            <v>Lebanon</v>
          </cell>
          <cell r="C205" t="str">
            <v>Lebanon2</v>
          </cell>
          <cell r="D205">
            <v>1</v>
          </cell>
          <cell r="E205">
            <v>1</v>
          </cell>
          <cell r="F205" t="str">
            <v>LBN</v>
          </cell>
          <cell r="G205" t="str">
            <v>LB</v>
          </cell>
          <cell r="H205" t="str">
            <v>Lebanon</v>
          </cell>
          <cell r="I205">
            <v>1</v>
          </cell>
          <cell r="J205" t="str">
            <v>Middle East, North Africa, Afghanistan, and Pakistan</v>
          </cell>
          <cell r="K205" t="str">
            <v>developing</v>
          </cell>
          <cell r="L205">
            <v>0</v>
          </cell>
          <cell r="M205">
            <v>0</v>
          </cell>
          <cell r="N205">
            <v>0</v>
          </cell>
          <cell r="O205">
            <v>0</v>
          </cell>
          <cell r="P205">
            <v>0</v>
          </cell>
          <cell r="Q205">
            <v>0</v>
          </cell>
          <cell r="R205">
            <v>0</v>
          </cell>
          <cell r="S205">
            <v>0</v>
          </cell>
          <cell r="T205">
            <v>0</v>
          </cell>
          <cell r="U205">
            <v>0</v>
          </cell>
          <cell r="V205">
            <v>0</v>
          </cell>
          <cell r="W205">
            <v>0</v>
          </cell>
          <cell r="X205">
            <v>0</v>
          </cell>
          <cell r="Y205" t="str">
            <v>Middle East &amp; North Africa</v>
          </cell>
          <cell r="Z205">
            <v>0</v>
          </cell>
          <cell r="AA205">
            <v>0</v>
          </cell>
          <cell r="AB205" t="str">
            <v>Upper middle income</v>
          </cell>
          <cell r="AC205">
            <v>56639155556</v>
          </cell>
          <cell r="AE205" t="str">
            <v/>
          </cell>
          <cell r="AH205">
            <v>11</v>
          </cell>
          <cell r="AI205">
            <v>644.4132080078125</v>
          </cell>
          <cell r="AJ205">
            <v>2.0321700721979141E-2</v>
          </cell>
          <cell r="AK205">
            <v>72.025001525878906</v>
          </cell>
          <cell r="AL205">
            <v>5.1302998326718807E-3</v>
          </cell>
          <cell r="AM205">
            <v>2360010622</v>
          </cell>
          <cell r="AN205" t="str">
            <v>Lebanon</v>
          </cell>
          <cell r="AO205">
            <v>1</v>
          </cell>
          <cell r="AP205">
            <v>1</v>
          </cell>
          <cell r="AQ205">
            <v>3558721536</v>
          </cell>
          <cell r="AR205">
            <v>1</v>
          </cell>
          <cell r="AS205">
            <v>38</v>
          </cell>
          <cell r="AT205">
            <v>220.54159908224301</v>
          </cell>
          <cell r="AU205">
            <v>5.8059851497661574E-3</v>
          </cell>
          <cell r="AV205">
            <v>72.842633836761905</v>
          </cell>
          <cell r="AW205">
            <v>1.8578078444423334E-4</v>
          </cell>
          <cell r="AX205">
            <v>0</v>
          </cell>
          <cell r="AY205">
            <v>4</v>
          </cell>
          <cell r="AZ205" t="str">
            <v/>
          </cell>
          <cell r="BA205">
            <v>56639155556</v>
          </cell>
          <cell r="BB205">
            <v>564.91055297851563</v>
          </cell>
          <cell r="BE205">
            <v>0.15000000596046448</v>
          </cell>
          <cell r="BF205">
            <v>1673225417.3</v>
          </cell>
          <cell r="BG205">
            <v>0</v>
          </cell>
          <cell r="BH205">
            <v>385.52456513336938</v>
          </cell>
          <cell r="BI205">
            <v>1.1342763386916567E-2</v>
          </cell>
          <cell r="BJ205">
            <v>63.975000000000001</v>
          </cell>
          <cell r="BK205">
            <v>3.192004661021707E-3</v>
          </cell>
          <cell r="BL205">
            <v>1673225472</v>
          </cell>
          <cell r="BM205">
            <v>1</v>
          </cell>
          <cell r="BN205">
            <v>1</v>
          </cell>
          <cell r="BO205">
            <v>0</v>
          </cell>
          <cell r="BP205">
            <v>0</v>
          </cell>
          <cell r="BQ205">
            <v>0</v>
          </cell>
          <cell r="BR205">
            <v>0</v>
          </cell>
          <cell r="BS205">
            <v>0</v>
          </cell>
          <cell r="BT205">
            <v>0</v>
          </cell>
          <cell r="BU205">
            <v>0</v>
          </cell>
          <cell r="BV205">
            <v>0</v>
          </cell>
          <cell r="BW205">
            <v>0</v>
          </cell>
          <cell r="BX205">
            <v>0</v>
          </cell>
          <cell r="BY205">
            <v>0</v>
          </cell>
          <cell r="BZ205">
            <v>1</v>
          </cell>
          <cell r="CA205">
            <v>1</v>
          </cell>
          <cell r="CB205">
            <v>0</v>
          </cell>
          <cell r="CC205">
            <v>1</v>
          </cell>
          <cell r="CD205">
            <v>0</v>
          </cell>
          <cell r="CE205">
            <v>0</v>
          </cell>
          <cell r="CF205">
            <v>1</v>
          </cell>
          <cell r="CG205">
            <v>0</v>
          </cell>
          <cell r="CH205">
            <v>0</v>
          </cell>
          <cell r="CI205">
            <v>0</v>
          </cell>
          <cell r="CJ205">
            <v>0</v>
          </cell>
          <cell r="CK205">
            <v>0</v>
          </cell>
          <cell r="CL205">
            <v>0</v>
          </cell>
          <cell r="CM205">
            <v>0</v>
          </cell>
          <cell r="CN205">
            <v>1</v>
          </cell>
          <cell r="CO205">
            <v>0</v>
          </cell>
          <cell r="CP205">
            <v>0</v>
          </cell>
        </row>
        <row r="206">
          <cell r="A206" t="str">
            <v>Libya</v>
          </cell>
          <cell r="D206">
            <v>0</v>
          </cell>
          <cell r="E206">
            <v>0</v>
          </cell>
          <cell r="F206" t="str">
            <v>LBY</v>
          </cell>
          <cell r="G206" t="str">
            <v>LY</v>
          </cell>
          <cell r="H206" t="str">
            <v>Libya</v>
          </cell>
          <cell r="I206">
            <v>1</v>
          </cell>
          <cell r="J206" t="str">
            <v>Middle East, North Africa, Afghanistan, and Pakistan</v>
          </cell>
          <cell r="K206" t="str">
            <v>developing</v>
          </cell>
          <cell r="L206">
            <v>0</v>
          </cell>
          <cell r="M206">
            <v>0</v>
          </cell>
          <cell r="N206">
            <v>0</v>
          </cell>
          <cell r="O206">
            <v>0</v>
          </cell>
          <cell r="P206">
            <v>0</v>
          </cell>
          <cell r="Q206">
            <v>0</v>
          </cell>
          <cell r="R206">
            <v>0</v>
          </cell>
          <cell r="S206">
            <v>0</v>
          </cell>
          <cell r="T206">
            <v>0</v>
          </cell>
          <cell r="U206">
            <v>1</v>
          </cell>
          <cell r="V206">
            <v>0</v>
          </cell>
          <cell r="W206">
            <v>0</v>
          </cell>
          <cell r="X206">
            <v>0</v>
          </cell>
          <cell r="Y206" t="str">
            <v>Middle East &amp; North Africa</v>
          </cell>
          <cell r="Z206">
            <v>1</v>
          </cell>
          <cell r="AA206">
            <v>0</v>
          </cell>
          <cell r="AB206" t="str">
            <v>Upper middle income</v>
          </cell>
          <cell r="AC206">
            <v>48364208571</v>
          </cell>
          <cell r="AE206" t="str">
            <v/>
          </cell>
          <cell r="AL206">
            <v>1.4800000371906208E-6</v>
          </cell>
          <cell r="AM206" t="str">
            <v/>
          </cell>
          <cell r="AN206" t="str">
            <v>Libya</v>
          </cell>
          <cell r="AO206">
            <v>0</v>
          </cell>
          <cell r="AP206">
            <v>0</v>
          </cell>
          <cell r="AQ206">
            <v>0</v>
          </cell>
          <cell r="AR206">
            <v>0</v>
          </cell>
          <cell r="AW206">
            <v>1.4473644360802265E-4</v>
          </cell>
          <cell r="AY206">
            <v>3</v>
          </cell>
          <cell r="AZ206" t="str">
            <v/>
          </cell>
          <cell r="BA206">
            <v>48364208571</v>
          </cell>
          <cell r="BB206">
            <v>124.33761596679688</v>
          </cell>
          <cell r="BE206">
            <v>0.20000000298023224</v>
          </cell>
          <cell r="BG206">
            <v>0</v>
          </cell>
          <cell r="BH206" t="str">
            <v/>
          </cell>
          <cell r="BI206" t="str">
            <v/>
          </cell>
          <cell r="BJ206" t="str">
            <v/>
          </cell>
          <cell r="BK206" t="str">
            <v/>
          </cell>
          <cell r="BL206">
            <v>2070918.75</v>
          </cell>
          <cell r="BM206">
            <v>1</v>
          </cell>
          <cell r="BN206">
            <v>0</v>
          </cell>
          <cell r="BO206" t="str">
            <v/>
          </cell>
          <cell r="BP206" t="str">
            <v/>
          </cell>
          <cell r="BQ206">
            <v>0</v>
          </cell>
          <cell r="BR206">
            <v>0</v>
          </cell>
          <cell r="BS206">
            <v>0</v>
          </cell>
          <cell r="BT206">
            <v>0</v>
          </cell>
          <cell r="BU206">
            <v>0</v>
          </cell>
          <cell r="BV206">
            <v>0</v>
          </cell>
          <cell r="BW206">
            <v>0</v>
          </cell>
          <cell r="BX206">
            <v>0</v>
          </cell>
          <cell r="BY206">
            <v>0</v>
          </cell>
          <cell r="BZ206">
            <v>1</v>
          </cell>
          <cell r="CA206">
            <v>1</v>
          </cell>
          <cell r="CB206">
            <v>0</v>
          </cell>
          <cell r="CC206">
            <v>1</v>
          </cell>
          <cell r="CD206">
            <v>0</v>
          </cell>
          <cell r="CE206">
            <v>0</v>
          </cell>
          <cell r="CF206">
            <v>1</v>
          </cell>
          <cell r="CG206">
            <v>0</v>
          </cell>
          <cell r="CH206">
            <v>0</v>
          </cell>
          <cell r="CI206">
            <v>0</v>
          </cell>
          <cell r="CJ206">
            <v>0</v>
          </cell>
          <cell r="CK206">
            <v>1</v>
          </cell>
          <cell r="CL206">
            <v>0</v>
          </cell>
          <cell r="CM206">
            <v>0</v>
          </cell>
          <cell r="CN206">
            <v>1</v>
          </cell>
          <cell r="CO206">
            <v>0</v>
          </cell>
          <cell r="CP206">
            <v>0</v>
          </cell>
        </row>
        <row r="207">
          <cell r="A207" t="str">
            <v>Malta</v>
          </cell>
          <cell r="B207" t="str">
            <v>Malta</v>
          </cell>
          <cell r="C207" t="str">
            <v>Malta</v>
          </cell>
          <cell r="D207">
            <v>1</v>
          </cell>
          <cell r="E207">
            <v>1</v>
          </cell>
          <cell r="F207" t="str">
            <v>MLT</v>
          </cell>
          <cell r="G207" t="str">
            <v>MT</v>
          </cell>
          <cell r="H207" t="str">
            <v>Malta</v>
          </cell>
          <cell r="J207" t="str">
            <v/>
          </cell>
          <cell r="K207" t="str">
            <v>developed</v>
          </cell>
          <cell r="L207">
            <v>1</v>
          </cell>
          <cell r="M207">
            <v>0</v>
          </cell>
          <cell r="N207">
            <v>0</v>
          </cell>
          <cell r="O207">
            <v>0</v>
          </cell>
          <cell r="P207">
            <v>0</v>
          </cell>
          <cell r="Q207">
            <v>0</v>
          </cell>
          <cell r="R207">
            <v>0</v>
          </cell>
          <cell r="S207">
            <v>0</v>
          </cell>
          <cell r="T207">
            <v>0</v>
          </cell>
          <cell r="U207">
            <v>0</v>
          </cell>
          <cell r="V207">
            <v>1</v>
          </cell>
          <cell r="W207">
            <v>0</v>
          </cell>
          <cell r="X207">
            <v>0</v>
          </cell>
          <cell r="Y207" t="str">
            <v>Middle East &amp; North Africa</v>
          </cell>
          <cell r="Z207">
            <v>0</v>
          </cell>
          <cell r="AA207">
            <v>0</v>
          </cell>
          <cell r="AB207" t="str">
            <v>High income</v>
          </cell>
          <cell r="AC207">
            <v>14553422929</v>
          </cell>
          <cell r="AE207" t="str">
            <v/>
          </cell>
          <cell r="AH207">
            <v>20</v>
          </cell>
          <cell r="AI207">
            <v>426.3096923828125</v>
          </cell>
          <cell r="AJ207">
            <v>1.3443700037896633E-2</v>
          </cell>
          <cell r="AK207">
            <v>60.525001525878906</v>
          </cell>
          <cell r="AL207">
            <v>7.1081998758018017E-3</v>
          </cell>
          <cell r="AM207">
            <v>3269885215</v>
          </cell>
          <cell r="AN207" t="str">
            <v>Malta</v>
          </cell>
          <cell r="AO207">
            <v>1</v>
          </cell>
          <cell r="AP207">
            <v>1</v>
          </cell>
          <cell r="AQ207">
            <v>132198129664</v>
          </cell>
          <cell r="AR207">
            <v>1</v>
          </cell>
          <cell r="AS207">
            <v>23</v>
          </cell>
          <cell r="AT207">
            <v>519.12056516063456</v>
          </cell>
          <cell r="AU207">
            <v>1.3666384504344209E-2</v>
          </cell>
          <cell r="AV207">
            <v>73.514230854476196</v>
          </cell>
          <cell r="AW207">
            <v>2.2308067091706819E-3</v>
          </cell>
          <cell r="AX207">
            <v>0.05</v>
          </cell>
          <cell r="AY207">
            <v>4</v>
          </cell>
          <cell r="AZ207" t="str">
            <v/>
          </cell>
          <cell r="BA207">
            <v>14553422929</v>
          </cell>
          <cell r="BB207">
            <v>1663.8345031738281</v>
          </cell>
          <cell r="BE207">
            <v>0.34999999403953552</v>
          </cell>
          <cell r="BF207">
            <v>3472241755.0487199</v>
          </cell>
          <cell r="BG207">
            <v>0</v>
          </cell>
          <cell r="BH207">
            <v>442.19845969399569</v>
          </cell>
          <cell r="BI207">
            <v>1.301020207786965E-2</v>
          </cell>
          <cell r="BJ207">
            <v>61.749999999999993</v>
          </cell>
          <cell r="BK207">
            <v>6.6239800995818322E-3</v>
          </cell>
          <cell r="BL207">
            <v>3472241664</v>
          </cell>
          <cell r="BM207">
            <v>1</v>
          </cell>
          <cell r="BN207">
            <v>1</v>
          </cell>
          <cell r="BO207">
            <v>0</v>
          </cell>
          <cell r="BP207">
            <v>0</v>
          </cell>
          <cell r="BQ207">
            <v>1</v>
          </cell>
          <cell r="BR207">
            <v>1</v>
          </cell>
          <cell r="BS207">
            <v>1</v>
          </cell>
          <cell r="BT207">
            <v>1</v>
          </cell>
          <cell r="BU207">
            <v>1</v>
          </cell>
          <cell r="BV207">
            <v>1</v>
          </cell>
          <cell r="BW207">
            <v>0</v>
          </cell>
          <cell r="BX207">
            <v>0</v>
          </cell>
          <cell r="BY207">
            <v>0</v>
          </cell>
          <cell r="BZ207">
            <v>1</v>
          </cell>
          <cell r="CA207">
            <v>1</v>
          </cell>
          <cell r="CB207">
            <v>0</v>
          </cell>
          <cell r="CC207">
            <v>1</v>
          </cell>
          <cell r="CD207">
            <v>0</v>
          </cell>
          <cell r="CE207">
            <v>0</v>
          </cell>
          <cell r="CF207">
            <v>1</v>
          </cell>
          <cell r="CG207">
            <v>0</v>
          </cell>
          <cell r="CH207">
            <v>0</v>
          </cell>
          <cell r="CI207">
            <v>0</v>
          </cell>
          <cell r="CJ207">
            <v>0</v>
          </cell>
          <cell r="CK207">
            <v>0</v>
          </cell>
          <cell r="CL207">
            <v>0</v>
          </cell>
          <cell r="CM207">
            <v>0</v>
          </cell>
          <cell r="CN207">
            <v>0</v>
          </cell>
          <cell r="CO207">
            <v>1</v>
          </cell>
          <cell r="CP207">
            <v>0</v>
          </cell>
        </row>
        <row r="208">
          <cell r="A208" t="str">
            <v>Morocco</v>
          </cell>
          <cell r="D208">
            <v>0</v>
          </cell>
          <cell r="E208">
            <v>1</v>
          </cell>
          <cell r="F208" t="str">
            <v>MAR</v>
          </cell>
          <cell r="G208" t="str">
            <v>MA</v>
          </cell>
          <cell r="H208" t="str">
            <v>Morocco</v>
          </cell>
          <cell r="I208">
            <v>1</v>
          </cell>
          <cell r="J208" t="str">
            <v>Middle East, North Africa, Afghanistan, and Pakistan</v>
          </cell>
          <cell r="K208" t="str">
            <v>developing</v>
          </cell>
          <cell r="L208">
            <v>0</v>
          </cell>
          <cell r="M208">
            <v>0</v>
          </cell>
          <cell r="N208">
            <v>0</v>
          </cell>
          <cell r="O208">
            <v>0</v>
          </cell>
          <cell r="P208">
            <v>0</v>
          </cell>
          <cell r="Q208">
            <v>0</v>
          </cell>
          <cell r="R208">
            <v>0</v>
          </cell>
          <cell r="S208">
            <v>0</v>
          </cell>
          <cell r="T208">
            <v>0</v>
          </cell>
          <cell r="U208">
            <v>0</v>
          </cell>
          <cell r="V208">
            <v>0</v>
          </cell>
          <cell r="W208">
            <v>0</v>
          </cell>
          <cell r="X208">
            <v>1</v>
          </cell>
          <cell r="Y208" t="str">
            <v>Middle East &amp; North Africa</v>
          </cell>
          <cell r="Z208">
            <v>1</v>
          </cell>
          <cell r="AA208">
            <v>0</v>
          </cell>
          <cell r="AB208" t="str">
            <v>Lower middle income</v>
          </cell>
          <cell r="AC208">
            <v>117921000000</v>
          </cell>
          <cell r="AE208" t="str">
            <v/>
          </cell>
          <cell r="AL208">
            <v>1.4350000128615648E-4</v>
          </cell>
          <cell r="AM208" t="str">
            <v/>
          </cell>
          <cell r="AN208" t="str">
            <v>Morocco</v>
          </cell>
          <cell r="AO208">
            <v>0</v>
          </cell>
          <cell r="AP208">
            <v>1</v>
          </cell>
          <cell r="AQ208">
            <v>0</v>
          </cell>
          <cell r="AR208">
            <v>0</v>
          </cell>
          <cell r="AW208">
            <v>4.8156177325436644E-4</v>
          </cell>
          <cell r="AY208">
            <v>6</v>
          </cell>
          <cell r="AZ208" t="str">
            <v/>
          </cell>
          <cell r="BA208">
            <v>117921000000</v>
          </cell>
          <cell r="BB208">
            <v>1063.0960998535156</v>
          </cell>
          <cell r="BE208">
            <v>0.31000000238418579</v>
          </cell>
          <cell r="BF208">
            <v>68088111.074704304</v>
          </cell>
          <cell r="BG208">
            <v>0</v>
          </cell>
          <cell r="BH208">
            <v>157.49061606889961</v>
          </cell>
          <cell r="BI208">
            <v>4.6336315640775417E-3</v>
          </cell>
          <cell r="BJ208">
            <v>67.75</v>
          </cell>
          <cell r="BK208">
            <v>1.2989138562174521E-4</v>
          </cell>
          <cell r="BL208">
            <v>68088112</v>
          </cell>
          <cell r="BM208">
            <v>1</v>
          </cell>
          <cell r="BN208">
            <v>1</v>
          </cell>
          <cell r="BO208">
            <v>0</v>
          </cell>
          <cell r="BP208">
            <v>0</v>
          </cell>
          <cell r="BQ208">
            <v>0</v>
          </cell>
          <cell r="BR208">
            <v>0</v>
          </cell>
          <cell r="BS208">
            <v>0</v>
          </cell>
          <cell r="BT208">
            <v>0</v>
          </cell>
          <cell r="BU208">
            <v>0</v>
          </cell>
          <cell r="BV208">
            <v>0</v>
          </cell>
          <cell r="BW208">
            <v>0</v>
          </cell>
          <cell r="BX208">
            <v>0</v>
          </cell>
          <cell r="BY208">
            <v>0</v>
          </cell>
          <cell r="BZ208">
            <v>1</v>
          </cell>
          <cell r="CA208">
            <v>1</v>
          </cell>
          <cell r="CB208">
            <v>0</v>
          </cell>
          <cell r="CC208">
            <v>1</v>
          </cell>
          <cell r="CD208">
            <v>0</v>
          </cell>
          <cell r="CE208">
            <v>0</v>
          </cell>
          <cell r="CF208">
            <v>1</v>
          </cell>
          <cell r="CG208">
            <v>0</v>
          </cell>
          <cell r="CH208">
            <v>0</v>
          </cell>
          <cell r="CI208">
            <v>0</v>
          </cell>
          <cell r="CJ208">
            <v>0</v>
          </cell>
          <cell r="CK208">
            <v>1</v>
          </cell>
          <cell r="CL208">
            <v>0</v>
          </cell>
          <cell r="CM208">
            <v>0</v>
          </cell>
          <cell r="CN208">
            <v>0</v>
          </cell>
          <cell r="CO208">
            <v>0</v>
          </cell>
          <cell r="CP208">
            <v>1</v>
          </cell>
        </row>
        <row r="209">
          <cell r="A209" t="str">
            <v>Oman</v>
          </cell>
          <cell r="D209">
            <v>0</v>
          </cell>
          <cell r="E209">
            <v>0</v>
          </cell>
          <cell r="F209" t="str">
            <v>OMN</v>
          </cell>
          <cell r="G209" t="str">
            <v>OM</v>
          </cell>
          <cell r="H209" t="str">
            <v>Oman</v>
          </cell>
          <cell r="I209">
            <v>1</v>
          </cell>
          <cell r="J209" t="str">
            <v>Middle East, North Africa, Afghanistan, and Pakistan</v>
          </cell>
          <cell r="K209" t="str">
            <v>developing</v>
          </cell>
          <cell r="L209">
            <v>0</v>
          </cell>
          <cell r="M209">
            <v>0</v>
          </cell>
          <cell r="N209">
            <v>0</v>
          </cell>
          <cell r="O209">
            <v>0</v>
          </cell>
          <cell r="P209">
            <v>0</v>
          </cell>
          <cell r="Q209">
            <v>0</v>
          </cell>
          <cell r="R209">
            <v>0</v>
          </cell>
          <cell r="S209">
            <v>0</v>
          </cell>
          <cell r="T209">
            <v>0</v>
          </cell>
          <cell r="U209">
            <v>0</v>
          </cell>
          <cell r="V209">
            <v>0</v>
          </cell>
          <cell r="W209">
            <v>1</v>
          </cell>
          <cell r="X209">
            <v>0</v>
          </cell>
          <cell r="Y209" t="str">
            <v>Middle East &amp; North Africa</v>
          </cell>
          <cell r="Z209">
            <v>0</v>
          </cell>
          <cell r="AA209">
            <v>0</v>
          </cell>
          <cell r="AB209" t="str">
            <v>High income</v>
          </cell>
          <cell r="AC209">
            <v>79276723017</v>
          </cell>
          <cell r="AE209" t="str">
            <v/>
          </cell>
          <cell r="AL209">
            <v>3.6500001442618668E-5</v>
          </cell>
          <cell r="AM209" t="str">
            <v/>
          </cell>
          <cell r="AN209" t="str">
            <v>Oman</v>
          </cell>
          <cell r="AO209">
            <v>0</v>
          </cell>
          <cell r="AP209">
            <v>0</v>
          </cell>
          <cell r="AQ209">
            <v>0</v>
          </cell>
          <cell r="AR209">
            <v>0</v>
          </cell>
          <cell r="AW209">
            <v>1.1799245986909725E-4</v>
          </cell>
          <cell r="AY209">
            <v>4</v>
          </cell>
          <cell r="AZ209" t="str">
            <v/>
          </cell>
          <cell r="BA209">
            <v>79276723017</v>
          </cell>
          <cell r="BB209">
            <v>546.8642578125</v>
          </cell>
          <cell r="BE209">
            <v>0.15000000596046448</v>
          </cell>
          <cell r="BG209">
            <v>0</v>
          </cell>
          <cell r="BH209" t="str">
            <v/>
          </cell>
          <cell r="BI209" t="str">
            <v/>
          </cell>
          <cell r="BJ209" t="str">
            <v/>
          </cell>
          <cell r="BK209" t="str">
            <v/>
          </cell>
          <cell r="BL209">
            <v>130940128</v>
          </cell>
          <cell r="BM209">
            <v>1</v>
          </cell>
          <cell r="BN209">
            <v>0</v>
          </cell>
          <cell r="BO209" t="str">
            <v/>
          </cell>
          <cell r="BP209" t="str">
            <v/>
          </cell>
          <cell r="BQ209">
            <v>0</v>
          </cell>
          <cell r="BR209">
            <v>0</v>
          </cell>
          <cell r="BS209">
            <v>0</v>
          </cell>
          <cell r="BT209">
            <v>0</v>
          </cell>
          <cell r="BU209">
            <v>0</v>
          </cell>
          <cell r="BV209">
            <v>0</v>
          </cell>
          <cell r="BW209">
            <v>0</v>
          </cell>
          <cell r="BX209">
            <v>0</v>
          </cell>
          <cell r="BY209">
            <v>0</v>
          </cell>
          <cell r="BZ209">
            <v>1</v>
          </cell>
          <cell r="CA209">
            <v>1</v>
          </cell>
          <cell r="CB209">
            <v>0</v>
          </cell>
          <cell r="CC209">
            <v>1</v>
          </cell>
          <cell r="CD209">
            <v>0</v>
          </cell>
          <cell r="CE209">
            <v>0</v>
          </cell>
          <cell r="CF209">
            <v>1</v>
          </cell>
          <cell r="CG209">
            <v>0</v>
          </cell>
          <cell r="CH209">
            <v>0</v>
          </cell>
          <cell r="CI209">
            <v>0</v>
          </cell>
          <cell r="CJ209">
            <v>0</v>
          </cell>
          <cell r="CK209">
            <v>0</v>
          </cell>
          <cell r="CL209">
            <v>0</v>
          </cell>
          <cell r="CM209">
            <v>0</v>
          </cell>
          <cell r="CN209">
            <v>0</v>
          </cell>
          <cell r="CO209">
            <v>1</v>
          </cell>
          <cell r="CP209">
            <v>0</v>
          </cell>
        </row>
        <row r="210">
          <cell r="A210" t="str">
            <v>Qatar</v>
          </cell>
          <cell r="D210">
            <v>0</v>
          </cell>
          <cell r="E210">
            <v>1</v>
          </cell>
          <cell r="F210" t="str">
            <v>QAT</v>
          </cell>
          <cell r="G210" t="str">
            <v>QA</v>
          </cell>
          <cell r="H210" t="str">
            <v>Qatar</v>
          </cell>
          <cell r="I210">
            <v>1</v>
          </cell>
          <cell r="J210" t="str">
            <v>Middle East, North Africa, Afghanistan, and Pakistan</v>
          </cell>
          <cell r="K210" t="str">
            <v>developing</v>
          </cell>
          <cell r="L210">
            <v>0</v>
          </cell>
          <cell r="M210">
            <v>0</v>
          </cell>
          <cell r="N210">
            <v>0</v>
          </cell>
          <cell r="O210">
            <v>0</v>
          </cell>
          <cell r="P210">
            <v>0</v>
          </cell>
          <cell r="Q210">
            <v>0</v>
          </cell>
          <cell r="R210">
            <v>0</v>
          </cell>
          <cell r="S210">
            <v>0</v>
          </cell>
          <cell r="T210">
            <v>0</v>
          </cell>
          <cell r="U210">
            <v>0</v>
          </cell>
          <cell r="V210">
            <v>0</v>
          </cell>
          <cell r="W210">
            <v>0</v>
          </cell>
          <cell r="X210">
            <v>0</v>
          </cell>
          <cell r="Y210" t="str">
            <v>Middle East &amp; North Africa</v>
          </cell>
          <cell r="Z210">
            <v>0</v>
          </cell>
          <cell r="AA210">
            <v>0</v>
          </cell>
          <cell r="AB210" t="str">
            <v>High income</v>
          </cell>
          <cell r="AC210">
            <v>191362000000</v>
          </cell>
          <cell r="AE210" t="str">
            <v/>
          </cell>
          <cell r="AL210">
            <v>5.5810000048950315E-4</v>
          </cell>
          <cell r="AM210" t="str">
            <v/>
          </cell>
          <cell r="AN210" t="str">
            <v>Qatar</v>
          </cell>
          <cell r="AO210">
            <v>0</v>
          </cell>
          <cell r="AP210">
            <v>1</v>
          </cell>
          <cell r="AQ210">
            <v>0</v>
          </cell>
          <cell r="AR210">
            <v>0</v>
          </cell>
          <cell r="AW210">
            <v>6.1213191904264529E-4</v>
          </cell>
          <cell r="AY210">
            <v>4</v>
          </cell>
          <cell r="AZ210" t="str">
            <v/>
          </cell>
          <cell r="BA210">
            <v>191362000000</v>
          </cell>
          <cell r="BB210">
            <v>1129.8211059570313</v>
          </cell>
          <cell r="BE210">
            <v>0.10000000149011612</v>
          </cell>
          <cell r="BG210">
            <v>0</v>
          </cell>
          <cell r="BH210">
            <v>433.04741248915502</v>
          </cell>
          <cell r="BI210">
            <v>1.2740963298880033E-2</v>
          </cell>
          <cell r="BJ210">
            <v>77.000000000000014</v>
          </cell>
          <cell r="BK210">
            <v>8.5347306057806643E-4</v>
          </cell>
          <cell r="BL210">
            <v>447382816</v>
          </cell>
          <cell r="BM210">
            <v>1</v>
          </cell>
          <cell r="BN210">
            <v>1</v>
          </cell>
          <cell r="BO210">
            <v>0</v>
          </cell>
          <cell r="BP210">
            <v>0</v>
          </cell>
          <cell r="BQ210">
            <v>0</v>
          </cell>
          <cell r="BR210">
            <v>0</v>
          </cell>
          <cell r="BS210">
            <v>0</v>
          </cell>
          <cell r="BT210">
            <v>0</v>
          </cell>
          <cell r="BU210">
            <v>0</v>
          </cell>
          <cell r="BV210">
            <v>0</v>
          </cell>
          <cell r="BW210">
            <v>0</v>
          </cell>
          <cell r="BX210">
            <v>0</v>
          </cell>
          <cell r="BY210">
            <v>0</v>
          </cell>
          <cell r="BZ210">
            <v>1</v>
          </cell>
          <cell r="CA210">
            <v>1</v>
          </cell>
          <cell r="CB210">
            <v>0</v>
          </cell>
          <cell r="CC210">
            <v>1</v>
          </cell>
          <cell r="CD210">
            <v>0</v>
          </cell>
          <cell r="CE210">
            <v>0</v>
          </cell>
          <cell r="CF210">
            <v>1</v>
          </cell>
          <cell r="CG210">
            <v>0</v>
          </cell>
          <cell r="CH210">
            <v>0</v>
          </cell>
          <cell r="CI210">
            <v>0</v>
          </cell>
          <cell r="CJ210">
            <v>0</v>
          </cell>
          <cell r="CK210">
            <v>0</v>
          </cell>
          <cell r="CL210">
            <v>0</v>
          </cell>
          <cell r="CM210">
            <v>0</v>
          </cell>
          <cell r="CN210">
            <v>0</v>
          </cell>
          <cell r="CO210">
            <v>1</v>
          </cell>
          <cell r="CP210">
            <v>0</v>
          </cell>
        </row>
        <row r="211">
          <cell r="A211" t="str">
            <v>Saudi Arabia</v>
          </cell>
          <cell r="B211" t="str">
            <v>Saudi Arabia</v>
          </cell>
          <cell r="C211" t="str">
            <v>Saudi Arabia</v>
          </cell>
          <cell r="D211">
            <v>1</v>
          </cell>
          <cell r="E211">
            <v>1</v>
          </cell>
          <cell r="F211" t="str">
            <v>SAU</v>
          </cell>
          <cell r="G211" t="str">
            <v>SA</v>
          </cell>
          <cell r="H211" t="str">
            <v>Saudi Arabia</v>
          </cell>
          <cell r="I211">
            <v>1</v>
          </cell>
          <cell r="J211" t="str">
            <v>Middle East, North Africa, Afghanistan, and Pakistan</v>
          </cell>
          <cell r="K211" t="str">
            <v>developing</v>
          </cell>
          <cell r="L211">
            <v>0</v>
          </cell>
          <cell r="M211">
            <v>0</v>
          </cell>
          <cell r="N211">
            <v>0</v>
          </cell>
          <cell r="O211">
            <v>0</v>
          </cell>
          <cell r="P211">
            <v>0</v>
          </cell>
          <cell r="Q211">
            <v>0</v>
          </cell>
          <cell r="R211">
            <v>0</v>
          </cell>
          <cell r="S211">
            <v>0</v>
          </cell>
          <cell r="T211">
            <v>0</v>
          </cell>
          <cell r="U211">
            <v>1</v>
          </cell>
          <cell r="V211">
            <v>0</v>
          </cell>
          <cell r="W211">
            <v>0</v>
          </cell>
          <cell r="X211">
            <v>0</v>
          </cell>
          <cell r="Y211" t="str">
            <v>Middle East &amp; North Africa</v>
          </cell>
          <cell r="Z211">
            <v>0</v>
          </cell>
          <cell r="AA211">
            <v>0</v>
          </cell>
          <cell r="AB211" t="str">
            <v>High income</v>
          </cell>
          <cell r="AC211">
            <v>786522000000</v>
          </cell>
          <cell r="AE211" t="str">
            <v/>
          </cell>
          <cell r="AH211">
            <v>37</v>
          </cell>
          <cell r="AI211">
            <v>278.57540893554688</v>
          </cell>
          <cell r="AJ211">
            <v>8.7849004194140434E-3</v>
          </cell>
          <cell r="AK211">
            <v>69.875</v>
          </cell>
          <cell r="AL211">
            <v>5.444000125862658E-4</v>
          </cell>
          <cell r="AM211">
            <v>250438933.30000001</v>
          </cell>
          <cell r="AN211" t="str">
            <v>Saudi Arabia</v>
          </cell>
          <cell r="AO211">
            <v>1</v>
          </cell>
          <cell r="AP211">
            <v>1</v>
          </cell>
          <cell r="AQ211">
            <v>223789137920</v>
          </cell>
          <cell r="AR211">
            <v>0</v>
          </cell>
          <cell r="AW211">
            <v>8.5732547266562694E-4</v>
          </cell>
          <cell r="AY211">
            <v>13</v>
          </cell>
          <cell r="AZ211" t="str">
            <v/>
          </cell>
          <cell r="BA211">
            <v>786522000000</v>
          </cell>
          <cell r="BB211">
            <v>2476.5162963867188</v>
          </cell>
          <cell r="BE211">
            <v>0</v>
          </cell>
          <cell r="BF211">
            <v>297744266.66666698</v>
          </cell>
          <cell r="BG211">
            <v>0</v>
          </cell>
          <cell r="BH211">
            <v>245.47460139346978</v>
          </cell>
          <cell r="BI211">
            <v>7.2222643455691566E-3</v>
          </cell>
          <cell r="BJ211">
            <v>66.674999999999997</v>
          </cell>
          <cell r="BK211">
            <v>5.6800540869508527E-4</v>
          </cell>
          <cell r="BL211">
            <v>297744256</v>
          </cell>
          <cell r="BM211">
            <v>1</v>
          </cell>
          <cell r="BN211">
            <v>1</v>
          </cell>
          <cell r="BO211">
            <v>0</v>
          </cell>
          <cell r="BP211">
            <v>0</v>
          </cell>
          <cell r="BQ211">
            <v>0</v>
          </cell>
          <cell r="BR211">
            <v>0</v>
          </cell>
          <cell r="BS211">
            <v>0</v>
          </cell>
          <cell r="BT211">
            <v>0</v>
          </cell>
          <cell r="BU211">
            <v>0</v>
          </cell>
          <cell r="BV211">
            <v>0</v>
          </cell>
          <cell r="BW211">
            <v>0</v>
          </cell>
          <cell r="BX211">
            <v>0</v>
          </cell>
          <cell r="BY211">
            <v>0</v>
          </cell>
          <cell r="BZ211">
            <v>1</v>
          </cell>
          <cell r="CA211">
            <v>1</v>
          </cell>
          <cell r="CB211">
            <v>0</v>
          </cell>
          <cell r="CC211">
            <v>1</v>
          </cell>
          <cell r="CD211">
            <v>0</v>
          </cell>
          <cell r="CE211">
            <v>0</v>
          </cell>
          <cell r="CF211">
            <v>1</v>
          </cell>
          <cell r="CG211">
            <v>0</v>
          </cell>
          <cell r="CH211">
            <v>0</v>
          </cell>
          <cell r="CI211">
            <v>0</v>
          </cell>
          <cell r="CJ211">
            <v>0</v>
          </cell>
          <cell r="CK211">
            <v>0</v>
          </cell>
          <cell r="CL211">
            <v>0</v>
          </cell>
          <cell r="CM211">
            <v>0</v>
          </cell>
          <cell r="CN211">
            <v>0</v>
          </cell>
          <cell r="CO211">
            <v>1</v>
          </cell>
          <cell r="CP211">
            <v>0</v>
          </cell>
        </row>
        <row r="212">
          <cell r="A212" t="str">
            <v>Syria</v>
          </cell>
          <cell r="D212">
            <v>0</v>
          </cell>
          <cell r="E212">
            <v>0</v>
          </cell>
          <cell r="F212" t="str">
            <v>SYR</v>
          </cell>
          <cell r="G212" t="str">
            <v>SY</v>
          </cell>
          <cell r="H212" t="str">
            <v>Syria</v>
          </cell>
          <cell r="I212">
            <v>1</v>
          </cell>
          <cell r="J212" t="str">
            <v>Middle East, North Africa, Afghanistan, and Pakistan</v>
          </cell>
          <cell r="K212" t="str">
            <v>developing</v>
          </cell>
          <cell r="L212">
            <v>0</v>
          </cell>
          <cell r="M212">
            <v>0</v>
          </cell>
          <cell r="N212">
            <v>0</v>
          </cell>
          <cell r="O212">
            <v>0</v>
          </cell>
          <cell r="P212">
            <v>0</v>
          </cell>
          <cell r="Q212">
            <v>0</v>
          </cell>
          <cell r="R212">
            <v>0</v>
          </cell>
          <cell r="S212">
            <v>0</v>
          </cell>
          <cell r="T212">
            <v>0</v>
          </cell>
          <cell r="U212">
            <v>0</v>
          </cell>
          <cell r="V212">
            <v>0</v>
          </cell>
          <cell r="W212">
            <v>0</v>
          </cell>
          <cell r="X212">
            <v>0</v>
          </cell>
          <cell r="Y212" t="str">
            <v>Middle East &amp; North Africa</v>
          </cell>
          <cell r="Z212">
            <v>0</v>
          </cell>
          <cell r="AA212">
            <v>0</v>
          </cell>
          <cell r="AB212" t="str">
            <v>Low income</v>
          </cell>
          <cell r="AE212" t="str">
            <v/>
          </cell>
          <cell r="AL212">
            <v>2.1700000161217758E-6</v>
          </cell>
          <cell r="AM212" t="str">
            <v/>
          </cell>
          <cell r="AN212" t="str">
            <v>Syria</v>
          </cell>
          <cell r="AO212">
            <v>0</v>
          </cell>
          <cell r="AP212">
            <v>0</v>
          </cell>
          <cell r="AQ212">
            <v>0</v>
          </cell>
          <cell r="AR212">
            <v>0</v>
          </cell>
          <cell r="AW212">
            <v>9.7222403082147347E-6</v>
          </cell>
          <cell r="AY212">
            <v>3</v>
          </cell>
          <cell r="AZ212" t="str">
            <v/>
          </cell>
          <cell r="BA212">
            <v>50280000000</v>
          </cell>
          <cell r="BB212">
            <v>302.39448547363281</v>
          </cell>
          <cell r="BE212">
            <v>0.2800000011920929</v>
          </cell>
          <cell r="BG212">
            <v>0</v>
          </cell>
          <cell r="BH212" t="str">
            <v/>
          </cell>
          <cell r="BI212" t="str">
            <v/>
          </cell>
          <cell r="BJ212" t="str">
            <v/>
          </cell>
          <cell r="BK212" t="str">
            <v/>
          </cell>
          <cell r="BL212">
            <v>1604438</v>
          </cell>
          <cell r="BM212">
            <v>1</v>
          </cell>
          <cell r="BN212">
            <v>0</v>
          </cell>
          <cell r="BO212" t="str">
            <v/>
          </cell>
          <cell r="BP212" t="str">
            <v/>
          </cell>
          <cell r="BQ212">
            <v>0</v>
          </cell>
          <cell r="BR212">
            <v>0</v>
          </cell>
          <cell r="BS212">
            <v>0</v>
          </cell>
          <cell r="BT212">
            <v>0</v>
          </cell>
          <cell r="BU212">
            <v>0</v>
          </cell>
          <cell r="BV212">
            <v>0</v>
          </cell>
          <cell r="BW212">
            <v>0</v>
          </cell>
          <cell r="BX212">
            <v>0</v>
          </cell>
          <cell r="BY212">
            <v>0</v>
          </cell>
          <cell r="BZ212">
            <v>1</v>
          </cell>
          <cell r="CA212">
            <v>1</v>
          </cell>
          <cell r="CB212">
            <v>0</v>
          </cell>
          <cell r="CC212">
            <v>1</v>
          </cell>
          <cell r="CD212">
            <v>0</v>
          </cell>
          <cell r="CE212">
            <v>0</v>
          </cell>
          <cell r="CF212">
            <v>1</v>
          </cell>
          <cell r="CG212">
            <v>0</v>
          </cell>
          <cell r="CH212">
            <v>0</v>
          </cell>
          <cell r="CI212">
            <v>0</v>
          </cell>
          <cell r="CJ212">
            <v>0</v>
          </cell>
          <cell r="CK212">
            <v>0</v>
          </cell>
          <cell r="CL212">
            <v>0</v>
          </cell>
          <cell r="CM212">
            <v>1</v>
          </cell>
          <cell r="CN212">
            <v>0</v>
          </cell>
          <cell r="CO212">
            <v>0</v>
          </cell>
          <cell r="CP212">
            <v>0</v>
          </cell>
        </row>
        <row r="213">
          <cell r="A213" t="str">
            <v>Tunisia</v>
          </cell>
          <cell r="D213">
            <v>0</v>
          </cell>
          <cell r="E213">
            <v>1</v>
          </cell>
          <cell r="F213" t="str">
            <v>TUN</v>
          </cell>
          <cell r="G213" t="str">
            <v>TN</v>
          </cell>
          <cell r="H213" t="str">
            <v>Tunisia</v>
          </cell>
          <cell r="I213">
            <v>1</v>
          </cell>
          <cell r="J213" t="str">
            <v>Middle East, North Africa, Afghanistan, and Pakistan</v>
          </cell>
          <cell r="K213" t="str">
            <v>developing</v>
          </cell>
          <cell r="L213">
            <v>0</v>
          </cell>
          <cell r="M213">
            <v>0</v>
          </cell>
          <cell r="N213">
            <v>0</v>
          </cell>
          <cell r="O213">
            <v>0</v>
          </cell>
          <cell r="P213">
            <v>0</v>
          </cell>
          <cell r="Q213">
            <v>0</v>
          </cell>
          <cell r="R213">
            <v>0</v>
          </cell>
          <cell r="S213">
            <v>0</v>
          </cell>
          <cell r="T213">
            <v>0</v>
          </cell>
          <cell r="U213">
            <v>0</v>
          </cell>
          <cell r="V213">
            <v>0</v>
          </cell>
          <cell r="W213">
            <v>0</v>
          </cell>
          <cell r="X213">
            <v>0</v>
          </cell>
          <cell r="Y213" t="str">
            <v>Middle East &amp; North Africa</v>
          </cell>
          <cell r="Z213">
            <v>1</v>
          </cell>
          <cell r="AA213">
            <v>0</v>
          </cell>
          <cell r="AB213" t="str">
            <v>Lower middle income</v>
          </cell>
          <cell r="AC213">
            <v>39871132268</v>
          </cell>
          <cell r="AE213" t="str">
            <v/>
          </cell>
          <cell r="AL213">
            <v>1.4020000526215881E-4</v>
          </cell>
          <cell r="AM213" t="str">
            <v/>
          </cell>
          <cell r="AN213" t="str">
            <v>Tunisia</v>
          </cell>
          <cell r="AO213">
            <v>0</v>
          </cell>
          <cell r="AP213">
            <v>1</v>
          </cell>
          <cell r="AQ213">
            <v>0</v>
          </cell>
          <cell r="AR213">
            <v>0</v>
          </cell>
          <cell r="AW213">
            <v>7.5394181058633124E-5</v>
          </cell>
          <cell r="AY213">
            <v>4</v>
          </cell>
          <cell r="AZ213" t="str">
            <v/>
          </cell>
          <cell r="BA213">
            <v>39871132268</v>
          </cell>
          <cell r="BB213">
            <v>871.20069885253906</v>
          </cell>
          <cell r="BE213">
            <v>0.25</v>
          </cell>
          <cell r="BF213">
            <v>66342593.758657999</v>
          </cell>
          <cell r="BG213">
            <v>0</v>
          </cell>
          <cell r="BH213">
            <v>147.48308321733677</v>
          </cell>
          <cell r="BI213">
            <v>4.3391935762341401E-3</v>
          </cell>
          <cell r="BJ213">
            <v>66.474999999999994</v>
          </cell>
          <cell r="BK213">
            <v>1.2656147002812205E-4</v>
          </cell>
          <cell r="BL213">
            <v>66342592</v>
          </cell>
          <cell r="BM213">
            <v>1</v>
          </cell>
          <cell r="BN213">
            <v>1</v>
          </cell>
          <cell r="BO213">
            <v>0</v>
          </cell>
          <cell r="BP213">
            <v>0</v>
          </cell>
          <cell r="BQ213">
            <v>0</v>
          </cell>
          <cell r="BR213">
            <v>0</v>
          </cell>
          <cell r="BS213">
            <v>0</v>
          </cell>
          <cell r="BT213">
            <v>0</v>
          </cell>
          <cell r="BU213">
            <v>0</v>
          </cell>
          <cell r="BV213">
            <v>0</v>
          </cell>
          <cell r="BW213">
            <v>0</v>
          </cell>
          <cell r="BX213">
            <v>0</v>
          </cell>
          <cell r="BY213">
            <v>0</v>
          </cell>
          <cell r="BZ213">
            <v>1</v>
          </cell>
          <cell r="CA213">
            <v>1</v>
          </cell>
          <cell r="CB213">
            <v>0</v>
          </cell>
          <cell r="CC213">
            <v>1</v>
          </cell>
          <cell r="CD213">
            <v>0</v>
          </cell>
          <cell r="CE213">
            <v>0</v>
          </cell>
          <cell r="CF213">
            <v>1</v>
          </cell>
          <cell r="CG213">
            <v>0</v>
          </cell>
          <cell r="CH213">
            <v>0</v>
          </cell>
          <cell r="CI213">
            <v>0</v>
          </cell>
          <cell r="CJ213">
            <v>0</v>
          </cell>
          <cell r="CK213">
            <v>1</v>
          </cell>
          <cell r="CL213">
            <v>0</v>
          </cell>
          <cell r="CM213">
            <v>0</v>
          </cell>
          <cell r="CN213">
            <v>0</v>
          </cell>
          <cell r="CO213">
            <v>0</v>
          </cell>
          <cell r="CP213">
            <v>1</v>
          </cell>
        </row>
        <row r="214">
          <cell r="A214" t="str">
            <v>United Arab Emirates</v>
          </cell>
          <cell r="B214" t="str">
            <v>United Arab Emirates (Dubai)</v>
          </cell>
          <cell r="C214" t="str">
            <v>United Arab Emirates (Dubai)2,3</v>
          </cell>
          <cell r="D214">
            <v>1</v>
          </cell>
          <cell r="E214">
            <v>1</v>
          </cell>
          <cell r="F214" t="str">
            <v>ARE</v>
          </cell>
          <cell r="G214" t="str">
            <v>AE</v>
          </cell>
          <cell r="H214" t="str">
            <v>United Arab Emirates</v>
          </cell>
          <cell r="I214">
            <v>1</v>
          </cell>
          <cell r="J214" t="str">
            <v>Middle East, North Africa, Afghanistan, and Pakistan</v>
          </cell>
          <cell r="K214" t="str">
            <v>developing</v>
          </cell>
          <cell r="L214">
            <v>0</v>
          </cell>
          <cell r="M214">
            <v>0</v>
          </cell>
          <cell r="N214">
            <v>0</v>
          </cell>
          <cell r="O214">
            <v>0</v>
          </cell>
          <cell r="P214">
            <v>0</v>
          </cell>
          <cell r="Q214">
            <v>0</v>
          </cell>
          <cell r="R214">
            <v>0</v>
          </cell>
          <cell r="S214">
            <v>0</v>
          </cell>
          <cell r="T214">
            <v>0</v>
          </cell>
          <cell r="U214">
            <v>1</v>
          </cell>
          <cell r="V214">
            <v>0</v>
          </cell>
          <cell r="W214">
            <v>1</v>
          </cell>
          <cell r="X214">
            <v>0</v>
          </cell>
          <cell r="Y214" t="str">
            <v>Middle East &amp; North Africa</v>
          </cell>
          <cell r="Z214">
            <v>0</v>
          </cell>
          <cell r="AA214">
            <v>0</v>
          </cell>
          <cell r="AB214" t="str">
            <v>High income</v>
          </cell>
          <cell r="AC214">
            <v>414179000000</v>
          </cell>
          <cell r="AE214" t="str">
            <v/>
          </cell>
          <cell r="AH214">
            <v>9</v>
          </cell>
          <cell r="AI214">
            <v>661.14678955078125</v>
          </cell>
          <cell r="AJ214">
            <v>2.0849399268627167E-2</v>
          </cell>
          <cell r="AK214">
            <v>83.849998474121094</v>
          </cell>
          <cell r="AL214">
            <v>1.4105000300332904E-3</v>
          </cell>
          <cell r="AM214">
            <v>648837824</v>
          </cell>
          <cell r="AN214" t="str">
            <v>United Arab Emirates</v>
          </cell>
          <cell r="AO214">
            <v>1</v>
          </cell>
          <cell r="AP214">
            <v>1</v>
          </cell>
          <cell r="AQ214">
            <v>0</v>
          </cell>
          <cell r="AR214">
            <v>1</v>
          </cell>
          <cell r="AS214">
            <v>12</v>
          </cell>
          <cell r="AT214">
            <v>1244.7700060567224</v>
          </cell>
          <cell r="AU214">
            <v>3.2769854758079309E-2</v>
          </cell>
          <cell r="AV214">
            <v>98.333333333333343</v>
          </cell>
          <cell r="AW214">
            <v>2.2436778149527953E-3</v>
          </cell>
          <cell r="AX214">
            <v>0</v>
          </cell>
          <cell r="AY214">
            <v>15</v>
          </cell>
          <cell r="AZ214" t="str">
            <v/>
          </cell>
          <cell r="BA214">
            <v>414179000000</v>
          </cell>
          <cell r="BB214">
            <v>2583.479248046875</v>
          </cell>
          <cell r="BE214">
            <v>0</v>
          </cell>
          <cell r="BG214">
            <v>0</v>
          </cell>
          <cell r="BH214">
            <v>605.19667186730646</v>
          </cell>
          <cell r="BI214">
            <v>1.7805876129230531E-2</v>
          </cell>
          <cell r="BJ214">
            <v>77.924999999999997</v>
          </cell>
          <cell r="BK214">
            <v>2.0921763795133004E-3</v>
          </cell>
          <cell r="BL214">
            <v>1096699776</v>
          </cell>
          <cell r="BM214">
            <v>1</v>
          </cell>
          <cell r="BN214">
            <v>1</v>
          </cell>
          <cell r="BO214">
            <v>1</v>
          </cell>
          <cell r="BP214">
            <v>1</v>
          </cell>
          <cell r="BQ214">
            <v>0</v>
          </cell>
          <cell r="BR214">
            <v>0</v>
          </cell>
          <cell r="BS214">
            <v>0</v>
          </cell>
          <cell r="BT214">
            <v>0</v>
          </cell>
          <cell r="BU214">
            <v>0</v>
          </cell>
          <cell r="BV214">
            <v>0</v>
          </cell>
          <cell r="BW214">
            <v>0</v>
          </cell>
          <cell r="BX214">
            <v>0</v>
          </cell>
          <cell r="BY214">
            <v>0</v>
          </cell>
          <cell r="BZ214">
            <v>1</v>
          </cell>
          <cell r="CA214">
            <v>1</v>
          </cell>
          <cell r="CB214">
            <v>0</v>
          </cell>
          <cell r="CC214">
            <v>1</v>
          </cell>
          <cell r="CD214">
            <v>0</v>
          </cell>
          <cell r="CE214">
            <v>0</v>
          </cell>
          <cell r="CF214">
            <v>1</v>
          </cell>
          <cell r="CG214">
            <v>0</v>
          </cell>
          <cell r="CH214">
            <v>0</v>
          </cell>
          <cell r="CI214">
            <v>0</v>
          </cell>
          <cell r="CJ214">
            <v>0</v>
          </cell>
          <cell r="CK214">
            <v>0</v>
          </cell>
          <cell r="CL214">
            <v>0</v>
          </cell>
          <cell r="CM214">
            <v>0</v>
          </cell>
          <cell r="CN214">
            <v>0</v>
          </cell>
          <cell r="CO214">
            <v>1</v>
          </cell>
          <cell r="CP214">
            <v>0</v>
          </cell>
        </row>
        <row r="215">
          <cell r="A215" t="str">
            <v>West Bank and Gaza</v>
          </cell>
          <cell r="D215">
            <v>0</v>
          </cell>
          <cell r="E215">
            <v>0</v>
          </cell>
          <cell r="F215" t="str">
            <v>WBG</v>
          </cell>
          <cell r="G215" t="str">
            <v>PS</v>
          </cell>
          <cell r="H215" t="str">
            <v>West Bank and Gaza</v>
          </cell>
          <cell r="J215" t="str">
            <v/>
          </cell>
          <cell r="K215" t="str">
            <v/>
          </cell>
          <cell r="L215">
            <v>0</v>
          </cell>
          <cell r="M215">
            <v>0</v>
          </cell>
          <cell r="N215">
            <v>0</v>
          </cell>
          <cell r="O215">
            <v>0</v>
          </cell>
          <cell r="P215">
            <v>0</v>
          </cell>
          <cell r="Q215">
            <v>0</v>
          </cell>
          <cell r="R215">
            <v>0</v>
          </cell>
          <cell r="S215">
            <v>0</v>
          </cell>
          <cell r="T215">
            <v>0</v>
          </cell>
          <cell r="U215">
            <v>0</v>
          </cell>
          <cell r="V215">
            <v>0</v>
          </cell>
          <cell r="W215">
            <v>0</v>
          </cell>
          <cell r="X215">
            <v>0</v>
          </cell>
          <cell r="Y215" t="str">
            <v>Middle East &amp; North Africa</v>
          </cell>
          <cell r="Z215">
            <v>0</v>
          </cell>
          <cell r="AA215">
            <v>0</v>
          </cell>
          <cell r="AB215" t="str">
            <v>Lower middle income</v>
          </cell>
          <cell r="AC215">
            <v>14615900000</v>
          </cell>
          <cell r="AE215" t="str">
            <v/>
          </cell>
          <cell r="AL215">
            <v>4.9700000090524554E-5</v>
          </cell>
          <cell r="AM215" t="str">
            <v/>
          </cell>
          <cell r="AN215" t="str">
            <v>West Bank and Gaza</v>
          </cell>
          <cell r="AO215">
            <v>0</v>
          </cell>
          <cell r="AP215">
            <v>0</v>
          </cell>
          <cell r="AQ215">
            <v>1490662400</v>
          </cell>
          <cell r="AR215">
            <v>0</v>
          </cell>
          <cell r="AW215">
            <v>1.9195771598607034E-5</v>
          </cell>
          <cell r="AZ215" t="str">
            <v/>
          </cell>
          <cell r="BA215">
            <v>14615900000</v>
          </cell>
          <cell r="BE215">
            <v>0.15</v>
          </cell>
          <cell r="BF215">
            <v>0</v>
          </cell>
          <cell r="BG215">
            <v>0</v>
          </cell>
          <cell r="BH215" t="str">
            <v/>
          </cell>
          <cell r="BI215" t="str">
            <v/>
          </cell>
          <cell r="BJ215" t="str">
            <v/>
          </cell>
          <cell r="BK215" t="str">
            <v/>
          </cell>
          <cell r="BL215">
            <v>23923502</v>
          </cell>
          <cell r="BM215">
            <v>1</v>
          </cell>
          <cell r="BN215">
            <v>0</v>
          </cell>
          <cell r="BO215" t="str">
            <v/>
          </cell>
          <cell r="BP215" t="str">
            <v/>
          </cell>
          <cell r="BQ215">
            <v>0</v>
          </cell>
          <cell r="BR215">
            <v>0</v>
          </cell>
          <cell r="BS215">
            <v>0</v>
          </cell>
          <cell r="BT215">
            <v>0</v>
          </cell>
          <cell r="BU215">
            <v>0</v>
          </cell>
          <cell r="BV215">
            <v>0</v>
          </cell>
          <cell r="BW215">
            <v>0</v>
          </cell>
          <cell r="BX215">
            <v>0</v>
          </cell>
          <cell r="BY215">
            <v>0</v>
          </cell>
          <cell r="BZ215">
            <v>1</v>
          </cell>
          <cell r="CA215">
            <v>1</v>
          </cell>
          <cell r="CB215">
            <v>0</v>
          </cell>
          <cell r="CC215">
            <v>1</v>
          </cell>
          <cell r="CD215">
            <v>0</v>
          </cell>
          <cell r="CE215">
            <v>0</v>
          </cell>
          <cell r="CF215">
            <v>1</v>
          </cell>
          <cell r="CG215">
            <v>0</v>
          </cell>
          <cell r="CH215">
            <v>0</v>
          </cell>
          <cell r="CI215">
            <v>0</v>
          </cell>
          <cell r="CJ215">
            <v>0</v>
          </cell>
          <cell r="CK215">
            <v>0</v>
          </cell>
          <cell r="CL215">
            <v>0</v>
          </cell>
          <cell r="CM215">
            <v>0</v>
          </cell>
          <cell r="CN215">
            <v>0</v>
          </cell>
          <cell r="CO215">
            <v>0</v>
          </cell>
          <cell r="CP215">
            <v>1</v>
          </cell>
        </row>
        <row r="216">
          <cell r="A216" t="str">
            <v>Yemen</v>
          </cell>
          <cell r="D216">
            <v>0</v>
          </cell>
          <cell r="E216">
            <v>0</v>
          </cell>
          <cell r="F216" t="str">
            <v>YEM</v>
          </cell>
          <cell r="G216" t="str">
            <v>YE</v>
          </cell>
          <cell r="H216" t="str">
            <v>Yemen</v>
          </cell>
          <cell r="I216">
            <v>1</v>
          </cell>
          <cell r="J216" t="str">
            <v>Middle East, North Africa, Afghanistan, and Pakistan</v>
          </cell>
          <cell r="K216" t="str">
            <v>developing</v>
          </cell>
          <cell r="L216">
            <v>0</v>
          </cell>
          <cell r="M216">
            <v>0</v>
          </cell>
          <cell r="N216">
            <v>0</v>
          </cell>
          <cell r="O216">
            <v>0</v>
          </cell>
          <cell r="P216">
            <v>0</v>
          </cell>
          <cell r="Q216">
            <v>0</v>
          </cell>
          <cell r="R216">
            <v>0</v>
          </cell>
          <cell r="S216">
            <v>0</v>
          </cell>
          <cell r="T216">
            <v>0</v>
          </cell>
          <cell r="U216">
            <v>0</v>
          </cell>
          <cell r="V216">
            <v>0</v>
          </cell>
          <cell r="W216">
            <v>0</v>
          </cell>
          <cell r="X216">
            <v>0</v>
          </cell>
          <cell r="Y216" t="str">
            <v>Middle East &amp; North Africa</v>
          </cell>
          <cell r="Z216">
            <v>0</v>
          </cell>
          <cell r="AA216">
            <v>0</v>
          </cell>
          <cell r="AB216" t="str">
            <v>Low income</v>
          </cell>
          <cell r="AC216">
            <v>26914402224</v>
          </cell>
          <cell r="AE216" t="str">
            <v/>
          </cell>
          <cell r="AL216">
            <v>2.0500000630363502E-7</v>
          </cell>
          <cell r="AM216" t="str">
            <v/>
          </cell>
          <cell r="AN216" t="str">
            <v>Yemen</v>
          </cell>
          <cell r="AO216">
            <v>0</v>
          </cell>
          <cell r="AP216">
            <v>0</v>
          </cell>
          <cell r="AQ216">
            <v>0</v>
          </cell>
          <cell r="AR216">
            <v>0</v>
          </cell>
          <cell r="AW216">
            <v>6.0343149765665525E-6</v>
          </cell>
          <cell r="AY216">
            <v>2</v>
          </cell>
          <cell r="AZ216" t="str">
            <v/>
          </cell>
          <cell r="BA216">
            <v>26914402224</v>
          </cell>
          <cell r="BE216">
            <v>0.20000000298023224</v>
          </cell>
          <cell r="BG216">
            <v>0</v>
          </cell>
          <cell r="BH216" t="str">
            <v/>
          </cell>
          <cell r="BI216" t="str">
            <v/>
          </cell>
          <cell r="BJ216" t="str">
            <v/>
          </cell>
          <cell r="BK216" t="str">
            <v/>
          </cell>
          <cell r="BL216">
            <v>87159.1171875</v>
          </cell>
          <cell r="BM216">
            <v>1</v>
          </cell>
          <cell r="BN216">
            <v>0</v>
          </cell>
          <cell r="BO216" t="str">
            <v/>
          </cell>
          <cell r="BP216" t="str">
            <v/>
          </cell>
          <cell r="BQ216">
            <v>0</v>
          </cell>
          <cell r="BR216">
            <v>0</v>
          </cell>
          <cell r="BS216">
            <v>0</v>
          </cell>
          <cell r="BT216">
            <v>0</v>
          </cell>
          <cell r="BU216">
            <v>0</v>
          </cell>
          <cell r="BV216">
            <v>0</v>
          </cell>
          <cell r="BW216">
            <v>0</v>
          </cell>
          <cell r="BX216">
            <v>0</v>
          </cell>
          <cell r="BY216">
            <v>0</v>
          </cell>
          <cell r="BZ216">
            <v>1</v>
          </cell>
          <cell r="CA216">
            <v>1</v>
          </cell>
          <cell r="CB216">
            <v>0</v>
          </cell>
          <cell r="CC216">
            <v>1</v>
          </cell>
          <cell r="CD216">
            <v>0</v>
          </cell>
          <cell r="CE216">
            <v>0</v>
          </cell>
          <cell r="CF216">
            <v>1</v>
          </cell>
          <cell r="CG216">
            <v>0</v>
          </cell>
          <cell r="CH216">
            <v>0</v>
          </cell>
          <cell r="CI216">
            <v>0</v>
          </cell>
          <cell r="CJ216">
            <v>0</v>
          </cell>
          <cell r="CK216">
            <v>0</v>
          </cell>
          <cell r="CL216">
            <v>0</v>
          </cell>
          <cell r="CM216">
            <v>1</v>
          </cell>
          <cell r="CN216">
            <v>0</v>
          </cell>
          <cell r="CO216">
            <v>0</v>
          </cell>
          <cell r="CP216">
            <v>0</v>
          </cell>
        </row>
        <row r="217">
          <cell r="A217" t="str">
            <v>Canada</v>
          </cell>
          <cell r="B217" t="str">
            <v>Canada</v>
          </cell>
          <cell r="C217" t="str">
            <v>Canada2</v>
          </cell>
          <cell r="D217">
            <v>1</v>
          </cell>
          <cell r="E217">
            <v>1</v>
          </cell>
          <cell r="F217" t="str">
            <v>CAN</v>
          </cell>
          <cell r="G217" t="str">
            <v>CA</v>
          </cell>
          <cell r="H217" t="str">
            <v>Canada</v>
          </cell>
          <cell r="J217" t="str">
            <v/>
          </cell>
          <cell r="K217" t="str">
            <v>developed</v>
          </cell>
          <cell r="L217">
            <v>0</v>
          </cell>
          <cell r="M217">
            <v>1</v>
          </cell>
          <cell r="N217">
            <v>0</v>
          </cell>
          <cell r="O217">
            <v>0</v>
          </cell>
          <cell r="P217">
            <v>0</v>
          </cell>
          <cell r="Q217">
            <v>0</v>
          </cell>
          <cell r="R217">
            <v>0</v>
          </cell>
          <cell r="S217">
            <v>0</v>
          </cell>
          <cell r="T217">
            <v>0</v>
          </cell>
          <cell r="U217">
            <v>0</v>
          </cell>
          <cell r="V217">
            <v>0</v>
          </cell>
          <cell r="W217">
            <v>0</v>
          </cell>
          <cell r="X217">
            <v>0</v>
          </cell>
          <cell r="Y217" t="str">
            <v>North America</v>
          </cell>
          <cell r="Z217">
            <v>0</v>
          </cell>
          <cell r="AA217">
            <v>0</v>
          </cell>
          <cell r="AB217" t="str">
            <v>High income</v>
          </cell>
          <cell r="AC217">
            <v>1713340000000</v>
          </cell>
          <cell r="AE217" t="str">
            <v/>
          </cell>
          <cell r="AH217">
            <v>21</v>
          </cell>
          <cell r="AI217">
            <v>425.83990478515625</v>
          </cell>
          <cell r="AJ217">
            <v>1.3428900390863419E-2</v>
          </cell>
          <cell r="AK217">
            <v>54.75</v>
          </cell>
          <cell r="AL217">
            <v>1.7469599843025208E-2</v>
          </cell>
          <cell r="AM217">
            <v>8036226074</v>
          </cell>
          <cell r="AN217" t="str">
            <v>Canada</v>
          </cell>
          <cell r="AO217">
            <v>1</v>
          </cell>
          <cell r="AP217">
            <v>1</v>
          </cell>
          <cell r="AQ217">
            <v>1599772688384</v>
          </cell>
          <cell r="AR217">
            <v>0</v>
          </cell>
          <cell r="AW217">
            <v>2.3876081955598542E-2</v>
          </cell>
          <cell r="AY217">
            <v>131</v>
          </cell>
          <cell r="AZ217" t="str">
            <v>English</v>
          </cell>
          <cell r="BA217">
            <v>1713340000000</v>
          </cell>
          <cell r="BB217">
            <v>24796</v>
          </cell>
          <cell r="BE217">
            <v>0.26800000667572021</v>
          </cell>
          <cell r="BF217">
            <v>8369483659.9243097</v>
          </cell>
          <cell r="BG217">
            <v>0</v>
          </cell>
          <cell r="BH217">
            <v>438.37637350456384</v>
          </cell>
          <cell r="BI217">
            <v>1.2897750049615292E-2</v>
          </cell>
          <cell r="BJ217">
            <v>55.837500000000006</v>
          </cell>
          <cell r="BK217">
            <v>1.5966426625249792E-2</v>
          </cell>
          <cell r="BL217">
            <v>8369483776</v>
          </cell>
          <cell r="BM217">
            <v>1</v>
          </cell>
          <cell r="BN217">
            <v>1</v>
          </cell>
          <cell r="BO217">
            <v>0</v>
          </cell>
          <cell r="BP217">
            <v>0</v>
          </cell>
          <cell r="BQ217">
            <v>0</v>
          </cell>
          <cell r="BR217">
            <v>0</v>
          </cell>
          <cell r="BS217">
            <v>0</v>
          </cell>
          <cell r="BT217">
            <v>0</v>
          </cell>
          <cell r="BU217">
            <v>0</v>
          </cell>
          <cell r="BV217">
            <v>0</v>
          </cell>
          <cell r="BW217">
            <v>1</v>
          </cell>
          <cell r="BX217">
            <v>1</v>
          </cell>
          <cell r="BY217">
            <v>0</v>
          </cell>
          <cell r="BZ217">
            <v>0</v>
          </cell>
          <cell r="CA217">
            <v>0</v>
          </cell>
          <cell r="CB217">
            <v>0</v>
          </cell>
          <cell r="CC217">
            <v>1</v>
          </cell>
          <cell r="CD217">
            <v>0</v>
          </cell>
          <cell r="CE217">
            <v>0</v>
          </cell>
          <cell r="CF217">
            <v>0</v>
          </cell>
          <cell r="CG217">
            <v>0</v>
          </cell>
          <cell r="CH217">
            <v>0</v>
          </cell>
          <cell r="CI217">
            <v>0</v>
          </cell>
          <cell r="CJ217">
            <v>1</v>
          </cell>
          <cell r="CK217">
            <v>0</v>
          </cell>
          <cell r="CL217">
            <v>0</v>
          </cell>
          <cell r="CM217">
            <v>0</v>
          </cell>
          <cell r="CN217">
            <v>0</v>
          </cell>
          <cell r="CO217">
            <v>1</v>
          </cell>
          <cell r="CP217">
            <v>0</v>
          </cell>
        </row>
        <row r="218">
          <cell r="A218" t="str">
            <v>United States</v>
          </cell>
          <cell r="B218" t="str">
            <v>United States</v>
          </cell>
          <cell r="C218" t="str">
            <v>USA2</v>
          </cell>
          <cell r="D218">
            <v>1</v>
          </cell>
          <cell r="E218">
            <v>1</v>
          </cell>
          <cell r="F218" t="str">
            <v>USA</v>
          </cell>
          <cell r="G218" t="str">
            <v>US</v>
          </cell>
          <cell r="H218" t="str">
            <v>United States</v>
          </cell>
          <cell r="J218" t="str">
            <v/>
          </cell>
          <cell r="K218" t="str">
            <v>developed</v>
          </cell>
          <cell r="L218">
            <v>0</v>
          </cell>
          <cell r="M218">
            <v>1</v>
          </cell>
          <cell r="N218">
            <v>0</v>
          </cell>
          <cell r="O218">
            <v>0</v>
          </cell>
          <cell r="P218">
            <v>0</v>
          </cell>
          <cell r="Q218">
            <v>0</v>
          </cell>
          <cell r="R218">
            <v>0</v>
          </cell>
          <cell r="S218">
            <v>0</v>
          </cell>
          <cell r="T218">
            <v>0</v>
          </cell>
          <cell r="U218">
            <v>0</v>
          </cell>
          <cell r="V218">
            <v>0</v>
          </cell>
          <cell r="W218">
            <v>0</v>
          </cell>
          <cell r="X218">
            <v>0</v>
          </cell>
          <cell r="Y218" t="str">
            <v>North America</v>
          </cell>
          <cell r="Z218">
            <v>0</v>
          </cell>
          <cell r="AA218">
            <v>0</v>
          </cell>
          <cell r="AB218" t="str">
            <v>High income</v>
          </cell>
          <cell r="AC218">
            <v>20544300000000</v>
          </cell>
          <cell r="AE218" t="str">
            <v/>
          </cell>
          <cell r="AH218">
            <v>2</v>
          </cell>
          <cell r="AI218">
            <v>1298.469970703125</v>
          </cell>
          <cell r="AJ218">
            <v>4.0947500616312027E-2</v>
          </cell>
          <cell r="AK218">
            <v>59.825000762939453</v>
          </cell>
          <cell r="AL218">
            <v>0.22302420437335968</v>
          </cell>
          <cell r="AM218">
            <v>102594000000</v>
          </cell>
          <cell r="AN218" t="str">
            <v>United States</v>
          </cell>
          <cell r="AO218">
            <v>1</v>
          </cell>
          <cell r="AP218">
            <v>1</v>
          </cell>
          <cell r="AQ218">
            <v>11324579905536</v>
          </cell>
          <cell r="AR218">
            <v>1</v>
          </cell>
          <cell r="AS218">
            <v>25</v>
          </cell>
          <cell r="AT218">
            <v>407.53996306951996</v>
          </cell>
          <cell r="AU218">
            <v>1.0728910025883612E-2</v>
          </cell>
          <cell r="AV218">
            <v>43.211780838361904</v>
          </cell>
          <cell r="AW218">
            <v>0.1288519876722477</v>
          </cell>
          <cell r="AX218">
            <v>0.21099999999999999</v>
          </cell>
          <cell r="AY218">
            <v>324</v>
          </cell>
          <cell r="AZ218" t="str">
            <v>English</v>
          </cell>
          <cell r="BA218">
            <v>20544300000000</v>
          </cell>
          <cell r="BB218">
            <v>187804</v>
          </cell>
          <cell r="BE218">
            <v>0.25839000940322876</v>
          </cell>
          <cell r="BF218">
            <v>112015000000</v>
          </cell>
          <cell r="BG218">
            <v>0</v>
          </cell>
          <cell r="BH218">
            <v>1486.9570766291797</v>
          </cell>
          <cell r="BI218">
            <v>4.3748709711587931E-2</v>
          </cell>
          <cell r="BJ218">
            <v>62.887999999999998</v>
          </cell>
          <cell r="BK218">
            <v>0.21369051557996946</v>
          </cell>
          <cell r="BL218">
            <v>112014999552</v>
          </cell>
          <cell r="BM218">
            <v>1</v>
          </cell>
          <cell r="BN218">
            <v>1</v>
          </cell>
          <cell r="BO218">
            <v>1</v>
          </cell>
          <cell r="BP218">
            <v>1</v>
          </cell>
          <cell r="BQ218">
            <v>0</v>
          </cell>
          <cell r="BR218">
            <v>0</v>
          </cell>
          <cell r="BS218">
            <v>0</v>
          </cell>
          <cell r="BT218">
            <v>0</v>
          </cell>
          <cell r="BU218">
            <v>0</v>
          </cell>
          <cell r="BV218">
            <v>0</v>
          </cell>
          <cell r="BW218">
            <v>1</v>
          </cell>
          <cell r="BX218">
            <v>1</v>
          </cell>
          <cell r="BY218">
            <v>0</v>
          </cell>
          <cell r="BZ218">
            <v>0</v>
          </cell>
          <cell r="CA218">
            <v>0</v>
          </cell>
          <cell r="CB218">
            <v>0</v>
          </cell>
          <cell r="CC218">
            <v>1</v>
          </cell>
          <cell r="CD218">
            <v>0</v>
          </cell>
          <cell r="CE218">
            <v>0</v>
          </cell>
          <cell r="CF218">
            <v>0</v>
          </cell>
          <cell r="CG218">
            <v>0</v>
          </cell>
          <cell r="CH218">
            <v>0</v>
          </cell>
          <cell r="CI218">
            <v>0</v>
          </cell>
          <cell r="CJ218">
            <v>1</v>
          </cell>
          <cell r="CK218">
            <v>0</v>
          </cell>
          <cell r="CL218">
            <v>0</v>
          </cell>
          <cell r="CM218">
            <v>0</v>
          </cell>
          <cell r="CN218">
            <v>0</v>
          </cell>
          <cell r="CO218">
            <v>1</v>
          </cell>
          <cell r="CP218">
            <v>0</v>
          </cell>
        </row>
        <row r="219">
          <cell r="A219" t="str">
            <v>Afghanistan</v>
          </cell>
          <cell r="D219">
            <v>0</v>
          </cell>
          <cell r="E219">
            <v>0</v>
          </cell>
          <cell r="F219" t="str">
            <v>AFG</v>
          </cell>
          <cell r="G219" t="str">
            <v>AF</v>
          </cell>
          <cell r="H219" t="str">
            <v>Afghanistan</v>
          </cell>
          <cell r="I219">
            <v>1</v>
          </cell>
          <cell r="J219" t="str">
            <v>Middle East, North Africa, Afghanistan, and Pakistan</v>
          </cell>
          <cell r="K219" t="str">
            <v>developing</v>
          </cell>
          <cell r="L219">
            <v>0</v>
          </cell>
          <cell r="M219">
            <v>0</v>
          </cell>
          <cell r="N219">
            <v>0</v>
          </cell>
          <cell r="O219">
            <v>0</v>
          </cell>
          <cell r="P219">
            <v>0</v>
          </cell>
          <cell r="Q219">
            <v>0</v>
          </cell>
          <cell r="R219">
            <v>0</v>
          </cell>
          <cell r="S219">
            <v>0</v>
          </cell>
          <cell r="T219">
            <v>0</v>
          </cell>
          <cell r="U219">
            <v>0</v>
          </cell>
          <cell r="V219">
            <v>0</v>
          </cell>
          <cell r="W219">
            <v>0</v>
          </cell>
          <cell r="X219">
            <v>0</v>
          </cell>
          <cell r="Y219" t="str">
            <v>South Asia</v>
          </cell>
          <cell r="Z219">
            <v>0</v>
          </cell>
          <cell r="AA219">
            <v>0</v>
          </cell>
          <cell r="AB219" t="str">
            <v>Low income</v>
          </cell>
          <cell r="AC219">
            <v>19362969582</v>
          </cell>
          <cell r="AE219" t="str">
            <v/>
          </cell>
          <cell r="AL219">
            <v>7.1700000262353569E-5</v>
          </cell>
          <cell r="AM219" t="str">
            <v/>
          </cell>
          <cell r="AN219" t="str">
            <v>Afghanistan</v>
          </cell>
          <cell r="AO219">
            <v>0</v>
          </cell>
          <cell r="AP219">
            <v>0</v>
          </cell>
          <cell r="AQ219">
            <v>0</v>
          </cell>
          <cell r="AR219">
            <v>0</v>
          </cell>
          <cell r="AW219">
            <v>7.9350255352745846E-6</v>
          </cell>
          <cell r="AY219">
            <v>3</v>
          </cell>
          <cell r="AZ219" t="str">
            <v/>
          </cell>
          <cell r="BA219">
            <v>19362969582</v>
          </cell>
          <cell r="BB219">
            <v>392.68484497070313</v>
          </cell>
          <cell r="BE219">
            <v>0.20000000298023224</v>
          </cell>
          <cell r="BF219">
            <v>4962413.6749794902</v>
          </cell>
          <cell r="BG219">
            <v>0</v>
          </cell>
          <cell r="BH219" t="str">
            <v/>
          </cell>
          <cell r="BI219" t="str">
            <v/>
          </cell>
          <cell r="BJ219" t="str">
            <v/>
          </cell>
          <cell r="BK219" t="str">
            <v/>
          </cell>
          <cell r="BL219">
            <v>4962413.5</v>
          </cell>
          <cell r="BM219">
            <v>1</v>
          </cell>
          <cell r="BN219">
            <v>0</v>
          </cell>
          <cell r="BO219" t="str">
            <v/>
          </cell>
          <cell r="BP219" t="str">
            <v/>
          </cell>
          <cell r="BQ219">
            <v>0</v>
          </cell>
          <cell r="BR219">
            <v>0</v>
          </cell>
          <cell r="BS219">
            <v>0</v>
          </cell>
          <cell r="BT219">
            <v>0</v>
          </cell>
          <cell r="BU219">
            <v>0</v>
          </cell>
          <cell r="BV219">
            <v>0</v>
          </cell>
          <cell r="BW219">
            <v>0</v>
          </cell>
          <cell r="BX219">
            <v>0</v>
          </cell>
          <cell r="BY219">
            <v>0</v>
          </cell>
          <cell r="BZ219">
            <v>1</v>
          </cell>
          <cell r="CA219">
            <v>1</v>
          </cell>
          <cell r="CB219">
            <v>0</v>
          </cell>
          <cell r="CC219">
            <v>1</v>
          </cell>
          <cell r="CD219">
            <v>1</v>
          </cell>
          <cell r="CE219">
            <v>0</v>
          </cell>
          <cell r="CF219">
            <v>0</v>
          </cell>
          <cell r="CG219">
            <v>0</v>
          </cell>
          <cell r="CH219">
            <v>0</v>
          </cell>
          <cell r="CI219">
            <v>0</v>
          </cell>
          <cell r="CJ219">
            <v>0</v>
          </cell>
          <cell r="CK219">
            <v>0</v>
          </cell>
          <cell r="CL219">
            <v>0</v>
          </cell>
          <cell r="CM219">
            <v>1</v>
          </cell>
          <cell r="CN219">
            <v>0</v>
          </cell>
          <cell r="CO219">
            <v>0</v>
          </cell>
          <cell r="CP219">
            <v>0</v>
          </cell>
        </row>
        <row r="220">
          <cell r="A220" t="str">
            <v>Bangladesh</v>
          </cell>
          <cell r="D220">
            <v>0</v>
          </cell>
          <cell r="E220">
            <v>1</v>
          </cell>
          <cell r="F220" t="str">
            <v>BGD</v>
          </cell>
          <cell r="G220" t="str">
            <v>BD</v>
          </cell>
          <cell r="H220" t="str">
            <v>Bangladesh</v>
          </cell>
          <cell r="I220">
            <v>1</v>
          </cell>
          <cell r="J220" t="str">
            <v>Emerging and Developing Asia</v>
          </cell>
          <cell r="K220" t="str">
            <v>developing</v>
          </cell>
          <cell r="L220">
            <v>0</v>
          </cell>
          <cell r="M220">
            <v>0</v>
          </cell>
          <cell r="N220">
            <v>0</v>
          </cell>
          <cell r="O220">
            <v>0</v>
          </cell>
          <cell r="P220">
            <v>0</v>
          </cell>
          <cell r="Q220">
            <v>0</v>
          </cell>
          <cell r="R220">
            <v>0</v>
          </cell>
          <cell r="S220">
            <v>0</v>
          </cell>
          <cell r="T220">
            <v>0</v>
          </cell>
          <cell r="U220">
            <v>0</v>
          </cell>
          <cell r="V220">
            <v>0</v>
          </cell>
          <cell r="W220">
            <v>0</v>
          </cell>
          <cell r="X220">
            <v>0</v>
          </cell>
          <cell r="Y220" t="str">
            <v>South Asia</v>
          </cell>
          <cell r="Z220">
            <v>0</v>
          </cell>
          <cell r="AA220">
            <v>0</v>
          </cell>
          <cell r="AB220" t="str">
            <v>Lower middle income</v>
          </cell>
          <cell r="AC220">
            <v>274025000000</v>
          </cell>
          <cell r="AE220" t="str">
            <v/>
          </cell>
          <cell r="AL220">
            <v>1.5330000314861536E-4</v>
          </cell>
          <cell r="AM220" t="str">
            <v/>
          </cell>
          <cell r="AN220" t="str">
            <v>Bangladesh</v>
          </cell>
          <cell r="AO220">
            <v>0</v>
          </cell>
          <cell r="AP220">
            <v>1</v>
          </cell>
          <cell r="AQ220">
            <v>3635475712</v>
          </cell>
          <cell r="AR220">
            <v>0</v>
          </cell>
          <cell r="AW220">
            <v>1.728842084678952E-4</v>
          </cell>
          <cell r="AY220">
            <v>5</v>
          </cell>
          <cell r="AZ220" t="str">
            <v/>
          </cell>
          <cell r="BA220">
            <v>274025000000</v>
          </cell>
          <cell r="BB220">
            <v>824.26469421386719</v>
          </cell>
          <cell r="BE220">
            <v>0.25</v>
          </cell>
          <cell r="BF220">
            <v>110319592.16347</v>
          </cell>
          <cell r="BG220">
            <v>0</v>
          </cell>
          <cell r="BH220">
            <v>228.79073150870673</v>
          </cell>
          <cell r="BI220">
            <v>6.7313976003709518E-3</v>
          </cell>
          <cell r="BJ220">
            <v>72.724999999999994</v>
          </cell>
          <cell r="BK220">
            <v>2.1045619361678223E-4</v>
          </cell>
          <cell r="BL220">
            <v>110319592</v>
          </cell>
          <cell r="BM220">
            <v>1</v>
          </cell>
          <cell r="BN220">
            <v>1</v>
          </cell>
          <cell r="BO220">
            <v>0</v>
          </cell>
          <cell r="BP220">
            <v>0</v>
          </cell>
          <cell r="BQ220">
            <v>0</v>
          </cell>
          <cell r="BR220">
            <v>0</v>
          </cell>
          <cell r="BS220">
            <v>0</v>
          </cell>
          <cell r="BT220">
            <v>0</v>
          </cell>
          <cell r="BU220">
            <v>0</v>
          </cell>
          <cell r="BV220">
            <v>0</v>
          </cell>
          <cell r="BW220">
            <v>0</v>
          </cell>
          <cell r="BX220">
            <v>0</v>
          </cell>
          <cell r="BY220">
            <v>0</v>
          </cell>
          <cell r="BZ220">
            <v>1</v>
          </cell>
          <cell r="CA220">
            <v>1</v>
          </cell>
          <cell r="CB220">
            <v>0</v>
          </cell>
          <cell r="CC220">
            <v>1</v>
          </cell>
          <cell r="CD220">
            <v>1</v>
          </cell>
          <cell r="CE220">
            <v>0</v>
          </cell>
          <cell r="CF220">
            <v>0</v>
          </cell>
          <cell r="CG220">
            <v>0</v>
          </cell>
          <cell r="CH220">
            <v>0</v>
          </cell>
          <cell r="CI220">
            <v>0</v>
          </cell>
          <cell r="CJ220">
            <v>0</v>
          </cell>
          <cell r="CK220">
            <v>0</v>
          </cell>
          <cell r="CL220">
            <v>0</v>
          </cell>
          <cell r="CM220">
            <v>0</v>
          </cell>
          <cell r="CN220">
            <v>0</v>
          </cell>
          <cell r="CO220">
            <v>0</v>
          </cell>
          <cell r="CP220">
            <v>1</v>
          </cell>
        </row>
        <row r="221">
          <cell r="A221" t="str">
            <v>Bhutan</v>
          </cell>
          <cell r="D221">
            <v>0</v>
          </cell>
          <cell r="E221">
            <v>0</v>
          </cell>
          <cell r="F221" t="str">
            <v>BTN</v>
          </cell>
          <cell r="G221" t="str">
            <v>BT</v>
          </cell>
          <cell r="H221" t="str">
            <v>Bhutan</v>
          </cell>
          <cell r="I221">
            <v>1</v>
          </cell>
          <cell r="J221" t="str">
            <v>Emerging and Developing Asia</v>
          </cell>
          <cell r="K221" t="str">
            <v>developing</v>
          </cell>
          <cell r="L221">
            <v>0</v>
          </cell>
          <cell r="M221">
            <v>0</v>
          </cell>
          <cell r="N221">
            <v>0</v>
          </cell>
          <cell r="O221">
            <v>0</v>
          </cell>
          <cell r="P221">
            <v>0</v>
          </cell>
          <cell r="Q221">
            <v>0</v>
          </cell>
          <cell r="R221">
            <v>0</v>
          </cell>
          <cell r="S221">
            <v>0</v>
          </cell>
          <cell r="T221">
            <v>0</v>
          </cell>
          <cell r="U221">
            <v>0</v>
          </cell>
          <cell r="V221">
            <v>0</v>
          </cell>
          <cell r="W221">
            <v>0</v>
          </cell>
          <cell r="X221">
            <v>0</v>
          </cell>
          <cell r="Y221" t="str">
            <v>South Asia</v>
          </cell>
          <cell r="Z221">
            <v>0</v>
          </cell>
          <cell r="AA221">
            <v>0</v>
          </cell>
          <cell r="AB221" t="str">
            <v>Lower middle income</v>
          </cell>
          <cell r="AC221">
            <v>2534965163</v>
          </cell>
          <cell r="AE221" t="str">
            <v/>
          </cell>
          <cell r="AL221">
            <v>3.4999999343199306E-7</v>
          </cell>
          <cell r="AM221" t="str">
            <v/>
          </cell>
          <cell r="AN221" t="str">
            <v>Bhutan</v>
          </cell>
          <cell r="AO221">
            <v>0</v>
          </cell>
          <cell r="AP221">
            <v>0</v>
          </cell>
          <cell r="AR221">
            <v>0</v>
          </cell>
          <cell r="AW221">
            <v>1.267710092201562E-6</v>
          </cell>
          <cell r="AY221">
            <v>0</v>
          </cell>
          <cell r="AZ221" t="str">
            <v/>
          </cell>
          <cell r="BA221">
            <v>2534965163</v>
          </cell>
          <cell r="BB221">
            <v>0</v>
          </cell>
          <cell r="BE221">
            <v>0.3</v>
          </cell>
          <cell r="BF221">
            <v>2047178.06234637</v>
          </cell>
          <cell r="BG221">
            <v>0</v>
          </cell>
          <cell r="BH221" t="str">
            <v/>
          </cell>
          <cell r="BI221" t="str">
            <v/>
          </cell>
          <cell r="BJ221" t="str">
            <v/>
          </cell>
          <cell r="BK221" t="str">
            <v/>
          </cell>
          <cell r="BL221">
            <v>2047178</v>
          </cell>
          <cell r="BM221">
            <v>1</v>
          </cell>
          <cell r="BN221">
            <v>0</v>
          </cell>
          <cell r="BO221" t="str">
            <v/>
          </cell>
          <cell r="BP221" t="str">
            <v/>
          </cell>
          <cell r="BQ221">
            <v>0</v>
          </cell>
          <cell r="BR221">
            <v>0</v>
          </cell>
          <cell r="BS221">
            <v>0</v>
          </cell>
          <cell r="BT221">
            <v>0</v>
          </cell>
          <cell r="BU221">
            <v>0</v>
          </cell>
          <cell r="BV221">
            <v>0</v>
          </cell>
          <cell r="BW221">
            <v>0</v>
          </cell>
          <cell r="BX221">
            <v>0</v>
          </cell>
          <cell r="BY221">
            <v>0</v>
          </cell>
          <cell r="BZ221">
            <v>1</v>
          </cell>
          <cell r="CA221">
            <v>1</v>
          </cell>
          <cell r="CB221">
            <v>0</v>
          </cell>
          <cell r="CC221">
            <v>1</v>
          </cell>
          <cell r="CD221">
            <v>1</v>
          </cell>
          <cell r="CE221">
            <v>0</v>
          </cell>
          <cell r="CF221">
            <v>0</v>
          </cell>
          <cell r="CG221">
            <v>0</v>
          </cell>
          <cell r="CH221">
            <v>0</v>
          </cell>
          <cell r="CI221">
            <v>0</v>
          </cell>
          <cell r="CJ221">
            <v>0</v>
          </cell>
          <cell r="CK221">
            <v>0</v>
          </cell>
          <cell r="CL221">
            <v>0</v>
          </cell>
          <cell r="CM221">
            <v>0</v>
          </cell>
          <cell r="CN221">
            <v>0</v>
          </cell>
          <cell r="CO221">
            <v>0</v>
          </cell>
          <cell r="CP221">
            <v>1</v>
          </cell>
        </row>
        <row r="222">
          <cell r="A222" t="str">
            <v>India</v>
          </cell>
          <cell r="B222" t="str">
            <v>India</v>
          </cell>
          <cell r="C222" t="str">
            <v>India2</v>
          </cell>
          <cell r="D222">
            <v>1</v>
          </cell>
          <cell r="E222">
            <v>1</v>
          </cell>
          <cell r="F222" t="str">
            <v>IND</v>
          </cell>
          <cell r="G222" t="str">
            <v>IN</v>
          </cell>
          <cell r="H222" t="str">
            <v>India</v>
          </cell>
          <cell r="I222">
            <v>1</v>
          </cell>
          <cell r="J222" t="str">
            <v>Emerging and Developing Asia</v>
          </cell>
          <cell r="K222" t="str">
            <v>developing</v>
          </cell>
          <cell r="L222">
            <v>0</v>
          </cell>
          <cell r="M222">
            <v>0</v>
          </cell>
          <cell r="N222">
            <v>0</v>
          </cell>
          <cell r="O222">
            <v>0</v>
          </cell>
          <cell r="P222">
            <v>0</v>
          </cell>
          <cell r="Q222">
            <v>0</v>
          </cell>
          <cell r="R222">
            <v>0</v>
          </cell>
          <cell r="S222">
            <v>0</v>
          </cell>
          <cell r="T222">
            <v>0</v>
          </cell>
          <cell r="U222">
            <v>0</v>
          </cell>
          <cell r="V222">
            <v>0</v>
          </cell>
          <cell r="W222">
            <v>0</v>
          </cell>
          <cell r="X222">
            <v>0</v>
          </cell>
          <cell r="Y222" t="str">
            <v>South Asia</v>
          </cell>
          <cell r="Z222">
            <v>0</v>
          </cell>
          <cell r="AA222">
            <v>0</v>
          </cell>
          <cell r="AB222" t="str">
            <v>Lower middle income</v>
          </cell>
          <cell r="AC222">
            <v>2718730000000</v>
          </cell>
          <cell r="AE222" t="str">
            <v/>
          </cell>
          <cell r="AH222">
            <v>32</v>
          </cell>
          <cell r="AI222">
            <v>316.61981201171875</v>
          </cell>
          <cell r="AJ222">
            <v>9.984700009226799E-3</v>
          </cell>
          <cell r="AK222">
            <v>51.900001525878906</v>
          </cell>
          <cell r="AL222">
            <v>1.1617399752140045E-2</v>
          </cell>
          <cell r="AM222">
            <v>5344143012</v>
          </cell>
          <cell r="AN222" t="str">
            <v>India</v>
          </cell>
          <cell r="AO222">
            <v>1</v>
          </cell>
          <cell r="AP222">
            <v>1</v>
          </cell>
          <cell r="AQ222">
            <v>5797086720</v>
          </cell>
          <cell r="AR222">
            <v>0</v>
          </cell>
          <cell r="AW222">
            <v>6.8658593548178957E-3</v>
          </cell>
          <cell r="AY222">
            <v>45</v>
          </cell>
          <cell r="AZ222" t="str">
            <v>English</v>
          </cell>
          <cell r="BA222">
            <v>2718730000000</v>
          </cell>
          <cell r="BB222">
            <v>44187</v>
          </cell>
          <cell r="BE222">
            <v>0.48316001892089844</v>
          </cell>
          <cell r="BF222">
            <v>5432943816.8030701</v>
          </cell>
          <cell r="BG222">
            <v>0</v>
          </cell>
          <cell r="BH222">
            <v>238.68228392218487</v>
          </cell>
          <cell r="BI222">
            <v>7.0224232539931849E-3</v>
          </cell>
          <cell r="BJ222">
            <v>47.837500000000013</v>
          </cell>
          <cell r="BK222">
            <v>1.0364402672228318E-2</v>
          </cell>
          <cell r="BL222">
            <v>5432943616</v>
          </cell>
          <cell r="BM222">
            <v>1</v>
          </cell>
          <cell r="BN222">
            <v>1</v>
          </cell>
          <cell r="BO222">
            <v>0</v>
          </cell>
          <cell r="BP222">
            <v>0</v>
          </cell>
          <cell r="BQ222">
            <v>0</v>
          </cell>
          <cell r="BR222">
            <v>0</v>
          </cell>
          <cell r="BS222">
            <v>0</v>
          </cell>
          <cell r="BT222">
            <v>0</v>
          </cell>
          <cell r="BU222">
            <v>0</v>
          </cell>
          <cell r="BV222">
            <v>0</v>
          </cell>
          <cell r="BW222">
            <v>0</v>
          </cell>
          <cell r="BX222">
            <v>0</v>
          </cell>
          <cell r="BY222">
            <v>0</v>
          </cell>
          <cell r="BZ222">
            <v>1</v>
          </cell>
          <cell r="CA222">
            <v>1</v>
          </cell>
          <cell r="CB222">
            <v>0</v>
          </cell>
          <cell r="CC222">
            <v>1</v>
          </cell>
          <cell r="CD222">
            <v>1</v>
          </cell>
          <cell r="CE222">
            <v>0</v>
          </cell>
          <cell r="CF222">
            <v>0</v>
          </cell>
          <cell r="CG222">
            <v>0</v>
          </cell>
          <cell r="CH222">
            <v>0</v>
          </cell>
          <cell r="CI222">
            <v>0</v>
          </cell>
          <cell r="CJ222">
            <v>0</v>
          </cell>
          <cell r="CK222">
            <v>0</v>
          </cell>
          <cell r="CL222">
            <v>0</v>
          </cell>
          <cell r="CM222">
            <v>0</v>
          </cell>
          <cell r="CN222">
            <v>0</v>
          </cell>
          <cell r="CO222">
            <v>0</v>
          </cell>
          <cell r="CP222">
            <v>1</v>
          </cell>
        </row>
        <row r="223">
          <cell r="A223" t="str">
            <v>Maldives</v>
          </cell>
          <cell r="B223" t="str">
            <v>Maldives</v>
          </cell>
          <cell r="C223" t="str">
            <v>Maldives</v>
          </cell>
          <cell r="D223">
            <v>1</v>
          </cell>
          <cell r="E223">
            <v>1</v>
          </cell>
          <cell r="F223" t="str">
            <v>MDV</v>
          </cell>
          <cell r="G223" t="str">
            <v>MV</v>
          </cell>
          <cell r="H223" t="str">
            <v>Maldives</v>
          </cell>
          <cell r="I223">
            <v>1</v>
          </cell>
          <cell r="J223" t="str">
            <v>Emerging and Developing Asia</v>
          </cell>
          <cell r="K223" t="str">
            <v>developing</v>
          </cell>
          <cell r="L223">
            <v>0</v>
          </cell>
          <cell r="M223">
            <v>0</v>
          </cell>
          <cell r="N223">
            <v>0</v>
          </cell>
          <cell r="O223">
            <v>0</v>
          </cell>
          <cell r="P223">
            <v>0</v>
          </cell>
          <cell r="Q223">
            <v>0</v>
          </cell>
          <cell r="R223">
            <v>0</v>
          </cell>
          <cell r="S223">
            <v>0</v>
          </cell>
          <cell r="T223">
            <v>0</v>
          </cell>
          <cell r="U223">
            <v>0</v>
          </cell>
          <cell r="V223">
            <v>0</v>
          </cell>
          <cell r="W223">
            <v>0</v>
          </cell>
          <cell r="X223">
            <v>1</v>
          </cell>
          <cell r="Y223" t="str">
            <v>South Asia</v>
          </cell>
          <cell r="Z223">
            <v>0</v>
          </cell>
          <cell r="AA223">
            <v>0</v>
          </cell>
          <cell r="AB223" t="str">
            <v>Upper middle income</v>
          </cell>
          <cell r="AC223">
            <v>5327457150</v>
          </cell>
          <cell r="AE223" t="str">
            <v/>
          </cell>
          <cell r="AH223">
            <v>94</v>
          </cell>
          <cell r="AI223">
            <v>74.873176574707031</v>
          </cell>
          <cell r="AJ223">
            <v>2.3610999342054129E-3</v>
          </cell>
          <cell r="AK223">
            <v>81.074996948242188</v>
          </cell>
          <cell r="AL223">
            <v>2.770000037344289E-6</v>
          </cell>
          <cell r="AM223">
            <v>1275752.375</v>
          </cell>
          <cell r="AN223" t="str">
            <v>Maldives</v>
          </cell>
          <cell r="AO223">
            <v>1</v>
          </cell>
          <cell r="AP223">
            <v>1</v>
          </cell>
          <cell r="AQ223">
            <v>0</v>
          </cell>
          <cell r="AR223">
            <v>0</v>
          </cell>
          <cell r="AW223">
            <v>1.0255655237621366E-5</v>
          </cell>
          <cell r="AY223">
            <v>3</v>
          </cell>
          <cell r="AZ223" t="str">
            <v/>
          </cell>
          <cell r="BA223">
            <v>5327457150</v>
          </cell>
          <cell r="BE223">
            <v>0.15000000596046448</v>
          </cell>
          <cell r="BG223">
            <v>0</v>
          </cell>
          <cell r="BH223">
            <v>155.38673569487693</v>
          </cell>
          <cell r="BI223">
            <v>4.5717319617301242E-3</v>
          </cell>
          <cell r="BJ223">
            <v>79.825000000000003</v>
          </cell>
          <cell r="BK223">
            <v>2.850962369333322E-5</v>
          </cell>
          <cell r="BL223">
            <v>14944485</v>
          </cell>
          <cell r="BM223">
            <v>1</v>
          </cell>
          <cell r="BN223">
            <v>1</v>
          </cell>
          <cell r="BO223">
            <v>0</v>
          </cell>
          <cell r="BP223">
            <v>0</v>
          </cell>
          <cell r="BQ223">
            <v>0</v>
          </cell>
          <cell r="BR223">
            <v>0</v>
          </cell>
          <cell r="BS223">
            <v>0</v>
          </cell>
          <cell r="BT223">
            <v>0</v>
          </cell>
          <cell r="BU223">
            <v>0</v>
          </cell>
          <cell r="BV223">
            <v>0</v>
          </cell>
          <cell r="BW223">
            <v>0</v>
          </cell>
          <cell r="BX223">
            <v>0</v>
          </cell>
          <cell r="BY223">
            <v>0</v>
          </cell>
          <cell r="BZ223">
            <v>1</v>
          </cell>
          <cell r="CA223">
            <v>1</v>
          </cell>
          <cell r="CB223">
            <v>0</v>
          </cell>
          <cell r="CC223">
            <v>1</v>
          </cell>
          <cell r="CD223">
            <v>1</v>
          </cell>
          <cell r="CE223">
            <v>0</v>
          </cell>
          <cell r="CF223">
            <v>0</v>
          </cell>
          <cell r="CG223">
            <v>0</v>
          </cell>
          <cell r="CH223">
            <v>0</v>
          </cell>
          <cell r="CI223">
            <v>0</v>
          </cell>
          <cell r="CJ223">
            <v>0</v>
          </cell>
          <cell r="CK223">
            <v>0</v>
          </cell>
          <cell r="CL223">
            <v>0</v>
          </cell>
          <cell r="CM223">
            <v>0</v>
          </cell>
          <cell r="CN223">
            <v>1</v>
          </cell>
          <cell r="CO223">
            <v>0</v>
          </cell>
          <cell r="CP223">
            <v>0</v>
          </cell>
        </row>
        <row r="224">
          <cell r="A224" t="str">
            <v>Nepal</v>
          </cell>
          <cell r="D224">
            <v>0</v>
          </cell>
          <cell r="E224">
            <v>0</v>
          </cell>
          <cell r="F224" t="str">
            <v>NPL</v>
          </cell>
          <cell r="G224" t="str">
            <v>NP</v>
          </cell>
          <cell r="H224" t="str">
            <v>Nepal</v>
          </cell>
          <cell r="I224">
            <v>1</v>
          </cell>
          <cell r="J224" t="str">
            <v>Emerging and Developing Asia</v>
          </cell>
          <cell r="K224" t="str">
            <v>developing</v>
          </cell>
          <cell r="L224">
            <v>0</v>
          </cell>
          <cell r="M224">
            <v>0</v>
          </cell>
          <cell r="N224">
            <v>0</v>
          </cell>
          <cell r="O224">
            <v>0</v>
          </cell>
          <cell r="P224">
            <v>0</v>
          </cell>
          <cell r="Q224">
            <v>0</v>
          </cell>
          <cell r="R224">
            <v>0</v>
          </cell>
          <cell r="S224">
            <v>0</v>
          </cell>
          <cell r="T224">
            <v>0</v>
          </cell>
          <cell r="U224">
            <v>0</v>
          </cell>
          <cell r="V224">
            <v>0</v>
          </cell>
          <cell r="W224">
            <v>0</v>
          </cell>
          <cell r="X224">
            <v>0</v>
          </cell>
          <cell r="Y224" t="str">
            <v>South Asia</v>
          </cell>
          <cell r="Z224">
            <v>0</v>
          </cell>
          <cell r="AA224">
            <v>0</v>
          </cell>
          <cell r="AB224" t="str">
            <v>Low income</v>
          </cell>
          <cell r="AC224">
            <v>29040398982</v>
          </cell>
          <cell r="AE224" t="str">
            <v/>
          </cell>
          <cell r="AL224">
            <v>1.3300000318849925E-5</v>
          </cell>
          <cell r="AM224" t="str">
            <v/>
          </cell>
          <cell r="AN224" t="str">
            <v>Nepal</v>
          </cell>
          <cell r="AO224">
            <v>0</v>
          </cell>
          <cell r="AP224">
            <v>0</v>
          </cell>
          <cell r="AQ224">
            <v>0</v>
          </cell>
          <cell r="AR224">
            <v>0</v>
          </cell>
          <cell r="AW224">
            <v>1.3793328501489326E-5</v>
          </cell>
          <cell r="AY224">
            <v>0</v>
          </cell>
          <cell r="AZ224" t="str">
            <v/>
          </cell>
          <cell r="BA224">
            <v>29040398982</v>
          </cell>
          <cell r="BB224">
            <v>0</v>
          </cell>
          <cell r="BE224">
            <v>0.2</v>
          </cell>
          <cell r="BG224">
            <v>0</v>
          </cell>
          <cell r="BH224" t="str">
            <v/>
          </cell>
          <cell r="BI224" t="str">
            <v/>
          </cell>
          <cell r="BJ224" t="str">
            <v/>
          </cell>
          <cell r="BK224" t="str">
            <v/>
          </cell>
          <cell r="BL224">
            <v>748251.75</v>
          </cell>
          <cell r="BM224">
            <v>1</v>
          </cell>
          <cell r="BN224">
            <v>0</v>
          </cell>
          <cell r="BO224" t="str">
            <v/>
          </cell>
          <cell r="BP224" t="str">
            <v/>
          </cell>
          <cell r="BQ224">
            <v>0</v>
          </cell>
          <cell r="BR224">
            <v>0</v>
          </cell>
          <cell r="BS224">
            <v>0</v>
          </cell>
          <cell r="BT224">
            <v>0</v>
          </cell>
          <cell r="BU224">
            <v>0</v>
          </cell>
          <cell r="BV224">
            <v>0</v>
          </cell>
          <cell r="BW224">
            <v>0</v>
          </cell>
          <cell r="BX224">
            <v>0</v>
          </cell>
          <cell r="BY224">
            <v>0</v>
          </cell>
          <cell r="BZ224">
            <v>1</v>
          </cell>
          <cell r="CA224">
            <v>1</v>
          </cell>
          <cell r="CB224">
            <v>0</v>
          </cell>
          <cell r="CC224">
            <v>1</v>
          </cell>
          <cell r="CD224">
            <v>1</v>
          </cell>
          <cell r="CE224">
            <v>0</v>
          </cell>
          <cell r="CF224">
            <v>0</v>
          </cell>
          <cell r="CG224">
            <v>0</v>
          </cell>
          <cell r="CH224">
            <v>0</v>
          </cell>
          <cell r="CI224">
            <v>0</v>
          </cell>
          <cell r="CJ224">
            <v>0</v>
          </cell>
          <cell r="CK224">
            <v>0</v>
          </cell>
          <cell r="CL224">
            <v>0</v>
          </cell>
          <cell r="CM224">
            <v>1</v>
          </cell>
          <cell r="CN224">
            <v>0</v>
          </cell>
          <cell r="CO224">
            <v>0</v>
          </cell>
          <cell r="CP224">
            <v>0</v>
          </cell>
        </row>
        <row r="225">
          <cell r="A225" t="str">
            <v>Pakistan</v>
          </cell>
          <cell r="D225">
            <v>0</v>
          </cell>
          <cell r="E225">
            <v>1</v>
          </cell>
          <cell r="F225" t="str">
            <v>PAK</v>
          </cell>
          <cell r="G225" t="str">
            <v>PK</v>
          </cell>
          <cell r="H225" t="str">
            <v>Pakistan</v>
          </cell>
          <cell r="I225">
            <v>1</v>
          </cell>
          <cell r="J225" t="str">
            <v>Middle East, North Africa, Afghanistan, and Pakistan</v>
          </cell>
          <cell r="K225" t="str">
            <v>developing</v>
          </cell>
          <cell r="L225">
            <v>0</v>
          </cell>
          <cell r="M225">
            <v>0</v>
          </cell>
          <cell r="N225">
            <v>0</v>
          </cell>
          <cell r="O225">
            <v>0</v>
          </cell>
          <cell r="P225">
            <v>0</v>
          </cell>
          <cell r="Q225">
            <v>0</v>
          </cell>
          <cell r="R225">
            <v>0</v>
          </cell>
          <cell r="S225">
            <v>0</v>
          </cell>
          <cell r="T225">
            <v>0</v>
          </cell>
          <cell r="U225">
            <v>0</v>
          </cell>
          <cell r="V225">
            <v>0</v>
          </cell>
          <cell r="W225">
            <v>0</v>
          </cell>
          <cell r="X225">
            <v>0</v>
          </cell>
          <cell r="Y225" t="str">
            <v>South Asia</v>
          </cell>
          <cell r="Z225">
            <v>0</v>
          </cell>
          <cell r="AA225">
            <v>0</v>
          </cell>
          <cell r="AB225" t="str">
            <v>Lower middle income</v>
          </cell>
          <cell r="AC225">
            <v>314588000000</v>
          </cell>
          <cell r="AE225" t="str">
            <v/>
          </cell>
          <cell r="AL225">
            <v>2.347999979974702E-4</v>
          </cell>
          <cell r="AM225" t="str">
            <v/>
          </cell>
          <cell r="AN225" t="str">
            <v>Pakistan</v>
          </cell>
          <cell r="AO225">
            <v>0</v>
          </cell>
          <cell r="AP225">
            <v>1</v>
          </cell>
          <cell r="AQ225">
            <v>438253600</v>
          </cell>
          <cell r="AR225">
            <v>0</v>
          </cell>
          <cell r="AW225">
            <v>5.0389516255234558E-4</v>
          </cell>
          <cell r="AY225">
            <v>12</v>
          </cell>
          <cell r="AZ225" t="str">
            <v>English</v>
          </cell>
          <cell r="BA225">
            <v>314588000000</v>
          </cell>
          <cell r="BB225">
            <v>3847.8978881835938</v>
          </cell>
          <cell r="BE225">
            <v>0.30000001192092896</v>
          </cell>
          <cell r="BF225">
            <v>106000000</v>
          </cell>
          <cell r="BG225">
            <v>0</v>
          </cell>
          <cell r="BH225">
            <v>97.921249431708944</v>
          </cell>
          <cell r="BI225">
            <v>2.8810033479212283E-3</v>
          </cell>
          <cell r="BJ225">
            <v>55.05</v>
          </cell>
          <cell r="BK225">
            <v>2.0221572692475794E-4</v>
          </cell>
          <cell r="BL225">
            <v>106000000</v>
          </cell>
          <cell r="BM225">
            <v>1</v>
          </cell>
          <cell r="BN225">
            <v>1</v>
          </cell>
          <cell r="BO225">
            <v>0</v>
          </cell>
          <cell r="BP225">
            <v>0</v>
          </cell>
          <cell r="BQ225">
            <v>0</v>
          </cell>
          <cell r="BR225">
            <v>0</v>
          </cell>
          <cell r="BS225">
            <v>0</v>
          </cell>
          <cell r="BT225">
            <v>0</v>
          </cell>
          <cell r="BU225">
            <v>0</v>
          </cell>
          <cell r="BV225">
            <v>0</v>
          </cell>
          <cell r="BW225">
            <v>0</v>
          </cell>
          <cell r="BX225">
            <v>0</v>
          </cell>
          <cell r="BY225">
            <v>0</v>
          </cell>
          <cell r="BZ225">
            <v>1</v>
          </cell>
          <cell r="CA225">
            <v>1</v>
          </cell>
          <cell r="CB225">
            <v>0</v>
          </cell>
          <cell r="CC225">
            <v>1</v>
          </cell>
          <cell r="CD225">
            <v>1</v>
          </cell>
          <cell r="CE225">
            <v>0</v>
          </cell>
          <cell r="CF225">
            <v>0</v>
          </cell>
          <cell r="CG225">
            <v>0</v>
          </cell>
          <cell r="CH225">
            <v>0</v>
          </cell>
          <cell r="CI225">
            <v>0</v>
          </cell>
          <cell r="CJ225">
            <v>0</v>
          </cell>
          <cell r="CK225">
            <v>0</v>
          </cell>
          <cell r="CL225">
            <v>0</v>
          </cell>
          <cell r="CM225">
            <v>0</v>
          </cell>
          <cell r="CN225">
            <v>0</v>
          </cell>
          <cell r="CO225">
            <v>0</v>
          </cell>
          <cell r="CP225">
            <v>1</v>
          </cell>
        </row>
        <row r="226">
          <cell r="A226" t="str">
            <v>Sri Lanka</v>
          </cell>
          <cell r="D226">
            <v>0</v>
          </cell>
          <cell r="E226">
            <v>1</v>
          </cell>
          <cell r="F226" t="str">
            <v>LKA</v>
          </cell>
          <cell r="G226" t="str">
            <v>LK</v>
          </cell>
          <cell r="H226" t="str">
            <v>Sri Lanka</v>
          </cell>
          <cell r="I226">
            <v>1</v>
          </cell>
          <cell r="J226" t="str">
            <v>Emerging and Developing Asia</v>
          </cell>
          <cell r="K226" t="str">
            <v>developing</v>
          </cell>
          <cell r="L226">
            <v>0</v>
          </cell>
          <cell r="M226">
            <v>0</v>
          </cell>
          <cell r="N226">
            <v>0</v>
          </cell>
          <cell r="O226">
            <v>0</v>
          </cell>
          <cell r="P226">
            <v>0</v>
          </cell>
          <cell r="Q226">
            <v>0</v>
          </cell>
          <cell r="R226">
            <v>0</v>
          </cell>
          <cell r="S226">
            <v>0</v>
          </cell>
          <cell r="T226">
            <v>0</v>
          </cell>
          <cell r="U226">
            <v>0</v>
          </cell>
          <cell r="V226">
            <v>0</v>
          </cell>
          <cell r="W226">
            <v>0</v>
          </cell>
          <cell r="X226">
            <v>0</v>
          </cell>
          <cell r="Y226" t="str">
            <v>South Asia</v>
          </cell>
          <cell r="Z226">
            <v>0</v>
          </cell>
          <cell r="AA226">
            <v>0</v>
          </cell>
          <cell r="AB226" t="str">
            <v>Lower middle income</v>
          </cell>
          <cell r="AC226">
            <v>88900770858</v>
          </cell>
          <cell r="AE226" t="str">
            <v/>
          </cell>
          <cell r="AL226">
            <v>5.5190001148730516E-4</v>
          </cell>
          <cell r="AM226" t="str">
            <v/>
          </cell>
          <cell r="AN226" t="str">
            <v>Sri Lanka</v>
          </cell>
          <cell r="AO226">
            <v>0</v>
          </cell>
          <cell r="AP226">
            <v>1</v>
          </cell>
          <cell r="AQ226">
            <v>0</v>
          </cell>
          <cell r="AR226">
            <v>0</v>
          </cell>
          <cell r="AW226">
            <v>1.515729644849218E-4</v>
          </cell>
          <cell r="AY226">
            <v>6</v>
          </cell>
          <cell r="AZ226" t="str">
            <v>English</v>
          </cell>
          <cell r="BA226">
            <v>88900770858</v>
          </cell>
          <cell r="BE226">
            <v>0.2800000011920929</v>
          </cell>
          <cell r="BF226">
            <v>242142000</v>
          </cell>
          <cell r="BG226">
            <v>0</v>
          </cell>
          <cell r="BH226">
            <v>290.63869887616806</v>
          </cell>
          <cell r="BI226">
            <v>8.5510659775810075E-3</v>
          </cell>
          <cell r="BJ226">
            <v>72.174999999999997</v>
          </cell>
          <cell r="BK226">
            <v>4.6193321272655413E-4</v>
          </cell>
          <cell r="BL226">
            <v>242142000</v>
          </cell>
          <cell r="BM226">
            <v>1</v>
          </cell>
          <cell r="BN226">
            <v>1</v>
          </cell>
          <cell r="BO226">
            <v>0</v>
          </cell>
          <cell r="BP226">
            <v>0</v>
          </cell>
          <cell r="BQ226">
            <v>0</v>
          </cell>
          <cell r="BR226">
            <v>0</v>
          </cell>
          <cell r="BS226">
            <v>0</v>
          </cell>
          <cell r="BT226">
            <v>0</v>
          </cell>
          <cell r="BU226">
            <v>0</v>
          </cell>
          <cell r="BV226">
            <v>0</v>
          </cell>
          <cell r="BW226">
            <v>0</v>
          </cell>
          <cell r="BX226">
            <v>0</v>
          </cell>
          <cell r="BY226">
            <v>0</v>
          </cell>
          <cell r="BZ226">
            <v>1</v>
          </cell>
          <cell r="CA226">
            <v>1</v>
          </cell>
          <cell r="CB226">
            <v>0</v>
          </cell>
          <cell r="CC226">
            <v>1</v>
          </cell>
          <cell r="CD226">
            <v>1</v>
          </cell>
          <cell r="CE226">
            <v>0</v>
          </cell>
          <cell r="CF226">
            <v>0</v>
          </cell>
          <cell r="CG226">
            <v>0</v>
          </cell>
          <cell r="CH226">
            <v>0</v>
          </cell>
          <cell r="CI226">
            <v>0</v>
          </cell>
          <cell r="CJ226">
            <v>0</v>
          </cell>
          <cell r="CK226">
            <v>0</v>
          </cell>
          <cell r="CL226">
            <v>0</v>
          </cell>
          <cell r="CM226">
            <v>0</v>
          </cell>
          <cell r="CN226">
            <v>0</v>
          </cell>
          <cell r="CO226">
            <v>0</v>
          </cell>
          <cell r="CP226">
            <v>1</v>
          </cell>
        </row>
        <row r="227">
          <cell r="A227" t="str">
            <v>Angola</v>
          </cell>
          <cell r="D227">
            <v>0</v>
          </cell>
          <cell r="E227">
            <v>1</v>
          </cell>
          <cell r="F227" t="str">
            <v>AGO</v>
          </cell>
          <cell r="G227" t="str">
            <v>AO</v>
          </cell>
          <cell r="H227" t="str">
            <v>Angola</v>
          </cell>
          <cell r="I227">
            <v>1</v>
          </cell>
          <cell r="J227" t="str">
            <v>Sub-Saharan Africa</v>
          </cell>
          <cell r="K227" t="str">
            <v>developing</v>
          </cell>
          <cell r="L227">
            <v>0</v>
          </cell>
          <cell r="M227">
            <v>0</v>
          </cell>
          <cell r="N227">
            <v>0</v>
          </cell>
          <cell r="O227">
            <v>0</v>
          </cell>
          <cell r="P227">
            <v>0</v>
          </cell>
          <cell r="Q227">
            <v>0</v>
          </cell>
          <cell r="R227">
            <v>0</v>
          </cell>
          <cell r="S227">
            <v>0</v>
          </cell>
          <cell r="T227">
            <v>0</v>
          </cell>
          <cell r="U227">
            <v>1</v>
          </cell>
          <cell r="V227">
            <v>0</v>
          </cell>
          <cell r="W227">
            <v>0</v>
          </cell>
          <cell r="X227">
            <v>0</v>
          </cell>
          <cell r="Y227" t="str">
            <v>Sub-Saharan Africa</v>
          </cell>
          <cell r="Z227">
            <v>1</v>
          </cell>
          <cell r="AA227">
            <v>0</v>
          </cell>
          <cell r="AB227" t="str">
            <v>Lower middle income</v>
          </cell>
          <cell r="AC227">
            <v>105751000000</v>
          </cell>
          <cell r="AE227" t="str">
            <v/>
          </cell>
          <cell r="AL227">
            <v>3.3119998988695443E-4</v>
          </cell>
          <cell r="AM227" t="str">
            <v/>
          </cell>
          <cell r="AN227" t="str">
            <v>Angola</v>
          </cell>
          <cell r="AO227">
            <v>0</v>
          </cell>
          <cell r="AP227">
            <v>1</v>
          </cell>
          <cell r="AQ227">
            <v>0</v>
          </cell>
          <cell r="AR227">
            <v>0</v>
          </cell>
          <cell r="AW227">
            <v>3.9036446144946488E-4</v>
          </cell>
          <cell r="AY227">
            <v>5</v>
          </cell>
          <cell r="AZ227" t="str">
            <v/>
          </cell>
          <cell r="BA227">
            <v>105751000000</v>
          </cell>
          <cell r="BB227">
            <v>527.21017456054688</v>
          </cell>
          <cell r="BE227">
            <v>0.30000001192092896</v>
          </cell>
          <cell r="BF227">
            <v>0</v>
          </cell>
          <cell r="BG227">
            <v>0</v>
          </cell>
          <cell r="BH227">
            <v>345.45172029386185</v>
          </cell>
          <cell r="BI227">
            <v>1.0163754736461542E-2</v>
          </cell>
          <cell r="BJ227">
            <v>79.724999999999994</v>
          </cell>
          <cell r="BK227">
            <v>3.1681907962675493E-4</v>
          </cell>
          <cell r="BL227">
            <v>166075280</v>
          </cell>
          <cell r="BM227">
            <v>1</v>
          </cell>
          <cell r="BN227">
            <v>1</v>
          </cell>
          <cell r="BO227">
            <v>0</v>
          </cell>
          <cell r="BP227">
            <v>0</v>
          </cell>
          <cell r="BQ227">
            <v>0</v>
          </cell>
          <cell r="BR227">
            <v>0</v>
          </cell>
          <cell r="BS227">
            <v>0</v>
          </cell>
          <cell r="BT227">
            <v>0</v>
          </cell>
          <cell r="BU227">
            <v>0</v>
          </cell>
          <cell r="BV227">
            <v>0</v>
          </cell>
          <cell r="BW227">
            <v>0</v>
          </cell>
          <cell r="BX227">
            <v>0</v>
          </cell>
          <cell r="BY227">
            <v>0</v>
          </cell>
          <cell r="BZ227">
            <v>1</v>
          </cell>
          <cell r="CA227">
            <v>1</v>
          </cell>
          <cell r="CB227">
            <v>0</v>
          </cell>
          <cell r="CC227">
            <v>1</v>
          </cell>
          <cell r="CD227">
            <v>0</v>
          </cell>
          <cell r="CE227">
            <v>0</v>
          </cell>
          <cell r="CF227">
            <v>0</v>
          </cell>
          <cell r="CG227">
            <v>0</v>
          </cell>
          <cell r="CH227">
            <v>1</v>
          </cell>
          <cell r="CI227">
            <v>0</v>
          </cell>
          <cell r="CJ227">
            <v>0</v>
          </cell>
          <cell r="CK227">
            <v>1</v>
          </cell>
          <cell r="CL227">
            <v>0</v>
          </cell>
          <cell r="CM227">
            <v>0</v>
          </cell>
          <cell r="CN227">
            <v>0</v>
          </cell>
          <cell r="CO227">
            <v>0</v>
          </cell>
          <cell r="CP227">
            <v>1</v>
          </cell>
        </row>
        <row r="228">
          <cell r="A228" t="str">
            <v>Benin</v>
          </cell>
          <cell r="D228">
            <v>0</v>
          </cell>
          <cell r="E228">
            <v>0</v>
          </cell>
          <cell r="F228" t="str">
            <v>BEN</v>
          </cell>
          <cell r="G228" t="str">
            <v>BJ</v>
          </cell>
          <cell r="H228" t="str">
            <v>Benin</v>
          </cell>
          <cell r="I228">
            <v>1</v>
          </cell>
          <cell r="J228" t="str">
            <v>Sub-Saharan Africa</v>
          </cell>
          <cell r="K228" t="str">
            <v>developing</v>
          </cell>
          <cell r="L228">
            <v>0</v>
          </cell>
          <cell r="M228">
            <v>0</v>
          </cell>
          <cell r="N228">
            <v>0</v>
          </cell>
          <cell r="O228">
            <v>0</v>
          </cell>
          <cell r="P228">
            <v>0</v>
          </cell>
          <cell r="Q228">
            <v>0</v>
          </cell>
          <cell r="R228">
            <v>0</v>
          </cell>
          <cell r="S228">
            <v>0</v>
          </cell>
          <cell r="T228">
            <v>0</v>
          </cell>
          <cell r="U228">
            <v>0</v>
          </cell>
          <cell r="V228">
            <v>0</v>
          </cell>
          <cell r="W228">
            <v>0</v>
          </cell>
          <cell r="X228">
            <v>0</v>
          </cell>
          <cell r="Y228" t="str">
            <v>Sub-Saharan Africa</v>
          </cell>
          <cell r="Z228">
            <v>1</v>
          </cell>
          <cell r="AA228">
            <v>0</v>
          </cell>
          <cell r="AB228" t="str">
            <v>Low income</v>
          </cell>
          <cell r="AC228">
            <v>10354274635</v>
          </cell>
          <cell r="AE228" t="str">
            <v/>
          </cell>
          <cell r="AL228">
            <v>2.6699999580159783E-5</v>
          </cell>
          <cell r="AM228" t="str">
            <v/>
          </cell>
          <cell r="AN228" t="str">
            <v>Benin</v>
          </cell>
          <cell r="AO228">
            <v>0</v>
          </cell>
          <cell r="AP228">
            <v>0</v>
          </cell>
          <cell r="AQ228">
            <v>0</v>
          </cell>
          <cell r="AR228">
            <v>0</v>
          </cell>
          <cell r="AW228">
            <v>3.3320103000988346E-5</v>
          </cell>
          <cell r="AY228">
            <v>1</v>
          </cell>
          <cell r="AZ228" t="str">
            <v/>
          </cell>
          <cell r="BA228">
            <v>10354274635</v>
          </cell>
          <cell r="BB228">
            <v>25</v>
          </cell>
          <cell r="BE228">
            <v>0.30000001192092896</v>
          </cell>
          <cell r="BG228">
            <v>0</v>
          </cell>
          <cell r="BH228" t="str">
            <v/>
          </cell>
          <cell r="BI228" t="str">
            <v/>
          </cell>
          <cell r="BJ228" t="str">
            <v/>
          </cell>
          <cell r="BK228" t="str">
            <v/>
          </cell>
          <cell r="BL228">
            <v>5936073.5</v>
          </cell>
          <cell r="BM228">
            <v>1</v>
          </cell>
          <cell r="BN228">
            <v>0</v>
          </cell>
          <cell r="BO228" t="str">
            <v/>
          </cell>
          <cell r="BP228" t="str">
            <v/>
          </cell>
          <cell r="BQ228">
            <v>0</v>
          </cell>
          <cell r="BR228">
            <v>0</v>
          </cell>
          <cell r="BS228">
            <v>0</v>
          </cell>
          <cell r="BT228">
            <v>0</v>
          </cell>
          <cell r="BU228">
            <v>0</v>
          </cell>
          <cell r="BV228">
            <v>0</v>
          </cell>
          <cell r="BW228">
            <v>0</v>
          </cell>
          <cell r="BX228">
            <v>0</v>
          </cell>
          <cell r="BY228">
            <v>0</v>
          </cell>
          <cell r="BZ228">
            <v>1</v>
          </cell>
          <cell r="CA228">
            <v>1</v>
          </cell>
          <cell r="CB228">
            <v>0</v>
          </cell>
          <cell r="CC228">
            <v>1</v>
          </cell>
          <cell r="CD228">
            <v>0</v>
          </cell>
          <cell r="CE228">
            <v>0</v>
          </cell>
          <cell r="CF228">
            <v>0</v>
          </cell>
          <cell r="CG228">
            <v>0</v>
          </cell>
          <cell r="CH228">
            <v>1</v>
          </cell>
          <cell r="CI228">
            <v>0</v>
          </cell>
          <cell r="CJ228">
            <v>0</v>
          </cell>
          <cell r="CK228">
            <v>1</v>
          </cell>
          <cell r="CL228">
            <v>0</v>
          </cell>
          <cell r="CM228">
            <v>1</v>
          </cell>
          <cell r="CN228">
            <v>0</v>
          </cell>
          <cell r="CO228">
            <v>0</v>
          </cell>
          <cell r="CP228">
            <v>0</v>
          </cell>
        </row>
        <row r="229">
          <cell r="A229" t="str">
            <v>Botswana</v>
          </cell>
          <cell r="B229" t="str">
            <v>Botswana</v>
          </cell>
          <cell r="C229" t="str">
            <v>Botswana2</v>
          </cell>
          <cell r="D229">
            <v>1</v>
          </cell>
          <cell r="E229">
            <v>1</v>
          </cell>
          <cell r="F229" t="str">
            <v>BWA</v>
          </cell>
          <cell r="G229" t="str">
            <v>BW</v>
          </cell>
          <cell r="H229" t="str">
            <v>Botswana</v>
          </cell>
          <cell r="I229">
            <v>1</v>
          </cell>
          <cell r="J229" t="str">
            <v>Sub-Saharan Africa</v>
          </cell>
          <cell r="K229" t="str">
            <v>developing</v>
          </cell>
          <cell r="L229">
            <v>0</v>
          </cell>
          <cell r="M229">
            <v>0</v>
          </cell>
          <cell r="N229">
            <v>0</v>
          </cell>
          <cell r="O229">
            <v>0</v>
          </cell>
          <cell r="P229">
            <v>0</v>
          </cell>
          <cell r="Q229">
            <v>0</v>
          </cell>
          <cell r="R229">
            <v>0</v>
          </cell>
          <cell r="S229">
            <v>0</v>
          </cell>
          <cell r="T229">
            <v>0</v>
          </cell>
          <cell r="U229">
            <v>0</v>
          </cell>
          <cell r="V229">
            <v>0</v>
          </cell>
          <cell r="W229">
            <v>0</v>
          </cell>
          <cell r="X229">
            <v>1</v>
          </cell>
          <cell r="Y229" t="str">
            <v>Sub-Saharan Africa</v>
          </cell>
          <cell r="Z229">
            <v>1</v>
          </cell>
          <cell r="AA229">
            <v>0</v>
          </cell>
          <cell r="AB229" t="str">
            <v>Upper middle income</v>
          </cell>
          <cell r="AC229">
            <v>18616018903</v>
          </cell>
          <cell r="AE229" t="str">
            <v/>
          </cell>
          <cell r="AH229">
            <v>103</v>
          </cell>
          <cell r="AI229">
            <v>39.449378967285156</v>
          </cell>
          <cell r="AJ229">
            <v>1.2440000427886844E-3</v>
          </cell>
          <cell r="AK229">
            <v>68.724998474121094</v>
          </cell>
          <cell r="AL229">
            <v>1.7999999499807018E-6</v>
          </cell>
          <cell r="AM229">
            <v>825767.37760000001</v>
          </cell>
          <cell r="AN229" t="str">
            <v>Botswana</v>
          </cell>
          <cell r="AO229">
            <v>1</v>
          </cell>
          <cell r="AP229">
            <v>1</v>
          </cell>
          <cell r="AQ229">
            <v>0</v>
          </cell>
          <cell r="AR229">
            <v>1</v>
          </cell>
          <cell r="AS229">
            <v>56</v>
          </cell>
          <cell r="AT229">
            <v>74.337286334227898</v>
          </cell>
          <cell r="AU229">
            <v>1.9570057636586367E-3</v>
          </cell>
          <cell r="AV229">
            <v>55.257888988619051</v>
          </cell>
          <cell r="AW229">
            <v>8.5520750487205361E-5</v>
          </cell>
          <cell r="AX229">
            <v>0.22</v>
          </cell>
          <cell r="AY229">
            <v>4</v>
          </cell>
          <cell r="AZ229" t="str">
            <v/>
          </cell>
          <cell r="BA229">
            <v>18616018903</v>
          </cell>
          <cell r="BB229">
            <v>338.94633483886719</v>
          </cell>
          <cell r="BE229">
            <v>0.2199999988079071</v>
          </cell>
          <cell r="BF229">
            <v>7434009.1839372804</v>
          </cell>
          <cell r="BG229">
            <v>0</v>
          </cell>
          <cell r="BH229">
            <v>58.373222199495032</v>
          </cell>
          <cell r="BI229">
            <v>1.7174356900233434E-3</v>
          </cell>
          <cell r="BJ229">
            <v>62.244499999999988</v>
          </cell>
          <cell r="BK229">
            <v>1.4181826142407583E-5</v>
          </cell>
          <cell r="BL229">
            <v>7434009</v>
          </cell>
          <cell r="BM229">
            <v>1</v>
          </cell>
          <cell r="BN229">
            <v>1</v>
          </cell>
          <cell r="BO229">
            <v>0</v>
          </cell>
          <cell r="BP229">
            <v>0</v>
          </cell>
          <cell r="BQ229">
            <v>0</v>
          </cell>
          <cell r="BR229">
            <v>0</v>
          </cell>
          <cell r="BS229">
            <v>0</v>
          </cell>
          <cell r="BT229">
            <v>0</v>
          </cell>
          <cell r="BU229">
            <v>0</v>
          </cell>
          <cell r="BV229">
            <v>0</v>
          </cell>
          <cell r="BW229">
            <v>0</v>
          </cell>
          <cell r="BX229">
            <v>0</v>
          </cell>
          <cell r="BY229">
            <v>0</v>
          </cell>
          <cell r="BZ229">
            <v>1</v>
          </cell>
          <cell r="CA229">
            <v>1</v>
          </cell>
          <cell r="CB229">
            <v>0</v>
          </cell>
          <cell r="CC229">
            <v>1</v>
          </cell>
          <cell r="CD229">
            <v>0</v>
          </cell>
          <cell r="CE229">
            <v>0</v>
          </cell>
          <cell r="CF229">
            <v>0</v>
          </cell>
          <cell r="CG229">
            <v>0</v>
          </cell>
          <cell r="CH229">
            <v>1</v>
          </cell>
          <cell r="CI229">
            <v>0</v>
          </cell>
          <cell r="CJ229">
            <v>0</v>
          </cell>
          <cell r="CK229">
            <v>1</v>
          </cell>
          <cell r="CL229">
            <v>0</v>
          </cell>
          <cell r="CM229">
            <v>0</v>
          </cell>
          <cell r="CN229">
            <v>1</v>
          </cell>
          <cell r="CO229">
            <v>0</v>
          </cell>
          <cell r="CP229">
            <v>0</v>
          </cell>
        </row>
        <row r="230">
          <cell r="A230" t="str">
            <v>Burkina Faso</v>
          </cell>
          <cell r="D230">
            <v>0</v>
          </cell>
          <cell r="E230">
            <v>0</v>
          </cell>
          <cell r="F230" t="str">
            <v>BFA</v>
          </cell>
          <cell r="G230" t="str">
            <v>BF</v>
          </cell>
          <cell r="H230" t="str">
            <v>Burkina Faso</v>
          </cell>
          <cell r="I230">
            <v>1</v>
          </cell>
          <cell r="J230" t="str">
            <v>Sub-Saharan Africa</v>
          </cell>
          <cell r="K230" t="str">
            <v>developing</v>
          </cell>
          <cell r="L230">
            <v>0</v>
          </cell>
          <cell r="M230">
            <v>0</v>
          </cell>
          <cell r="N230">
            <v>0</v>
          </cell>
          <cell r="O230">
            <v>0</v>
          </cell>
          <cell r="P230">
            <v>0</v>
          </cell>
          <cell r="Q230">
            <v>0</v>
          </cell>
          <cell r="R230">
            <v>0</v>
          </cell>
          <cell r="S230">
            <v>0</v>
          </cell>
          <cell r="T230">
            <v>0</v>
          </cell>
          <cell r="U230">
            <v>0</v>
          </cell>
          <cell r="V230">
            <v>0</v>
          </cell>
          <cell r="W230">
            <v>0</v>
          </cell>
          <cell r="X230">
            <v>0</v>
          </cell>
          <cell r="Y230" t="str">
            <v>Sub-Saharan Africa</v>
          </cell>
          <cell r="Z230">
            <v>1</v>
          </cell>
          <cell r="AA230">
            <v>0</v>
          </cell>
          <cell r="AB230" t="str">
            <v>Low income</v>
          </cell>
          <cell r="AC230">
            <v>14124775069</v>
          </cell>
          <cell r="AE230" t="str">
            <v/>
          </cell>
          <cell r="AL230">
            <v>6.2899999875298818E-7</v>
          </cell>
          <cell r="AM230" t="str">
            <v/>
          </cell>
          <cell r="AN230" t="str">
            <v>Burkina Faso</v>
          </cell>
          <cell r="AO230">
            <v>0</v>
          </cell>
          <cell r="AP230">
            <v>0</v>
          </cell>
          <cell r="AQ230">
            <v>0</v>
          </cell>
          <cell r="AR230">
            <v>0</v>
          </cell>
          <cell r="AW230">
            <v>4.1699291341354133E-5</v>
          </cell>
          <cell r="AY230">
            <v>0</v>
          </cell>
          <cell r="AZ230" t="str">
            <v/>
          </cell>
          <cell r="BA230">
            <v>14124775069</v>
          </cell>
          <cell r="BB230">
            <v>0</v>
          </cell>
          <cell r="BE230">
            <v>0.27500000596046448</v>
          </cell>
          <cell r="BG230">
            <v>0</v>
          </cell>
          <cell r="BH230" t="str">
            <v/>
          </cell>
          <cell r="BI230" t="str">
            <v/>
          </cell>
          <cell r="BJ230" t="str">
            <v/>
          </cell>
          <cell r="BK230" t="str">
            <v/>
          </cell>
          <cell r="BL230">
            <v>79928352</v>
          </cell>
          <cell r="BM230">
            <v>1</v>
          </cell>
          <cell r="BN230">
            <v>0</v>
          </cell>
          <cell r="BO230" t="str">
            <v/>
          </cell>
          <cell r="BP230" t="str">
            <v/>
          </cell>
          <cell r="BQ230">
            <v>0</v>
          </cell>
          <cell r="BR230">
            <v>0</v>
          </cell>
          <cell r="BS230">
            <v>0</v>
          </cell>
          <cell r="BT230">
            <v>0</v>
          </cell>
          <cell r="BU230">
            <v>0</v>
          </cell>
          <cell r="BV230">
            <v>0</v>
          </cell>
          <cell r="BW230">
            <v>0</v>
          </cell>
          <cell r="BX230">
            <v>0</v>
          </cell>
          <cell r="BY230">
            <v>0</v>
          </cell>
          <cell r="BZ230">
            <v>1</v>
          </cell>
          <cell r="CA230">
            <v>1</v>
          </cell>
          <cell r="CB230">
            <v>0</v>
          </cell>
          <cell r="CC230">
            <v>1</v>
          </cell>
          <cell r="CD230">
            <v>0</v>
          </cell>
          <cell r="CE230">
            <v>0</v>
          </cell>
          <cell r="CF230">
            <v>0</v>
          </cell>
          <cell r="CG230">
            <v>0</v>
          </cell>
          <cell r="CH230">
            <v>1</v>
          </cell>
          <cell r="CI230">
            <v>0</v>
          </cell>
          <cell r="CJ230">
            <v>0</v>
          </cell>
          <cell r="CK230">
            <v>1</v>
          </cell>
          <cell r="CL230">
            <v>0</v>
          </cell>
          <cell r="CM230">
            <v>1</v>
          </cell>
          <cell r="CN230">
            <v>0</v>
          </cell>
          <cell r="CO230">
            <v>0</v>
          </cell>
          <cell r="CP230">
            <v>0</v>
          </cell>
        </row>
        <row r="231">
          <cell r="A231" t="str">
            <v>Burundi</v>
          </cell>
          <cell r="D231">
            <v>0</v>
          </cell>
          <cell r="E231">
            <v>0</v>
          </cell>
          <cell r="F231" t="str">
            <v>BDI</v>
          </cell>
          <cell r="G231" t="str">
            <v>BI</v>
          </cell>
          <cell r="H231" t="str">
            <v>Burundi</v>
          </cell>
          <cell r="I231">
            <v>1</v>
          </cell>
          <cell r="J231" t="str">
            <v>Sub-Saharan Africa</v>
          </cell>
          <cell r="K231" t="str">
            <v>developing</v>
          </cell>
          <cell r="L231">
            <v>0</v>
          </cell>
          <cell r="M231">
            <v>0</v>
          </cell>
          <cell r="N231">
            <v>0</v>
          </cell>
          <cell r="O231">
            <v>0</v>
          </cell>
          <cell r="P231">
            <v>0</v>
          </cell>
          <cell r="Q231">
            <v>0</v>
          </cell>
          <cell r="R231">
            <v>0</v>
          </cell>
          <cell r="S231">
            <v>0</v>
          </cell>
          <cell r="T231">
            <v>0</v>
          </cell>
          <cell r="U231">
            <v>0</v>
          </cell>
          <cell r="V231">
            <v>0</v>
          </cell>
          <cell r="W231">
            <v>0</v>
          </cell>
          <cell r="X231">
            <v>0</v>
          </cell>
          <cell r="Y231" t="str">
            <v>Sub-Saharan Africa</v>
          </cell>
          <cell r="Z231">
            <v>1</v>
          </cell>
          <cell r="AA231">
            <v>0</v>
          </cell>
          <cell r="AB231" t="str">
            <v>Low income</v>
          </cell>
          <cell r="AC231">
            <v>3036931818</v>
          </cell>
          <cell r="AE231" t="str">
            <v/>
          </cell>
          <cell r="AL231">
            <v>4.3899999582208693E-6</v>
          </cell>
          <cell r="AM231" t="str">
            <v/>
          </cell>
          <cell r="AN231" t="str">
            <v>Burundi</v>
          </cell>
          <cell r="AO231">
            <v>0</v>
          </cell>
          <cell r="AP231">
            <v>0</v>
          </cell>
          <cell r="AQ231">
            <v>0</v>
          </cell>
          <cell r="AR231">
            <v>0</v>
          </cell>
          <cell r="AW231">
            <v>6.6583414195148292E-7</v>
          </cell>
          <cell r="AY231">
            <v>0</v>
          </cell>
          <cell r="AZ231" t="str">
            <v/>
          </cell>
          <cell r="BA231">
            <v>3036931818</v>
          </cell>
          <cell r="BB231">
            <v>0</v>
          </cell>
          <cell r="BE231">
            <v>0.30000001192092896</v>
          </cell>
          <cell r="BF231">
            <v>773469.00357322802</v>
          </cell>
          <cell r="BG231">
            <v>0</v>
          </cell>
          <cell r="BH231" t="str">
            <v/>
          </cell>
          <cell r="BI231" t="str">
            <v/>
          </cell>
          <cell r="BJ231" t="str">
            <v/>
          </cell>
          <cell r="BK231" t="str">
            <v/>
          </cell>
          <cell r="BL231">
            <v>773469</v>
          </cell>
          <cell r="BM231">
            <v>1</v>
          </cell>
          <cell r="BN231">
            <v>0</v>
          </cell>
          <cell r="BO231" t="str">
            <v/>
          </cell>
          <cell r="BP231" t="str">
            <v/>
          </cell>
          <cell r="BQ231">
            <v>0</v>
          </cell>
          <cell r="BR231">
            <v>0</v>
          </cell>
          <cell r="BS231">
            <v>0</v>
          </cell>
          <cell r="BT231">
            <v>0</v>
          </cell>
          <cell r="BU231">
            <v>0</v>
          </cell>
          <cell r="BV231">
            <v>0</v>
          </cell>
          <cell r="BW231">
            <v>0</v>
          </cell>
          <cell r="BX231">
            <v>0</v>
          </cell>
          <cell r="BY231">
            <v>0</v>
          </cell>
          <cell r="BZ231">
            <v>1</v>
          </cell>
          <cell r="CA231">
            <v>1</v>
          </cell>
          <cell r="CB231">
            <v>0</v>
          </cell>
          <cell r="CC231">
            <v>1</v>
          </cell>
          <cell r="CD231">
            <v>0</v>
          </cell>
          <cell r="CE231">
            <v>0</v>
          </cell>
          <cell r="CF231">
            <v>0</v>
          </cell>
          <cell r="CG231">
            <v>0</v>
          </cell>
          <cell r="CH231">
            <v>1</v>
          </cell>
          <cell r="CI231">
            <v>0</v>
          </cell>
          <cell r="CJ231">
            <v>0</v>
          </cell>
          <cell r="CK231">
            <v>1</v>
          </cell>
          <cell r="CL231">
            <v>0</v>
          </cell>
          <cell r="CM231">
            <v>1</v>
          </cell>
          <cell r="CN231">
            <v>0</v>
          </cell>
          <cell r="CO231">
            <v>0</v>
          </cell>
          <cell r="CP231">
            <v>0</v>
          </cell>
        </row>
        <row r="232">
          <cell r="A232" t="str">
            <v>Cameroon</v>
          </cell>
          <cell r="D232">
            <v>0</v>
          </cell>
          <cell r="E232">
            <v>1</v>
          </cell>
          <cell r="F232" t="str">
            <v>CMR</v>
          </cell>
          <cell r="G232" t="str">
            <v>CM</v>
          </cell>
          <cell r="H232" t="str">
            <v>Cameroon</v>
          </cell>
          <cell r="I232">
            <v>1</v>
          </cell>
          <cell r="J232" t="str">
            <v>Sub-Saharan Africa</v>
          </cell>
          <cell r="K232" t="str">
            <v>developing</v>
          </cell>
          <cell r="L232">
            <v>0</v>
          </cell>
          <cell r="M232">
            <v>0</v>
          </cell>
          <cell r="N232">
            <v>0</v>
          </cell>
          <cell r="O232">
            <v>0</v>
          </cell>
          <cell r="P232">
            <v>0</v>
          </cell>
          <cell r="Q232">
            <v>0</v>
          </cell>
          <cell r="R232">
            <v>0</v>
          </cell>
          <cell r="S232">
            <v>0</v>
          </cell>
          <cell r="T232">
            <v>0</v>
          </cell>
          <cell r="U232">
            <v>0</v>
          </cell>
          <cell r="V232">
            <v>0</v>
          </cell>
          <cell r="W232">
            <v>0</v>
          </cell>
          <cell r="X232">
            <v>0</v>
          </cell>
          <cell r="Y232" t="str">
            <v>Sub-Saharan Africa</v>
          </cell>
          <cell r="Z232">
            <v>1</v>
          </cell>
          <cell r="AA232">
            <v>0</v>
          </cell>
          <cell r="AB232" t="str">
            <v>Lower middle income</v>
          </cell>
          <cell r="AC232">
            <v>38675205293</v>
          </cell>
          <cell r="AE232" t="str">
            <v/>
          </cell>
          <cell r="AL232">
            <v>6.0499998653540388E-5</v>
          </cell>
          <cell r="AM232" t="str">
            <v/>
          </cell>
          <cell r="AN232" t="str">
            <v>Cameroon</v>
          </cell>
          <cell r="AO232">
            <v>0</v>
          </cell>
          <cell r="AP232">
            <v>1</v>
          </cell>
          <cell r="AQ232">
            <v>0</v>
          </cell>
          <cell r="AR232">
            <v>0</v>
          </cell>
          <cell r="AW232">
            <v>2.295427370752773E-5</v>
          </cell>
          <cell r="AY232">
            <v>4</v>
          </cell>
          <cell r="AZ232" t="str">
            <v/>
          </cell>
          <cell r="BA232">
            <v>38675205293</v>
          </cell>
          <cell r="BE232">
            <v>0.33000001311302185</v>
          </cell>
          <cell r="BF232">
            <v>129696599.727696</v>
          </cell>
          <cell r="BG232">
            <v>0</v>
          </cell>
          <cell r="BH232">
            <v>229.23189436503671</v>
          </cell>
          <cell r="BI232">
            <v>6.7443773333037051E-3</v>
          </cell>
          <cell r="BJ232">
            <v>71.474999999999994</v>
          </cell>
          <cell r="BK232">
            <v>2.474216244679756E-4</v>
          </cell>
          <cell r="BL232">
            <v>129696600</v>
          </cell>
          <cell r="BM232">
            <v>1</v>
          </cell>
          <cell r="BN232">
            <v>1</v>
          </cell>
          <cell r="BO232">
            <v>0</v>
          </cell>
          <cell r="BP232">
            <v>0</v>
          </cell>
          <cell r="BQ232">
            <v>0</v>
          </cell>
          <cell r="BR232">
            <v>0</v>
          </cell>
          <cell r="BS232">
            <v>0</v>
          </cell>
          <cell r="BT232">
            <v>0</v>
          </cell>
          <cell r="BU232">
            <v>0</v>
          </cell>
          <cell r="BV232">
            <v>0</v>
          </cell>
          <cell r="BW232">
            <v>0</v>
          </cell>
          <cell r="BX232">
            <v>0</v>
          </cell>
          <cell r="BY232">
            <v>0</v>
          </cell>
          <cell r="BZ232">
            <v>1</v>
          </cell>
          <cell r="CA232">
            <v>1</v>
          </cell>
          <cell r="CB232">
            <v>0</v>
          </cell>
          <cell r="CC232">
            <v>1</v>
          </cell>
          <cell r="CD232">
            <v>0</v>
          </cell>
          <cell r="CE232">
            <v>0</v>
          </cell>
          <cell r="CF232">
            <v>0</v>
          </cell>
          <cell r="CG232">
            <v>0</v>
          </cell>
          <cell r="CH232">
            <v>1</v>
          </cell>
          <cell r="CI232">
            <v>0</v>
          </cell>
          <cell r="CJ232">
            <v>0</v>
          </cell>
          <cell r="CK232">
            <v>1</v>
          </cell>
          <cell r="CL232">
            <v>0</v>
          </cell>
          <cell r="CM232">
            <v>0</v>
          </cell>
          <cell r="CN232">
            <v>0</v>
          </cell>
          <cell r="CO232">
            <v>0</v>
          </cell>
          <cell r="CP232">
            <v>1</v>
          </cell>
        </row>
        <row r="233">
          <cell r="A233" t="str">
            <v>Cape Verde</v>
          </cell>
          <cell r="D233">
            <v>0</v>
          </cell>
          <cell r="E233">
            <v>0</v>
          </cell>
          <cell r="F233" t="str">
            <v>CPV</v>
          </cell>
          <cell r="G233" t="str">
            <v>CV</v>
          </cell>
          <cell r="H233" t="str">
            <v>Cape Verde</v>
          </cell>
          <cell r="I233">
            <v>1</v>
          </cell>
          <cell r="J233" t="str">
            <v>Sub-Saharan Africa</v>
          </cell>
          <cell r="K233" t="str">
            <v>developing</v>
          </cell>
          <cell r="L233">
            <v>0</v>
          </cell>
          <cell r="M233">
            <v>0</v>
          </cell>
          <cell r="N233">
            <v>0</v>
          </cell>
          <cell r="O233">
            <v>0</v>
          </cell>
          <cell r="P233">
            <v>0</v>
          </cell>
          <cell r="Q233">
            <v>0</v>
          </cell>
          <cell r="R233">
            <v>0</v>
          </cell>
          <cell r="S233">
            <v>0</v>
          </cell>
          <cell r="T233">
            <v>0</v>
          </cell>
          <cell r="U233">
            <v>0</v>
          </cell>
          <cell r="V233">
            <v>0</v>
          </cell>
          <cell r="W233">
            <v>0</v>
          </cell>
          <cell r="X233">
            <v>1</v>
          </cell>
          <cell r="Y233" t="str">
            <v>Sub-Saharan Africa</v>
          </cell>
          <cell r="Z233">
            <v>1</v>
          </cell>
          <cell r="AA233">
            <v>0</v>
          </cell>
          <cell r="AB233" t="str">
            <v>Lower middle income</v>
          </cell>
          <cell r="AC233">
            <v>1976814277</v>
          </cell>
          <cell r="AE233" t="str">
            <v/>
          </cell>
          <cell r="AL233">
            <v>4.5500000851461664E-6</v>
          </cell>
          <cell r="AM233" t="str">
            <v/>
          </cell>
          <cell r="AN233" t="str">
            <v>Cape Verde</v>
          </cell>
          <cell r="AO233">
            <v>0</v>
          </cell>
          <cell r="AP233">
            <v>0</v>
          </cell>
          <cell r="AQ233">
            <v>0</v>
          </cell>
          <cell r="AR233">
            <v>0</v>
          </cell>
          <cell r="AW233">
            <v>1.5498893802923668E-5</v>
          </cell>
          <cell r="AY233">
            <v>1</v>
          </cell>
          <cell r="AZ233" t="str">
            <v/>
          </cell>
          <cell r="BA233">
            <v>1976814277</v>
          </cell>
          <cell r="BB233">
            <v>59</v>
          </cell>
          <cell r="BE233">
            <v>0.25</v>
          </cell>
          <cell r="BF233">
            <v>1143538.701559</v>
          </cell>
          <cell r="BG233">
            <v>0</v>
          </cell>
          <cell r="BH233" t="str">
            <v/>
          </cell>
          <cell r="BI233" t="str">
            <v/>
          </cell>
          <cell r="BJ233" t="str">
            <v/>
          </cell>
          <cell r="BK233" t="str">
            <v/>
          </cell>
          <cell r="BL233">
            <v>1143538.75</v>
          </cell>
          <cell r="BM233">
            <v>1</v>
          </cell>
          <cell r="BN233">
            <v>0</v>
          </cell>
          <cell r="BO233" t="str">
            <v/>
          </cell>
          <cell r="BP233" t="str">
            <v/>
          </cell>
          <cell r="BQ233">
            <v>0</v>
          </cell>
          <cell r="BR233">
            <v>0</v>
          </cell>
          <cell r="BS233">
            <v>0</v>
          </cell>
          <cell r="BT233">
            <v>0</v>
          </cell>
          <cell r="BU233">
            <v>0</v>
          </cell>
          <cell r="BV233">
            <v>0</v>
          </cell>
          <cell r="BW233">
            <v>0</v>
          </cell>
          <cell r="BX233">
            <v>0</v>
          </cell>
          <cell r="BY233">
            <v>0</v>
          </cell>
          <cell r="BZ233">
            <v>1</v>
          </cell>
          <cell r="CA233">
            <v>1</v>
          </cell>
          <cell r="CB233">
            <v>0</v>
          </cell>
          <cell r="CC233">
            <v>1</v>
          </cell>
          <cell r="CD233">
            <v>0</v>
          </cell>
          <cell r="CE233">
            <v>0</v>
          </cell>
          <cell r="CF233">
            <v>0</v>
          </cell>
          <cell r="CG233">
            <v>0</v>
          </cell>
          <cell r="CH233">
            <v>1</v>
          </cell>
          <cell r="CI233">
            <v>0</v>
          </cell>
          <cell r="CJ233">
            <v>0</v>
          </cell>
          <cell r="CK233">
            <v>1</v>
          </cell>
          <cell r="CL233">
            <v>0</v>
          </cell>
          <cell r="CM233">
            <v>0</v>
          </cell>
          <cell r="CN233">
            <v>0</v>
          </cell>
          <cell r="CO233">
            <v>0</v>
          </cell>
          <cell r="CP233">
            <v>1</v>
          </cell>
        </row>
        <row r="234">
          <cell r="A234" t="str">
            <v>Central African Republic</v>
          </cell>
          <cell r="D234">
            <v>0</v>
          </cell>
          <cell r="E234">
            <v>0</v>
          </cell>
          <cell r="F234" t="str">
            <v>CAF</v>
          </cell>
          <cell r="G234" t="str">
            <v>CF</v>
          </cell>
          <cell r="H234" t="str">
            <v>Central African Republic</v>
          </cell>
          <cell r="I234">
            <v>1</v>
          </cell>
          <cell r="J234" t="str">
            <v>Sub-Saharan Africa</v>
          </cell>
          <cell r="K234" t="str">
            <v>developing</v>
          </cell>
          <cell r="L234">
            <v>0</v>
          </cell>
          <cell r="M234">
            <v>0</v>
          </cell>
          <cell r="N234">
            <v>0</v>
          </cell>
          <cell r="O234">
            <v>0</v>
          </cell>
          <cell r="P234">
            <v>0</v>
          </cell>
          <cell r="Q234">
            <v>0</v>
          </cell>
          <cell r="R234">
            <v>0</v>
          </cell>
          <cell r="S234">
            <v>0</v>
          </cell>
          <cell r="T234">
            <v>0</v>
          </cell>
          <cell r="U234">
            <v>0</v>
          </cell>
          <cell r="V234">
            <v>0</v>
          </cell>
          <cell r="W234">
            <v>0</v>
          </cell>
          <cell r="X234">
            <v>0</v>
          </cell>
          <cell r="Y234" t="str">
            <v>Sub-Saharan Africa</v>
          </cell>
          <cell r="Z234">
            <v>1</v>
          </cell>
          <cell r="AA234">
            <v>0</v>
          </cell>
          <cell r="AB234" t="str">
            <v>Low income</v>
          </cell>
          <cell r="AC234">
            <v>2219894702</v>
          </cell>
          <cell r="AE234" t="str">
            <v/>
          </cell>
          <cell r="AL234">
            <v>5.339999802345119E-7</v>
          </cell>
          <cell r="AM234" t="str">
            <v/>
          </cell>
          <cell r="AN234" t="str">
            <v>Central African Republic</v>
          </cell>
          <cell r="AO234">
            <v>0</v>
          </cell>
          <cell r="AP234">
            <v>0</v>
          </cell>
          <cell r="AQ234">
            <v>0</v>
          </cell>
          <cell r="AR234">
            <v>0</v>
          </cell>
          <cell r="AW234">
            <v>8.2591485123954524E-7</v>
          </cell>
          <cell r="AY234">
            <v>0</v>
          </cell>
          <cell r="AZ234" t="str">
            <v/>
          </cell>
          <cell r="BA234">
            <v>2219894702</v>
          </cell>
          <cell r="BB234">
            <v>0</v>
          </cell>
          <cell r="BG234">
            <v>1</v>
          </cell>
          <cell r="BH234" t="str">
            <v/>
          </cell>
          <cell r="BI234" t="str">
            <v/>
          </cell>
          <cell r="BJ234" t="str">
            <v/>
          </cell>
          <cell r="BK234" t="str">
            <v/>
          </cell>
          <cell r="BL234">
            <v>89094.59375</v>
          </cell>
          <cell r="BM234">
            <v>1</v>
          </cell>
          <cell r="BN234">
            <v>0</v>
          </cell>
          <cell r="BO234" t="str">
            <v/>
          </cell>
          <cell r="BP234" t="str">
            <v/>
          </cell>
          <cell r="BQ234">
            <v>0</v>
          </cell>
          <cell r="BR234">
            <v>0</v>
          </cell>
          <cell r="BS234">
            <v>0</v>
          </cell>
          <cell r="BT234">
            <v>0</v>
          </cell>
          <cell r="BU234">
            <v>1</v>
          </cell>
          <cell r="BV234">
            <v>1</v>
          </cell>
          <cell r="BW234">
            <v>0</v>
          </cell>
          <cell r="BX234">
            <v>0</v>
          </cell>
          <cell r="BY234">
            <v>0</v>
          </cell>
          <cell r="BZ234">
            <v>1</v>
          </cell>
          <cell r="CA234">
            <v>1</v>
          </cell>
          <cell r="CB234">
            <v>0</v>
          </cell>
          <cell r="CC234">
            <v>1</v>
          </cell>
          <cell r="CD234">
            <v>0</v>
          </cell>
          <cell r="CE234">
            <v>0</v>
          </cell>
          <cell r="CF234">
            <v>0</v>
          </cell>
          <cell r="CG234">
            <v>0</v>
          </cell>
          <cell r="CH234">
            <v>1</v>
          </cell>
          <cell r="CI234">
            <v>0</v>
          </cell>
          <cell r="CJ234">
            <v>0</v>
          </cell>
          <cell r="CK234">
            <v>1</v>
          </cell>
          <cell r="CL234">
            <v>0</v>
          </cell>
          <cell r="CM234">
            <v>1</v>
          </cell>
          <cell r="CN234">
            <v>0</v>
          </cell>
          <cell r="CO234">
            <v>0</v>
          </cell>
          <cell r="CP234">
            <v>0</v>
          </cell>
        </row>
        <row r="235">
          <cell r="A235" t="str">
            <v>Chad</v>
          </cell>
          <cell r="D235">
            <v>0</v>
          </cell>
          <cell r="E235">
            <v>0</v>
          </cell>
          <cell r="F235" t="str">
            <v>TCD</v>
          </cell>
          <cell r="G235" t="str">
            <v>TD</v>
          </cell>
          <cell r="H235" t="str">
            <v>Chad</v>
          </cell>
          <cell r="I235">
            <v>1</v>
          </cell>
          <cell r="J235" t="str">
            <v>Sub-Saharan Africa</v>
          </cell>
          <cell r="K235" t="str">
            <v>developing</v>
          </cell>
          <cell r="L235">
            <v>0</v>
          </cell>
          <cell r="M235">
            <v>0</v>
          </cell>
          <cell r="N235">
            <v>0</v>
          </cell>
          <cell r="O235">
            <v>0</v>
          </cell>
          <cell r="P235">
            <v>0</v>
          </cell>
          <cell r="Q235">
            <v>0</v>
          </cell>
          <cell r="R235">
            <v>0</v>
          </cell>
          <cell r="S235">
            <v>0</v>
          </cell>
          <cell r="T235">
            <v>0</v>
          </cell>
          <cell r="U235">
            <v>0</v>
          </cell>
          <cell r="V235">
            <v>0</v>
          </cell>
          <cell r="W235">
            <v>0</v>
          </cell>
          <cell r="X235">
            <v>0</v>
          </cell>
          <cell r="Y235" t="str">
            <v>Sub-Saharan Africa</v>
          </cell>
          <cell r="Z235">
            <v>1</v>
          </cell>
          <cell r="AA235">
            <v>0</v>
          </cell>
          <cell r="AB235" t="str">
            <v>Low income</v>
          </cell>
          <cell r="AC235">
            <v>11273115239</v>
          </cell>
          <cell r="AE235" t="str">
            <v/>
          </cell>
          <cell r="AL235">
            <v>8.7099999435125142E-10</v>
          </cell>
          <cell r="AM235" t="str">
            <v/>
          </cell>
          <cell r="AN235" t="str">
            <v>Chad</v>
          </cell>
          <cell r="AO235">
            <v>0</v>
          </cell>
          <cell r="AP235">
            <v>0</v>
          </cell>
          <cell r="AQ235">
            <v>0</v>
          </cell>
          <cell r="AR235">
            <v>0</v>
          </cell>
          <cell r="AW235">
            <v>2.050593601835096E-6</v>
          </cell>
          <cell r="AY235">
            <v>3</v>
          </cell>
          <cell r="AZ235" t="str">
            <v/>
          </cell>
          <cell r="BA235">
            <v>11273115239</v>
          </cell>
          <cell r="BE235">
            <v>0.34999999403953552</v>
          </cell>
          <cell r="BG235">
            <v>0</v>
          </cell>
          <cell r="BH235" t="str">
            <v/>
          </cell>
          <cell r="BI235" t="str">
            <v/>
          </cell>
          <cell r="BJ235" t="str">
            <v/>
          </cell>
          <cell r="BK235" t="str">
            <v/>
          </cell>
          <cell r="BL235">
            <v>1474.4156494140625</v>
          </cell>
          <cell r="BM235">
            <v>1</v>
          </cell>
          <cell r="BN235">
            <v>0</v>
          </cell>
          <cell r="BO235" t="str">
            <v/>
          </cell>
          <cell r="BP235" t="str">
            <v/>
          </cell>
          <cell r="BQ235">
            <v>0</v>
          </cell>
          <cell r="BR235">
            <v>0</v>
          </cell>
          <cell r="BS235">
            <v>0</v>
          </cell>
          <cell r="BT235">
            <v>0</v>
          </cell>
          <cell r="BU235">
            <v>0</v>
          </cell>
          <cell r="BV235">
            <v>0</v>
          </cell>
          <cell r="BW235">
            <v>0</v>
          </cell>
          <cell r="BX235">
            <v>0</v>
          </cell>
          <cell r="BY235">
            <v>0</v>
          </cell>
          <cell r="BZ235">
            <v>1</v>
          </cell>
          <cell r="CA235">
            <v>1</v>
          </cell>
          <cell r="CB235">
            <v>0</v>
          </cell>
          <cell r="CC235">
            <v>1</v>
          </cell>
          <cell r="CD235">
            <v>0</v>
          </cell>
          <cell r="CE235">
            <v>0</v>
          </cell>
          <cell r="CF235">
            <v>0</v>
          </cell>
          <cell r="CG235">
            <v>0</v>
          </cell>
          <cell r="CH235">
            <v>1</v>
          </cell>
          <cell r="CI235">
            <v>0</v>
          </cell>
          <cell r="CJ235">
            <v>0</v>
          </cell>
          <cell r="CK235">
            <v>1</v>
          </cell>
          <cell r="CL235">
            <v>0</v>
          </cell>
          <cell r="CM235">
            <v>1</v>
          </cell>
          <cell r="CN235">
            <v>0</v>
          </cell>
          <cell r="CO235">
            <v>0</v>
          </cell>
          <cell r="CP235">
            <v>0</v>
          </cell>
        </row>
        <row r="236">
          <cell r="A236" t="str">
            <v>Comoros</v>
          </cell>
          <cell r="D236">
            <v>0</v>
          </cell>
          <cell r="E236">
            <v>0</v>
          </cell>
          <cell r="F236" t="str">
            <v>COM</v>
          </cell>
          <cell r="G236" t="str">
            <v>KM</v>
          </cell>
          <cell r="H236" t="str">
            <v>Comoros</v>
          </cell>
          <cell r="I236">
            <v>1</v>
          </cell>
          <cell r="J236" t="str">
            <v>Sub-Saharan Africa</v>
          </cell>
          <cell r="K236" t="str">
            <v>developing</v>
          </cell>
          <cell r="L236">
            <v>0</v>
          </cell>
          <cell r="M236">
            <v>0</v>
          </cell>
          <cell r="N236">
            <v>0</v>
          </cell>
          <cell r="O236">
            <v>0</v>
          </cell>
          <cell r="P236">
            <v>0</v>
          </cell>
          <cell r="Q236">
            <v>0</v>
          </cell>
          <cell r="R236">
            <v>0</v>
          </cell>
          <cell r="S236">
            <v>0</v>
          </cell>
          <cell r="T236">
            <v>0</v>
          </cell>
          <cell r="U236">
            <v>0</v>
          </cell>
          <cell r="V236">
            <v>0</v>
          </cell>
          <cell r="W236">
            <v>0</v>
          </cell>
          <cell r="X236">
            <v>0</v>
          </cell>
          <cell r="Y236" t="str">
            <v>Sub-Saharan Africa</v>
          </cell>
          <cell r="Z236">
            <v>1</v>
          </cell>
          <cell r="AA236">
            <v>0</v>
          </cell>
          <cell r="AB236" t="str">
            <v>Low income</v>
          </cell>
          <cell r="AC236">
            <v>1177955049</v>
          </cell>
          <cell r="AE236" t="str">
            <v/>
          </cell>
          <cell r="AM236" t="str">
            <v/>
          </cell>
          <cell r="AN236" t="str">
            <v>Comoros</v>
          </cell>
          <cell r="AO236">
            <v>0</v>
          </cell>
          <cell r="AP236">
            <v>0</v>
          </cell>
          <cell r="AQ236">
            <v>0</v>
          </cell>
          <cell r="AR236">
            <v>0</v>
          </cell>
          <cell r="AW236">
            <v>8.2751450727011374E-7</v>
          </cell>
          <cell r="AY236">
            <v>0</v>
          </cell>
          <cell r="AZ236" t="str">
            <v/>
          </cell>
          <cell r="BA236">
            <v>1177955049</v>
          </cell>
          <cell r="BB236">
            <v>0</v>
          </cell>
          <cell r="BF236">
            <v>1218959.37300449</v>
          </cell>
          <cell r="BG236">
            <v>0</v>
          </cell>
          <cell r="BH236" t="str">
            <v/>
          </cell>
          <cell r="BI236" t="str">
            <v/>
          </cell>
          <cell r="BJ236" t="str">
            <v/>
          </cell>
          <cell r="BK236" t="str">
            <v/>
          </cell>
          <cell r="BL236">
            <v>1218959.375</v>
          </cell>
          <cell r="BM236">
            <v>1</v>
          </cell>
          <cell r="BN236">
            <v>0</v>
          </cell>
          <cell r="BO236" t="str">
            <v/>
          </cell>
          <cell r="BP236" t="str">
            <v/>
          </cell>
          <cell r="BQ236">
            <v>0</v>
          </cell>
          <cell r="BR236">
            <v>0</v>
          </cell>
          <cell r="BS236">
            <v>0</v>
          </cell>
          <cell r="BT236">
            <v>0</v>
          </cell>
          <cell r="BU236">
            <v>0</v>
          </cell>
          <cell r="BV236">
            <v>0</v>
          </cell>
          <cell r="BW236">
            <v>0</v>
          </cell>
          <cell r="BX236">
            <v>0</v>
          </cell>
          <cell r="BY236">
            <v>0</v>
          </cell>
          <cell r="BZ236">
            <v>1</v>
          </cell>
          <cell r="CA236">
            <v>1</v>
          </cell>
          <cell r="CB236">
            <v>0</v>
          </cell>
          <cell r="CC236">
            <v>1</v>
          </cell>
          <cell r="CD236">
            <v>0</v>
          </cell>
          <cell r="CE236">
            <v>0</v>
          </cell>
          <cell r="CF236">
            <v>0</v>
          </cell>
          <cell r="CG236">
            <v>0</v>
          </cell>
          <cell r="CH236">
            <v>1</v>
          </cell>
          <cell r="CI236">
            <v>0</v>
          </cell>
          <cell r="CJ236">
            <v>0</v>
          </cell>
          <cell r="CK236">
            <v>1</v>
          </cell>
          <cell r="CL236">
            <v>0</v>
          </cell>
          <cell r="CM236">
            <v>1</v>
          </cell>
          <cell r="CN236">
            <v>0</v>
          </cell>
          <cell r="CO236">
            <v>0</v>
          </cell>
          <cell r="CP236">
            <v>0</v>
          </cell>
        </row>
        <row r="237">
          <cell r="A237" t="str">
            <v>Congo, Dem. Rep. of</v>
          </cell>
          <cell r="D237">
            <v>0</v>
          </cell>
          <cell r="E237">
            <v>0</v>
          </cell>
          <cell r="F237" t="str">
            <v>ZAR</v>
          </cell>
          <cell r="G237" t="str">
            <v>CD</v>
          </cell>
          <cell r="H237" t="str">
            <v>Congo, Dem. Rep. of</v>
          </cell>
          <cell r="I237">
            <v>1</v>
          </cell>
          <cell r="J237" t="str">
            <v>Sub-Saharan Africa</v>
          </cell>
          <cell r="K237" t="str">
            <v>developing</v>
          </cell>
          <cell r="L237">
            <v>0</v>
          </cell>
          <cell r="M237">
            <v>0</v>
          </cell>
          <cell r="N237">
            <v>0</v>
          </cell>
          <cell r="O237">
            <v>0</v>
          </cell>
          <cell r="P237">
            <v>0</v>
          </cell>
          <cell r="Q237">
            <v>0</v>
          </cell>
          <cell r="R237">
            <v>0</v>
          </cell>
          <cell r="S237">
            <v>0</v>
          </cell>
          <cell r="T237">
            <v>0</v>
          </cell>
          <cell r="U237">
            <v>0</v>
          </cell>
          <cell r="V237">
            <v>0</v>
          </cell>
          <cell r="W237">
            <v>0</v>
          </cell>
          <cell r="X237">
            <v>0</v>
          </cell>
          <cell r="Y237" t="str">
            <v>Sub-Saharan Africa</v>
          </cell>
          <cell r="Z237">
            <v>1</v>
          </cell>
          <cell r="AA237">
            <v>0</v>
          </cell>
          <cell r="AB237" t="str">
            <v>Low income</v>
          </cell>
          <cell r="AC237">
            <v>47227535291</v>
          </cell>
          <cell r="AE237" t="str">
            <v/>
          </cell>
          <cell r="AL237">
            <v>1.1699999959091656E-5</v>
          </cell>
          <cell r="AM237" t="str">
            <v/>
          </cell>
          <cell r="AN237" t="str">
            <v>Congo, Dem. Rep. of</v>
          </cell>
          <cell r="AO237">
            <v>0</v>
          </cell>
          <cell r="AP237">
            <v>0</v>
          </cell>
          <cell r="AQ237">
            <v>0</v>
          </cell>
          <cell r="AR237">
            <v>0</v>
          </cell>
          <cell r="AW237">
            <v>6.4271446694872669E-5</v>
          </cell>
          <cell r="AY237">
            <v>6</v>
          </cell>
          <cell r="AZ237" t="str">
            <v/>
          </cell>
          <cell r="BA237">
            <v>47227535291</v>
          </cell>
          <cell r="BE237">
            <v>0.34999999403953552</v>
          </cell>
          <cell r="BF237">
            <v>2333733.9290739102</v>
          </cell>
          <cell r="BG237">
            <v>0</v>
          </cell>
          <cell r="BH237" t="str">
            <v/>
          </cell>
          <cell r="BI237" t="str">
            <v/>
          </cell>
          <cell r="BJ237" t="str">
            <v/>
          </cell>
          <cell r="BK237" t="str">
            <v/>
          </cell>
          <cell r="BL237">
            <v>2333734</v>
          </cell>
          <cell r="BM237">
            <v>1</v>
          </cell>
          <cell r="BN237">
            <v>0</v>
          </cell>
          <cell r="BO237" t="str">
            <v/>
          </cell>
          <cell r="BP237" t="str">
            <v/>
          </cell>
          <cell r="BQ237">
            <v>0</v>
          </cell>
          <cell r="BR237">
            <v>0</v>
          </cell>
          <cell r="BS237">
            <v>0</v>
          </cell>
          <cell r="BT237">
            <v>0</v>
          </cell>
          <cell r="BU237">
            <v>0</v>
          </cell>
          <cell r="BV237">
            <v>0</v>
          </cell>
          <cell r="BW237">
            <v>0</v>
          </cell>
          <cell r="BX237">
            <v>0</v>
          </cell>
          <cell r="BY237">
            <v>0</v>
          </cell>
          <cell r="BZ237">
            <v>1</v>
          </cell>
          <cell r="CA237">
            <v>1</v>
          </cell>
          <cell r="CB237">
            <v>0</v>
          </cell>
          <cell r="CC237">
            <v>1</v>
          </cell>
          <cell r="CD237">
            <v>0</v>
          </cell>
          <cell r="CE237">
            <v>0</v>
          </cell>
          <cell r="CF237">
            <v>0</v>
          </cell>
          <cell r="CG237">
            <v>0</v>
          </cell>
          <cell r="CH237">
            <v>1</v>
          </cell>
          <cell r="CI237">
            <v>0</v>
          </cell>
          <cell r="CJ237">
            <v>0</v>
          </cell>
          <cell r="CK237">
            <v>1</v>
          </cell>
          <cell r="CL237">
            <v>0</v>
          </cell>
          <cell r="CM237">
            <v>1</v>
          </cell>
          <cell r="CN237">
            <v>0</v>
          </cell>
          <cell r="CO237">
            <v>0</v>
          </cell>
          <cell r="CP237">
            <v>0</v>
          </cell>
        </row>
        <row r="238">
          <cell r="A238" t="str">
            <v>Congo, Rep. of</v>
          </cell>
          <cell r="D238">
            <v>0</v>
          </cell>
          <cell r="E238">
            <v>0</v>
          </cell>
          <cell r="F238" t="str">
            <v>COG</v>
          </cell>
          <cell r="G238" t="str">
            <v>CG</v>
          </cell>
          <cell r="H238" t="str">
            <v>Congo, Rep. of</v>
          </cell>
          <cell r="I238">
            <v>1</v>
          </cell>
          <cell r="J238" t="str">
            <v>Sub-Saharan Africa</v>
          </cell>
          <cell r="K238" t="str">
            <v>developing</v>
          </cell>
          <cell r="L238">
            <v>0</v>
          </cell>
          <cell r="M238">
            <v>0</v>
          </cell>
          <cell r="N238">
            <v>0</v>
          </cell>
          <cell r="O238">
            <v>0</v>
          </cell>
          <cell r="P238">
            <v>0</v>
          </cell>
          <cell r="Q238">
            <v>0</v>
          </cell>
          <cell r="R238">
            <v>0</v>
          </cell>
          <cell r="S238">
            <v>0</v>
          </cell>
          <cell r="T238">
            <v>0</v>
          </cell>
          <cell r="U238">
            <v>1</v>
          </cell>
          <cell r="V238">
            <v>0</v>
          </cell>
          <cell r="W238">
            <v>0</v>
          </cell>
          <cell r="X238">
            <v>0</v>
          </cell>
          <cell r="Y238" t="str">
            <v>Sub-Saharan Africa</v>
          </cell>
          <cell r="Z238">
            <v>1</v>
          </cell>
          <cell r="AA238">
            <v>0</v>
          </cell>
          <cell r="AB238" t="str">
            <v>Lower middle income</v>
          </cell>
          <cell r="AC238">
            <v>11263682694</v>
          </cell>
          <cell r="AE238" t="str">
            <v/>
          </cell>
          <cell r="AL238">
            <v>6.6100001276936382E-6</v>
          </cell>
          <cell r="AM238" t="str">
            <v/>
          </cell>
          <cell r="AN238" t="str">
            <v>Congo, Rep. of</v>
          </cell>
          <cell r="AO238">
            <v>0</v>
          </cell>
          <cell r="AP238">
            <v>0</v>
          </cell>
          <cell r="AQ238">
            <v>0</v>
          </cell>
          <cell r="AR238">
            <v>0</v>
          </cell>
          <cell r="AW238">
            <v>1.1379519573955459E-4</v>
          </cell>
          <cell r="AY238">
            <v>7</v>
          </cell>
          <cell r="AZ238" t="str">
            <v/>
          </cell>
          <cell r="BA238">
            <v>11263682694</v>
          </cell>
          <cell r="BE238">
            <v>0.30000001192092896</v>
          </cell>
          <cell r="BG238">
            <v>0</v>
          </cell>
          <cell r="BH238" t="str">
            <v/>
          </cell>
          <cell r="BI238" t="str">
            <v/>
          </cell>
          <cell r="BJ238" t="str">
            <v/>
          </cell>
          <cell r="BK238" t="str">
            <v/>
          </cell>
          <cell r="BL238">
            <v>2126492.25</v>
          </cell>
          <cell r="BM238">
            <v>1</v>
          </cell>
          <cell r="BN238">
            <v>0</v>
          </cell>
          <cell r="BO238" t="str">
            <v/>
          </cell>
          <cell r="BP238" t="str">
            <v/>
          </cell>
          <cell r="BQ238">
            <v>0</v>
          </cell>
          <cell r="BR238">
            <v>0</v>
          </cell>
          <cell r="BS238">
            <v>0</v>
          </cell>
          <cell r="BT238">
            <v>0</v>
          </cell>
          <cell r="BU238">
            <v>0</v>
          </cell>
          <cell r="BV238">
            <v>0</v>
          </cell>
          <cell r="BW238">
            <v>0</v>
          </cell>
          <cell r="BX238">
            <v>0</v>
          </cell>
          <cell r="BY238">
            <v>0</v>
          </cell>
          <cell r="BZ238">
            <v>1</v>
          </cell>
          <cell r="CA238">
            <v>1</v>
          </cell>
          <cell r="CB238">
            <v>0</v>
          </cell>
          <cell r="CC238">
            <v>1</v>
          </cell>
          <cell r="CD238">
            <v>0</v>
          </cell>
          <cell r="CE238">
            <v>0</v>
          </cell>
          <cell r="CF238">
            <v>0</v>
          </cell>
          <cell r="CG238">
            <v>0</v>
          </cell>
          <cell r="CH238">
            <v>1</v>
          </cell>
          <cell r="CI238">
            <v>0</v>
          </cell>
          <cell r="CJ238">
            <v>0</v>
          </cell>
          <cell r="CK238">
            <v>1</v>
          </cell>
          <cell r="CL238">
            <v>0</v>
          </cell>
          <cell r="CM238">
            <v>0</v>
          </cell>
          <cell r="CN238">
            <v>0</v>
          </cell>
          <cell r="CO238">
            <v>0</v>
          </cell>
          <cell r="CP238">
            <v>1</v>
          </cell>
        </row>
        <row r="239">
          <cell r="A239" t="str">
            <v>Cote d'Ivoire</v>
          </cell>
          <cell r="D239">
            <v>0</v>
          </cell>
          <cell r="E239">
            <v>0</v>
          </cell>
          <cell r="F239" t="str">
            <v>CIV</v>
          </cell>
          <cell r="G239" t="str">
            <v>CI</v>
          </cell>
          <cell r="H239" t="str">
            <v>Cote d'Ivoire</v>
          </cell>
          <cell r="I239">
            <v>1</v>
          </cell>
          <cell r="J239" t="str">
            <v>Sub-Saharan Africa</v>
          </cell>
          <cell r="K239" t="str">
            <v>developing</v>
          </cell>
          <cell r="L239">
            <v>0</v>
          </cell>
          <cell r="M239">
            <v>0</v>
          </cell>
          <cell r="N239">
            <v>0</v>
          </cell>
          <cell r="O239">
            <v>0</v>
          </cell>
          <cell r="P239">
            <v>0</v>
          </cell>
          <cell r="Q239">
            <v>0</v>
          </cell>
          <cell r="R239">
            <v>0</v>
          </cell>
          <cell r="S239">
            <v>0</v>
          </cell>
          <cell r="T239">
            <v>0</v>
          </cell>
          <cell r="U239">
            <v>0</v>
          </cell>
          <cell r="V239">
            <v>0</v>
          </cell>
          <cell r="W239">
            <v>0</v>
          </cell>
          <cell r="X239">
            <v>0</v>
          </cell>
          <cell r="Y239" t="str">
            <v>Sub-Saharan Africa</v>
          </cell>
          <cell r="Z239">
            <v>1</v>
          </cell>
          <cell r="AA239">
            <v>0</v>
          </cell>
          <cell r="AB239" t="str">
            <v>Lower middle income</v>
          </cell>
          <cell r="AC239">
            <v>43007047822</v>
          </cell>
          <cell r="AE239" t="str">
            <v/>
          </cell>
          <cell r="AL239">
            <v>1.7000000298139639E-5</v>
          </cell>
          <cell r="AM239" t="str">
            <v/>
          </cell>
          <cell r="AN239" t="str">
            <v>Cote d'Ivoire</v>
          </cell>
          <cell r="AO239">
            <v>0</v>
          </cell>
          <cell r="AP239">
            <v>0</v>
          </cell>
          <cell r="AQ239">
            <v>0</v>
          </cell>
          <cell r="AR239">
            <v>0</v>
          </cell>
          <cell r="AW239">
            <v>1.4199998669020439E-4</v>
          </cell>
          <cell r="AY239">
            <v>4</v>
          </cell>
          <cell r="AZ239" t="str">
            <v/>
          </cell>
          <cell r="BA239">
            <v>43007047822</v>
          </cell>
          <cell r="BE239">
            <v>0.25</v>
          </cell>
          <cell r="BG239">
            <v>0</v>
          </cell>
          <cell r="BH239" t="str">
            <v/>
          </cell>
          <cell r="BI239" t="str">
            <v/>
          </cell>
          <cell r="BJ239" t="str">
            <v/>
          </cell>
          <cell r="BK239" t="str">
            <v/>
          </cell>
          <cell r="BL239">
            <v>7832881.5</v>
          </cell>
          <cell r="BM239">
            <v>1</v>
          </cell>
          <cell r="BN239">
            <v>0</v>
          </cell>
          <cell r="BO239" t="str">
            <v/>
          </cell>
          <cell r="BP239" t="str">
            <v/>
          </cell>
          <cell r="BQ239">
            <v>0</v>
          </cell>
          <cell r="BR239">
            <v>0</v>
          </cell>
          <cell r="BS239">
            <v>0</v>
          </cell>
          <cell r="BT239">
            <v>0</v>
          </cell>
          <cell r="BU239">
            <v>0</v>
          </cell>
          <cell r="BV239">
            <v>0</v>
          </cell>
          <cell r="BW239">
            <v>0</v>
          </cell>
          <cell r="BX239">
            <v>0</v>
          </cell>
          <cell r="BY239">
            <v>0</v>
          </cell>
          <cell r="BZ239">
            <v>1</v>
          </cell>
          <cell r="CA239">
            <v>1</v>
          </cell>
          <cell r="CB239">
            <v>0</v>
          </cell>
          <cell r="CC239">
            <v>1</v>
          </cell>
          <cell r="CD239">
            <v>0</v>
          </cell>
          <cell r="CE239">
            <v>0</v>
          </cell>
          <cell r="CF239">
            <v>0</v>
          </cell>
          <cell r="CG239">
            <v>0</v>
          </cell>
          <cell r="CH239">
            <v>1</v>
          </cell>
          <cell r="CI239">
            <v>0</v>
          </cell>
          <cell r="CJ239">
            <v>0</v>
          </cell>
          <cell r="CK239">
            <v>1</v>
          </cell>
          <cell r="CL239">
            <v>0</v>
          </cell>
          <cell r="CM239">
            <v>0</v>
          </cell>
          <cell r="CN239">
            <v>0</v>
          </cell>
          <cell r="CO239">
            <v>0</v>
          </cell>
          <cell r="CP239">
            <v>1</v>
          </cell>
        </row>
        <row r="240">
          <cell r="A240" t="str">
            <v>Equatorial Guinea</v>
          </cell>
          <cell r="D240">
            <v>0</v>
          </cell>
          <cell r="E240">
            <v>0</v>
          </cell>
          <cell r="F240" t="str">
            <v>GNQ</v>
          </cell>
          <cell r="G240" t="str">
            <v>GQ</v>
          </cell>
          <cell r="H240" t="str">
            <v>Equatorial Guinea</v>
          </cell>
          <cell r="I240">
            <v>1</v>
          </cell>
          <cell r="J240" t="str">
            <v>Sub-Saharan Africa</v>
          </cell>
          <cell r="K240" t="str">
            <v>developing</v>
          </cell>
          <cell r="L240">
            <v>0</v>
          </cell>
          <cell r="M240">
            <v>0</v>
          </cell>
          <cell r="N240">
            <v>0</v>
          </cell>
          <cell r="O240">
            <v>0</v>
          </cell>
          <cell r="P240">
            <v>0</v>
          </cell>
          <cell r="Q240">
            <v>0</v>
          </cell>
          <cell r="R240">
            <v>0</v>
          </cell>
          <cell r="S240">
            <v>0</v>
          </cell>
          <cell r="T240">
            <v>0</v>
          </cell>
          <cell r="U240">
            <v>1</v>
          </cell>
          <cell r="V240">
            <v>0</v>
          </cell>
          <cell r="W240">
            <v>0</v>
          </cell>
          <cell r="X240">
            <v>0</v>
          </cell>
          <cell r="Y240" t="str">
            <v>Sub-Saharan Africa</v>
          </cell>
          <cell r="Z240">
            <v>1</v>
          </cell>
          <cell r="AA240">
            <v>0</v>
          </cell>
          <cell r="AB240" t="str">
            <v>Upper middle income</v>
          </cell>
          <cell r="AC240">
            <v>13432377050</v>
          </cell>
          <cell r="AE240" t="str">
            <v/>
          </cell>
          <cell r="AL240">
            <v>1.5400000163978689E-9</v>
          </cell>
          <cell r="AM240" t="str">
            <v/>
          </cell>
          <cell r="AN240" t="str">
            <v>Equatorial Guinea</v>
          </cell>
          <cell r="AO240">
            <v>0</v>
          </cell>
          <cell r="AP240">
            <v>0</v>
          </cell>
          <cell r="AQ240">
            <v>0</v>
          </cell>
          <cell r="AR240">
            <v>0</v>
          </cell>
          <cell r="AW240">
            <v>1.2934296059748704E-5</v>
          </cell>
          <cell r="AY240">
            <v>3</v>
          </cell>
          <cell r="AZ240" t="str">
            <v/>
          </cell>
          <cell r="BA240">
            <v>13432377050</v>
          </cell>
          <cell r="BE240">
            <v>0.34999999403953552</v>
          </cell>
          <cell r="BG240">
            <v>0</v>
          </cell>
          <cell r="BH240" t="str">
            <v/>
          </cell>
          <cell r="BI240" t="str">
            <v/>
          </cell>
          <cell r="BJ240" t="str">
            <v/>
          </cell>
          <cell r="BK240" t="str">
            <v/>
          </cell>
          <cell r="BL240">
            <v>116026.453125</v>
          </cell>
          <cell r="BM240">
            <v>1</v>
          </cell>
          <cell r="BN240">
            <v>0</v>
          </cell>
          <cell r="BO240" t="str">
            <v/>
          </cell>
          <cell r="BP240" t="str">
            <v/>
          </cell>
          <cell r="BQ240">
            <v>0</v>
          </cell>
          <cell r="BR240">
            <v>0</v>
          </cell>
          <cell r="BS240">
            <v>0</v>
          </cell>
          <cell r="BT240">
            <v>0</v>
          </cell>
          <cell r="BU240">
            <v>0</v>
          </cell>
          <cell r="BV240">
            <v>0</v>
          </cell>
          <cell r="BW240">
            <v>0</v>
          </cell>
          <cell r="BX240">
            <v>0</v>
          </cell>
          <cell r="BY240">
            <v>0</v>
          </cell>
          <cell r="BZ240">
            <v>1</v>
          </cell>
          <cell r="CA240">
            <v>1</v>
          </cell>
          <cell r="CB240">
            <v>0</v>
          </cell>
          <cell r="CC240">
            <v>1</v>
          </cell>
          <cell r="CD240">
            <v>0</v>
          </cell>
          <cell r="CE240">
            <v>0</v>
          </cell>
          <cell r="CF240">
            <v>0</v>
          </cell>
          <cell r="CG240">
            <v>0</v>
          </cell>
          <cell r="CH240">
            <v>1</v>
          </cell>
          <cell r="CI240">
            <v>0</v>
          </cell>
          <cell r="CJ240">
            <v>0</v>
          </cell>
          <cell r="CK240">
            <v>1</v>
          </cell>
          <cell r="CL240">
            <v>0</v>
          </cell>
          <cell r="CM240">
            <v>0</v>
          </cell>
          <cell r="CN240">
            <v>1</v>
          </cell>
          <cell r="CO240">
            <v>0</v>
          </cell>
          <cell r="CP240">
            <v>0</v>
          </cell>
        </row>
        <row r="241">
          <cell r="A241" t="str">
            <v>Eritrea</v>
          </cell>
          <cell r="D241">
            <v>0</v>
          </cell>
          <cell r="E241">
            <v>0</v>
          </cell>
          <cell r="F241" t="str">
            <v>ERI</v>
          </cell>
          <cell r="G241" t="str">
            <v>ER</v>
          </cell>
          <cell r="H241" t="str">
            <v>Eritrea</v>
          </cell>
          <cell r="I241">
            <v>1</v>
          </cell>
          <cell r="J241" t="str">
            <v>Sub-Saharan Africa</v>
          </cell>
          <cell r="K241" t="str">
            <v>developing</v>
          </cell>
          <cell r="L241">
            <v>0</v>
          </cell>
          <cell r="M241">
            <v>0</v>
          </cell>
          <cell r="N241">
            <v>0</v>
          </cell>
          <cell r="O241">
            <v>0</v>
          </cell>
          <cell r="P241">
            <v>0</v>
          </cell>
          <cell r="Q241">
            <v>0</v>
          </cell>
          <cell r="R241">
            <v>0</v>
          </cell>
          <cell r="S241">
            <v>0</v>
          </cell>
          <cell r="T241">
            <v>0</v>
          </cell>
          <cell r="U241">
            <v>0</v>
          </cell>
          <cell r="V241">
            <v>0</v>
          </cell>
          <cell r="W241">
            <v>0</v>
          </cell>
          <cell r="X241">
            <v>0</v>
          </cell>
          <cell r="Y241" t="str">
            <v>Sub-Saharan Africa</v>
          </cell>
          <cell r="Z241">
            <v>1</v>
          </cell>
          <cell r="AA241">
            <v>0</v>
          </cell>
          <cell r="AB241" t="str">
            <v>Low income</v>
          </cell>
          <cell r="AE241" t="str">
            <v/>
          </cell>
          <cell r="AL241">
            <v>6.5400000970328165E-9</v>
          </cell>
          <cell r="AM241" t="str">
            <v/>
          </cell>
          <cell r="AN241" t="str">
            <v>Eritrea</v>
          </cell>
          <cell r="AO241">
            <v>0</v>
          </cell>
          <cell r="AP241">
            <v>0</v>
          </cell>
          <cell r="AQ241">
            <v>0</v>
          </cell>
          <cell r="AR241">
            <v>0</v>
          </cell>
          <cell r="AW241">
            <v>4.531363521468862E-6</v>
          </cell>
          <cell r="AY241">
            <v>0</v>
          </cell>
          <cell r="AZ241" t="str">
            <v/>
          </cell>
          <cell r="BA241">
            <v>9382000000</v>
          </cell>
          <cell r="BB241">
            <v>0</v>
          </cell>
          <cell r="BG241">
            <v>0</v>
          </cell>
          <cell r="BH241" t="str">
            <v/>
          </cell>
          <cell r="BI241" t="str">
            <v/>
          </cell>
          <cell r="BJ241" t="str">
            <v/>
          </cell>
          <cell r="BK241" t="str">
            <v/>
          </cell>
          <cell r="BL241">
            <v>133996.578125</v>
          </cell>
          <cell r="BM241">
            <v>1</v>
          </cell>
          <cell r="BN241">
            <v>0</v>
          </cell>
          <cell r="BO241" t="str">
            <v/>
          </cell>
          <cell r="BP241" t="str">
            <v/>
          </cell>
          <cell r="BQ241">
            <v>0</v>
          </cell>
          <cell r="BR241">
            <v>0</v>
          </cell>
          <cell r="BS241">
            <v>0</v>
          </cell>
          <cell r="BT241">
            <v>0</v>
          </cell>
          <cell r="BU241">
            <v>0</v>
          </cell>
          <cell r="BV241">
            <v>0</v>
          </cell>
          <cell r="BW241">
            <v>0</v>
          </cell>
          <cell r="BX241">
            <v>0</v>
          </cell>
          <cell r="BY241">
            <v>0</v>
          </cell>
          <cell r="BZ241">
            <v>1</v>
          </cell>
          <cell r="CA241">
            <v>1</v>
          </cell>
          <cell r="CB241">
            <v>0</v>
          </cell>
          <cell r="CC241">
            <v>1</v>
          </cell>
          <cell r="CD241">
            <v>0</v>
          </cell>
          <cell r="CE241">
            <v>0</v>
          </cell>
          <cell r="CF241">
            <v>0</v>
          </cell>
          <cell r="CG241">
            <v>0</v>
          </cell>
          <cell r="CH241">
            <v>1</v>
          </cell>
          <cell r="CI241">
            <v>0</v>
          </cell>
          <cell r="CJ241">
            <v>0</v>
          </cell>
          <cell r="CK241">
            <v>1</v>
          </cell>
          <cell r="CL241">
            <v>0</v>
          </cell>
          <cell r="CM241">
            <v>1</v>
          </cell>
          <cell r="CN241">
            <v>0</v>
          </cell>
          <cell r="CO241">
            <v>0</v>
          </cell>
          <cell r="CP241">
            <v>0</v>
          </cell>
        </row>
        <row r="242">
          <cell r="A242" t="str">
            <v>Eswatini</v>
          </cell>
          <cell r="D242">
            <v>0</v>
          </cell>
          <cell r="E242">
            <v>0</v>
          </cell>
          <cell r="F242" t="str">
            <v>SWZ</v>
          </cell>
          <cell r="G242" t="str">
            <v>SZ</v>
          </cell>
          <cell r="H242" t="str">
            <v>Eswatini</v>
          </cell>
          <cell r="I242">
            <v>1</v>
          </cell>
          <cell r="J242" t="str">
            <v>Sub-Saharan Africa</v>
          </cell>
          <cell r="K242" t="str">
            <v>developing</v>
          </cell>
          <cell r="L242">
            <v>0</v>
          </cell>
          <cell r="M242">
            <v>0</v>
          </cell>
          <cell r="N242">
            <v>0</v>
          </cell>
          <cell r="O242">
            <v>0</v>
          </cell>
          <cell r="P242">
            <v>0</v>
          </cell>
          <cell r="Q242">
            <v>0</v>
          </cell>
          <cell r="R242">
            <v>0</v>
          </cell>
          <cell r="S242">
            <v>0</v>
          </cell>
          <cell r="T242">
            <v>0</v>
          </cell>
          <cell r="U242">
            <v>0</v>
          </cell>
          <cell r="V242">
            <v>0</v>
          </cell>
          <cell r="W242">
            <v>0</v>
          </cell>
          <cell r="X242">
            <v>1</v>
          </cell>
          <cell r="Y242" t="str">
            <v>Sub-Saharan Africa</v>
          </cell>
          <cell r="Z242">
            <v>1</v>
          </cell>
          <cell r="AA242">
            <v>0</v>
          </cell>
          <cell r="AB242" t="str">
            <v>Lower middle income</v>
          </cell>
          <cell r="AC242">
            <v>4710618472</v>
          </cell>
          <cell r="AE242" t="str">
            <v/>
          </cell>
          <cell r="AL242">
            <v>3.2499999633728294E-6</v>
          </cell>
          <cell r="AM242" t="str">
            <v/>
          </cell>
          <cell r="AN242" t="str">
            <v>Eswatini</v>
          </cell>
          <cell r="AO242">
            <v>0</v>
          </cell>
          <cell r="AP242">
            <v>0</v>
          </cell>
          <cell r="AQ242">
            <v>0</v>
          </cell>
          <cell r="AR242">
            <v>0</v>
          </cell>
          <cell r="AY242">
            <v>2</v>
          </cell>
          <cell r="AZ242" t="str">
            <v/>
          </cell>
          <cell r="BA242">
            <v>4710618472</v>
          </cell>
          <cell r="BE242">
            <v>0.2800000011920929</v>
          </cell>
          <cell r="BF242">
            <v>1737364.5489010201</v>
          </cell>
          <cell r="BG242">
            <v>0</v>
          </cell>
          <cell r="BH242" t="str">
            <v/>
          </cell>
          <cell r="BI242" t="str">
            <v/>
          </cell>
          <cell r="BJ242" t="str">
            <v/>
          </cell>
          <cell r="BK242" t="str">
            <v/>
          </cell>
          <cell r="BL242">
            <v>1737364.5</v>
          </cell>
          <cell r="BM242">
            <v>1</v>
          </cell>
          <cell r="BN242">
            <v>0</v>
          </cell>
          <cell r="BO242" t="str">
            <v/>
          </cell>
          <cell r="BP242" t="str">
            <v/>
          </cell>
          <cell r="BQ242">
            <v>0</v>
          </cell>
          <cell r="BR242">
            <v>0</v>
          </cell>
          <cell r="BS242">
            <v>0</v>
          </cell>
          <cell r="BT242">
            <v>0</v>
          </cell>
          <cell r="BU242">
            <v>0</v>
          </cell>
          <cell r="BV242">
            <v>0</v>
          </cell>
          <cell r="BW242">
            <v>0</v>
          </cell>
          <cell r="BX242">
            <v>0</v>
          </cell>
          <cell r="BY242">
            <v>0</v>
          </cell>
          <cell r="BZ242">
            <v>1</v>
          </cell>
          <cell r="CA242">
            <v>1</v>
          </cell>
          <cell r="CB242">
            <v>0</v>
          </cell>
          <cell r="CC242">
            <v>1</v>
          </cell>
          <cell r="CD242">
            <v>0</v>
          </cell>
          <cell r="CE242">
            <v>0</v>
          </cell>
          <cell r="CF242">
            <v>0</v>
          </cell>
          <cell r="CG242">
            <v>0</v>
          </cell>
          <cell r="CH242">
            <v>1</v>
          </cell>
          <cell r="CI242">
            <v>0</v>
          </cell>
          <cell r="CJ242">
            <v>0</v>
          </cell>
          <cell r="CK242">
            <v>1</v>
          </cell>
          <cell r="CL242">
            <v>0</v>
          </cell>
          <cell r="CM242">
            <v>0</v>
          </cell>
          <cell r="CN242">
            <v>0</v>
          </cell>
          <cell r="CO242">
            <v>0</v>
          </cell>
          <cell r="CP242">
            <v>1</v>
          </cell>
        </row>
        <row r="243">
          <cell r="A243" t="str">
            <v>Ethiopia</v>
          </cell>
          <cell r="D243">
            <v>0</v>
          </cell>
          <cell r="E243">
            <v>0</v>
          </cell>
          <cell r="F243" t="str">
            <v>ETH</v>
          </cell>
          <cell r="G243" t="str">
            <v>ET</v>
          </cell>
          <cell r="H243" t="str">
            <v>Ethiopia</v>
          </cell>
          <cell r="I243">
            <v>1</v>
          </cell>
          <cell r="J243" t="str">
            <v>Sub-Saharan Africa</v>
          </cell>
          <cell r="K243" t="str">
            <v>developing</v>
          </cell>
          <cell r="L243">
            <v>0</v>
          </cell>
          <cell r="M243">
            <v>0</v>
          </cell>
          <cell r="N243">
            <v>0</v>
          </cell>
          <cell r="O243">
            <v>0</v>
          </cell>
          <cell r="P243">
            <v>0</v>
          </cell>
          <cell r="Q243">
            <v>0</v>
          </cell>
          <cell r="R243">
            <v>0</v>
          </cell>
          <cell r="S243">
            <v>0</v>
          </cell>
          <cell r="T243">
            <v>0</v>
          </cell>
          <cell r="U243">
            <v>0</v>
          </cell>
          <cell r="V243">
            <v>0</v>
          </cell>
          <cell r="W243">
            <v>0</v>
          </cell>
          <cell r="X243">
            <v>0</v>
          </cell>
          <cell r="Y243" t="str">
            <v>Sub-Saharan Africa</v>
          </cell>
          <cell r="Z243">
            <v>1</v>
          </cell>
          <cell r="AA243">
            <v>0</v>
          </cell>
          <cell r="AB243" t="str">
            <v>Low income</v>
          </cell>
          <cell r="AC243">
            <v>84355604753</v>
          </cell>
          <cell r="AE243" t="str">
            <v/>
          </cell>
          <cell r="AL243">
            <v>6.7500002387532732E-7</v>
          </cell>
          <cell r="AM243" t="str">
            <v/>
          </cell>
          <cell r="AN243" t="str">
            <v>Ethiopia</v>
          </cell>
          <cell r="AO243">
            <v>0</v>
          </cell>
          <cell r="AP243">
            <v>0</v>
          </cell>
          <cell r="AQ243">
            <v>0</v>
          </cell>
          <cell r="AR243">
            <v>0</v>
          </cell>
          <cell r="AW243">
            <v>1.0397258215233996E-5</v>
          </cell>
          <cell r="AY243">
            <v>2</v>
          </cell>
          <cell r="AZ243" t="str">
            <v/>
          </cell>
          <cell r="BA243">
            <v>84355604753</v>
          </cell>
          <cell r="BB243">
            <v>203.99968719482422</v>
          </cell>
          <cell r="BE243">
            <v>0.30000001192092896</v>
          </cell>
          <cell r="BG243">
            <v>0</v>
          </cell>
          <cell r="BH243" t="str">
            <v/>
          </cell>
          <cell r="BI243" t="str">
            <v/>
          </cell>
          <cell r="BJ243" t="str">
            <v/>
          </cell>
          <cell r="BK243" t="str">
            <v/>
          </cell>
          <cell r="BL243">
            <v>3086630</v>
          </cell>
          <cell r="BM243">
            <v>1</v>
          </cell>
          <cell r="BN243">
            <v>0</v>
          </cell>
          <cell r="BO243" t="str">
            <v/>
          </cell>
          <cell r="BP243" t="str">
            <v/>
          </cell>
          <cell r="BQ243">
            <v>0</v>
          </cell>
          <cell r="BR243">
            <v>0</v>
          </cell>
          <cell r="BS243">
            <v>0</v>
          </cell>
          <cell r="BT243">
            <v>0</v>
          </cell>
          <cell r="BU243">
            <v>0</v>
          </cell>
          <cell r="BV243">
            <v>0</v>
          </cell>
          <cell r="BW243">
            <v>0</v>
          </cell>
          <cell r="BX243">
            <v>0</v>
          </cell>
          <cell r="BY243">
            <v>0</v>
          </cell>
          <cell r="BZ243">
            <v>1</v>
          </cell>
          <cell r="CA243">
            <v>1</v>
          </cell>
          <cell r="CB243">
            <v>0</v>
          </cell>
          <cell r="CC243">
            <v>1</v>
          </cell>
          <cell r="CD243">
            <v>0</v>
          </cell>
          <cell r="CE243">
            <v>0</v>
          </cell>
          <cell r="CF243">
            <v>0</v>
          </cell>
          <cell r="CG243">
            <v>0</v>
          </cell>
          <cell r="CH243">
            <v>1</v>
          </cell>
          <cell r="CI243">
            <v>0</v>
          </cell>
          <cell r="CJ243">
            <v>0</v>
          </cell>
          <cell r="CK243">
            <v>1</v>
          </cell>
          <cell r="CL243">
            <v>0</v>
          </cell>
          <cell r="CM243">
            <v>1</v>
          </cell>
          <cell r="CN243">
            <v>0</v>
          </cell>
          <cell r="CO243">
            <v>0</v>
          </cell>
          <cell r="CP243">
            <v>0</v>
          </cell>
        </row>
        <row r="244">
          <cell r="A244" t="str">
            <v>Gabon</v>
          </cell>
          <cell r="D244">
            <v>0</v>
          </cell>
          <cell r="E244">
            <v>0</v>
          </cell>
          <cell r="F244" t="str">
            <v>GAB</v>
          </cell>
          <cell r="G244" t="str">
            <v>GA</v>
          </cell>
          <cell r="H244" t="str">
            <v>Gabon</v>
          </cell>
          <cell r="I244">
            <v>1</v>
          </cell>
          <cell r="J244" t="str">
            <v>Sub-Saharan Africa</v>
          </cell>
          <cell r="K244" t="str">
            <v>developing</v>
          </cell>
          <cell r="L244">
            <v>0</v>
          </cell>
          <cell r="M244">
            <v>0</v>
          </cell>
          <cell r="N244">
            <v>0</v>
          </cell>
          <cell r="O244">
            <v>0</v>
          </cell>
          <cell r="P244">
            <v>0</v>
          </cell>
          <cell r="Q244">
            <v>0</v>
          </cell>
          <cell r="R244">
            <v>0</v>
          </cell>
          <cell r="S244">
            <v>0</v>
          </cell>
          <cell r="T244">
            <v>0</v>
          </cell>
          <cell r="U244">
            <v>1</v>
          </cell>
          <cell r="V244">
            <v>0</v>
          </cell>
          <cell r="W244">
            <v>0</v>
          </cell>
          <cell r="X244">
            <v>0</v>
          </cell>
          <cell r="Y244" t="str">
            <v>Sub-Saharan Africa</v>
          </cell>
          <cell r="Z244">
            <v>1</v>
          </cell>
          <cell r="AA244">
            <v>0</v>
          </cell>
          <cell r="AB244" t="str">
            <v>Upper middle income</v>
          </cell>
          <cell r="AC244">
            <v>16853589311</v>
          </cell>
          <cell r="AE244" t="str">
            <v/>
          </cell>
          <cell r="AL244">
            <v>3.2600000849924982E-5</v>
          </cell>
          <cell r="AM244" t="str">
            <v/>
          </cell>
          <cell r="AN244" t="str">
            <v>Gabon</v>
          </cell>
          <cell r="AO244">
            <v>0</v>
          </cell>
          <cell r="AP244">
            <v>0</v>
          </cell>
          <cell r="AQ244">
            <v>0</v>
          </cell>
          <cell r="AR244">
            <v>0</v>
          </cell>
          <cell r="AW244">
            <v>2.9965646697138506E-5</v>
          </cell>
          <cell r="AY244">
            <v>5</v>
          </cell>
          <cell r="AZ244" t="str">
            <v/>
          </cell>
          <cell r="BA244">
            <v>16853589311</v>
          </cell>
          <cell r="BE244">
            <v>0.30000001192092896</v>
          </cell>
          <cell r="BG244">
            <v>0</v>
          </cell>
          <cell r="BH244" t="str">
            <v/>
          </cell>
          <cell r="BI244" t="str">
            <v/>
          </cell>
          <cell r="BJ244" t="str">
            <v/>
          </cell>
          <cell r="BK244" t="str">
            <v/>
          </cell>
          <cell r="BL244">
            <v>21512296</v>
          </cell>
          <cell r="BM244">
            <v>1</v>
          </cell>
          <cell r="BN244">
            <v>0</v>
          </cell>
          <cell r="BO244" t="str">
            <v/>
          </cell>
          <cell r="BP244" t="str">
            <v/>
          </cell>
          <cell r="BQ244">
            <v>0</v>
          </cell>
          <cell r="BR244">
            <v>0</v>
          </cell>
          <cell r="BS244">
            <v>0</v>
          </cell>
          <cell r="BT244">
            <v>0</v>
          </cell>
          <cell r="BU244">
            <v>0</v>
          </cell>
          <cell r="BV244">
            <v>0</v>
          </cell>
          <cell r="BW244">
            <v>0</v>
          </cell>
          <cell r="BX244">
            <v>0</v>
          </cell>
          <cell r="BY244">
            <v>0</v>
          </cell>
          <cell r="BZ244">
            <v>1</v>
          </cell>
          <cell r="CA244">
            <v>1</v>
          </cell>
          <cell r="CB244">
            <v>0</v>
          </cell>
          <cell r="CC244">
            <v>1</v>
          </cell>
          <cell r="CD244">
            <v>0</v>
          </cell>
          <cell r="CE244">
            <v>0</v>
          </cell>
          <cell r="CF244">
            <v>0</v>
          </cell>
          <cell r="CG244">
            <v>0</v>
          </cell>
          <cell r="CH244">
            <v>1</v>
          </cell>
          <cell r="CI244">
            <v>0</v>
          </cell>
          <cell r="CJ244">
            <v>0</v>
          </cell>
          <cell r="CK244">
            <v>1</v>
          </cell>
          <cell r="CL244">
            <v>0</v>
          </cell>
          <cell r="CM244">
            <v>0</v>
          </cell>
          <cell r="CN244">
            <v>1</v>
          </cell>
          <cell r="CO244">
            <v>0</v>
          </cell>
          <cell r="CP244">
            <v>0</v>
          </cell>
        </row>
        <row r="245">
          <cell r="A245" t="str">
            <v>Gambia</v>
          </cell>
          <cell r="B245" t="str">
            <v>Gambia</v>
          </cell>
          <cell r="C245" t="str">
            <v>Gambia2</v>
          </cell>
          <cell r="D245">
            <v>1</v>
          </cell>
          <cell r="E245">
            <v>1</v>
          </cell>
          <cell r="F245" t="str">
            <v>GMB</v>
          </cell>
          <cell r="G245" t="str">
            <v>GM</v>
          </cell>
          <cell r="H245" t="str">
            <v>Gambia</v>
          </cell>
          <cell r="I245">
            <v>1</v>
          </cell>
          <cell r="J245" t="str">
            <v>Sub-Saharan Africa</v>
          </cell>
          <cell r="K245" t="str">
            <v>developing</v>
          </cell>
          <cell r="L245">
            <v>0</v>
          </cell>
          <cell r="M245">
            <v>0</v>
          </cell>
          <cell r="N245">
            <v>0</v>
          </cell>
          <cell r="O245">
            <v>0</v>
          </cell>
          <cell r="P245">
            <v>0</v>
          </cell>
          <cell r="Q245">
            <v>0</v>
          </cell>
          <cell r="R245">
            <v>0</v>
          </cell>
          <cell r="S245">
            <v>0</v>
          </cell>
          <cell r="T245">
            <v>0</v>
          </cell>
          <cell r="U245">
            <v>0</v>
          </cell>
          <cell r="V245">
            <v>0</v>
          </cell>
          <cell r="W245">
            <v>0</v>
          </cell>
          <cell r="X245">
            <v>0</v>
          </cell>
          <cell r="Y245" t="str">
            <v>Sub-Saharan Africa</v>
          </cell>
          <cell r="Z245">
            <v>1</v>
          </cell>
          <cell r="AA245">
            <v>0</v>
          </cell>
          <cell r="AB245" t="str">
            <v>Low income</v>
          </cell>
          <cell r="AC245">
            <v>1632823199</v>
          </cell>
          <cell r="AE245" t="str">
            <v/>
          </cell>
          <cell r="AH245">
            <v>106</v>
          </cell>
          <cell r="AI245">
            <v>34.514030456542969</v>
          </cell>
          <cell r="AJ245">
            <v>1.0884000221267343E-3</v>
          </cell>
          <cell r="AK245">
            <v>76.625</v>
          </cell>
          <cell r="AL245">
            <v>4.5100000534148421E-7</v>
          </cell>
          <cell r="AM245">
            <v>207693.34375</v>
          </cell>
          <cell r="AN245" t="str">
            <v>Gambia</v>
          </cell>
          <cell r="AO245">
            <v>1</v>
          </cell>
          <cell r="AP245">
            <v>1</v>
          </cell>
          <cell r="AQ245">
            <v>0</v>
          </cell>
          <cell r="AR245">
            <v>1</v>
          </cell>
          <cell r="AS245">
            <v>63</v>
          </cell>
          <cell r="AT245">
            <v>9.1934795076068614</v>
          </cell>
          <cell r="AU245">
            <v>2.4202783383256337E-4</v>
          </cell>
          <cell r="AV245">
            <v>47.991417307371435</v>
          </cell>
          <cell r="AW245">
            <v>5.7539694761507241E-7</v>
          </cell>
          <cell r="AX245">
            <v>0.27</v>
          </cell>
          <cell r="AY245">
            <v>0</v>
          </cell>
          <cell r="AZ245" t="str">
            <v/>
          </cell>
          <cell r="BA245">
            <v>1632823199</v>
          </cell>
          <cell r="BB245">
            <v>0</v>
          </cell>
          <cell r="BE245">
            <v>0.31000000238418579</v>
          </cell>
          <cell r="BG245">
            <v>0</v>
          </cell>
          <cell r="BH245">
            <v>37.71817320520114</v>
          </cell>
          <cell r="BI245">
            <v>1.1097303589599509E-3</v>
          </cell>
          <cell r="BJ245">
            <v>74.875</v>
          </cell>
          <cell r="BK245">
            <v>7.2547162859639418E-7</v>
          </cell>
          <cell r="BL245">
            <v>380285.625</v>
          </cell>
          <cell r="BM245">
            <v>1</v>
          </cell>
          <cell r="BN245">
            <v>1</v>
          </cell>
          <cell r="BO245">
            <v>0</v>
          </cell>
          <cell r="BP245">
            <v>0</v>
          </cell>
          <cell r="BQ245">
            <v>0</v>
          </cell>
          <cell r="BR245">
            <v>0</v>
          </cell>
          <cell r="BS245">
            <v>0</v>
          </cell>
          <cell r="BT245">
            <v>0</v>
          </cell>
          <cell r="BU245">
            <v>0</v>
          </cell>
          <cell r="BV245">
            <v>0</v>
          </cell>
          <cell r="BW245">
            <v>0</v>
          </cell>
          <cell r="BX245">
            <v>0</v>
          </cell>
          <cell r="BY245">
            <v>0</v>
          </cell>
          <cell r="BZ245">
            <v>1</v>
          </cell>
          <cell r="CA245">
            <v>1</v>
          </cell>
          <cell r="CB245">
            <v>0</v>
          </cell>
          <cell r="CC245">
            <v>1</v>
          </cell>
          <cell r="CD245">
            <v>0</v>
          </cell>
          <cell r="CE245">
            <v>0</v>
          </cell>
          <cell r="CF245">
            <v>0</v>
          </cell>
          <cell r="CG245">
            <v>0</v>
          </cell>
          <cell r="CH245">
            <v>1</v>
          </cell>
          <cell r="CI245">
            <v>0</v>
          </cell>
          <cell r="CJ245">
            <v>0</v>
          </cell>
          <cell r="CK245">
            <v>1</v>
          </cell>
          <cell r="CL245">
            <v>0</v>
          </cell>
          <cell r="CM245">
            <v>1</v>
          </cell>
          <cell r="CN245">
            <v>0</v>
          </cell>
          <cell r="CO245">
            <v>0</v>
          </cell>
          <cell r="CP245">
            <v>0</v>
          </cell>
        </row>
        <row r="246">
          <cell r="A246" t="str">
            <v>Ghana</v>
          </cell>
          <cell r="B246" t="str">
            <v>Ghana</v>
          </cell>
          <cell r="C246" t="str">
            <v>Ghana2</v>
          </cell>
          <cell r="D246">
            <v>1</v>
          </cell>
          <cell r="E246">
            <v>1</v>
          </cell>
          <cell r="F246" t="str">
            <v>GHA</v>
          </cell>
          <cell r="G246" t="str">
            <v>GH</v>
          </cell>
          <cell r="H246" t="str">
            <v>Ghana</v>
          </cell>
          <cell r="I246">
            <v>1</v>
          </cell>
          <cell r="J246" t="str">
            <v>Sub-Saharan Africa</v>
          </cell>
          <cell r="K246" t="str">
            <v>developing</v>
          </cell>
          <cell r="L246">
            <v>0</v>
          </cell>
          <cell r="M246">
            <v>0</v>
          </cell>
          <cell r="N246">
            <v>0</v>
          </cell>
          <cell r="O246">
            <v>0</v>
          </cell>
          <cell r="P246">
            <v>0</v>
          </cell>
          <cell r="Q246">
            <v>0</v>
          </cell>
          <cell r="R246">
            <v>0</v>
          </cell>
          <cell r="S246">
            <v>0</v>
          </cell>
          <cell r="T246">
            <v>0</v>
          </cell>
          <cell r="U246">
            <v>0</v>
          </cell>
          <cell r="V246">
            <v>0</v>
          </cell>
          <cell r="W246">
            <v>0</v>
          </cell>
          <cell r="X246">
            <v>0</v>
          </cell>
          <cell r="Y246" t="str">
            <v>Sub-Saharan Africa</v>
          </cell>
          <cell r="Z246">
            <v>1</v>
          </cell>
          <cell r="AA246">
            <v>0</v>
          </cell>
          <cell r="AB246" t="str">
            <v>Lower middle income</v>
          </cell>
          <cell r="AC246">
            <v>65556464048</v>
          </cell>
          <cell r="AE246" t="str">
            <v/>
          </cell>
          <cell r="AH246">
            <v>95</v>
          </cell>
          <cell r="AI246">
            <v>68.851753234863281</v>
          </cell>
          <cell r="AJ246">
            <v>2.1712000016123056E-3</v>
          </cell>
          <cell r="AK246">
            <v>61.75</v>
          </cell>
          <cell r="AL246">
            <v>2.4999999368446879E-5</v>
          </cell>
          <cell r="AM246">
            <v>11502236</v>
          </cell>
          <cell r="AN246" t="str">
            <v>Ghana</v>
          </cell>
          <cell r="AO246">
            <v>1</v>
          </cell>
          <cell r="AP246">
            <v>1</v>
          </cell>
          <cell r="AQ246">
            <v>0</v>
          </cell>
          <cell r="AR246">
            <v>1</v>
          </cell>
          <cell r="AS246">
            <v>60</v>
          </cell>
          <cell r="AT246">
            <v>56.361808842608554</v>
          </cell>
          <cell r="AU246">
            <v>1.4837827716670967E-3</v>
          </cell>
          <cell r="AV246">
            <v>49.492262447723803</v>
          </cell>
          <cell r="AW246">
            <v>1.0048911068876774E-4</v>
          </cell>
          <cell r="AX246">
            <v>0.25</v>
          </cell>
          <cell r="AY246">
            <v>5</v>
          </cell>
          <cell r="AZ246" t="str">
            <v/>
          </cell>
          <cell r="BA246">
            <v>65556464048</v>
          </cell>
          <cell r="BB246">
            <v>449.37374114990234</v>
          </cell>
          <cell r="BE246">
            <v>0.25</v>
          </cell>
          <cell r="BG246">
            <v>0</v>
          </cell>
          <cell r="BH246">
            <v>54.469276225983677</v>
          </cell>
          <cell r="BI246">
            <v>1.6025752130067203E-3</v>
          </cell>
          <cell r="BJ246">
            <v>51.70000000000001</v>
          </cell>
          <cell r="BK246">
            <v>6.1240668910854485E-5</v>
          </cell>
          <cell r="BL246">
            <v>32102110</v>
          </cell>
          <cell r="BM246">
            <v>1</v>
          </cell>
          <cell r="BN246">
            <v>1</v>
          </cell>
          <cell r="BO246">
            <v>0</v>
          </cell>
          <cell r="BP246">
            <v>0</v>
          </cell>
          <cell r="BQ246">
            <v>0</v>
          </cell>
          <cell r="BR246">
            <v>0</v>
          </cell>
          <cell r="BS246">
            <v>0</v>
          </cell>
          <cell r="BT246">
            <v>0</v>
          </cell>
          <cell r="BU246">
            <v>0</v>
          </cell>
          <cell r="BV246">
            <v>0</v>
          </cell>
          <cell r="BW246">
            <v>0</v>
          </cell>
          <cell r="BX246">
            <v>0</v>
          </cell>
          <cell r="BY246">
            <v>0</v>
          </cell>
          <cell r="BZ246">
            <v>1</v>
          </cell>
          <cell r="CA246">
            <v>1</v>
          </cell>
          <cell r="CB246">
            <v>0</v>
          </cell>
          <cell r="CC246">
            <v>1</v>
          </cell>
          <cell r="CD246">
            <v>0</v>
          </cell>
          <cell r="CE246">
            <v>0</v>
          </cell>
          <cell r="CF246">
            <v>0</v>
          </cell>
          <cell r="CG246">
            <v>0</v>
          </cell>
          <cell r="CH246">
            <v>1</v>
          </cell>
          <cell r="CI246">
            <v>0</v>
          </cell>
          <cell r="CJ246">
            <v>0</v>
          </cell>
          <cell r="CK246">
            <v>1</v>
          </cell>
          <cell r="CL246">
            <v>0</v>
          </cell>
          <cell r="CM246">
            <v>0</v>
          </cell>
          <cell r="CN246">
            <v>0</v>
          </cell>
          <cell r="CO246">
            <v>0</v>
          </cell>
          <cell r="CP246">
            <v>1</v>
          </cell>
        </row>
        <row r="247">
          <cell r="A247" t="str">
            <v>Guinea</v>
          </cell>
          <cell r="D247">
            <v>0</v>
          </cell>
          <cell r="E247">
            <v>0</v>
          </cell>
          <cell r="F247" t="str">
            <v>GIN</v>
          </cell>
          <cell r="G247" t="str">
            <v>GN</v>
          </cell>
          <cell r="H247" t="str">
            <v>Guinea</v>
          </cell>
          <cell r="I247">
            <v>1</v>
          </cell>
          <cell r="J247" t="str">
            <v>Sub-Saharan Africa</v>
          </cell>
          <cell r="K247" t="str">
            <v>developing</v>
          </cell>
          <cell r="L247">
            <v>0</v>
          </cell>
          <cell r="M247">
            <v>0</v>
          </cell>
          <cell r="N247">
            <v>0</v>
          </cell>
          <cell r="O247">
            <v>0</v>
          </cell>
          <cell r="P247">
            <v>0</v>
          </cell>
          <cell r="Q247">
            <v>0</v>
          </cell>
          <cell r="R247">
            <v>0</v>
          </cell>
          <cell r="S247">
            <v>0</v>
          </cell>
          <cell r="T247">
            <v>0</v>
          </cell>
          <cell r="U247">
            <v>0</v>
          </cell>
          <cell r="V247">
            <v>0</v>
          </cell>
          <cell r="W247">
            <v>0</v>
          </cell>
          <cell r="X247">
            <v>0</v>
          </cell>
          <cell r="Y247" t="str">
            <v>Sub-Saharan Africa</v>
          </cell>
          <cell r="Z247">
            <v>1</v>
          </cell>
          <cell r="AA247">
            <v>0</v>
          </cell>
          <cell r="AB247" t="str">
            <v>Low income</v>
          </cell>
          <cell r="AC247">
            <v>10907214994</v>
          </cell>
          <cell r="AE247" t="str">
            <v/>
          </cell>
          <cell r="AL247">
            <v>2.0699999367934652E-6</v>
          </cell>
          <cell r="AM247" t="str">
            <v/>
          </cell>
          <cell r="AN247" t="str">
            <v>Guinea</v>
          </cell>
          <cell r="AO247">
            <v>0</v>
          </cell>
          <cell r="AP247">
            <v>0</v>
          </cell>
          <cell r="AQ247">
            <v>0</v>
          </cell>
          <cell r="AR247">
            <v>0</v>
          </cell>
          <cell r="AW247">
            <v>5.8687281729455958E-6</v>
          </cell>
          <cell r="AY247">
            <v>2</v>
          </cell>
          <cell r="AZ247" t="str">
            <v/>
          </cell>
          <cell r="BA247">
            <v>10907214994</v>
          </cell>
          <cell r="BE247">
            <v>0.34999999403953552</v>
          </cell>
          <cell r="BF247">
            <v>13840000</v>
          </cell>
          <cell r="BG247">
            <v>0</v>
          </cell>
          <cell r="BH247" t="str">
            <v/>
          </cell>
          <cell r="BI247" t="str">
            <v/>
          </cell>
          <cell r="BJ247" t="str">
            <v/>
          </cell>
          <cell r="BK247" t="str">
            <v/>
          </cell>
          <cell r="BL247">
            <v>13840000</v>
          </cell>
          <cell r="BM247">
            <v>1</v>
          </cell>
          <cell r="BN247">
            <v>0</v>
          </cell>
          <cell r="BO247" t="str">
            <v/>
          </cell>
          <cell r="BP247" t="str">
            <v/>
          </cell>
          <cell r="BQ247">
            <v>0</v>
          </cell>
          <cell r="BR247">
            <v>0</v>
          </cell>
          <cell r="BS247">
            <v>0</v>
          </cell>
          <cell r="BT247">
            <v>0</v>
          </cell>
          <cell r="BU247">
            <v>0</v>
          </cell>
          <cell r="BV247">
            <v>0</v>
          </cell>
          <cell r="BW247">
            <v>0</v>
          </cell>
          <cell r="BX247">
            <v>0</v>
          </cell>
          <cell r="BY247">
            <v>0</v>
          </cell>
          <cell r="BZ247">
            <v>1</v>
          </cell>
          <cell r="CA247">
            <v>1</v>
          </cell>
          <cell r="CB247">
            <v>0</v>
          </cell>
          <cell r="CC247">
            <v>1</v>
          </cell>
          <cell r="CD247">
            <v>0</v>
          </cell>
          <cell r="CE247">
            <v>0</v>
          </cell>
          <cell r="CF247">
            <v>0</v>
          </cell>
          <cell r="CG247">
            <v>0</v>
          </cell>
          <cell r="CH247">
            <v>1</v>
          </cell>
          <cell r="CI247">
            <v>0</v>
          </cell>
          <cell r="CJ247">
            <v>0</v>
          </cell>
          <cell r="CK247">
            <v>1</v>
          </cell>
          <cell r="CL247">
            <v>0</v>
          </cell>
          <cell r="CM247">
            <v>1</v>
          </cell>
          <cell r="CN247">
            <v>0</v>
          </cell>
          <cell r="CO247">
            <v>0</v>
          </cell>
          <cell r="CP247">
            <v>0</v>
          </cell>
        </row>
        <row r="248">
          <cell r="A248" t="str">
            <v>Guinea-Bissau</v>
          </cell>
          <cell r="D248">
            <v>0</v>
          </cell>
          <cell r="E248">
            <v>0</v>
          </cell>
          <cell r="F248" t="str">
            <v>GNB</v>
          </cell>
          <cell r="G248" t="str">
            <v>GW</v>
          </cell>
          <cell r="H248" t="str">
            <v>Guinea-Bissau</v>
          </cell>
          <cell r="I248">
            <v>1</v>
          </cell>
          <cell r="J248" t="str">
            <v>Sub-Saharan Africa</v>
          </cell>
          <cell r="K248" t="str">
            <v>developing</v>
          </cell>
          <cell r="L248">
            <v>0</v>
          </cell>
          <cell r="M248">
            <v>0</v>
          </cell>
          <cell r="N248">
            <v>0</v>
          </cell>
          <cell r="O248">
            <v>0</v>
          </cell>
          <cell r="P248">
            <v>0</v>
          </cell>
          <cell r="Q248">
            <v>0</v>
          </cell>
          <cell r="R248">
            <v>0</v>
          </cell>
          <cell r="S248">
            <v>0</v>
          </cell>
          <cell r="T248">
            <v>0</v>
          </cell>
          <cell r="U248">
            <v>0</v>
          </cell>
          <cell r="V248">
            <v>0</v>
          </cell>
          <cell r="W248">
            <v>0</v>
          </cell>
          <cell r="X248">
            <v>0</v>
          </cell>
          <cell r="Y248" t="str">
            <v>Sub-Saharan Africa</v>
          </cell>
          <cell r="Z248">
            <v>1</v>
          </cell>
          <cell r="AA248">
            <v>0</v>
          </cell>
          <cell r="AB248" t="str">
            <v>Low income</v>
          </cell>
          <cell r="AE248" t="str">
            <v/>
          </cell>
          <cell r="AL248">
            <v>5.599999894911889E-6</v>
          </cell>
          <cell r="AM248" t="str">
            <v/>
          </cell>
          <cell r="AN248" t="str">
            <v>Guinea-Bissau</v>
          </cell>
          <cell r="AO248">
            <v>0</v>
          </cell>
          <cell r="AP248">
            <v>0</v>
          </cell>
          <cell r="AQ248">
            <v>0</v>
          </cell>
          <cell r="AR248">
            <v>0</v>
          </cell>
          <cell r="AW248">
            <v>2.5348526826017489E-6</v>
          </cell>
          <cell r="AY248">
            <v>0</v>
          </cell>
          <cell r="AZ248" t="str">
            <v/>
          </cell>
          <cell r="BA248">
            <v>1346841897</v>
          </cell>
          <cell r="BB248">
            <v>0</v>
          </cell>
          <cell r="BE248">
            <v>0.14000000000000001</v>
          </cell>
          <cell r="BG248">
            <v>0</v>
          </cell>
          <cell r="BH248" t="str">
            <v/>
          </cell>
          <cell r="BI248" t="str">
            <v/>
          </cell>
          <cell r="BJ248" t="str">
            <v/>
          </cell>
          <cell r="BK248" t="str">
            <v/>
          </cell>
          <cell r="BL248">
            <v>2546347.25</v>
          </cell>
          <cell r="BM248">
            <v>1</v>
          </cell>
          <cell r="BN248">
            <v>0</v>
          </cell>
          <cell r="BO248" t="str">
            <v/>
          </cell>
          <cell r="BP248" t="str">
            <v/>
          </cell>
          <cell r="BQ248">
            <v>0</v>
          </cell>
          <cell r="BR248">
            <v>0</v>
          </cell>
          <cell r="BS248">
            <v>0</v>
          </cell>
          <cell r="BT248">
            <v>0</v>
          </cell>
          <cell r="BU248">
            <v>0</v>
          </cell>
          <cell r="BV248">
            <v>0</v>
          </cell>
          <cell r="BW248">
            <v>0</v>
          </cell>
          <cell r="BX248">
            <v>0</v>
          </cell>
          <cell r="BY248">
            <v>0</v>
          </cell>
          <cell r="BZ248">
            <v>1</v>
          </cell>
          <cell r="CA248">
            <v>1</v>
          </cell>
          <cell r="CB248">
            <v>0</v>
          </cell>
          <cell r="CC248">
            <v>1</v>
          </cell>
          <cell r="CD248">
            <v>0</v>
          </cell>
          <cell r="CE248">
            <v>0</v>
          </cell>
          <cell r="CF248">
            <v>0</v>
          </cell>
          <cell r="CG248">
            <v>0</v>
          </cell>
          <cell r="CH248">
            <v>1</v>
          </cell>
          <cell r="CI248">
            <v>0</v>
          </cell>
          <cell r="CJ248">
            <v>0</v>
          </cell>
          <cell r="CK248">
            <v>1</v>
          </cell>
          <cell r="CL248">
            <v>0</v>
          </cell>
          <cell r="CM248">
            <v>1</v>
          </cell>
          <cell r="CN248">
            <v>0</v>
          </cell>
          <cell r="CO248">
            <v>0</v>
          </cell>
          <cell r="CP248">
            <v>0</v>
          </cell>
        </row>
        <row r="249">
          <cell r="A249" t="str">
            <v>Kenya</v>
          </cell>
          <cell r="B249" t="str">
            <v>Kenya</v>
          </cell>
          <cell r="C249" t="str">
            <v>Kenya2</v>
          </cell>
          <cell r="D249">
            <v>1</v>
          </cell>
          <cell r="E249">
            <v>1</v>
          </cell>
          <cell r="F249" t="str">
            <v>KEN</v>
          </cell>
          <cell r="G249" t="str">
            <v>KE</v>
          </cell>
          <cell r="H249" t="str">
            <v>Kenya</v>
          </cell>
          <cell r="I249">
            <v>1</v>
          </cell>
          <cell r="J249" t="str">
            <v>Sub-Saharan Africa</v>
          </cell>
          <cell r="K249" t="str">
            <v>developing</v>
          </cell>
          <cell r="L249">
            <v>0</v>
          </cell>
          <cell r="M249">
            <v>0</v>
          </cell>
          <cell r="N249">
            <v>0</v>
          </cell>
          <cell r="O249">
            <v>0</v>
          </cell>
          <cell r="P249">
            <v>0</v>
          </cell>
          <cell r="Q249">
            <v>0</v>
          </cell>
          <cell r="R249">
            <v>0</v>
          </cell>
          <cell r="S249">
            <v>0</v>
          </cell>
          <cell r="T249">
            <v>0</v>
          </cell>
          <cell r="U249">
            <v>0</v>
          </cell>
          <cell r="V249">
            <v>0</v>
          </cell>
          <cell r="W249">
            <v>0</v>
          </cell>
          <cell r="X249">
            <v>0</v>
          </cell>
          <cell r="Y249" t="str">
            <v>Sub-Saharan Africa</v>
          </cell>
          <cell r="Z249">
            <v>1</v>
          </cell>
          <cell r="AA249">
            <v>0</v>
          </cell>
          <cell r="AB249" t="str">
            <v>Lower middle income</v>
          </cell>
          <cell r="AC249">
            <v>87908262520</v>
          </cell>
          <cell r="AE249" t="str">
            <v/>
          </cell>
          <cell r="AH249">
            <v>27</v>
          </cell>
          <cell r="AI249">
            <v>378.34768676757813</v>
          </cell>
          <cell r="AJ249">
            <v>1.1931199580430984E-2</v>
          </cell>
          <cell r="AK249">
            <v>80.050003051757813</v>
          </cell>
          <cell r="AL249">
            <v>4.0129999979399145E-4</v>
          </cell>
          <cell r="AM249">
            <v>184582761.09999999</v>
          </cell>
          <cell r="AN249" t="str">
            <v>Kenya</v>
          </cell>
          <cell r="AO249">
            <v>1</v>
          </cell>
          <cell r="AP249">
            <v>1</v>
          </cell>
          <cell r="AQ249">
            <v>0</v>
          </cell>
          <cell r="AR249">
            <v>1</v>
          </cell>
          <cell r="AS249">
            <v>58</v>
          </cell>
          <cell r="AT249">
            <v>60.475708426434984</v>
          </cell>
          <cell r="AU249">
            <v>1.5920854229162077E-3</v>
          </cell>
          <cell r="AV249">
            <v>50.830757145923805</v>
          </cell>
          <cell r="AW249">
            <v>9.7634585016699872E-5</v>
          </cell>
          <cell r="AX249">
            <v>0.3</v>
          </cell>
          <cell r="AY249">
            <v>7</v>
          </cell>
          <cell r="AZ249" t="str">
            <v>English</v>
          </cell>
          <cell r="BA249">
            <v>87908262520</v>
          </cell>
          <cell r="BB249">
            <v>2024.7716674804688</v>
          </cell>
          <cell r="BE249">
            <v>0.30000001192092896</v>
          </cell>
          <cell r="BG249">
            <v>0</v>
          </cell>
          <cell r="BH249">
            <v>398.19136548269597</v>
          </cell>
          <cell r="BI249">
            <v>1.1715441374847167E-2</v>
          </cell>
          <cell r="BJ249">
            <v>75.954499999999996</v>
          </cell>
          <cell r="BK249">
            <v>7.5040191327766697E-4</v>
          </cell>
          <cell r="BL249">
            <v>393355168</v>
          </cell>
          <cell r="BM249">
            <v>1</v>
          </cell>
          <cell r="BN249">
            <v>1</v>
          </cell>
          <cell r="BO249">
            <v>0</v>
          </cell>
          <cell r="BP249">
            <v>0</v>
          </cell>
          <cell r="BQ249">
            <v>0</v>
          </cell>
          <cell r="BR249">
            <v>0</v>
          </cell>
          <cell r="BS249">
            <v>0</v>
          </cell>
          <cell r="BT249">
            <v>0</v>
          </cell>
          <cell r="BU249">
            <v>0</v>
          </cell>
          <cell r="BV249">
            <v>0</v>
          </cell>
          <cell r="BW249">
            <v>0</v>
          </cell>
          <cell r="BX249">
            <v>0</v>
          </cell>
          <cell r="BY249">
            <v>0</v>
          </cell>
          <cell r="BZ249">
            <v>1</v>
          </cell>
          <cell r="CA249">
            <v>1</v>
          </cell>
          <cell r="CB249">
            <v>0</v>
          </cell>
          <cell r="CC249">
            <v>1</v>
          </cell>
          <cell r="CD249">
            <v>0</v>
          </cell>
          <cell r="CE249">
            <v>0</v>
          </cell>
          <cell r="CF249">
            <v>0</v>
          </cell>
          <cell r="CG249">
            <v>0</v>
          </cell>
          <cell r="CH249">
            <v>1</v>
          </cell>
          <cell r="CI249">
            <v>0</v>
          </cell>
          <cell r="CJ249">
            <v>0</v>
          </cell>
          <cell r="CK249">
            <v>1</v>
          </cell>
          <cell r="CL249">
            <v>0</v>
          </cell>
          <cell r="CM249">
            <v>0</v>
          </cell>
          <cell r="CN249">
            <v>0</v>
          </cell>
          <cell r="CO249">
            <v>0</v>
          </cell>
          <cell r="CP249">
            <v>1</v>
          </cell>
        </row>
        <row r="250">
          <cell r="A250" t="str">
            <v>Lesotho</v>
          </cell>
          <cell r="D250">
            <v>0</v>
          </cell>
          <cell r="E250">
            <v>0</v>
          </cell>
          <cell r="F250" t="str">
            <v>LSO</v>
          </cell>
          <cell r="G250" t="str">
            <v>LS</v>
          </cell>
          <cell r="H250" t="str">
            <v>Lesotho</v>
          </cell>
          <cell r="I250">
            <v>1</v>
          </cell>
          <cell r="J250" t="str">
            <v>Sub-Saharan Africa</v>
          </cell>
          <cell r="K250" t="str">
            <v>developing</v>
          </cell>
          <cell r="L250">
            <v>0</v>
          </cell>
          <cell r="M250">
            <v>0</v>
          </cell>
          <cell r="N250">
            <v>0</v>
          </cell>
          <cell r="O250">
            <v>0</v>
          </cell>
          <cell r="P250">
            <v>0</v>
          </cell>
          <cell r="Q250">
            <v>0</v>
          </cell>
          <cell r="R250">
            <v>0</v>
          </cell>
          <cell r="S250">
            <v>0</v>
          </cell>
          <cell r="T250">
            <v>0</v>
          </cell>
          <cell r="U250">
            <v>0</v>
          </cell>
          <cell r="V250">
            <v>0</v>
          </cell>
          <cell r="W250">
            <v>0</v>
          </cell>
          <cell r="X250">
            <v>0</v>
          </cell>
          <cell r="Y250" t="str">
            <v>Sub-Saharan Africa</v>
          </cell>
          <cell r="Z250">
            <v>1</v>
          </cell>
          <cell r="AA250">
            <v>0</v>
          </cell>
          <cell r="AB250" t="str">
            <v>Lower middle income</v>
          </cell>
          <cell r="AC250">
            <v>2738786278</v>
          </cell>
          <cell r="AE250" t="str">
            <v/>
          </cell>
          <cell r="AL250">
            <v>2.0599999928094803E-8</v>
          </cell>
          <cell r="AM250" t="str">
            <v/>
          </cell>
          <cell r="AN250" t="str">
            <v>Lesotho</v>
          </cell>
          <cell r="AO250">
            <v>0</v>
          </cell>
          <cell r="AP250">
            <v>0</v>
          </cell>
          <cell r="AQ250">
            <v>0</v>
          </cell>
          <cell r="AR250">
            <v>0</v>
          </cell>
          <cell r="AW250">
            <v>4.6191834353282955E-6</v>
          </cell>
          <cell r="AY250">
            <v>0</v>
          </cell>
          <cell r="AZ250" t="str">
            <v/>
          </cell>
          <cell r="BA250">
            <v>2738786278</v>
          </cell>
          <cell r="BB250">
            <v>0</v>
          </cell>
          <cell r="BE250">
            <v>0.25</v>
          </cell>
          <cell r="BF250">
            <v>9112.5707043369493</v>
          </cell>
          <cell r="BG250">
            <v>0</v>
          </cell>
          <cell r="BH250" t="str">
            <v/>
          </cell>
          <cell r="BI250" t="str">
            <v/>
          </cell>
          <cell r="BJ250" t="str">
            <v/>
          </cell>
          <cell r="BK250" t="str">
            <v/>
          </cell>
          <cell r="BL250">
            <v>9112.5703125</v>
          </cell>
          <cell r="BM250">
            <v>1</v>
          </cell>
          <cell r="BN250">
            <v>0</v>
          </cell>
          <cell r="BO250" t="str">
            <v/>
          </cell>
          <cell r="BP250" t="str">
            <v/>
          </cell>
          <cell r="BQ250">
            <v>0</v>
          </cell>
          <cell r="BR250">
            <v>0</v>
          </cell>
          <cell r="BS250">
            <v>0</v>
          </cell>
          <cell r="BT250">
            <v>0</v>
          </cell>
          <cell r="BU250">
            <v>0</v>
          </cell>
          <cell r="BV250">
            <v>0</v>
          </cell>
          <cell r="BW250">
            <v>0</v>
          </cell>
          <cell r="BX250">
            <v>0</v>
          </cell>
          <cell r="BY250">
            <v>0</v>
          </cell>
          <cell r="BZ250">
            <v>1</v>
          </cell>
          <cell r="CA250">
            <v>1</v>
          </cell>
          <cell r="CB250">
            <v>0</v>
          </cell>
          <cell r="CC250">
            <v>1</v>
          </cell>
          <cell r="CD250">
            <v>0</v>
          </cell>
          <cell r="CE250">
            <v>0</v>
          </cell>
          <cell r="CF250">
            <v>0</v>
          </cell>
          <cell r="CG250">
            <v>0</v>
          </cell>
          <cell r="CH250">
            <v>1</v>
          </cell>
          <cell r="CI250">
            <v>0</v>
          </cell>
          <cell r="CJ250">
            <v>0</v>
          </cell>
          <cell r="CK250">
            <v>1</v>
          </cell>
          <cell r="CL250">
            <v>0</v>
          </cell>
          <cell r="CM250">
            <v>0</v>
          </cell>
          <cell r="CN250">
            <v>0</v>
          </cell>
          <cell r="CO250">
            <v>0</v>
          </cell>
          <cell r="CP250">
            <v>1</v>
          </cell>
        </row>
        <row r="251">
          <cell r="A251" t="str">
            <v>Liberia</v>
          </cell>
          <cell r="B251" t="str">
            <v>Liberia</v>
          </cell>
          <cell r="C251" t="str">
            <v>Liberia2</v>
          </cell>
          <cell r="D251">
            <v>1</v>
          </cell>
          <cell r="E251">
            <v>1</v>
          </cell>
          <cell r="F251" t="str">
            <v>LBR</v>
          </cell>
          <cell r="G251" t="str">
            <v>LR</v>
          </cell>
          <cell r="H251" t="str">
            <v>Liberia</v>
          </cell>
          <cell r="I251">
            <v>1</v>
          </cell>
          <cell r="J251" t="str">
            <v>Sub-Saharan Africa</v>
          </cell>
          <cell r="K251" t="str">
            <v>developing</v>
          </cell>
          <cell r="L251">
            <v>0</v>
          </cell>
          <cell r="M251">
            <v>0</v>
          </cell>
          <cell r="N251">
            <v>0</v>
          </cell>
          <cell r="O251">
            <v>0</v>
          </cell>
          <cell r="P251">
            <v>0</v>
          </cell>
          <cell r="Q251">
            <v>0</v>
          </cell>
          <cell r="R251">
            <v>0</v>
          </cell>
          <cell r="S251">
            <v>0</v>
          </cell>
          <cell r="T251">
            <v>0</v>
          </cell>
          <cell r="U251">
            <v>0</v>
          </cell>
          <cell r="V251">
            <v>1</v>
          </cell>
          <cell r="W251">
            <v>0</v>
          </cell>
          <cell r="X251">
            <v>0</v>
          </cell>
          <cell r="Y251" t="str">
            <v>Sub-Saharan Africa</v>
          </cell>
          <cell r="Z251">
            <v>1</v>
          </cell>
          <cell r="AA251">
            <v>0</v>
          </cell>
          <cell r="AB251" t="str">
            <v>Low income</v>
          </cell>
          <cell r="AC251">
            <v>3264000000</v>
          </cell>
          <cell r="AE251" t="str">
            <v/>
          </cell>
          <cell r="AH251">
            <v>38</v>
          </cell>
          <cell r="AI251">
            <v>277.28829956054688</v>
          </cell>
          <cell r="AJ251">
            <v>8.7443003430962563E-3</v>
          </cell>
          <cell r="AK251">
            <v>79.699996948242188</v>
          </cell>
          <cell r="AL251">
            <v>1.6429999959655106E-4</v>
          </cell>
          <cell r="AM251">
            <v>75585736</v>
          </cell>
          <cell r="AN251" t="str">
            <v>Liberia</v>
          </cell>
          <cell r="AO251">
            <v>1</v>
          </cell>
          <cell r="AP251">
            <v>1</v>
          </cell>
          <cell r="AQ251">
            <v>0</v>
          </cell>
          <cell r="AR251">
            <v>1</v>
          </cell>
          <cell r="AS251">
            <v>57</v>
          </cell>
          <cell r="AT251">
            <v>71.308733675284529</v>
          </cell>
          <cell r="AU251">
            <v>1.8772759900636208E-3</v>
          </cell>
          <cell r="AV251">
            <v>48.955782312590472</v>
          </cell>
          <cell r="AW251">
            <v>2.2448752803937071E-4</v>
          </cell>
          <cell r="AX251">
            <v>0.25</v>
          </cell>
          <cell r="AY251">
            <v>1</v>
          </cell>
          <cell r="AZ251" t="str">
            <v/>
          </cell>
          <cell r="BA251">
            <v>3264000000</v>
          </cell>
          <cell r="BE251">
            <v>0.25</v>
          </cell>
          <cell r="BG251">
            <v>0</v>
          </cell>
          <cell r="BH251">
            <v>77.589837490319283</v>
          </cell>
          <cell r="BI251">
            <v>2.2828199483930205E-3</v>
          </cell>
          <cell r="BJ251">
            <v>78.240499999999997</v>
          </cell>
          <cell r="BK251">
            <v>4.2513804609909383E-6</v>
          </cell>
          <cell r="BL251">
            <v>2228556.5</v>
          </cell>
          <cell r="BM251">
            <v>1</v>
          </cell>
          <cell r="BN251">
            <v>1</v>
          </cell>
          <cell r="BO251">
            <v>0</v>
          </cell>
          <cell r="BP251">
            <v>0</v>
          </cell>
          <cell r="BQ251">
            <v>0</v>
          </cell>
          <cell r="BR251">
            <v>0</v>
          </cell>
          <cell r="BS251">
            <v>0</v>
          </cell>
          <cell r="BT251">
            <v>0</v>
          </cell>
          <cell r="BU251">
            <v>0</v>
          </cell>
          <cell r="BV251">
            <v>0</v>
          </cell>
          <cell r="BW251">
            <v>0</v>
          </cell>
          <cell r="BX251">
            <v>0</v>
          </cell>
          <cell r="BY251">
            <v>0</v>
          </cell>
          <cell r="BZ251">
            <v>1</v>
          </cell>
          <cell r="CA251">
            <v>1</v>
          </cell>
          <cell r="CB251">
            <v>0</v>
          </cell>
          <cell r="CC251">
            <v>1</v>
          </cell>
          <cell r="CD251">
            <v>0</v>
          </cell>
          <cell r="CE251">
            <v>0</v>
          </cell>
          <cell r="CF251">
            <v>0</v>
          </cell>
          <cell r="CG251">
            <v>0</v>
          </cell>
          <cell r="CH251">
            <v>1</v>
          </cell>
          <cell r="CI251">
            <v>0</v>
          </cell>
          <cell r="CJ251">
            <v>0</v>
          </cell>
          <cell r="CK251">
            <v>1</v>
          </cell>
          <cell r="CL251">
            <v>0</v>
          </cell>
          <cell r="CM251">
            <v>1</v>
          </cell>
          <cell r="CN251">
            <v>0</v>
          </cell>
          <cell r="CO251">
            <v>0</v>
          </cell>
          <cell r="CP251">
            <v>0</v>
          </cell>
        </row>
        <row r="252">
          <cell r="A252" t="str">
            <v>Madagascar</v>
          </cell>
          <cell r="D252">
            <v>0</v>
          </cell>
          <cell r="E252">
            <v>0</v>
          </cell>
          <cell r="F252" t="str">
            <v>MDG</v>
          </cell>
          <cell r="G252" t="str">
            <v>MG</v>
          </cell>
          <cell r="H252" t="str">
            <v>Madagascar</v>
          </cell>
          <cell r="I252">
            <v>1</v>
          </cell>
          <cell r="J252" t="str">
            <v>Sub-Saharan Africa</v>
          </cell>
          <cell r="K252" t="str">
            <v>developing</v>
          </cell>
          <cell r="L252">
            <v>0</v>
          </cell>
          <cell r="M252">
            <v>0</v>
          </cell>
          <cell r="N252">
            <v>0</v>
          </cell>
          <cell r="O252">
            <v>0</v>
          </cell>
          <cell r="P252">
            <v>0</v>
          </cell>
          <cell r="Q252">
            <v>0</v>
          </cell>
          <cell r="R252">
            <v>0</v>
          </cell>
          <cell r="S252">
            <v>0</v>
          </cell>
          <cell r="T252">
            <v>0</v>
          </cell>
          <cell r="U252">
            <v>0</v>
          </cell>
          <cell r="V252">
            <v>0</v>
          </cell>
          <cell r="W252">
            <v>0</v>
          </cell>
          <cell r="X252">
            <v>0</v>
          </cell>
          <cell r="Y252" t="str">
            <v>Sub-Saharan Africa</v>
          </cell>
          <cell r="Z252">
            <v>1</v>
          </cell>
          <cell r="AA252">
            <v>0</v>
          </cell>
          <cell r="AB252" t="str">
            <v>Low income</v>
          </cell>
          <cell r="AC252">
            <v>13853432868</v>
          </cell>
          <cell r="AE252" t="str">
            <v/>
          </cell>
          <cell r="AL252">
            <v>1.2100000503778574E-6</v>
          </cell>
          <cell r="AM252" t="str">
            <v/>
          </cell>
          <cell r="AN252" t="str">
            <v>Madagascar</v>
          </cell>
          <cell r="AO252">
            <v>0</v>
          </cell>
          <cell r="AP252">
            <v>0</v>
          </cell>
          <cell r="AQ252">
            <v>0</v>
          </cell>
          <cell r="AR252">
            <v>0</v>
          </cell>
          <cell r="AW252">
            <v>1.5302902992215151E-5</v>
          </cell>
          <cell r="AY252">
            <v>2</v>
          </cell>
          <cell r="AZ252" t="str">
            <v/>
          </cell>
          <cell r="BA252">
            <v>13853432868</v>
          </cell>
          <cell r="BE252">
            <v>0.20000000298023224</v>
          </cell>
          <cell r="BF252">
            <v>3049146.6270085699</v>
          </cell>
          <cell r="BG252">
            <v>0</v>
          </cell>
          <cell r="BH252" t="str">
            <v/>
          </cell>
          <cell r="BI252" t="str">
            <v/>
          </cell>
          <cell r="BJ252" t="str">
            <v/>
          </cell>
          <cell r="BK252" t="str">
            <v/>
          </cell>
          <cell r="BL252">
            <v>3049146.75</v>
          </cell>
          <cell r="BM252">
            <v>1</v>
          </cell>
          <cell r="BN252">
            <v>0</v>
          </cell>
          <cell r="BO252" t="str">
            <v/>
          </cell>
          <cell r="BP252" t="str">
            <v/>
          </cell>
          <cell r="BQ252">
            <v>0</v>
          </cell>
          <cell r="BR252">
            <v>0</v>
          </cell>
          <cell r="BS252">
            <v>0</v>
          </cell>
          <cell r="BT252">
            <v>0</v>
          </cell>
          <cell r="BU252">
            <v>0</v>
          </cell>
          <cell r="BV252">
            <v>0</v>
          </cell>
          <cell r="BW252">
            <v>0</v>
          </cell>
          <cell r="BX252">
            <v>0</v>
          </cell>
          <cell r="BY252">
            <v>0</v>
          </cell>
          <cell r="BZ252">
            <v>1</v>
          </cell>
          <cell r="CA252">
            <v>1</v>
          </cell>
          <cell r="CB252">
            <v>0</v>
          </cell>
          <cell r="CC252">
            <v>1</v>
          </cell>
          <cell r="CD252">
            <v>0</v>
          </cell>
          <cell r="CE252">
            <v>0</v>
          </cell>
          <cell r="CF252">
            <v>0</v>
          </cell>
          <cell r="CG252">
            <v>0</v>
          </cell>
          <cell r="CH252">
            <v>1</v>
          </cell>
          <cell r="CI252">
            <v>0</v>
          </cell>
          <cell r="CJ252">
            <v>0</v>
          </cell>
          <cell r="CK252">
            <v>1</v>
          </cell>
          <cell r="CL252">
            <v>0</v>
          </cell>
          <cell r="CM252">
            <v>1</v>
          </cell>
          <cell r="CN252">
            <v>0</v>
          </cell>
          <cell r="CO252">
            <v>0</v>
          </cell>
          <cell r="CP252">
            <v>0</v>
          </cell>
        </row>
        <row r="253">
          <cell r="A253" t="str">
            <v>Malawi</v>
          </cell>
          <cell r="D253">
            <v>0</v>
          </cell>
          <cell r="E253">
            <v>0</v>
          </cell>
          <cell r="F253" t="str">
            <v>MWI</v>
          </cell>
          <cell r="G253" t="str">
            <v>MW</v>
          </cell>
          <cell r="H253" t="str">
            <v>Malawi</v>
          </cell>
          <cell r="I253">
            <v>1</v>
          </cell>
          <cell r="J253" t="str">
            <v>Sub-Saharan Africa</v>
          </cell>
          <cell r="K253" t="str">
            <v>developing</v>
          </cell>
          <cell r="L253">
            <v>0</v>
          </cell>
          <cell r="M253">
            <v>0</v>
          </cell>
          <cell r="N253">
            <v>0</v>
          </cell>
          <cell r="O253">
            <v>0</v>
          </cell>
          <cell r="P253">
            <v>0</v>
          </cell>
          <cell r="Q253">
            <v>0</v>
          </cell>
          <cell r="R253">
            <v>0</v>
          </cell>
          <cell r="S253">
            <v>0</v>
          </cell>
          <cell r="T253">
            <v>0</v>
          </cell>
          <cell r="U253">
            <v>0</v>
          </cell>
          <cell r="V253">
            <v>0</v>
          </cell>
          <cell r="W253">
            <v>0</v>
          </cell>
          <cell r="X253">
            <v>0</v>
          </cell>
          <cell r="Y253" t="str">
            <v>Sub-Saharan Africa</v>
          </cell>
          <cell r="Z253">
            <v>1</v>
          </cell>
          <cell r="AA253">
            <v>0</v>
          </cell>
          <cell r="AB253" t="str">
            <v>Low income</v>
          </cell>
          <cell r="AC253">
            <v>7064971176</v>
          </cell>
          <cell r="AE253" t="str">
            <v/>
          </cell>
          <cell r="AL253">
            <v>3.35000004270114E-5</v>
          </cell>
          <cell r="AM253" t="str">
            <v/>
          </cell>
          <cell r="AN253" t="str">
            <v>Malawi</v>
          </cell>
          <cell r="AO253">
            <v>0</v>
          </cell>
          <cell r="AP253">
            <v>0</v>
          </cell>
          <cell r="AQ253">
            <v>0</v>
          </cell>
          <cell r="AR253">
            <v>0</v>
          </cell>
          <cell r="AW253">
            <v>8.8285847160731054E-6</v>
          </cell>
          <cell r="AY253">
            <v>6</v>
          </cell>
          <cell r="AZ253" t="str">
            <v/>
          </cell>
          <cell r="BA253">
            <v>7064971176</v>
          </cell>
          <cell r="BE253">
            <v>0.30000001192092896</v>
          </cell>
          <cell r="BF253">
            <v>16674836.022353901</v>
          </cell>
          <cell r="BG253">
            <v>0</v>
          </cell>
          <cell r="BH253" t="str">
            <v/>
          </cell>
          <cell r="BI253" t="str">
            <v/>
          </cell>
          <cell r="BJ253" t="str">
            <v/>
          </cell>
          <cell r="BK253" t="str">
            <v/>
          </cell>
          <cell r="BL253">
            <v>16674836</v>
          </cell>
          <cell r="BM253">
            <v>1</v>
          </cell>
          <cell r="BN253">
            <v>0</v>
          </cell>
          <cell r="BO253" t="str">
            <v/>
          </cell>
          <cell r="BP253" t="str">
            <v/>
          </cell>
          <cell r="BQ253">
            <v>0</v>
          </cell>
          <cell r="BR253">
            <v>0</v>
          </cell>
          <cell r="BS253">
            <v>0</v>
          </cell>
          <cell r="BT253">
            <v>0</v>
          </cell>
          <cell r="BU253">
            <v>0</v>
          </cell>
          <cell r="BV253">
            <v>0</v>
          </cell>
          <cell r="BW253">
            <v>0</v>
          </cell>
          <cell r="BX253">
            <v>0</v>
          </cell>
          <cell r="BY253">
            <v>0</v>
          </cell>
          <cell r="BZ253">
            <v>1</v>
          </cell>
          <cell r="CA253">
            <v>1</v>
          </cell>
          <cell r="CB253">
            <v>0</v>
          </cell>
          <cell r="CC253">
            <v>1</v>
          </cell>
          <cell r="CD253">
            <v>0</v>
          </cell>
          <cell r="CE253">
            <v>0</v>
          </cell>
          <cell r="CF253">
            <v>0</v>
          </cell>
          <cell r="CG253">
            <v>0</v>
          </cell>
          <cell r="CH253">
            <v>1</v>
          </cell>
          <cell r="CI253">
            <v>0</v>
          </cell>
          <cell r="CJ253">
            <v>0</v>
          </cell>
          <cell r="CK253">
            <v>1</v>
          </cell>
          <cell r="CL253">
            <v>0</v>
          </cell>
          <cell r="CM253">
            <v>1</v>
          </cell>
          <cell r="CN253">
            <v>0</v>
          </cell>
          <cell r="CO253">
            <v>0</v>
          </cell>
          <cell r="CP253">
            <v>0</v>
          </cell>
        </row>
        <row r="254">
          <cell r="A254" t="str">
            <v>Mali</v>
          </cell>
          <cell r="D254">
            <v>0</v>
          </cell>
          <cell r="E254">
            <v>0</v>
          </cell>
          <cell r="F254" t="str">
            <v>MLI</v>
          </cell>
          <cell r="G254" t="str">
            <v>ML</v>
          </cell>
          <cell r="H254" t="str">
            <v>Mali</v>
          </cell>
          <cell r="I254">
            <v>1</v>
          </cell>
          <cell r="J254" t="str">
            <v>Sub-Saharan Africa</v>
          </cell>
          <cell r="K254" t="str">
            <v>developing</v>
          </cell>
          <cell r="L254">
            <v>0</v>
          </cell>
          <cell r="M254">
            <v>0</v>
          </cell>
          <cell r="N254">
            <v>0</v>
          </cell>
          <cell r="O254">
            <v>0</v>
          </cell>
          <cell r="P254">
            <v>0</v>
          </cell>
          <cell r="Q254">
            <v>0</v>
          </cell>
          <cell r="R254">
            <v>0</v>
          </cell>
          <cell r="S254">
            <v>0</v>
          </cell>
          <cell r="T254">
            <v>0</v>
          </cell>
          <cell r="U254">
            <v>0</v>
          </cell>
          <cell r="V254">
            <v>0</v>
          </cell>
          <cell r="W254">
            <v>0</v>
          </cell>
          <cell r="X254">
            <v>0</v>
          </cell>
          <cell r="Y254" t="str">
            <v>Sub-Saharan Africa</v>
          </cell>
          <cell r="Z254">
            <v>1</v>
          </cell>
          <cell r="AA254">
            <v>0</v>
          </cell>
          <cell r="AB254" t="str">
            <v>Low income</v>
          </cell>
          <cell r="AC254">
            <v>17163432832</v>
          </cell>
          <cell r="AE254" t="str">
            <v/>
          </cell>
          <cell r="AL254">
            <v>9.2400000539782923E-7</v>
          </cell>
          <cell r="AM254" t="str">
            <v/>
          </cell>
          <cell r="AN254" t="str">
            <v>Mali</v>
          </cell>
          <cell r="AO254">
            <v>0</v>
          </cell>
          <cell r="AP254">
            <v>0</v>
          </cell>
          <cell r="AQ254">
            <v>0</v>
          </cell>
          <cell r="AR254">
            <v>0</v>
          </cell>
          <cell r="AW254">
            <v>5.0150754309985472E-5</v>
          </cell>
          <cell r="AY254">
            <v>0</v>
          </cell>
          <cell r="AZ254" t="str">
            <v/>
          </cell>
          <cell r="BA254">
            <v>17163432832</v>
          </cell>
          <cell r="BB254">
            <v>0</v>
          </cell>
          <cell r="BE254">
            <v>0.3</v>
          </cell>
          <cell r="BG254">
            <v>0</v>
          </cell>
          <cell r="BH254" t="str">
            <v/>
          </cell>
          <cell r="BI254" t="str">
            <v/>
          </cell>
          <cell r="BJ254" t="str">
            <v/>
          </cell>
          <cell r="BK254" t="str">
            <v/>
          </cell>
          <cell r="BL254">
            <v>4840703</v>
          </cell>
          <cell r="BM254">
            <v>1</v>
          </cell>
          <cell r="BN254">
            <v>0</v>
          </cell>
          <cell r="BO254" t="str">
            <v/>
          </cell>
          <cell r="BP254" t="str">
            <v/>
          </cell>
          <cell r="BQ254">
            <v>0</v>
          </cell>
          <cell r="BR254">
            <v>0</v>
          </cell>
          <cell r="BS254">
            <v>0</v>
          </cell>
          <cell r="BT254">
            <v>0</v>
          </cell>
          <cell r="BU254">
            <v>0</v>
          </cell>
          <cell r="BV254">
            <v>0</v>
          </cell>
          <cell r="BW254">
            <v>0</v>
          </cell>
          <cell r="BX254">
            <v>0</v>
          </cell>
          <cell r="BY254">
            <v>0</v>
          </cell>
          <cell r="BZ254">
            <v>1</v>
          </cell>
          <cell r="CA254">
            <v>1</v>
          </cell>
          <cell r="CB254">
            <v>0</v>
          </cell>
          <cell r="CC254">
            <v>1</v>
          </cell>
          <cell r="CD254">
            <v>0</v>
          </cell>
          <cell r="CE254">
            <v>0</v>
          </cell>
          <cell r="CF254">
            <v>0</v>
          </cell>
          <cell r="CG254">
            <v>0</v>
          </cell>
          <cell r="CH254">
            <v>1</v>
          </cell>
          <cell r="CI254">
            <v>0</v>
          </cell>
          <cell r="CJ254">
            <v>0</v>
          </cell>
          <cell r="CK254">
            <v>1</v>
          </cell>
          <cell r="CL254">
            <v>0</v>
          </cell>
          <cell r="CM254">
            <v>1</v>
          </cell>
          <cell r="CN254">
            <v>0</v>
          </cell>
          <cell r="CO254">
            <v>0</v>
          </cell>
          <cell r="CP254">
            <v>0</v>
          </cell>
        </row>
        <row r="255">
          <cell r="A255" t="str">
            <v>Mauritania</v>
          </cell>
          <cell r="D255">
            <v>0</v>
          </cell>
          <cell r="E255">
            <v>0</v>
          </cell>
          <cell r="F255" t="str">
            <v>MRT</v>
          </cell>
          <cell r="G255" t="str">
            <v>MR</v>
          </cell>
          <cell r="H255" t="str">
            <v>Mauritania</v>
          </cell>
          <cell r="I255">
            <v>1</v>
          </cell>
          <cell r="J255" t="str">
            <v>Middle East, North Africa, Afghanistan, and Pakistan</v>
          </cell>
          <cell r="K255" t="str">
            <v>developing</v>
          </cell>
          <cell r="L255">
            <v>0</v>
          </cell>
          <cell r="M255">
            <v>0</v>
          </cell>
          <cell r="N255">
            <v>0</v>
          </cell>
          <cell r="O255">
            <v>0</v>
          </cell>
          <cell r="P255">
            <v>0</v>
          </cell>
          <cell r="Q255">
            <v>0</v>
          </cell>
          <cell r="R255">
            <v>0</v>
          </cell>
          <cell r="S255">
            <v>0</v>
          </cell>
          <cell r="T255">
            <v>0</v>
          </cell>
          <cell r="U255">
            <v>0</v>
          </cell>
          <cell r="V255">
            <v>0</v>
          </cell>
          <cell r="W255">
            <v>0</v>
          </cell>
          <cell r="X255">
            <v>0</v>
          </cell>
          <cell r="Y255" t="str">
            <v>Sub-Saharan Africa</v>
          </cell>
          <cell r="Z255">
            <v>1</v>
          </cell>
          <cell r="AA255">
            <v>0</v>
          </cell>
          <cell r="AB255" t="str">
            <v>Lower middle income</v>
          </cell>
          <cell r="AC255">
            <v>5234817927</v>
          </cell>
          <cell r="AE255" t="str">
            <v/>
          </cell>
          <cell r="AL255">
            <v>5.1000001803913619E-6</v>
          </cell>
          <cell r="AM255" t="str">
            <v/>
          </cell>
          <cell r="AN255" t="str">
            <v>Mauritania</v>
          </cell>
          <cell r="AO255">
            <v>0</v>
          </cell>
          <cell r="AP255">
            <v>0</v>
          </cell>
          <cell r="AQ255">
            <v>0</v>
          </cell>
          <cell r="AR255">
            <v>0</v>
          </cell>
          <cell r="AW255">
            <v>5.4398877536233203E-5</v>
          </cell>
          <cell r="AY255">
            <v>0</v>
          </cell>
          <cell r="AZ255" t="str">
            <v/>
          </cell>
          <cell r="BA255">
            <v>5234817927</v>
          </cell>
          <cell r="BB255">
            <v>0</v>
          </cell>
          <cell r="BE255">
            <v>0.25</v>
          </cell>
          <cell r="BF255">
            <v>335061.22948103101</v>
          </cell>
          <cell r="BG255">
            <v>0</v>
          </cell>
          <cell r="BH255" t="str">
            <v/>
          </cell>
          <cell r="BI255" t="str">
            <v/>
          </cell>
          <cell r="BJ255" t="str">
            <v/>
          </cell>
          <cell r="BK255" t="str">
            <v/>
          </cell>
          <cell r="BL255">
            <v>335061.21875</v>
          </cell>
          <cell r="BM255">
            <v>1</v>
          </cell>
          <cell r="BN255">
            <v>0</v>
          </cell>
          <cell r="BO255" t="str">
            <v/>
          </cell>
          <cell r="BP255" t="str">
            <v/>
          </cell>
          <cell r="BQ255">
            <v>0</v>
          </cell>
          <cell r="BR255">
            <v>0</v>
          </cell>
          <cell r="BS255">
            <v>0</v>
          </cell>
          <cell r="BT255">
            <v>0</v>
          </cell>
          <cell r="BU255">
            <v>0</v>
          </cell>
          <cell r="BV255">
            <v>0</v>
          </cell>
          <cell r="BW255">
            <v>0</v>
          </cell>
          <cell r="BX255">
            <v>0</v>
          </cell>
          <cell r="BY255">
            <v>0</v>
          </cell>
          <cell r="BZ255">
            <v>1</v>
          </cell>
          <cell r="CA255">
            <v>1</v>
          </cell>
          <cell r="CB255">
            <v>0</v>
          </cell>
          <cell r="CC255">
            <v>1</v>
          </cell>
          <cell r="CD255">
            <v>0</v>
          </cell>
          <cell r="CE255">
            <v>0</v>
          </cell>
          <cell r="CF255">
            <v>0</v>
          </cell>
          <cell r="CG255">
            <v>0</v>
          </cell>
          <cell r="CH255">
            <v>1</v>
          </cell>
          <cell r="CI255">
            <v>0</v>
          </cell>
          <cell r="CJ255">
            <v>0</v>
          </cell>
          <cell r="CK255">
            <v>1</v>
          </cell>
          <cell r="CL255">
            <v>0</v>
          </cell>
          <cell r="CM255">
            <v>0</v>
          </cell>
          <cell r="CN255">
            <v>0</v>
          </cell>
          <cell r="CO255">
            <v>0</v>
          </cell>
          <cell r="CP255">
            <v>1</v>
          </cell>
        </row>
        <row r="256">
          <cell r="A256" t="str">
            <v>Mauritius</v>
          </cell>
          <cell r="B256" t="str">
            <v>Mauritius</v>
          </cell>
          <cell r="C256" t="str">
            <v>Mauritius2</v>
          </cell>
          <cell r="D256">
            <v>1</v>
          </cell>
          <cell r="E256">
            <v>1</v>
          </cell>
          <cell r="F256" t="str">
            <v>MUS</v>
          </cell>
          <cell r="G256" t="str">
            <v>MU</v>
          </cell>
          <cell r="H256" t="str">
            <v>Mauritius</v>
          </cell>
          <cell r="I256">
            <v>1</v>
          </cell>
          <cell r="J256" t="str">
            <v>Sub-Saharan Africa</v>
          </cell>
          <cell r="K256" t="str">
            <v>developing</v>
          </cell>
          <cell r="L256">
            <v>0</v>
          </cell>
          <cell r="M256">
            <v>0</v>
          </cell>
          <cell r="N256">
            <v>0</v>
          </cell>
          <cell r="O256">
            <v>0</v>
          </cell>
          <cell r="P256">
            <v>0</v>
          </cell>
          <cell r="Q256">
            <v>0</v>
          </cell>
          <cell r="R256">
            <v>0</v>
          </cell>
          <cell r="S256">
            <v>0</v>
          </cell>
          <cell r="T256">
            <v>0</v>
          </cell>
          <cell r="U256">
            <v>0</v>
          </cell>
          <cell r="V256">
            <v>1</v>
          </cell>
          <cell r="W256">
            <v>0</v>
          </cell>
          <cell r="X256">
            <v>1</v>
          </cell>
          <cell r="Y256" t="str">
            <v>Sub-Saharan Africa</v>
          </cell>
          <cell r="Z256">
            <v>1</v>
          </cell>
          <cell r="AA256">
            <v>0</v>
          </cell>
          <cell r="AB256" t="str">
            <v>Upper middle income</v>
          </cell>
          <cell r="AC256">
            <v>14220348673</v>
          </cell>
          <cell r="AE256" t="str">
            <v/>
          </cell>
          <cell r="AH256">
            <v>49</v>
          </cell>
          <cell r="AI256">
            <v>223.47189331054688</v>
          </cell>
          <cell r="AJ256">
            <v>7.0472001098096371E-3</v>
          </cell>
          <cell r="AK256">
            <v>72.349998474121094</v>
          </cell>
          <cell r="AL256">
            <v>2.0549999317154288E-4</v>
          </cell>
          <cell r="AM256">
            <v>94513115.900000006</v>
          </cell>
          <cell r="AN256" t="str">
            <v>Mauritius</v>
          </cell>
          <cell r="AO256">
            <v>1</v>
          </cell>
          <cell r="AP256">
            <v>1</v>
          </cell>
          <cell r="AQ256">
            <v>143882403840</v>
          </cell>
          <cell r="AR256">
            <v>1</v>
          </cell>
          <cell r="AS256">
            <v>14</v>
          </cell>
          <cell r="AT256">
            <v>950.1271629523194</v>
          </cell>
          <cell r="AU256">
            <v>2.50130779020672E-2</v>
          </cell>
          <cell r="AV256">
            <v>79.834775289333336</v>
          </cell>
          <cell r="AW256">
            <v>6.5105283988372937E-3</v>
          </cell>
          <cell r="AX256">
            <v>0</v>
          </cell>
          <cell r="AY256">
            <v>4</v>
          </cell>
          <cell r="AZ256" t="str">
            <v/>
          </cell>
          <cell r="BA256">
            <v>14220348673</v>
          </cell>
          <cell r="BB256">
            <v>1110.9991455078125</v>
          </cell>
          <cell r="BE256">
            <v>0.15000000596046448</v>
          </cell>
          <cell r="BF256">
            <v>140316455.669155</v>
          </cell>
          <cell r="BG256">
            <v>0</v>
          </cell>
          <cell r="BH256">
            <v>234.58515477977573</v>
          </cell>
          <cell r="BI256">
            <v>6.9018790121187137E-3</v>
          </cell>
          <cell r="BJ256">
            <v>71.399999999999991</v>
          </cell>
          <cell r="BK256">
            <v>2.6768107625135617E-4</v>
          </cell>
          <cell r="BL256">
            <v>140316448</v>
          </cell>
          <cell r="BM256">
            <v>1</v>
          </cell>
          <cell r="BN256">
            <v>1</v>
          </cell>
          <cell r="BO256">
            <v>0</v>
          </cell>
          <cell r="BP256">
            <v>0</v>
          </cell>
          <cell r="BQ256">
            <v>0</v>
          </cell>
          <cell r="BR256">
            <v>0</v>
          </cell>
          <cell r="BS256">
            <v>0</v>
          </cell>
          <cell r="BT256">
            <v>0</v>
          </cell>
          <cell r="BU256">
            <v>0</v>
          </cell>
          <cell r="BV256">
            <v>0</v>
          </cell>
          <cell r="BW256">
            <v>0</v>
          </cell>
          <cell r="BX256">
            <v>0</v>
          </cell>
          <cell r="BY256">
            <v>0</v>
          </cell>
          <cell r="BZ256">
            <v>1</v>
          </cell>
          <cell r="CA256">
            <v>1</v>
          </cell>
          <cell r="CB256">
            <v>0</v>
          </cell>
          <cell r="CC256">
            <v>1</v>
          </cell>
          <cell r="CD256">
            <v>0</v>
          </cell>
          <cell r="CE256">
            <v>0</v>
          </cell>
          <cell r="CF256">
            <v>0</v>
          </cell>
          <cell r="CG256">
            <v>0</v>
          </cell>
          <cell r="CH256">
            <v>1</v>
          </cell>
          <cell r="CI256">
            <v>0</v>
          </cell>
          <cell r="CJ256">
            <v>0</v>
          </cell>
          <cell r="CK256">
            <v>1</v>
          </cell>
          <cell r="CL256">
            <v>0</v>
          </cell>
          <cell r="CM256">
            <v>0</v>
          </cell>
          <cell r="CN256">
            <v>1</v>
          </cell>
          <cell r="CO256">
            <v>0</v>
          </cell>
          <cell r="CP256">
            <v>0</v>
          </cell>
        </row>
        <row r="257">
          <cell r="A257" t="str">
            <v>Mozambique</v>
          </cell>
          <cell r="D257">
            <v>0</v>
          </cell>
          <cell r="E257">
            <v>0</v>
          </cell>
          <cell r="F257" t="str">
            <v>MOZ</v>
          </cell>
          <cell r="G257" t="str">
            <v>MZ</v>
          </cell>
          <cell r="H257" t="str">
            <v>Mozambique</v>
          </cell>
          <cell r="I257">
            <v>1</v>
          </cell>
          <cell r="J257" t="str">
            <v>Sub-Saharan Africa</v>
          </cell>
          <cell r="K257" t="str">
            <v>developing</v>
          </cell>
          <cell r="L257">
            <v>0</v>
          </cell>
          <cell r="M257">
            <v>0</v>
          </cell>
          <cell r="N257">
            <v>0</v>
          </cell>
          <cell r="O257">
            <v>0</v>
          </cell>
          <cell r="P257">
            <v>0</v>
          </cell>
          <cell r="Q257">
            <v>0</v>
          </cell>
          <cell r="R257">
            <v>0</v>
          </cell>
          <cell r="S257">
            <v>0</v>
          </cell>
          <cell r="T257">
            <v>0</v>
          </cell>
          <cell r="U257">
            <v>0</v>
          </cell>
          <cell r="V257">
            <v>0</v>
          </cell>
          <cell r="W257">
            <v>0</v>
          </cell>
          <cell r="X257">
            <v>0</v>
          </cell>
          <cell r="Y257" t="str">
            <v>Sub-Saharan Africa</v>
          </cell>
          <cell r="Z257">
            <v>1</v>
          </cell>
          <cell r="AA257">
            <v>0</v>
          </cell>
          <cell r="AB257" t="str">
            <v>Low income</v>
          </cell>
          <cell r="AC257">
            <v>14717223207</v>
          </cell>
          <cell r="AE257" t="str">
            <v/>
          </cell>
          <cell r="AL257">
            <v>6.5000001825410436E-8</v>
          </cell>
          <cell r="AM257" t="str">
            <v/>
          </cell>
          <cell r="AN257" t="str">
            <v>Mozambique</v>
          </cell>
          <cell r="AO257">
            <v>0</v>
          </cell>
          <cell r="AP257">
            <v>0</v>
          </cell>
          <cell r="AQ257">
            <v>0</v>
          </cell>
          <cell r="AR257">
            <v>0</v>
          </cell>
          <cell r="AW257">
            <v>4.3770560744764057E-4</v>
          </cell>
          <cell r="AY257">
            <v>8</v>
          </cell>
          <cell r="AZ257" t="str">
            <v/>
          </cell>
          <cell r="BA257">
            <v>14717223207</v>
          </cell>
          <cell r="BE257">
            <v>0.31999999284744263</v>
          </cell>
          <cell r="BF257">
            <v>2956457.6978060598</v>
          </cell>
          <cell r="BG257">
            <v>0</v>
          </cell>
          <cell r="BH257" t="str">
            <v/>
          </cell>
          <cell r="BI257" t="str">
            <v/>
          </cell>
          <cell r="BJ257" t="str">
            <v/>
          </cell>
          <cell r="BK257" t="str">
            <v/>
          </cell>
          <cell r="BL257">
            <v>2956457.75</v>
          </cell>
          <cell r="BM257">
            <v>1</v>
          </cell>
          <cell r="BN257">
            <v>0</v>
          </cell>
          <cell r="BO257" t="str">
            <v/>
          </cell>
          <cell r="BP257" t="str">
            <v/>
          </cell>
          <cell r="BQ257">
            <v>0</v>
          </cell>
          <cell r="BR257">
            <v>0</v>
          </cell>
          <cell r="BS257">
            <v>0</v>
          </cell>
          <cell r="BT257">
            <v>0</v>
          </cell>
          <cell r="BU257">
            <v>0</v>
          </cell>
          <cell r="BV257">
            <v>0</v>
          </cell>
          <cell r="BW257">
            <v>0</v>
          </cell>
          <cell r="BX257">
            <v>0</v>
          </cell>
          <cell r="BY257">
            <v>0</v>
          </cell>
          <cell r="BZ257">
            <v>1</v>
          </cell>
          <cell r="CA257">
            <v>1</v>
          </cell>
          <cell r="CB257">
            <v>0</v>
          </cell>
          <cell r="CC257">
            <v>1</v>
          </cell>
          <cell r="CD257">
            <v>0</v>
          </cell>
          <cell r="CE257">
            <v>0</v>
          </cell>
          <cell r="CF257">
            <v>0</v>
          </cell>
          <cell r="CG257">
            <v>0</v>
          </cell>
          <cell r="CH257">
            <v>1</v>
          </cell>
          <cell r="CI257">
            <v>0</v>
          </cell>
          <cell r="CJ257">
            <v>0</v>
          </cell>
          <cell r="CK257">
            <v>1</v>
          </cell>
          <cell r="CL257">
            <v>0</v>
          </cell>
          <cell r="CM257">
            <v>1</v>
          </cell>
          <cell r="CN257">
            <v>0</v>
          </cell>
          <cell r="CO257">
            <v>0</v>
          </cell>
          <cell r="CP257">
            <v>0</v>
          </cell>
        </row>
        <row r="258">
          <cell r="A258" t="str">
            <v>Namibia</v>
          </cell>
          <cell r="D258">
            <v>0</v>
          </cell>
          <cell r="E258">
            <v>0</v>
          </cell>
          <cell r="F258" t="str">
            <v>NAM</v>
          </cell>
          <cell r="G258" t="str">
            <v>NA</v>
          </cell>
          <cell r="H258" t="str">
            <v>Namibia</v>
          </cell>
          <cell r="I258">
            <v>1</v>
          </cell>
          <cell r="J258" t="str">
            <v>Sub-Saharan Africa</v>
          </cell>
          <cell r="K258" t="str">
            <v>developing</v>
          </cell>
          <cell r="L258">
            <v>0</v>
          </cell>
          <cell r="M258">
            <v>0</v>
          </cell>
          <cell r="N258">
            <v>0</v>
          </cell>
          <cell r="O258">
            <v>0</v>
          </cell>
          <cell r="P258">
            <v>0</v>
          </cell>
          <cell r="Q258">
            <v>0</v>
          </cell>
          <cell r="R258">
            <v>0</v>
          </cell>
          <cell r="S258">
            <v>0</v>
          </cell>
          <cell r="T258">
            <v>0</v>
          </cell>
          <cell r="U258">
            <v>0</v>
          </cell>
          <cell r="V258">
            <v>0</v>
          </cell>
          <cell r="W258">
            <v>0</v>
          </cell>
          <cell r="X258">
            <v>1</v>
          </cell>
          <cell r="Y258" t="str">
            <v>Sub-Saharan Africa</v>
          </cell>
          <cell r="Z258">
            <v>1</v>
          </cell>
          <cell r="AA258">
            <v>0</v>
          </cell>
          <cell r="AB258" t="str">
            <v>Upper middle income</v>
          </cell>
          <cell r="AC258">
            <v>14521711634</v>
          </cell>
          <cell r="AE258" t="str">
            <v/>
          </cell>
          <cell r="AL258">
            <v>5.7699999160831794E-5</v>
          </cell>
          <cell r="AM258" t="str">
            <v/>
          </cell>
          <cell r="AN258" t="str">
            <v>Namibia</v>
          </cell>
          <cell r="AO258">
            <v>0</v>
          </cell>
          <cell r="AP258">
            <v>0</v>
          </cell>
          <cell r="AQ258">
            <v>0</v>
          </cell>
          <cell r="AR258">
            <v>0</v>
          </cell>
          <cell r="AW258">
            <v>6.8787589420653199E-5</v>
          </cell>
          <cell r="AY258">
            <v>7</v>
          </cell>
          <cell r="AZ258" t="str">
            <v/>
          </cell>
          <cell r="BA258">
            <v>14521711634</v>
          </cell>
          <cell r="BB258">
            <v>599.59515380859375</v>
          </cell>
          <cell r="BE258">
            <v>0.31999999284744263</v>
          </cell>
          <cell r="BF258">
            <v>33931705.146687701</v>
          </cell>
          <cell r="BG258">
            <v>0</v>
          </cell>
          <cell r="BH258" t="str">
            <v/>
          </cell>
          <cell r="BI258" t="str">
            <v/>
          </cell>
          <cell r="BJ258" t="str">
            <v/>
          </cell>
          <cell r="BK258" t="str">
            <v/>
          </cell>
          <cell r="BL258">
            <v>33931704</v>
          </cell>
          <cell r="BM258">
            <v>1</v>
          </cell>
          <cell r="BN258">
            <v>0</v>
          </cell>
          <cell r="BO258" t="str">
            <v/>
          </cell>
          <cell r="BP258" t="str">
            <v/>
          </cell>
          <cell r="BQ258">
            <v>0</v>
          </cell>
          <cell r="BR258">
            <v>0</v>
          </cell>
          <cell r="BS258">
            <v>0</v>
          </cell>
          <cell r="BT258">
            <v>0</v>
          </cell>
          <cell r="BU258">
            <v>0</v>
          </cell>
          <cell r="BV258">
            <v>0</v>
          </cell>
          <cell r="BW258">
            <v>0</v>
          </cell>
          <cell r="BX258">
            <v>0</v>
          </cell>
          <cell r="BY258">
            <v>0</v>
          </cell>
          <cell r="BZ258">
            <v>1</v>
          </cell>
          <cell r="CA258">
            <v>1</v>
          </cell>
          <cell r="CB258">
            <v>0</v>
          </cell>
          <cell r="CC258">
            <v>1</v>
          </cell>
          <cell r="CD258">
            <v>0</v>
          </cell>
          <cell r="CE258">
            <v>0</v>
          </cell>
          <cell r="CF258">
            <v>0</v>
          </cell>
          <cell r="CG258">
            <v>0</v>
          </cell>
          <cell r="CH258">
            <v>1</v>
          </cell>
          <cell r="CI258">
            <v>0</v>
          </cell>
          <cell r="CJ258">
            <v>0</v>
          </cell>
          <cell r="CK258">
            <v>1</v>
          </cell>
          <cell r="CL258">
            <v>0</v>
          </cell>
          <cell r="CM258">
            <v>0</v>
          </cell>
          <cell r="CN258">
            <v>1</v>
          </cell>
          <cell r="CO258">
            <v>0</v>
          </cell>
          <cell r="CP258">
            <v>0</v>
          </cell>
        </row>
        <row r="259">
          <cell r="A259" t="str">
            <v>Niger</v>
          </cell>
          <cell r="D259">
            <v>0</v>
          </cell>
          <cell r="E259">
            <v>0</v>
          </cell>
          <cell r="F259" t="str">
            <v>NER</v>
          </cell>
          <cell r="G259" t="str">
            <v>NE</v>
          </cell>
          <cell r="H259" t="str">
            <v>Niger</v>
          </cell>
          <cell r="I259">
            <v>1</v>
          </cell>
          <cell r="J259" t="str">
            <v>Sub-Saharan Africa</v>
          </cell>
          <cell r="K259" t="str">
            <v>developing</v>
          </cell>
          <cell r="L259">
            <v>0</v>
          </cell>
          <cell r="M259">
            <v>0</v>
          </cell>
          <cell r="N259">
            <v>0</v>
          </cell>
          <cell r="O259">
            <v>0</v>
          </cell>
          <cell r="P259">
            <v>0</v>
          </cell>
          <cell r="Q259">
            <v>0</v>
          </cell>
          <cell r="R259">
            <v>0</v>
          </cell>
          <cell r="S259">
            <v>0</v>
          </cell>
          <cell r="T259">
            <v>0</v>
          </cell>
          <cell r="U259">
            <v>0</v>
          </cell>
          <cell r="V259">
            <v>0</v>
          </cell>
          <cell r="W259">
            <v>0</v>
          </cell>
          <cell r="X259">
            <v>0</v>
          </cell>
          <cell r="Y259" t="str">
            <v>Sub-Saharan Africa</v>
          </cell>
          <cell r="Z259">
            <v>1</v>
          </cell>
          <cell r="AA259">
            <v>0</v>
          </cell>
          <cell r="AB259" t="str">
            <v>Low income</v>
          </cell>
          <cell r="AC259">
            <v>9290938457</v>
          </cell>
          <cell r="AE259" t="str">
            <v/>
          </cell>
          <cell r="AL259">
            <v>5.070000042906031E-6</v>
          </cell>
          <cell r="AM259" t="str">
            <v/>
          </cell>
          <cell r="AN259" t="str">
            <v>Niger</v>
          </cell>
          <cell r="AO259">
            <v>0</v>
          </cell>
          <cell r="AP259">
            <v>0</v>
          </cell>
          <cell r="AQ259">
            <v>0</v>
          </cell>
          <cell r="AR259">
            <v>0</v>
          </cell>
          <cell r="AW259">
            <v>6.3185764398616818E-5</v>
          </cell>
          <cell r="AY259">
            <v>0</v>
          </cell>
          <cell r="AZ259" t="str">
            <v/>
          </cell>
          <cell r="BA259">
            <v>9290938457</v>
          </cell>
          <cell r="BB259">
            <v>0</v>
          </cell>
          <cell r="BE259">
            <v>0.3</v>
          </cell>
          <cell r="BG259">
            <v>0</v>
          </cell>
          <cell r="BH259" t="str">
            <v/>
          </cell>
          <cell r="BI259" t="str">
            <v/>
          </cell>
          <cell r="BJ259" t="str">
            <v/>
          </cell>
          <cell r="BK259" t="str">
            <v/>
          </cell>
          <cell r="BL259">
            <v>1768169.625</v>
          </cell>
          <cell r="BM259">
            <v>1</v>
          </cell>
          <cell r="BN259">
            <v>0</v>
          </cell>
          <cell r="BO259" t="str">
            <v/>
          </cell>
          <cell r="BP259" t="str">
            <v/>
          </cell>
          <cell r="BQ259">
            <v>0</v>
          </cell>
          <cell r="BR259">
            <v>0</v>
          </cell>
          <cell r="BS259">
            <v>0</v>
          </cell>
          <cell r="BT259">
            <v>0</v>
          </cell>
          <cell r="BU259">
            <v>0</v>
          </cell>
          <cell r="BV259">
            <v>0</v>
          </cell>
          <cell r="BW259">
            <v>0</v>
          </cell>
          <cell r="BX259">
            <v>0</v>
          </cell>
          <cell r="BY259">
            <v>0</v>
          </cell>
          <cell r="BZ259">
            <v>1</v>
          </cell>
          <cell r="CA259">
            <v>1</v>
          </cell>
          <cell r="CB259">
            <v>0</v>
          </cell>
          <cell r="CC259">
            <v>1</v>
          </cell>
          <cell r="CD259">
            <v>0</v>
          </cell>
          <cell r="CE259">
            <v>0</v>
          </cell>
          <cell r="CF259">
            <v>0</v>
          </cell>
          <cell r="CG259">
            <v>0</v>
          </cell>
          <cell r="CH259">
            <v>1</v>
          </cell>
          <cell r="CI259">
            <v>0</v>
          </cell>
          <cell r="CJ259">
            <v>0</v>
          </cell>
          <cell r="CK259">
            <v>1</v>
          </cell>
          <cell r="CL259">
            <v>0</v>
          </cell>
          <cell r="CM259">
            <v>1</v>
          </cell>
          <cell r="CN259">
            <v>0</v>
          </cell>
          <cell r="CO259">
            <v>0</v>
          </cell>
          <cell r="CP259">
            <v>0</v>
          </cell>
        </row>
        <row r="260">
          <cell r="A260" t="str">
            <v>Nigeria</v>
          </cell>
          <cell r="D260">
            <v>0</v>
          </cell>
          <cell r="E260">
            <v>1</v>
          </cell>
          <cell r="F260" t="str">
            <v>NGA</v>
          </cell>
          <cell r="G260" t="str">
            <v>NG</v>
          </cell>
          <cell r="H260" t="str">
            <v>Nigeria</v>
          </cell>
          <cell r="I260">
            <v>1</v>
          </cell>
          <cell r="J260" t="str">
            <v>Sub-Saharan Africa</v>
          </cell>
          <cell r="K260" t="str">
            <v>developing</v>
          </cell>
          <cell r="L260">
            <v>0</v>
          </cell>
          <cell r="M260">
            <v>0</v>
          </cell>
          <cell r="N260">
            <v>0</v>
          </cell>
          <cell r="O260">
            <v>0</v>
          </cell>
          <cell r="P260">
            <v>0</v>
          </cell>
          <cell r="Q260">
            <v>0</v>
          </cell>
          <cell r="R260">
            <v>0</v>
          </cell>
          <cell r="S260">
            <v>0</v>
          </cell>
          <cell r="T260">
            <v>0</v>
          </cell>
          <cell r="U260">
            <v>1</v>
          </cell>
          <cell r="V260">
            <v>0</v>
          </cell>
          <cell r="W260">
            <v>0</v>
          </cell>
          <cell r="X260">
            <v>0</v>
          </cell>
          <cell r="Y260" t="str">
            <v>Sub-Saharan Africa</v>
          </cell>
          <cell r="Z260">
            <v>1</v>
          </cell>
          <cell r="AA260">
            <v>0</v>
          </cell>
          <cell r="AB260" t="str">
            <v>Lower middle income</v>
          </cell>
          <cell r="AC260">
            <v>397270000000</v>
          </cell>
          <cell r="AE260" t="str">
            <v/>
          </cell>
          <cell r="AL260">
            <v>5.6279997806996107E-4</v>
          </cell>
          <cell r="AM260" t="str">
            <v/>
          </cell>
          <cell r="AN260" t="str">
            <v>Nigeria</v>
          </cell>
          <cell r="AO260">
            <v>0</v>
          </cell>
          <cell r="AP260">
            <v>1</v>
          </cell>
          <cell r="AQ260">
            <v>0</v>
          </cell>
          <cell r="AR260">
            <v>0</v>
          </cell>
          <cell r="AW260">
            <v>1.1386793854729776E-3</v>
          </cell>
          <cell r="AY260">
            <v>10</v>
          </cell>
          <cell r="AZ260" t="str">
            <v>English</v>
          </cell>
          <cell r="BA260">
            <v>397270000000</v>
          </cell>
          <cell r="BB260">
            <v>2751</v>
          </cell>
          <cell r="BE260">
            <v>0.30000001192092896</v>
          </cell>
          <cell r="BF260">
            <v>539486360.74476898</v>
          </cell>
          <cell r="BG260">
            <v>0</v>
          </cell>
          <cell r="BH260">
            <v>348.53484523654697</v>
          </cell>
          <cell r="BI260">
            <v>1.0254465315967883E-2</v>
          </cell>
          <cell r="BJ260">
            <v>70.150000000000006</v>
          </cell>
          <cell r="BK260">
            <v>1.0291757226792043E-3</v>
          </cell>
          <cell r="BL260">
            <v>539486336</v>
          </cell>
          <cell r="BM260">
            <v>1</v>
          </cell>
          <cell r="BN260">
            <v>1</v>
          </cell>
          <cell r="BO260">
            <v>0</v>
          </cell>
          <cell r="BP260">
            <v>0</v>
          </cell>
          <cell r="BQ260">
            <v>0</v>
          </cell>
          <cell r="BR260">
            <v>0</v>
          </cell>
          <cell r="BS260">
            <v>0</v>
          </cell>
          <cell r="BT260">
            <v>0</v>
          </cell>
          <cell r="BU260">
            <v>0</v>
          </cell>
          <cell r="BV260">
            <v>0</v>
          </cell>
          <cell r="BW260">
            <v>0</v>
          </cell>
          <cell r="BX260">
            <v>0</v>
          </cell>
          <cell r="BY260">
            <v>0</v>
          </cell>
          <cell r="BZ260">
            <v>1</v>
          </cell>
          <cell r="CA260">
            <v>1</v>
          </cell>
          <cell r="CB260">
            <v>0</v>
          </cell>
          <cell r="CC260">
            <v>1</v>
          </cell>
          <cell r="CD260">
            <v>0</v>
          </cell>
          <cell r="CE260">
            <v>0</v>
          </cell>
          <cell r="CF260">
            <v>0</v>
          </cell>
          <cell r="CG260">
            <v>0</v>
          </cell>
          <cell r="CH260">
            <v>1</v>
          </cell>
          <cell r="CI260">
            <v>0</v>
          </cell>
          <cell r="CJ260">
            <v>0</v>
          </cell>
          <cell r="CK260">
            <v>1</v>
          </cell>
          <cell r="CL260">
            <v>0</v>
          </cell>
          <cell r="CM260">
            <v>0</v>
          </cell>
          <cell r="CN260">
            <v>0</v>
          </cell>
          <cell r="CO260">
            <v>0</v>
          </cell>
          <cell r="CP260">
            <v>1</v>
          </cell>
        </row>
        <row r="261">
          <cell r="A261" t="str">
            <v>Rwanda</v>
          </cell>
          <cell r="D261">
            <v>0</v>
          </cell>
          <cell r="E261">
            <v>1</v>
          </cell>
          <cell r="F261" t="str">
            <v>RWA</v>
          </cell>
          <cell r="G261" t="str">
            <v>RW</v>
          </cell>
          <cell r="H261" t="str">
            <v>Rwanda</v>
          </cell>
          <cell r="I261">
            <v>1</v>
          </cell>
          <cell r="J261" t="str">
            <v>Sub-Saharan Africa</v>
          </cell>
          <cell r="K261" t="str">
            <v>developing</v>
          </cell>
          <cell r="L261">
            <v>0</v>
          </cell>
          <cell r="M261">
            <v>0</v>
          </cell>
          <cell r="N261">
            <v>0</v>
          </cell>
          <cell r="O261">
            <v>0</v>
          </cell>
          <cell r="P261">
            <v>0</v>
          </cell>
          <cell r="Q261">
            <v>0</v>
          </cell>
          <cell r="R261">
            <v>0</v>
          </cell>
          <cell r="S261">
            <v>0</v>
          </cell>
          <cell r="T261">
            <v>0</v>
          </cell>
          <cell r="U261">
            <v>0</v>
          </cell>
          <cell r="V261">
            <v>0</v>
          </cell>
          <cell r="W261">
            <v>0</v>
          </cell>
          <cell r="X261">
            <v>0</v>
          </cell>
          <cell r="Y261" t="str">
            <v>Sub-Saharan Africa</v>
          </cell>
          <cell r="Z261">
            <v>1</v>
          </cell>
          <cell r="AA261">
            <v>0</v>
          </cell>
          <cell r="AB261" t="str">
            <v>Low income</v>
          </cell>
          <cell r="AC261">
            <v>9508715596</v>
          </cell>
          <cell r="AE261" t="str">
            <v/>
          </cell>
          <cell r="AL261">
            <v>7.1499998739454895E-5</v>
          </cell>
          <cell r="AM261" t="str">
            <v/>
          </cell>
          <cell r="AN261" t="str">
            <v>Rwanda</v>
          </cell>
          <cell r="AO261">
            <v>0</v>
          </cell>
          <cell r="AP261">
            <v>1</v>
          </cell>
          <cell r="AQ261">
            <v>0</v>
          </cell>
          <cell r="AR261">
            <v>0</v>
          </cell>
          <cell r="AW261">
            <v>9.4264068201504541E-6</v>
          </cell>
          <cell r="AY261">
            <v>4</v>
          </cell>
          <cell r="AZ261" t="str">
            <v/>
          </cell>
          <cell r="BA261">
            <v>9508715596</v>
          </cell>
          <cell r="BE261">
            <v>0.30000001192092896</v>
          </cell>
          <cell r="BF261">
            <v>34005313.525779597</v>
          </cell>
          <cell r="BG261">
            <v>0</v>
          </cell>
          <cell r="BH261">
            <v>100.47089339165542</v>
          </cell>
          <cell r="BI261">
            <v>2.9560180441923966E-3</v>
          </cell>
          <cell r="BJ261">
            <v>63</v>
          </cell>
          <cell r="BK261">
            <v>6.4871784848300238E-5</v>
          </cell>
          <cell r="BL261">
            <v>34005312</v>
          </cell>
          <cell r="BM261">
            <v>1</v>
          </cell>
          <cell r="BN261">
            <v>1</v>
          </cell>
          <cell r="BO261">
            <v>0</v>
          </cell>
          <cell r="BP261">
            <v>0</v>
          </cell>
          <cell r="BQ261">
            <v>0</v>
          </cell>
          <cell r="BR261">
            <v>0</v>
          </cell>
          <cell r="BS261">
            <v>0</v>
          </cell>
          <cell r="BT261">
            <v>0</v>
          </cell>
          <cell r="BU261">
            <v>0</v>
          </cell>
          <cell r="BV261">
            <v>0</v>
          </cell>
          <cell r="BW261">
            <v>0</v>
          </cell>
          <cell r="BX261">
            <v>0</v>
          </cell>
          <cell r="BY261">
            <v>0</v>
          </cell>
          <cell r="BZ261">
            <v>1</v>
          </cell>
          <cell r="CA261">
            <v>1</v>
          </cell>
          <cell r="CB261">
            <v>0</v>
          </cell>
          <cell r="CC261">
            <v>1</v>
          </cell>
          <cell r="CD261">
            <v>0</v>
          </cell>
          <cell r="CE261">
            <v>0</v>
          </cell>
          <cell r="CF261">
            <v>0</v>
          </cell>
          <cell r="CG261">
            <v>0</v>
          </cell>
          <cell r="CH261">
            <v>1</v>
          </cell>
          <cell r="CI261">
            <v>0</v>
          </cell>
          <cell r="CJ261">
            <v>0</v>
          </cell>
          <cell r="CK261">
            <v>1</v>
          </cell>
          <cell r="CL261">
            <v>0</v>
          </cell>
          <cell r="CM261">
            <v>1</v>
          </cell>
          <cell r="CN261">
            <v>0</v>
          </cell>
          <cell r="CO261">
            <v>0</v>
          </cell>
          <cell r="CP261">
            <v>0</v>
          </cell>
        </row>
        <row r="262">
          <cell r="A262" t="str">
            <v>Sao Tome and Principe</v>
          </cell>
          <cell r="D262">
            <v>0</v>
          </cell>
          <cell r="E262">
            <v>0</v>
          </cell>
          <cell r="F262" t="str">
            <v>STP</v>
          </cell>
          <cell r="G262" t="str">
            <v>ST</v>
          </cell>
          <cell r="H262" t="str">
            <v>Sao Tome and Principe</v>
          </cell>
          <cell r="I262">
            <v>1</v>
          </cell>
          <cell r="J262" t="str">
            <v>Sub-Saharan Africa</v>
          </cell>
          <cell r="K262" t="str">
            <v>developing</v>
          </cell>
          <cell r="L262">
            <v>0</v>
          </cell>
          <cell r="M262">
            <v>0</v>
          </cell>
          <cell r="N262">
            <v>0</v>
          </cell>
          <cell r="O262">
            <v>0</v>
          </cell>
          <cell r="P262">
            <v>0</v>
          </cell>
          <cell r="Q262">
            <v>0</v>
          </cell>
          <cell r="R262">
            <v>0</v>
          </cell>
          <cell r="S262">
            <v>0</v>
          </cell>
          <cell r="T262">
            <v>0</v>
          </cell>
          <cell r="U262">
            <v>0</v>
          </cell>
          <cell r="V262">
            <v>0</v>
          </cell>
          <cell r="W262">
            <v>0</v>
          </cell>
          <cell r="X262">
            <v>0</v>
          </cell>
          <cell r="Y262" t="str">
            <v>Sub-Saharan Africa</v>
          </cell>
          <cell r="Z262">
            <v>1</v>
          </cell>
          <cell r="AA262">
            <v>0</v>
          </cell>
          <cell r="AB262" t="str">
            <v>Lower middle income</v>
          </cell>
          <cell r="AC262">
            <v>422296762.30000001</v>
          </cell>
          <cell r="AE262" t="str">
            <v/>
          </cell>
          <cell r="AL262">
            <v>1.4400000303282923E-8</v>
          </cell>
          <cell r="AM262" t="str">
            <v/>
          </cell>
          <cell r="AN262" t="str">
            <v>Sao Tome and Principe</v>
          </cell>
          <cell r="AO262">
            <v>0</v>
          </cell>
          <cell r="AP262">
            <v>0</v>
          </cell>
          <cell r="AQ262">
            <v>0</v>
          </cell>
          <cell r="AR262">
            <v>0</v>
          </cell>
          <cell r="AW262">
            <v>2.4408101027810226E-7</v>
          </cell>
          <cell r="AY262">
            <v>0</v>
          </cell>
          <cell r="AZ262" t="str">
            <v/>
          </cell>
          <cell r="BA262">
            <v>422296762.30000001</v>
          </cell>
          <cell r="BB262">
            <v>0</v>
          </cell>
          <cell r="BF262">
            <v>7962.5077570997601</v>
          </cell>
          <cell r="BG262">
            <v>0</v>
          </cell>
          <cell r="BH262" t="str">
            <v/>
          </cell>
          <cell r="BI262" t="str">
            <v/>
          </cell>
          <cell r="BJ262" t="str">
            <v/>
          </cell>
          <cell r="BK262" t="str">
            <v/>
          </cell>
          <cell r="BL262">
            <v>7962.5078125</v>
          </cell>
          <cell r="BM262">
            <v>1</v>
          </cell>
          <cell r="BN262">
            <v>0</v>
          </cell>
          <cell r="BO262" t="str">
            <v/>
          </cell>
          <cell r="BP262" t="str">
            <v/>
          </cell>
          <cell r="BQ262">
            <v>0</v>
          </cell>
          <cell r="BR262">
            <v>0</v>
          </cell>
          <cell r="BS262">
            <v>0</v>
          </cell>
          <cell r="BT262">
            <v>0</v>
          </cell>
          <cell r="BU262">
            <v>0</v>
          </cell>
          <cell r="BV262">
            <v>0</v>
          </cell>
          <cell r="BW262">
            <v>0</v>
          </cell>
          <cell r="BX262">
            <v>0</v>
          </cell>
          <cell r="BY262">
            <v>0</v>
          </cell>
          <cell r="BZ262">
            <v>1</v>
          </cell>
          <cell r="CA262">
            <v>1</v>
          </cell>
          <cell r="CB262">
            <v>0</v>
          </cell>
          <cell r="CC262">
            <v>1</v>
          </cell>
          <cell r="CD262">
            <v>0</v>
          </cell>
          <cell r="CE262">
            <v>0</v>
          </cell>
          <cell r="CF262">
            <v>0</v>
          </cell>
          <cell r="CG262">
            <v>0</v>
          </cell>
          <cell r="CH262">
            <v>1</v>
          </cell>
          <cell r="CI262">
            <v>0</v>
          </cell>
          <cell r="CJ262">
            <v>0</v>
          </cell>
          <cell r="CK262">
            <v>1</v>
          </cell>
          <cell r="CL262">
            <v>0</v>
          </cell>
          <cell r="CM262">
            <v>0</v>
          </cell>
          <cell r="CN262">
            <v>0</v>
          </cell>
          <cell r="CO262">
            <v>0</v>
          </cell>
          <cell r="CP262">
            <v>1</v>
          </cell>
        </row>
        <row r="263">
          <cell r="A263" t="str">
            <v>Senegal</v>
          </cell>
          <cell r="D263">
            <v>0</v>
          </cell>
          <cell r="E263">
            <v>0</v>
          </cell>
          <cell r="F263" t="str">
            <v>SEN</v>
          </cell>
          <cell r="G263" t="str">
            <v>SN</v>
          </cell>
          <cell r="H263" t="str">
            <v>Senegal</v>
          </cell>
          <cell r="I263">
            <v>1</v>
          </cell>
          <cell r="J263" t="str">
            <v>Sub-Saharan Africa</v>
          </cell>
          <cell r="K263" t="str">
            <v>developing</v>
          </cell>
          <cell r="L263">
            <v>0</v>
          </cell>
          <cell r="M263">
            <v>0</v>
          </cell>
          <cell r="N263">
            <v>0</v>
          </cell>
          <cell r="O263">
            <v>0</v>
          </cell>
          <cell r="P263">
            <v>0</v>
          </cell>
          <cell r="Q263">
            <v>0</v>
          </cell>
          <cell r="R263">
            <v>0</v>
          </cell>
          <cell r="S263">
            <v>0</v>
          </cell>
          <cell r="T263">
            <v>0</v>
          </cell>
          <cell r="U263">
            <v>0</v>
          </cell>
          <cell r="V263">
            <v>0</v>
          </cell>
          <cell r="W263">
            <v>0</v>
          </cell>
          <cell r="X263">
            <v>0</v>
          </cell>
          <cell r="Y263" t="str">
            <v>Sub-Saharan Africa</v>
          </cell>
          <cell r="Z263">
            <v>1</v>
          </cell>
          <cell r="AA263">
            <v>0</v>
          </cell>
          <cell r="AB263" t="str">
            <v>Low income</v>
          </cell>
          <cell r="AC263">
            <v>24129599552</v>
          </cell>
          <cell r="AE263" t="str">
            <v/>
          </cell>
          <cell r="AL263">
            <v>2.7500000214786269E-5</v>
          </cell>
          <cell r="AM263" t="str">
            <v/>
          </cell>
          <cell r="AN263" t="str">
            <v>Senegal</v>
          </cell>
          <cell r="AO263">
            <v>0</v>
          </cell>
          <cell r="AP263">
            <v>0</v>
          </cell>
          <cell r="AQ263">
            <v>0</v>
          </cell>
          <cell r="AR263">
            <v>0</v>
          </cell>
          <cell r="AW263">
            <v>6.1188771758350136E-5</v>
          </cell>
          <cell r="AY263">
            <v>4</v>
          </cell>
          <cell r="AZ263" t="str">
            <v/>
          </cell>
          <cell r="BA263">
            <v>24129599552</v>
          </cell>
          <cell r="BE263">
            <v>0.30000001192092896</v>
          </cell>
          <cell r="BG263">
            <v>0</v>
          </cell>
          <cell r="BH263" t="str">
            <v/>
          </cell>
          <cell r="BI263" t="str">
            <v/>
          </cell>
          <cell r="BJ263" t="str">
            <v/>
          </cell>
          <cell r="BK263" t="str">
            <v/>
          </cell>
          <cell r="BL263">
            <v>13767193</v>
          </cell>
          <cell r="BM263">
            <v>1</v>
          </cell>
          <cell r="BN263">
            <v>0</v>
          </cell>
          <cell r="BO263" t="str">
            <v/>
          </cell>
          <cell r="BP263" t="str">
            <v/>
          </cell>
          <cell r="BQ263">
            <v>0</v>
          </cell>
          <cell r="BR263">
            <v>0</v>
          </cell>
          <cell r="BS263">
            <v>0</v>
          </cell>
          <cell r="BT263">
            <v>0</v>
          </cell>
          <cell r="BU263">
            <v>0</v>
          </cell>
          <cell r="BV263">
            <v>0</v>
          </cell>
          <cell r="BW263">
            <v>0</v>
          </cell>
          <cell r="BX263">
            <v>0</v>
          </cell>
          <cell r="BY263">
            <v>0</v>
          </cell>
          <cell r="BZ263">
            <v>1</v>
          </cell>
          <cell r="CA263">
            <v>1</v>
          </cell>
          <cell r="CB263">
            <v>0</v>
          </cell>
          <cell r="CC263">
            <v>1</v>
          </cell>
          <cell r="CD263">
            <v>0</v>
          </cell>
          <cell r="CE263">
            <v>0</v>
          </cell>
          <cell r="CF263">
            <v>0</v>
          </cell>
          <cell r="CG263">
            <v>0</v>
          </cell>
          <cell r="CH263">
            <v>1</v>
          </cell>
          <cell r="CI263">
            <v>0</v>
          </cell>
          <cell r="CJ263">
            <v>0</v>
          </cell>
          <cell r="CK263">
            <v>1</v>
          </cell>
          <cell r="CL263">
            <v>0</v>
          </cell>
          <cell r="CM263">
            <v>1</v>
          </cell>
          <cell r="CN263">
            <v>0</v>
          </cell>
          <cell r="CO263">
            <v>0</v>
          </cell>
          <cell r="CP263">
            <v>0</v>
          </cell>
        </row>
        <row r="264">
          <cell r="A264" t="str">
            <v>Seychelles</v>
          </cell>
          <cell r="B264" t="str">
            <v>Seychelles</v>
          </cell>
          <cell r="C264" t="str">
            <v>Seychelles</v>
          </cell>
          <cell r="D264">
            <v>1</v>
          </cell>
          <cell r="E264">
            <v>1</v>
          </cell>
          <cell r="F264" t="str">
            <v>SYC</v>
          </cell>
          <cell r="G264" t="str">
            <v>SC</v>
          </cell>
          <cell r="H264" t="str">
            <v>Seychelles</v>
          </cell>
          <cell r="I264">
            <v>1</v>
          </cell>
          <cell r="J264" t="str">
            <v>Sub-Saharan Africa</v>
          </cell>
          <cell r="K264" t="str">
            <v>developing</v>
          </cell>
          <cell r="L264">
            <v>0</v>
          </cell>
          <cell r="M264">
            <v>0</v>
          </cell>
          <cell r="N264">
            <v>0</v>
          </cell>
          <cell r="O264">
            <v>0</v>
          </cell>
          <cell r="P264">
            <v>0</v>
          </cell>
          <cell r="Q264">
            <v>0</v>
          </cell>
          <cell r="R264">
            <v>0</v>
          </cell>
          <cell r="S264">
            <v>0</v>
          </cell>
          <cell r="T264">
            <v>0</v>
          </cell>
          <cell r="U264">
            <v>0</v>
          </cell>
          <cell r="V264">
            <v>1</v>
          </cell>
          <cell r="W264">
            <v>0</v>
          </cell>
          <cell r="X264">
            <v>1</v>
          </cell>
          <cell r="Y264" t="str">
            <v>Sub-Saharan Africa</v>
          </cell>
          <cell r="Z264">
            <v>1</v>
          </cell>
          <cell r="AA264">
            <v>0</v>
          </cell>
          <cell r="AB264" t="str">
            <v>High income</v>
          </cell>
          <cell r="AC264">
            <v>1590180446</v>
          </cell>
          <cell r="AE264" t="str">
            <v/>
          </cell>
          <cell r="AH264">
            <v>77</v>
          </cell>
          <cell r="AI264">
            <v>125.26170349121094</v>
          </cell>
          <cell r="AJ264">
            <v>3.9500999264419079E-3</v>
          </cell>
          <cell r="AK264">
            <v>75.199996948242188</v>
          </cell>
          <cell r="AL264">
            <v>2.5600000299164094E-5</v>
          </cell>
          <cell r="AM264">
            <v>11756145</v>
          </cell>
          <cell r="AN264" t="str">
            <v>Seychelles</v>
          </cell>
          <cell r="AO264">
            <v>1</v>
          </cell>
          <cell r="AP264">
            <v>1</v>
          </cell>
          <cell r="AQ264">
            <v>0</v>
          </cell>
          <cell r="AR264">
            <v>1</v>
          </cell>
          <cell r="AS264">
            <v>44</v>
          </cell>
          <cell r="AT264">
            <v>163.0733857233447</v>
          </cell>
          <cell r="AU264">
            <v>4.2930751376240471E-3</v>
          </cell>
          <cell r="AV264">
            <v>68.108221244000006</v>
          </cell>
          <cell r="AW264">
            <v>1.3751606010371073E-4</v>
          </cell>
          <cell r="AX264">
            <v>0</v>
          </cell>
          <cell r="AY264">
            <v>1</v>
          </cell>
          <cell r="AZ264" t="str">
            <v/>
          </cell>
          <cell r="BA264">
            <v>1590180446</v>
          </cell>
          <cell r="BE264">
            <v>0.30000001192092896</v>
          </cell>
          <cell r="BF264">
            <v>0</v>
          </cell>
          <cell r="BG264">
            <v>0</v>
          </cell>
          <cell r="BH264">
            <v>108.532332466377</v>
          </cell>
          <cell r="BI264">
            <v>3.1931987695009846E-3</v>
          </cell>
          <cell r="BJ264">
            <v>70.4375</v>
          </cell>
          <cell r="BK264">
            <v>2.9953116045648272E-5</v>
          </cell>
          <cell r="BL264">
            <v>15701302</v>
          </cell>
          <cell r="BM264">
            <v>1</v>
          </cell>
          <cell r="BN264">
            <v>1</v>
          </cell>
          <cell r="BO264">
            <v>0</v>
          </cell>
          <cell r="BP264">
            <v>0</v>
          </cell>
          <cell r="BQ264">
            <v>0</v>
          </cell>
          <cell r="BR264">
            <v>0</v>
          </cell>
          <cell r="BS264">
            <v>0</v>
          </cell>
          <cell r="BT264">
            <v>0</v>
          </cell>
          <cell r="BU264">
            <v>0</v>
          </cell>
          <cell r="BV264">
            <v>0</v>
          </cell>
          <cell r="BW264">
            <v>0</v>
          </cell>
          <cell r="BX264">
            <v>0</v>
          </cell>
          <cell r="BY264">
            <v>0</v>
          </cell>
          <cell r="BZ264">
            <v>1</v>
          </cell>
          <cell r="CA264">
            <v>1</v>
          </cell>
          <cell r="CB264">
            <v>0</v>
          </cell>
          <cell r="CC264">
            <v>1</v>
          </cell>
          <cell r="CD264">
            <v>0</v>
          </cell>
          <cell r="CE264">
            <v>0</v>
          </cell>
          <cell r="CF264">
            <v>0</v>
          </cell>
          <cell r="CG264">
            <v>0</v>
          </cell>
          <cell r="CH264">
            <v>1</v>
          </cell>
          <cell r="CI264">
            <v>0</v>
          </cell>
          <cell r="CJ264">
            <v>0</v>
          </cell>
          <cell r="CK264">
            <v>1</v>
          </cell>
          <cell r="CL264">
            <v>0</v>
          </cell>
          <cell r="CM264">
            <v>0</v>
          </cell>
          <cell r="CN264">
            <v>0</v>
          </cell>
          <cell r="CO264">
            <v>1</v>
          </cell>
          <cell r="CP264">
            <v>0</v>
          </cell>
        </row>
        <row r="265">
          <cell r="A265" t="str">
            <v>Sierra Leone</v>
          </cell>
          <cell r="D265">
            <v>0</v>
          </cell>
          <cell r="E265">
            <v>0</v>
          </cell>
          <cell r="F265" t="str">
            <v>SLE</v>
          </cell>
          <cell r="G265" t="str">
            <v>SL</v>
          </cell>
          <cell r="H265" t="str">
            <v>Sierra Leone</v>
          </cell>
          <cell r="I265">
            <v>1</v>
          </cell>
          <cell r="J265" t="str">
            <v>Sub-Saharan Africa</v>
          </cell>
          <cell r="K265" t="str">
            <v>developing</v>
          </cell>
          <cell r="L265">
            <v>0</v>
          </cell>
          <cell r="M265">
            <v>0</v>
          </cell>
          <cell r="N265">
            <v>0</v>
          </cell>
          <cell r="O265">
            <v>0</v>
          </cell>
          <cell r="P265">
            <v>0</v>
          </cell>
          <cell r="Q265">
            <v>0</v>
          </cell>
          <cell r="R265">
            <v>0</v>
          </cell>
          <cell r="S265">
            <v>0</v>
          </cell>
          <cell r="T265">
            <v>0</v>
          </cell>
          <cell r="U265">
            <v>0</v>
          </cell>
          <cell r="V265">
            <v>0</v>
          </cell>
          <cell r="W265">
            <v>0</v>
          </cell>
          <cell r="X265">
            <v>0</v>
          </cell>
          <cell r="Y265" t="str">
            <v>Sub-Saharan Africa</v>
          </cell>
          <cell r="Z265">
            <v>1</v>
          </cell>
          <cell r="AA265">
            <v>0</v>
          </cell>
          <cell r="AB265" t="str">
            <v>Low income</v>
          </cell>
          <cell r="AC265">
            <v>4085114794</v>
          </cell>
          <cell r="AE265" t="str">
            <v/>
          </cell>
          <cell r="AL265">
            <v>7.3599999268481042E-6</v>
          </cell>
          <cell r="AM265" t="str">
            <v/>
          </cell>
          <cell r="AN265" t="str">
            <v>Sierra Leone</v>
          </cell>
          <cell r="AO265">
            <v>0</v>
          </cell>
          <cell r="AP265">
            <v>0</v>
          </cell>
          <cell r="AQ265">
            <v>0</v>
          </cell>
          <cell r="AR265">
            <v>0</v>
          </cell>
          <cell r="AW265">
            <v>2.0254856007979052E-6</v>
          </cell>
          <cell r="AY265">
            <v>2</v>
          </cell>
          <cell r="AZ265" t="str">
            <v/>
          </cell>
          <cell r="BA265">
            <v>4085114794</v>
          </cell>
          <cell r="BB265">
            <v>250.86981201171875</v>
          </cell>
          <cell r="BE265">
            <v>0.30000001192092896</v>
          </cell>
          <cell r="BF265">
            <v>5833835.1512553096</v>
          </cell>
          <cell r="BG265">
            <v>0</v>
          </cell>
          <cell r="BH265" t="str">
            <v/>
          </cell>
          <cell r="BI265" t="str">
            <v/>
          </cell>
          <cell r="BJ265" t="str">
            <v/>
          </cell>
          <cell r="BK265" t="str">
            <v/>
          </cell>
          <cell r="BL265">
            <v>5833835</v>
          </cell>
          <cell r="BM265">
            <v>1</v>
          </cell>
          <cell r="BN265">
            <v>0</v>
          </cell>
          <cell r="BO265" t="str">
            <v/>
          </cell>
          <cell r="BP265" t="str">
            <v/>
          </cell>
          <cell r="BQ265">
            <v>0</v>
          </cell>
          <cell r="BR265">
            <v>0</v>
          </cell>
          <cell r="BS265">
            <v>0</v>
          </cell>
          <cell r="BT265">
            <v>0</v>
          </cell>
          <cell r="BU265">
            <v>0</v>
          </cell>
          <cell r="BV265">
            <v>0</v>
          </cell>
          <cell r="BW265">
            <v>0</v>
          </cell>
          <cell r="BX265">
            <v>0</v>
          </cell>
          <cell r="BY265">
            <v>0</v>
          </cell>
          <cell r="BZ265">
            <v>1</v>
          </cell>
          <cell r="CA265">
            <v>1</v>
          </cell>
          <cell r="CB265">
            <v>0</v>
          </cell>
          <cell r="CC265">
            <v>1</v>
          </cell>
          <cell r="CD265">
            <v>0</v>
          </cell>
          <cell r="CE265">
            <v>0</v>
          </cell>
          <cell r="CF265">
            <v>0</v>
          </cell>
          <cell r="CG265">
            <v>0</v>
          </cell>
          <cell r="CH265">
            <v>1</v>
          </cell>
          <cell r="CI265">
            <v>0</v>
          </cell>
          <cell r="CJ265">
            <v>0</v>
          </cell>
          <cell r="CK265">
            <v>1</v>
          </cell>
          <cell r="CL265">
            <v>0</v>
          </cell>
          <cell r="CM265">
            <v>1</v>
          </cell>
          <cell r="CN265">
            <v>0</v>
          </cell>
          <cell r="CO265">
            <v>0</v>
          </cell>
          <cell r="CP265">
            <v>0</v>
          </cell>
        </row>
        <row r="266">
          <cell r="A266" t="str">
            <v>Somalia</v>
          </cell>
          <cell r="D266">
            <v>0</v>
          </cell>
          <cell r="E266">
            <v>0</v>
          </cell>
          <cell r="F266" t="str">
            <v>SOM</v>
          </cell>
          <cell r="G266" t="str">
            <v>SO</v>
          </cell>
          <cell r="H266" t="str">
            <v>Somalia</v>
          </cell>
          <cell r="J266" t="str">
            <v/>
          </cell>
          <cell r="K266" t="str">
            <v>developing</v>
          </cell>
          <cell r="L266">
            <v>0</v>
          </cell>
          <cell r="M266">
            <v>0</v>
          </cell>
          <cell r="N266">
            <v>0</v>
          </cell>
          <cell r="O266">
            <v>0</v>
          </cell>
          <cell r="P266">
            <v>0</v>
          </cell>
          <cell r="Q266">
            <v>0</v>
          </cell>
          <cell r="R266">
            <v>0</v>
          </cell>
          <cell r="S266">
            <v>0</v>
          </cell>
          <cell r="T266">
            <v>0</v>
          </cell>
          <cell r="U266">
            <v>0</v>
          </cell>
          <cell r="V266">
            <v>0</v>
          </cell>
          <cell r="W266">
            <v>0</v>
          </cell>
          <cell r="X266">
            <v>0</v>
          </cell>
          <cell r="Y266" t="str">
            <v>Sub-Saharan Africa</v>
          </cell>
          <cell r="Z266">
            <v>1</v>
          </cell>
          <cell r="AA266">
            <v>0</v>
          </cell>
          <cell r="AB266" t="str">
            <v>Low income</v>
          </cell>
          <cell r="AC266">
            <v>4720727278</v>
          </cell>
          <cell r="AE266" t="str">
            <v/>
          </cell>
          <cell r="AM266" t="str">
            <v/>
          </cell>
          <cell r="AN266" t="str">
            <v>Somalia</v>
          </cell>
          <cell r="AO266">
            <v>0</v>
          </cell>
          <cell r="AP266">
            <v>0</v>
          </cell>
          <cell r="AQ266">
            <v>0</v>
          </cell>
          <cell r="AR266">
            <v>0</v>
          </cell>
          <cell r="AW266">
            <v>5.1300402204941546E-7</v>
          </cell>
          <cell r="AY266">
            <v>0</v>
          </cell>
          <cell r="AZ266" t="str">
            <v/>
          </cell>
          <cell r="BA266">
            <v>4720727278</v>
          </cell>
          <cell r="BB266">
            <v>0</v>
          </cell>
          <cell r="BG266">
            <v>0</v>
          </cell>
          <cell r="BH266" t="str">
            <v/>
          </cell>
          <cell r="BI266" t="str">
            <v/>
          </cell>
          <cell r="BJ266" t="str">
            <v/>
          </cell>
          <cell r="BK266" t="str">
            <v/>
          </cell>
          <cell r="BL266">
            <v>144320.0625</v>
          </cell>
          <cell r="BM266">
            <v>1</v>
          </cell>
          <cell r="BN266">
            <v>0</v>
          </cell>
          <cell r="BO266" t="str">
            <v/>
          </cell>
          <cell r="BP266" t="str">
            <v/>
          </cell>
          <cell r="BQ266">
            <v>0</v>
          </cell>
          <cell r="BR266">
            <v>0</v>
          </cell>
          <cell r="BS266">
            <v>0</v>
          </cell>
          <cell r="BT266">
            <v>0</v>
          </cell>
          <cell r="BU266">
            <v>0</v>
          </cell>
          <cell r="BV266">
            <v>0</v>
          </cell>
          <cell r="BW266">
            <v>0</v>
          </cell>
          <cell r="BX266">
            <v>0</v>
          </cell>
          <cell r="BY266">
            <v>0</v>
          </cell>
          <cell r="BZ266">
            <v>1</v>
          </cell>
          <cell r="CA266">
            <v>1</v>
          </cell>
          <cell r="CB266">
            <v>0</v>
          </cell>
          <cell r="CC266">
            <v>1</v>
          </cell>
          <cell r="CD266">
            <v>0</v>
          </cell>
          <cell r="CE266">
            <v>0</v>
          </cell>
          <cell r="CF266">
            <v>0</v>
          </cell>
          <cell r="CG266">
            <v>0</v>
          </cell>
          <cell r="CH266">
            <v>1</v>
          </cell>
          <cell r="CI266">
            <v>0</v>
          </cell>
          <cell r="CJ266">
            <v>0</v>
          </cell>
          <cell r="CK266">
            <v>1</v>
          </cell>
          <cell r="CL266">
            <v>0</v>
          </cell>
          <cell r="CM266">
            <v>1</v>
          </cell>
          <cell r="CN266">
            <v>0</v>
          </cell>
          <cell r="CO266">
            <v>0</v>
          </cell>
          <cell r="CP266">
            <v>0</v>
          </cell>
        </row>
        <row r="267">
          <cell r="A267" t="str">
            <v>South Africa</v>
          </cell>
          <cell r="B267" t="str">
            <v>South Africa</v>
          </cell>
          <cell r="C267" t="str">
            <v>South Africa2</v>
          </cell>
          <cell r="D267">
            <v>1</v>
          </cell>
          <cell r="E267">
            <v>1</v>
          </cell>
          <cell r="F267" t="str">
            <v>ZAF</v>
          </cell>
          <cell r="G267" t="str">
            <v>ZA</v>
          </cell>
          <cell r="H267" t="str">
            <v>South Africa</v>
          </cell>
          <cell r="I267">
            <v>1</v>
          </cell>
          <cell r="J267" t="str">
            <v>Sub-Saharan Africa</v>
          </cell>
          <cell r="K267" t="str">
            <v>developing</v>
          </cell>
          <cell r="L267">
            <v>0</v>
          </cell>
          <cell r="M267">
            <v>0</v>
          </cell>
          <cell r="N267">
            <v>0</v>
          </cell>
          <cell r="O267">
            <v>0</v>
          </cell>
          <cell r="P267">
            <v>0</v>
          </cell>
          <cell r="Q267">
            <v>0</v>
          </cell>
          <cell r="R267">
            <v>0</v>
          </cell>
          <cell r="S267">
            <v>0</v>
          </cell>
          <cell r="T267">
            <v>0</v>
          </cell>
          <cell r="U267">
            <v>0</v>
          </cell>
          <cell r="V267">
            <v>0</v>
          </cell>
          <cell r="W267">
            <v>0</v>
          </cell>
          <cell r="X267">
            <v>0</v>
          </cell>
          <cell r="Y267" t="str">
            <v>Sub-Saharan Africa</v>
          </cell>
          <cell r="Z267">
            <v>1</v>
          </cell>
          <cell r="AA267">
            <v>0</v>
          </cell>
          <cell r="AB267" t="str">
            <v>Upper middle income</v>
          </cell>
          <cell r="AC267">
            <v>368289000000</v>
          </cell>
          <cell r="AE267" t="str">
            <v/>
          </cell>
          <cell r="AH267">
            <v>50</v>
          </cell>
          <cell r="AI267">
            <v>216.43840026855469</v>
          </cell>
          <cell r="AJ267">
            <v>6.8254000507295132E-3</v>
          </cell>
          <cell r="AK267">
            <v>56.099998474121094</v>
          </cell>
          <cell r="AL267">
            <v>1.8422000575810671E-3</v>
          </cell>
          <cell r="AM267">
            <v>847436448.39999998</v>
          </cell>
          <cell r="AN267" t="str">
            <v>South Africa</v>
          </cell>
          <cell r="AO267">
            <v>1</v>
          </cell>
          <cell r="AP267">
            <v>1</v>
          </cell>
          <cell r="AQ267">
            <v>146805833728</v>
          </cell>
          <cell r="AR267">
            <v>1</v>
          </cell>
          <cell r="AS267">
            <v>42</v>
          </cell>
          <cell r="AT267">
            <v>184.04986202064788</v>
          </cell>
          <cell r="AU267">
            <v>4.8453025195935922E-3</v>
          </cell>
          <cell r="AV267">
            <v>47.124555788380952</v>
          </cell>
          <cell r="AW267">
            <v>5.439776590088023E-3</v>
          </cell>
          <cell r="AX267">
            <v>0.28000000000000003</v>
          </cell>
          <cell r="AY267">
            <v>52</v>
          </cell>
          <cell r="AZ267" t="str">
            <v>English</v>
          </cell>
          <cell r="BA267">
            <v>368289000000</v>
          </cell>
          <cell r="BB267">
            <v>21226</v>
          </cell>
          <cell r="BE267">
            <v>0.2800000011920929</v>
          </cell>
          <cell r="BF267">
            <v>973015668.35662401</v>
          </cell>
          <cell r="BG267">
            <v>0</v>
          </cell>
          <cell r="BH267">
            <v>218.58531626053443</v>
          </cell>
          <cell r="BI267">
            <v>6.4311375887029449E-3</v>
          </cell>
          <cell r="BJ267">
            <v>56.237500000000004</v>
          </cell>
          <cell r="BK267">
            <v>1.8562176479803201E-3</v>
          </cell>
          <cell r="BL267">
            <v>973015680</v>
          </cell>
          <cell r="BM267">
            <v>1</v>
          </cell>
          <cell r="BN267">
            <v>1</v>
          </cell>
          <cell r="BO267">
            <v>0</v>
          </cell>
          <cell r="BP267">
            <v>0</v>
          </cell>
          <cell r="BQ267">
            <v>0</v>
          </cell>
          <cell r="BR267">
            <v>0</v>
          </cell>
          <cell r="BS267">
            <v>0</v>
          </cell>
          <cell r="BT267">
            <v>0</v>
          </cell>
          <cell r="BU267">
            <v>0</v>
          </cell>
          <cell r="BV267">
            <v>0</v>
          </cell>
          <cell r="BW267">
            <v>0</v>
          </cell>
          <cell r="BX267">
            <v>0</v>
          </cell>
          <cell r="BY267">
            <v>0</v>
          </cell>
          <cell r="BZ267">
            <v>1</v>
          </cell>
          <cell r="CA267">
            <v>1</v>
          </cell>
          <cell r="CB267">
            <v>0</v>
          </cell>
          <cell r="CC267">
            <v>1</v>
          </cell>
          <cell r="CD267">
            <v>0</v>
          </cell>
          <cell r="CE267">
            <v>0</v>
          </cell>
          <cell r="CF267">
            <v>0</v>
          </cell>
          <cell r="CG267">
            <v>0</v>
          </cell>
          <cell r="CH267">
            <v>1</v>
          </cell>
          <cell r="CI267">
            <v>0</v>
          </cell>
          <cell r="CJ267">
            <v>0</v>
          </cell>
          <cell r="CK267">
            <v>1</v>
          </cell>
          <cell r="CL267">
            <v>0</v>
          </cell>
          <cell r="CM267">
            <v>0</v>
          </cell>
          <cell r="CN267">
            <v>1</v>
          </cell>
          <cell r="CO267">
            <v>0</v>
          </cell>
          <cell r="CP267">
            <v>0</v>
          </cell>
        </row>
        <row r="268">
          <cell r="A268" t="str">
            <v>South Sudan</v>
          </cell>
          <cell r="D268">
            <v>0</v>
          </cell>
          <cell r="E268">
            <v>0</v>
          </cell>
          <cell r="F268" t="str">
            <v>SSD</v>
          </cell>
          <cell r="G268" t="str">
            <v>SS</v>
          </cell>
          <cell r="H268" t="str">
            <v>South Sudan</v>
          </cell>
          <cell r="I268">
            <v>1</v>
          </cell>
          <cell r="J268" t="str">
            <v>Sub-Saharan Africa</v>
          </cell>
          <cell r="K268" t="str">
            <v>developing</v>
          </cell>
          <cell r="L268">
            <v>0</v>
          </cell>
          <cell r="M268">
            <v>0</v>
          </cell>
          <cell r="N268">
            <v>0</v>
          </cell>
          <cell r="O268">
            <v>0</v>
          </cell>
          <cell r="P268">
            <v>0</v>
          </cell>
          <cell r="Q268">
            <v>0</v>
          </cell>
          <cell r="R268">
            <v>0</v>
          </cell>
          <cell r="S268">
            <v>0</v>
          </cell>
          <cell r="T268">
            <v>0</v>
          </cell>
          <cell r="U268">
            <v>0</v>
          </cell>
          <cell r="V268">
            <v>0</v>
          </cell>
          <cell r="W268">
            <v>0</v>
          </cell>
          <cell r="X268">
            <v>0</v>
          </cell>
          <cell r="Y268" t="str">
            <v>Sub-Saharan Africa</v>
          </cell>
          <cell r="Z268">
            <v>1</v>
          </cell>
          <cell r="AA268">
            <v>0</v>
          </cell>
          <cell r="AB268" t="str">
            <v>Low income</v>
          </cell>
          <cell r="AE268" t="str">
            <v/>
          </cell>
          <cell r="AL268">
            <v>8.1799997133202851E-5</v>
          </cell>
          <cell r="AM268" t="str">
            <v/>
          </cell>
          <cell r="AN268" t="str">
            <v>South Sudan</v>
          </cell>
          <cell r="AO268">
            <v>0</v>
          </cell>
          <cell r="AP268">
            <v>0</v>
          </cell>
          <cell r="AQ268">
            <v>0</v>
          </cell>
          <cell r="AR268">
            <v>0</v>
          </cell>
          <cell r="AW268">
            <v>3.8574994290804465E-7</v>
          </cell>
          <cell r="AY268">
            <v>1</v>
          </cell>
          <cell r="AZ268" t="str">
            <v/>
          </cell>
          <cell r="BA268">
            <v>18740000000</v>
          </cell>
          <cell r="BF268">
            <v>2130000</v>
          </cell>
          <cell r="BG268">
            <v>0</v>
          </cell>
          <cell r="BH268" t="str">
            <v/>
          </cell>
          <cell r="BI268" t="str">
            <v/>
          </cell>
          <cell r="BJ268" t="str">
            <v/>
          </cell>
          <cell r="BK268" t="str">
            <v/>
          </cell>
          <cell r="BL268">
            <v>2130000</v>
          </cell>
          <cell r="BM268">
            <v>1</v>
          </cell>
          <cell r="BN268">
            <v>0</v>
          </cell>
          <cell r="BO268" t="str">
            <v/>
          </cell>
          <cell r="BP268" t="str">
            <v/>
          </cell>
          <cell r="BQ268">
            <v>0</v>
          </cell>
          <cell r="BR268">
            <v>0</v>
          </cell>
          <cell r="BS268">
            <v>0</v>
          </cell>
          <cell r="BT268">
            <v>0</v>
          </cell>
          <cell r="BU268">
            <v>0</v>
          </cell>
          <cell r="BV268">
            <v>0</v>
          </cell>
          <cell r="BW268">
            <v>0</v>
          </cell>
          <cell r="BX268">
            <v>0</v>
          </cell>
          <cell r="BY268">
            <v>0</v>
          </cell>
          <cell r="BZ268">
            <v>1</v>
          </cell>
          <cell r="CA268">
            <v>1</v>
          </cell>
          <cell r="CB268">
            <v>0</v>
          </cell>
          <cell r="CC268">
            <v>1</v>
          </cell>
          <cell r="CD268">
            <v>0</v>
          </cell>
          <cell r="CE268">
            <v>0</v>
          </cell>
          <cell r="CF268">
            <v>0</v>
          </cell>
          <cell r="CG268">
            <v>0</v>
          </cell>
          <cell r="CH268">
            <v>1</v>
          </cell>
          <cell r="CI268">
            <v>0</v>
          </cell>
          <cell r="CJ268">
            <v>0</v>
          </cell>
          <cell r="CK268">
            <v>1</v>
          </cell>
          <cell r="CL268">
            <v>0</v>
          </cell>
          <cell r="CM268">
            <v>1</v>
          </cell>
          <cell r="CN268">
            <v>0</v>
          </cell>
          <cell r="CO268">
            <v>0</v>
          </cell>
          <cell r="CP268">
            <v>0</v>
          </cell>
        </row>
        <row r="269">
          <cell r="A269" t="str">
            <v>Sudan</v>
          </cell>
          <cell r="D269">
            <v>0</v>
          </cell>
          <cell r="E269">
            <v>0</v>
          </cell>
          <cell r="F269" t="str">
            <v>SDN</v>
          </cell>
          <cell r="G269" t="str">
            <v>SD</v>
          </cell>
          <cell r="H269" t="str">
            <v>Sudan</v>
          </cell>
          <cell r="I269">
            <v>1</v>
          </cell>
          <cell r="J269" t="str">
            <v>Middle East, North Africa, Afghanistan, and Pakistan</v>
          </cell>
          <cell r="K269" t="str">
            <v>developing</v>
          </cell>
          <cell r="L269">
            <v>0</v>
          </cell>
          <cell r="M269">
            <v>0</v>
          </cell>
          <cell r="N269">
            <v>0</v>
          </cell>
          <cell r="O269">
            <v>0</v>
          </cell>
          <cell r="P269">
            <v>0</v>
          </cell>
          <cell r="Q269">
            <v>0</v>
          </cell>
          <cell r="R269">
            <v>0</v>
          </cell>
          <cell r="S269">
            <v>0</v>
          </cell>
          <cell r="T269">
            <v>0</v>
          </cell>
          <cell r="U269">
            <v>0</v>
          </cell>
          <cell r="V269">
            <v>0</v>
          </cell>
          <cell r="W269">
            <v>0</v>
          </cell>
          <cell r="X269">
            <v>0</v>
          </cell>
          <cell r="Y269" t="str">
            <v>Sub-Saharan Africa</v>
          </cell>
          <cell r="Z269">
            <v>1</v>
          </cell>
          <cell r="AA269">
            <v>0</v>
          </cell>
          <cell r="AB269" t="str">
            <v>Lower middle income</v>
          </cell>
          <cell r="AC269">
            <v>40851536134</v>
          </cell>
          <cell r="AE269" t="str">
            <v/>
          </cell>
          <cell r="AL269">
            <v>2.7199999749427661E-5</v>
          </cell>
          <cell r="AM269" t="str">
            <v/>
          </cell>
          <cell r="AN269" t="str">
            <v>Sudan</v>
          </cell>
          <cell r="AO269">
            <v>0</v>
          </cell>
          <cell r="AP269">
            <v>0</v>
          </cell>
          <cell r="AQ269">
            <v>0</v>
          </cell>
          <cell r="AR269">
            <v>0</v>
          </cell>
          <cell r="AW269">
            <v>2.6236099734015557E-6</v>
          </cell>
          <cell r="AY269">
            <v>0</v>
          </cell>
          <cell r="AZ269" t="str">
            <v/>
          </cell>
          <cell r="BA269">
            <v>40851536134</v>
          </cell>
          <cell r="BB269">
            <v>0</v>
          </cell>
          <cell r="BE269">
            <v>0.34999999403953552</v>
          </cell>
          <cell r="BF269">
            <v>2656767.7171898899</v>
          </cell>
          <cell r="BG269">
            <v>0</v>
          </cell>
          <cell r="BH269" t="str">
            <v/>
          </cell>
          <cell r="BI269" t="str">
            <v/>
          </cell>
          <cell r="BJ269" t="str">
            <v/>
          </cell>
          <cell r="BK269" t="str">
            <v/>
          </cell>
          <cell r="BL269">
            <v>2656767.75</v>
          </cell>
          <cell r="BM269">
            <v>1</v>
          </cell>
          <cell r="BN269">
            <v>0</v>
          </cell>
          <cell r="BO269" t="str">
            <v/>
          </cell>
          <cell r="BP269" t="str">
            <v/>
          </cell>
          <cell r="BQ269">
            <v>0</v>
          </cell>
          <cell r="BR269">
            <v>0</v>
          </cell>
          <cell r="BS269">
            <v>0</v>
          </cell>
          <cell r="BT269">
            <v>0</v>
          </cell>
          <cell r="BU269">
            <v>0</v>
          </cell>
          <cell r="BV269">
            <v>0</v>
          </cell>
          <cell r="BW269">
            <v>0</v>
          </cell>
          <cell r="BX269">
            <v>0</v>
          </cell>
          <cell r="BY269">
            <v>0</v>
          </cell>
          <cell r="BZ269">
            <v>1</v>
          </cell>
          <cell r="CA269">
            <v>1</v>
          </cell>
          <cell r="CB269">
            <v>0</v>
          </cell>
          <cell r="CC269">
            <v>1</v>
          </cell>
          <cell r="CD269">
            <v>0</v>
          </cell>
          <cell r="CE269">
            <v>0</v>
          </cell>
          <cell r="CF269">
            <v>0</v>
          </cell>
          <cell r="CG269">
            <v>0</v>
          </cell>
          <cell r="CH269">
            <v>1</v>
          </cell>
          <cell r="CI269">
            <v>0</v>
          </cell>
          <cell r="CJ269">
            <v>0</v>
          </cell>
          <cell r="CK269">
            <v>1</v>
          </cell>
          <cell r="CL269">
            <v>0</v>
          </cell>
          <cell r="CM269">
            <v>0</v>
          </cell>
          <cell r="CN269">
            <v>0</v>
          </cell>
          <cell r="CO269">
            <v>0</v>
          </cell>
          <cell r="CP269">
            <v>1</v>
          </cell>
        </row>
        <row r="270">
          <cell r="A270" t="str">
            <v>Tanzania</v>
          </cell>
          <cell r="B270" t="str">
            <v>Tanzania</v>
          </cell>
          <cell r="C270" t="str">
            <v>Tanzania2</v>
          </cell>
          <cell r="D270">
            <v>1</v>
          </cell>
          <cell r="E270">
            <v>1</v>
          </cell>
          <cell r="F270" t="str">
            <v>TZA</v>
          </cell>
          <cell r="G270" t="str">
            <v>TZ</v>
          </cell>
          <cell r="H270" t="str">
            <v>Tanzania</v>
          </cell>
          <cell r="I270">
            <v>1</v>
          </cell>
          <cell r="J270" t="str">
            <v>Sub-Saharan Africa</v>
          </cell>
          <cell r="K270" t="str">
            <v>developing</v>
          </cell>
          <cell r="L270">
            <v>0</v>
          </cell>
          <cell r="M270">
            <v>0</v>
          </cell>
          <cell r="N270">
            <v>0</v>
          </cell>
          <cell r="O270">
            <v>0</v>
          </cell>
          <cell r="P270">
            <v>0</v>
          </cell>
          <cell r="Q270">
            <v>0</v>
          </cell>
          <cell r="R270">
            <v>0</v>
          </cell>
          <cell r="S270">
            <v>0</v>
          </cell>
          <cell r="T270">
            <v>0</v>
          </cell>
          <cell r="U270">
            <v>0</v>
          </cell>
          <cell r="V270">
            <v>0</v>
          </cell>
          <cell r="W270">
            <v>0</v>
          </cell>
          <cell r="X270">
            <v>0</v>
          </cell>
          <cell r="Y270" t="str">
            <v>Sub-Saharan Africa</v>
          </cell>
          <cell r="Z270">
            <v>1</v>
          </cell>
          <cell r="AA270">
            <v>0</v>
          </cell>
          <cell r="AB270" t="str">
            <v>Low income</v>
          </cell>
          <cell r="AC270">
            <v>58001200572</v>
          </cell>
          <cell r="AE270" t="str">
            <v/>
          </cell>
          <cell r="AH270">
            <v>75</v>
          </cell>
          <cell r="AI270">
            <v>128.91679382324219</v>
          </cell>
          <cell r="AJ270">
            <v>4.0653999894857407E-3</v>
          </cell>
          <cell r="AK270">
            <v>73.400001525878906</v>
          </cell>
          <cell r="AL270">
            <v>3.4600001526996493E-5</v>
          </cell>
          <cell r="AM270">
            <v>15938000</v>
          </cell>
          <cell r="AN270" t="str">
            <v>Tanzania</v>
          </cell>
          <cell r="AO270">
            <v>1</v>
          </cell>
          <cell r="AP270">
            <v>1</v>
          </cell>
          <cell r="AQ270">
            <v>0</v>
          </cell>
          <cell r="AR270">
            <v>1</v>
          </cell>
          <cell r="AS270">
            <v>62</v>
          </cell>
          <cell r="AT270">
            <v>40.076306987458878</v>
          </cell>
          <cell r="AU270">
            <v>1.0550501320156177E-3</v>
          </cell>
          <cell r="AV270">
            <v>46.083791525247626</v>
          </cell>
          <cell r="AW270">
            <v>6.8664024493346213E-5</v>
          </cell>
          <cell r="AX270">
            <v>0.3</v>
          </cell>
          <cell r="AY270">
            <v>4</v>
          </cell>
          <cell r="AZ270" t="str">
            <v/>
          </cell>
          <cell r="BA270">
            <v>58001200572</v>
          </cell>
          <cell r="BB270">
            <v>878.46913146972656</v>
          </cell>
          <cell r="BE270">
            <v>0.30000001192092896</v>
          </cell>
          <cell r="BF270">
            <v>11984166.6666667</v>
          </cell>
          <cell r="BG270">
            <v>0</v>
          </cell>
          <cell r="BH270">
            <v>100.61867687172344</v>
          </cell>
          <cell r="BI270">
            <v>2.9603660759353976E-3</v>
          </cell>
          <cell r="BJ270">
            <v>70.774999999999991</v>
          </cell>
          <cell r="BK270">
            <v>2.2862141264976038E-5</v>
          </cell>
          <cell r="BL270">
            <v>11984167</v>
          </cell>
          <cell r="BM270">
            <v>1</v>
          </cell>
          <cell r="BN270">
            <v>1</v>
          </cell>
          <cell r="BO270">
            <v>0</v>
          </cell>
          <cell r="BP270">
            <v>0</v>
          </cell>
          <cell r="BQ270">
            <v>0</v>
          </cell>
          <cell r="BR270">
            <v>0</v>
          </cell>
          <cell r="BS270">
            <v>0</v>
          </cell>
          <cell r="BT270">
            <v>0</v>
          </cell>
          <cell r="BU270">
            <v>0</v>
          </cell>
          <cell r="BV270">
            <v>0</v>
          </cell>
          <cell r="BW270">
            <v>0</v>
          </cell>
          <cell r="BX270">
            <v>0</v>
          </cell>
          <cell r="BY270">
            <v>0</v>
          </cell>
          <cell r="BZ270">
            <v>1</v>
          </cell>
          <cell r="CA270">
            <v>1</v>
          </cell>
          <cell r="CB270">
            <v>0</v>
          </cell>
          <cell r="CC270">
            <v>1</v>
          </cell>
          <cell r="CD270">
            <v>0</v>
          </cell>
          <cell r="CE270">
            <v>0</v>
          </cell>
          <cell r="CF270">
            <v>0</v>
          </cell>
          <cell r="CG270">
            <v>0</v>
          </cell>
          <cell r="CH270">
            <v>1</v>
          </cell>
          <cell r="CI270">
            <v>0</v>
          </cell>
          <cell r="CJ270">
            <v>0</v>
          </cell>
          <cell r="CK270">
            <v>1</v>
          </cell>
          <cell r="CL270">
            <v>0</v>
          </cell>
          <cell r="CM270">
            <v>1</v>
          </cell>
          <cell r="CN270">
            <v>0</v>
          </cell>
          <cell r="CO270">
            <v>0</v>
          </cell>
          <cell r="CP270">
            <v>0</v>
          </cell>
        </row>
        <row r="271">
          <cell r="A271" t="str">
            <v>Togo</v>
          </cell>
          <cell r="D271">
            <v>0</v>
          </cell>
          <cell r="E271">
            <v>0</v>
          </cell>
          <cell r="F271" t="str">
            <v>TGO</v>
          </cell>
          <cell r="G271" t="str">
            <v>TG</v>
          </cell>
          <cell r="H271" t="str">
            <v>Togo</v>
          </cell>
          <cell r="I271">
            <v>1</v>
          </cell>
          <cell r="J271" t="str">
            <v>Sub-Saharan Africa</v>
          </cell>
          <cell r="K271" t="str">
            <v>developing</v>
          </cell>
          <cell r="L271">
            <v>0</v>
          </cell>
          <cell r="M271">
            <v>0</v>
          </cell>
          <cell r="N271">
            <v>0</v>
          </cell>
          <cell r="O271">
            <v>0</v>
          </cell>
          <cell r="P271">
            <v>0</v>
          </cell>
          <cell r="Q271">
            <v>0</v>
          </cell>
          <cell r="R271">
            <v>0</v>
          </cell>
          <cell r="S271">
            <v>0</v>
          </cell>
          <cell r="T271">
            <v>0</v>
          </cell>
          <cell r="U271">
            <v>0</v>
          </cell>
          <cell r="V271">
            <v>0</v>
          </cell>
          <cell r="W271">
            <v>0</v>
          </cell>
          <cell r="X271">
            <v>0</v>
          </cell>
          <cell r="Y271" t="str">
            <v>Sub-Saharan Africa</v>
          </cell>
          <cell r="Z271">
            <v>1</v>
          </cell>
          <cell r="AA271">
            <v>0</v>
          </cell>
          <cell r="AB271" t="str">
            <v>Low income</v>
          </cell>
          <cell r="AC271">
            <v>5358722983</v>
          </cell>
          <cell r="AE271" t="str">
            <v/>
          </cell>
          <cell r="AL271">
            <v>4.1700000110722613E-6</v>
          </cell>
          <cell r="AM271" t="str">
            <v/>
          </cell>
          <cell r="AN271" t="str">
            <v>Togo</v>
          </cell>
          <cell r="AO271">
            <v>0</v>
          </cell>
          <cell r="AP271">
            <v>0</v>
          </cell>
          <cell r="AQ271">
            <v>0</v>
          </cell>
          <cell r="AR271">
            <v>0</v>
          </cell>
          <cell r="AW271">
            <v>7.3586055680308803E-5</v>
          </cell>
          <cell r="AY271">
            <v>2</v>
          </cell>
          <cell r="AZ271" t="str">
            <v/>
          </cell>
          <cell r="BA271">
            <v>5358722983</v>
          </cell>
          <cell r="BE271">
            <v>0.17499999999999999</v>
          </cell>
          <cell r="BG271">
            <v>0</v>
          </cell>
          <cell r="BH271" t="str">
            <v/>
          </cell>
          <cell r="BI271" t="str">
            <v/>
          </cell>
          <cell r="BJ271" t="str">
            <v/>
          </cell>
          <cell r="BK271" t="str">
            <v/>
          </cell>
          <cell r="BL271">
            <v>11739630</v>
          </cell>
          <cell r="BM271">
            <v>1</v>
          </cell>
          <cell r="BN271">
            <v>0</v>
          </cell>
          <cell r="BO271" t="str">
            <v/>
          </cell>
          <cell r="BP271" t="str">
            <v/>
          </cell>
          <cell r="BQ271">
            <v>0</v>
          </cell>
          <cell r="BR271">
            <v>0</v>
          </cell>
          <cell r="BS271">
            <v>0</v>
          </cell>
          <cell r="BT271">
            <v>0</v>
          </cell>
          <cell r="BU271">
            <v>0</v>
          </cell>
          <cell r="BV271">
            <v>0</v>
          </cell>
          <cell r="BW271">
            <v>0</v>
          </cell>
          <cell r="BX271">
            <v>0</v>
          </cell>
          <cell r="BY271">
            <v>0</v>
          </cell>
          <cell r="BZ271">
            <v>1</v>
          </cell>
          <cell r="CA271">
            <v>1</v>
          </cell>
          <cell r="CB271">
            <v>0</v>
          </cell>
          <cell r="CC271">
            <v>1</v>
          </cell>
          <cell r="CD271">
            <v>0</v>
          </cell>
          <cell r="CE271">
            <v>0</v>
          </cell>
          <cell r="CF271">
            <v>0</v>
          </cell>
          <cell r="CG271">
            <v>0</v>
          </cell>
          <cell r="CH271">
            <v>1</v>
          </cell>
          <cell r="CI271">
            <v>0</v>
          </cell>
          <cell r="CJ271">
            <v>0</v>
          </cell>
          <cell r="CK271">
            <v>1</v>
          </cell>
          <cell r="CL271">
            <v>0</v>
          </cell>
          <cell r="CM271">
            <v>1</v>
          </cell>
          <cell r="CN271">
            <v>0</v>
          </cell>
          <cell r="CO271">
            <v>0</v>
          </cell>
          <cell r="CP271">
            <v>0</v>
          </cell>
        </row>
        <row r="272">
          <cell r="A272" t="str">
            <v>Uganda</v>
          </cell>
          <cell r="D272">
            <v>0</v>
          </cell>
          <cell r="E272">
            <v>0</v>
          </cell>
          <cell r="F272" t="str">
            <v>UGA</v>
          </cell>
          <cell r="G272" t="str">
            <v>UG</v>
          </cell>
          <cell r="H272" t="str">
            <v>Uganda</v>
          </cell>
          <cell r="I272">
            <v>1</v>
          </cell>
          <cell r="J272" t="str">
            <v>Sub-Saharan Africa</v>
          </cell>
          <cell r="K272" t="str">
            <v>developing</v>
          </cell>
          <cell r="L272">
            <v>0</v>
          </cell>
          <cell r="M272">
            <v>0</v>
          </cell>
          <cell r="N272">
            <v>0</v>
          </cell>
          <cell r="O272">
            <v>0</v>
          </cell>
          <cell r="P272">
            <v>0</v>
          </cell>
          <cell r="Q272">
            <v>0</v>
          </cell>
          <cell r="R272">
            <v>0</v>
          </cell>
          <cell r="S272">
            <v>0</v>
          </cell>
          <cell r="T272">
            <v>0</v>
          </cell>
          <cell r="U272">
            <v>0</v>
          </cell>
          <cell r="V272">
            <v>0</v>
          </cell>
          <cell r="W272">
            <v>0</v>
          </cell>
          <cell r="X272">
            <v>0</v>
          </cell>
          <cell r="Y272" t="str">
            <v>Sub-Saharan Africa</v>
          </cell>
          <cell r="Z272">
            <v>1</v>
          </cell>
          <cell r="AA272">
            <v>0</v>
          </cell>
          <cell r="AB272" t="str">
            <v>Low income</v>
          </cell>
          <cell r="AC272">
            <v>27461440192</v>
          </cell>
          <cell r="AE272" t="str">
            <v/>
          </cell>
          <cell r="AL272">
            <v>6.2999999499879777E-5</v>
          </cell>
          <cell r="AM272" t="str">
            <v/>
          </cell>
          <cell r="AN272" t="str">
            <v>Uganda</v>
          </cell>
          <cell r="AO272">
            <v>0</v>
          </cell>
          <cell r="AP272">
            <v>0</v>
          </cell>
          <cell r="AQ272">
            <v>0</v>
          </cell>
          <cell r="AR272">
            <v>0</v>
          </cell>
          <cell r="AW272">
            <v>1.1055098426539674E-4</v>
          </cell>
          <cell r="AY272">
            <v>4</v>
          </cell>
          <cell r="AZ272" t="str">
            <v/>
          </cell>
          <cell r="BA272">
            <v>27461440192</v>
          </cell>
          <cell r="BB272">
            <v>350.133056640625</v>
          </cell>
          <cell r="BE272">
            <v>0.30000001192092896</v>
          </cell>
          <cell r="BF272">
            <v>21148183.932221498</v>
          </cell>
          <cell r="BG272">
            <v>0</v>
          </cell>
          <cell r="BH272" t="str">
            <v/>
          </cell>
          <cell r="BI272" t="str">
            <v/>
          </cell>
          <cell r="BJ272" t="str">
            <v/>
          </cell>
          <cell r="BK272" t="str">
            <v/>
          </cell>
          <cell r="BL272">
            <v>21148184</v>
          </cell>
          <cell r="BM272">
            <v>1</v>
          </cell>
          <cell r="BN272">
            <v>0</v>
          </cell>
          <cell r="BO272" t="str">
            <v/>
          </cell>
          <cell r="BP272" t="str">
            <v/>
          </cell>
          <cell r="BQ272">
            <v>0</v>
          </cell>
          <cell r="BR272">
            <v>0</v>
          </cell>
          <cell r="BS272">
            <v>0</v>
          </cell>
          <cell r="BT272">
            <v>0</v>
          </cell>
          <cell r="BU272">
            <v>0</v>
          </cell>
          <cell r="BV272">
            <v>0</v>
          </cell>
          <cell r="BW272">
            <v>0</v>
          </cell>
          <cell r="BX272">
            <v>0</v>
          </cell>
          <cell r="BY272">
            <v>0</v>
          </cell>
          <cell r="BZ272">
            <v>1</v>
          </cell>
          <cell r="CA272">
            <v>1</v>
          </cell>
          <cell r="CB272">
            <v>0</v>
          </cell>
          <cell r="CC272">
            <v>1</v>
          </cell>
          <cell r="CD272">
            <v>0</v>
          </cell>
          <cell r="CE272">
            <v>0</v>
          </cell>
          <cell r="CF272">
            <v>0</v>
          </cell>
          <cell r="CG272">
            <v>0</v>
          </cell>
          <cell r="CH272">
            <v>1</v>
          </cell>
          <cell r="CI272">
            <v>0</v>
          </cell>
          <cell r="CJ272">
            <v>0</v>
          </cell>
          <cell r="CK272">
            <v>1</v>
          </cell>
          <cell r="CL272">
            <v>0</v>
          </cell>
          <cell r="CM272">
            <v>1</v>
          </cell>
          <cell r="CN272">
            <v>0</v>
          </cell>
          <cell r="CO272">
            <v>0</v>
          </cell>
          <cell r="CP272">
            <v>0</v>
          </cell>
        </row>
        <row r="273">
          <cell r="A273" t="str">
            <v>Zambia</v>
          </cell>
          <cell r="D273">
            <v>0</v>
          </cell>
          <cell r="E273">
            <v>0</v>
          </cell>
          <cell r="F273" t="str">
            <v>ZMB</v>
          </cell>
          <cell r="G273" t="str">
            <v>ZM</v>
          </cell>
          <cell r="H273" t="str">
            <v>Zambia</v>
          </cell>
          <cell r="I273">
            <v>1</v>
          </cell>
          <cell r="J273" t="str">
            <v>Sub-Saharan Africa</v>
          </cell>
          <cell r="K273" t="str">
            <v>developing</v>
          </cell>
          <cell r="L273">
            <v>0</v>
          </cell>
          <cell r="M273">
            <v>0</v>
          </cell>
          <cell r="N273">
            <v>0</v>
          </cell>
          <cell r="O273">
            <v>0</v>
          </cell>
          <cell r="P273">
            <v>0</v>
          </cell>
          <cell r="Q273">
            <v>0</v>
          </cell>
          <cell r="R273">
            <v>0</v>
          </cell>
          <cell r="S273">
            <v>0</v>
          </cell>
          <cell r="T273">
            <v>0</v>
          </cell>
          <cell r="U273">
            <v>0</v>
          </cell>
          <cell r="V273">
            <v>0</v>
          </cell>
          <cell r="W273">
            <v>0</v>
          </cell>
          <cell r="X273">
            <v>0</v>
          </cell>
          <cell r="Y273" t="str">
            <v>Sub-Saharan Africa</v>
          </cell>
          <cell r="Z273">
            <v>1</v>
          </cell>
          <cell r="AA273">
            <v>0</v>
          </cell>
          <cell r="AB273" t="str">
            <v>Lower middle income</v>
          </cell>
          <cell r="AC273">
            <v>26720073436</v>
          </cell>
          <cell r="AE273" t="str">
            <v/>
          </cell>
          <cell r="AL273">
            <v>4.9900001613423228E-5</v>
          </cell>
          <cell r="AM273" t="str">
            <v/>
          </cell>
          <cell r="AN273" t="str">
            <v>Zambia</v>
          </cell>
          <cell r="AO273">
            <v>0</v>
          </cell>
          <cell r="AP273">
            <v>0</v>
          </cell>
          <cell r="AQ273">
            <v>0</v>
          </cell>
          <cell r="AR273">
            <v>0</v>
          </cell>
          <cell r="AW273">
            <v>2.4664504175781686E-4</v>
          </cell>
          <cell r="AY273">
            <v>7</v>
          </cell>
          <cell r="AZ273" t="str">
            <v/>
          </cell>
          <cell r="BA273">
            <v>26720073436</v>
          </cell>
          <cell r="BB273">
            <v>492.72193908691406</v>
          </cell>
          <cell r="BE273">
            <v>0.34999999403953552</v>
          </cell>
          <cell r="BF273">
            <v>3644669.8908784301</v>
          </cell>
          <cell r="BG273">
            <v>0</v>
          </cell>
          <cell r="BH273" t="str">
            <v/>
          </cell>
          <cell r="BI273" t="str">
            <v/>
          </cell>
          <cell r="BJ273" t="str">
            <v/>
          </cell>
          <cell r="BK273" t="str">
            <v/>
          </cell>
          <cell r="BL273">
            <v>3644670</v>
          </cell>
          <cell r="BM273">
            <v>1</v>
          </cell>
          <cell r="BN273">
            <v>0</v>
          </cell>
          <cell r="BO273" t="str">
            <v/>
          </cell>
          <cell r="BP273" t="str">
            <v/>
          </cell>
          <cell r="BQ273">
            <v>0</v>
          </cell>
          <cell r="BR273">
            <v>0</v>
          </cell>
          <cell r="BS273">
            <v>0</v>
          </cell>
          <cell r="BT273">
            <v>0</v>
          </cell>
          <cell r="BU273">
            <v>0</v>
          </cell>
          <cell r="BV273">
            <v>0</v>
          </cell>
          <cell r="BW273">
            <v>0</v>
          </cell>
          <cell r="BX273">
            <v>0</v>
          </cell>
          <cell r="BY273">
            <v>0</v>
          </cell>
          <cell r="BZ273">
            <v>1</v>
          </cell>
          <cell r="CA273">
            <v>1</v>
          </cell>
          <cell r="CB273">
            <v>0</v>
          </cell>
          <cell r="CC273">
            <v>1</v>
          </cell>
          <cell r="CD273">
            <v>0</v>
          </cell>
          <cell r="CE273">
            <v>0</v>
          </cell>
          <cell r="CF273">
            <v>0</v>
          </cell>
          <cell r="CG273">
            <v>0</v>
          </cell>
          <cell r="CH273">
            <v>1</v>
          </cell>
          <cell r="CI273">
            <v>0</v>
          </cell>
          <cell r="CJ273">
            <v>0</v>
          </cell>
          <cell r="CK273">
            <v>1</v>
          </cell>
          <cell r="CL273">
            <v>0</v>
          </cell>
          <cell r="CM273">
            <v>0</v>
          </cell>
          <cell r="CN273">
            <v>0</v>
          </cell>
          <cell r="CO273">
            <v>0</v>
          </cell>
          <cell r="CP273">
            <v>1</v>
          </cell>
        </row>
        <row r="274">
          <cell r="A274" t="str">
            <v>Zimbabwe</v>
          </cell>
          <cell r="D274">
            <v>0</v>
          </cell>
          <cell r="E274">
            <v>0</v>
          </cell>
          <cell r="F274" t="str">
            <v>ZWE</v>
          </cell>
          <cell r="G274" t="str">
            <v>ZW</v>
          </cell>
          <cell r="H274" t="str">
            <v>Zimbabwe</v>
          </cell>
          <cell r="I274">
            <v>1</v>
          </cell>
          <cell r="J274" t="str">
            <v>Sub-Saharan Africa</v>
          </cell>
          <cell r="K274" t="str">
            <v>developing</v>
          </cell>
          <cell r="L274">
            <v>0</v>
          </cell>
          <cell r="M274">
            <v>0</v>
          </cell>
          <cell r="N274">
            <v>0</v>
          </cell>
          <cell r="O274">
            <v>0</v>
          </cell>
          <cell r="P274">
            <v>0</v>
          </cell>
          <cell r="Q274">
            <v>0</v>
          </cell>
          <cell r="R274">
            <v>0</v>
          </cell>
          <cell r="S274">
            <v>0</v>
          </cell>
          <cell r="T274">
            <v>0</v>
          </cell>
          <cell r="U274">
            <v>0</v>
          </cell>
          <cell r="V274">
            <v>0</v>
          </cell>
          <cell r="W274">
            <v>0</v>
          </cell>
          <cell r="X274">
            <v>0</v>
          </cell>
          <cell r="Y274" t="str">
            <v>Sub-Saharan Africa</v>
          </cell>
          <cell r="Z274">
            <v>1</v>
          </cell>
          <cell r="AA274">
            <v>0</v>
          </cell>
          <cell r="AB274" t="str">
            <v>Low income</v>
          </cell>
          <cell r="AC274">
            <v>31000519447</v>
          </cell>
          <cell r="AE274" t="str">
            <v/>
          </cell>
          <cell r="AL274">
            <v>6.2700000853510574E-6</v>
          </cell>
          <cell r="AM274" t="str">
            <v/>
          </cell>
          <cell r="AN274" t="str">
            <v>Zimbabwe</v>
          </cell>
          <cell r="AO274">
            <v>0</v>
          </cell>
          <cell r="AP274">
            <v>0</v>
          </cell>
          <cell r="AQ274">
            <v>0</v>
          </cell>
          <cell r="AR274">
            <v>0</v>
          </cell>
          <cell r="AW274">
            <v>4.3975808941592949E-5</v>
          </cell>
          <cell r="AY274">
            <v>8</v>
          </cell>
          <cell r="AZ274" t="str">
            <v>English</v>
          </cell>
          <cell r="BA274">
            <v>31000519447</v>
          </cell>
          <cell r="BB274">
            <v>753.45281982421875</v>
          </cell>
          <cell r="BE274">
            <v>0.25</v>
          </cell>
          <cell r="BG274">
            <v>0</v>
          </cell>
          <cell r="BH274" t="str">
            <v/>
          </cell>
          <cell r="BI274" t="str">
            <v/>
          </cell>
          <cell r="BJ274" t="str">
            <v/>
          </cell>
          <cell r="BK274" t="str">
            <v/>
          </cell>
          <cell r="BL274">
            <v>3119444.5</v>
          </cell>
          <cell r="BM274">
            <v>1</v>
          </cell>
          <cell r="BN274">
            <v>0</v>
          </cell>
          <cell r="BO274" t="str">
            <v/>
          </cell>
          <cell r="BP274" t="str">
            <v/>
          </cell>
          <cell r="BQ274">
            <v>0</v>
          </cell>
          <cell r="BR274">
            <v>0</v>
          </cell>
          <cell r="BS274">
            <v>0</v>
          </cell>
          <cell r="BT274">
            <v>0</v>
          </cell>
          <cell r="BU274">
            <v>0</v>
          </cell>
          <cell r="BV274">
            <v>0</v>
          </cell>
          <cell r="BW274">
            <v>0</v>
          </cell>
          <cell r="BX274">
            <v>0</v>
          </cell>
          <cell r="BY274">
            <v>0</v>
          </cell>
          <cell r="BZ274">
            <v>1</v>
          </cell>
          <cell r="CA274">
            <v>1</v>
          </cell>
          <cell r="CB274">
            <v>0</v>
          </cell>
          <cell r="CC274">
            <v>1</v>
          </cell>
          <cell r="CD274">
            <v>0</v>
          </cell>
          <cell r="CE274">
            <v>0</v>
          </cell>
          <cell r="CF274">
            <v>0</v>
          </cell>
          <cell r="CG274">
            <v>0</v>
          </cell>
          <cell r="CH274">
            <v>1</v>
          </cell>
          <cell r="CI274">
            <v>0</v>
          </cell>
          <cell r="CJ274">
            <v>0</v>
          </cell>
          <cell r="CK274">
            <v>1</v>
          </cell>
          <cell r="CL274">
            <v>0</v>
          </cell>
          <cell r="CM274">
            <v>1</v>
          </cell>
          <cell r="CN274">
            <v>0</v>
          </cell>
          <cell r="CO274">
            <v>0</v>
          </cell>
          <cell r="CP27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M145"/>
  <sheetViews>
    <sheetView zoomScaleNormal="100" workbookViewId="0">
      <pane ySplit="1" topLeftCell="C7" activePane="bottomLeft" state="frozen"/>
      <selection pane="bottomLeft" activeCell="C7" sqref="C7"/>
    </sheetView>
  </sheetViews>
  <sheetFormatPr defaultColWidth="9.140625" defaultRowHeight="12.75" customHeight="1"/>
  <cols>
    <col min="1" max="1" width="7.5703125" style="6" customWidth="1"/>
    <col min="2" max="2" width="28.85546875" bestFit="1" customWidth="1"/>
    <col min="3" max="3" width="8.140625" bestFit="1" customWidth="1"/>
    <col min="4" max="4" width="8.140625" customWidth="1"/>
    <col min="5" max="5" width="15.140625" style="55" bestFit="1" customWidth="1"/>
    <col min="6" max="6" width="15.28515625" style="56" bestFit="1" customWidth="1"/>
    <col min="7" max="7" width="19.5703125" style="55" bestFit="1" customWidth="1"/>
    <col min="8" max="8" width="25.28515625" style="6" bestFit="1" customWidth="1"/>
    <col min="9" max="9" width="21" style="6" bestFit="1" customWidth="1"/>
    <col min="10" max="10" width="22.140625" hidden="1" customWidth="1"/>
    <col min="11" max="11" width="33.85546875" hidden="1" customWidth="1"/>
    <col min="12" max="12" width="0" hidden="1" customWidth="1"/>
  </cols>
  <sheetData>
    <row r="1" spans="1:12" ht="12.75" customHeight="1">
      <c r="A1" s="69" t="s">
        <v>0</v>
      </c>
      <c r="B1" s="70" t="s">
        <v>1</v>
      </c>
      <c r="C1" s="70" t="s">
        <v>2</v>
      </c>
      <c r="D1" s="70" t="s">
        <v>3</v>
      </c>
      <c r="E1" s="71" t="s">
        <v>4</v>
      </c>
      <c r="F1" s="72" t="s">
        <v>5</v>
      </c>
      <c r="G1" s="71" t="s">
        <v>6</v>
      </c>
      <c r="H1" s="71" t="s">
        <v>7</v>
      </c>
      <c r="I1" s="73" t="s">
        <v>8</v>
      </c>
      <c r="J1" s="74" t="s">
        <v>9</v>
      </c>
      <c r="K1" s="74" t="s">
        <v>10</v>
      </c>
      <c r="L1" s="64" t="s">
        <v>0</v>
      </c>
    </row>
    <row r="2" spans="1:12" ht="12.75" customHeight="1">
      <c r="A2" s="65">
        <f t="shared" ref="A2:A33" si="0">_xlfn.RANK.AVG(E2,$E$2:$E$134)</f>
        <v>1</v>
      </c>
      <c r="B2" s="37" t="s">
        <v>11</v>
      </c>
      <c r="C2" s="5" t="s">
        <v>12</v>
      </c>
      <c r="D2" s="5" t="s">
        <v>13</v>
      </c>
      <c r="E2" s="66">
        <f t="shared" ref="E2:E33" si="1">((G2^3)*(H2^(1/3)))/100</f>
        <v>1575.1874665676469</v>
      </c>
      <c r="F2" s="67">
        <f t="shared" ref="F2:F33" si="2">E2/SUM($E$2:$E$134)</f>
        <v>4.6259826129881693E-2</v>
      </c>
      <c r="G2" s="66">
        <f>VLOOKUP(D2,'SS2020'!C:X,22,0)</f>
        <v>76.075000000000003</v>
      </c>
      <c r="H2" s="68">
        <f>VLOOKUP(B2,'GSW2020'!$A$3:$D$135,4,0)</f>
        <v>4.5795108614446606E-2</v>
      </c>
      <c r="I2" s="65">
        <v>1</v>
      </c>
      <c r="J2" s="37">
        <v>1</v>
      </c>
      <c r="K2" s="37">
        <v>0</v>
      </c>
      <c r="L2" s="37">
        <f t="shared" ref="L2:L33" si="3">A2</f>
        <v>1</v>
      </c>
    </row>
    <row r="3" spans="1:12" ht="12.75" customHeight="1">
      <c r="A3" s="65">
        <f t="shared" si="0"/>
        <v>2</v>
      </c>
      <c r="B3" s="5" t="s">
        <v>14</v>
      </c>
      <c r="C3" s="5" t="s">
        <v>15</v>
      </c>
      <c r="D3" s="5" t="s">
        <v>16</v>
      </c>
      <c r="E3" s="66">
        <f t="shared" si="1"/>
        <v>1486.957076631109</v>
      </c>
      <c r="F3" s="67">
        <f t="shared" si="2"/>
        <v>4.3668691687497131E-2</v>
      </c>
      <c r="G3" s="66">
        <f>VLOOKUP(D3,'SS2020'!C:X,22,0)</f>
        <v>62.887999999999998</v>
      </c>
      <c r="H3" s="68">
        <f>VLOOKUP(B3,'GSW2020'!$A$3:$D$135,4,0)</f>
        <v>0.21369051558080124</v>
      </c>
      <c r="I3" s="65">
        <v>1</v>
      </c>
      <c r="J3" s="37">
        <v>0</v>
      </c>
      <c r="K3" s="37">
        <v>0</v>
      </c>
      <c r="L3" s="37">
        <f t="shared" si="3"/>
        <v>2</v>
      </c>
    </row>
    <row r="4" spans="1:12" ht="12.75" customHeight="1">
      <c r="A4" s="65">
        <f t="shared" si="0"/>
        <v>3</v>
      </c>
      <c r="B4" s="37" t="s">
        <v>17</v>
      </c>
      <c r="C4" s="5" t="s">
        <v>18</v>
      </c>
      <c r="D4" s="5" t="s">
        <v>19</v>
      </c>
      <c r="E4" s="66">
        <f t="shared" si="1"/>
        <v>1402.1043408204205</v>
      </c>
      <c r="F4" s="67">
        <f t="shared" si="2"/>
        <v>4.1176751592391841E-2</v>
      </c>
      <c r="G4" s="66">
        <f>VLOOKUP(D4,'SS2020'!C:X,22,0)</f>
        <v>74.05</v>
      </c>
      <c r="H4" s="68">
        <f>VLOOKUP(B4,'GSW2020'!$A$3:$D$135,4,0)</f>
        <v>4.1173277169114612E-2</v>
      </c>
      <c r="I4" s="65">
        <v>1</v>
      </c>
      <c r="J4" s="37">
        <v>0</v>
      </c>
      <c r="K4" s="37">
        <v>0</v>
      </c>
      <c r="L4" s="37">
        <f t="shared" si="3"/>
        <v>3</v>
      </c>
    </row>
    <row r="5" spans="1:12" ht="12.75" customHeight="1">
      <c r="A5" s="65">
        <f t="shared" si="0"/>
        <v>4</v>
      </c>
      <c r="B5" s="37" t="s">
        <v>20</v>
      </c>
      <c r="C5" s="5" t="s">
        <v>21</v>
      </c>
      <c r="D5" s="5" t="s">
        <v>22</v>
      </c>
      <c r="E5" s="66">
        <f t="shared" si="1"/>
        <v>1035.2947578315061</v>
      </c>
      <c r="F5" s="67">
        <f t="shared" si="2"/>
        <v>3.0404352819554815E-2</v>
      </c>
      <c r="G5" s="66">
        <f>VLOOKUP(D5,'SS2020'!C:X,22,0)</f>
        <v>66.375</v>
      </c>
      <c r="H5" s="68">
        <f>VLOOKUP(B5,'GSW2020'!$A$3:$D$135,4,0)</f>
        <v>4.437631525372604E-2</v>
      </c>
      <c r="I5" s="65">
        <v>1</v>
      </c>
      <c r="J5" s="37">
        <v>0</v>
      </c>
      <c r="K5" s="37">
        <v>0</v>
      </c>
      <c r="L5" s="37">
        <f t="shared" si="3"/>
        <v>4</v>
      </c>
    </row>
    <row r="6" spans="1:12" ht="12.75" customHeight="1">
      <c r="A6" s="65">
        <f t="shared" si="0"/>
        <v>5</v>
      </c>
      <c r="B6" s="37" t="s">
        <v>23</v>
      </c>
      <c r="C6" s="5" t="s">
        <v>24</v>
      </c>
      <c r="D6" s="5" t="s">
        <v>25</v>
      </c>
      <c r="E6" s="66">
        <f t="shared" si="1"/>
        <v>1022.1193446471001</v>
      </c>
      <c r="F6" s="67">
        <f t="shared" si="2"/>
        <v>3.0017419622055432E-2</v>
      </c>
      <c r="G6" s="66">
        <f>VLOOKUP(D6,'SS2020'!C:X,22,0)</f>
        <v>64.974999999999994</v>
      </c>
      <c r="H6" s="68">
        <f>VLOOKUP(B6,'GSW2020'!$A$3:$D$135,4,0)</f>
        <v>5.1735449875650368E-2</v>
      </c>
      <c r="I6" s="65">
        <v>1</v>
      </c>
      <c r="J6" s="37">
        <v>0</v>
      </c>
      <c r="K6" s="37">
        <v>0</v>
      </c>
      <c r="L6" s="37">
        <f t="shared" si="3"/>
        <v>5</v>
      </c>
    </row>
    <row r="7" spans="1:12" ht="12.75" customHeight="1">
      <c r="A7" s="65">
        <f t="shared" si="0"/>
        <v>6</v>
      </c>
      <c r="B7" s="37" t="s">
        <v>26</v>
      </c>
      <c r="C7" s="5" t="s">
        <v>27</v>
      </c>
      <c r="D7" s="5" t="s">
        <v>28</v>
      </c>
      <c r="E7" s="66">
        <f t="shared" si="1"/>
        <v>849.35997759886322</v>
      </c>
      <c r="F7" s="67">
        <f t="shared" si="2"/>
        <v>2.4943853172612992E-2</v>
      </c>
      <c r="G7" s="66">
        <f>VLOOKUP(D7,'SS2020'!C:X,22,0)</f>
        <v>55.45</v>
      </c>
      <c r="H7" s="68">
        <f>VLOOKUP(B7,'GSW2020'!$A$3:$D$135,4,0)</f>
        <v>0.12364069121242181</v>
      </c>
      <c r="I7" s="65">
        <v>1</v>
      </c>
      <c r="J7" s="37">
        <v>0</v>
      </c>
      <c r="K7" s="37">
        <v>0</v>
      </c>
      <c r="L7" s="37">
        <f t="shared" si="3"/>
        <v>6</v>
      </c>
    </row>
    <row r="8" spans="1:12" ht="12.75" customHeight="1">
      <c r="A8" s="65">
        <f t="shared" si="0"/>
        <v>7</v>
      </c>
      <c r="B8" s="37" t="s">
        <v>29</v>
      </c>
      <c r="C8" s="5" t="s">
        <v>30</v>
      </c>
      <c r="D8" s="5" t="s">
        <v>31</v>
      </c>
      <c r="E8" s="66">
        <f t="shared" si="1"/>
        <v>695.59459252213458</v>
      </c>
      <c r="F8" s="67">
        <f t="shared" si="2"/>
        <v>2.042809861678007E-2</v>
      </c>
      <c r="G8" s="66">
        <f>VLOOKUP(D8,'SS2020'!C:X,22,0)</f>
        <v>62.85</v>
      </c>
      <c r="H8" s="68">
        <f>VLOOKUP(B8,'GSW2020'!$A$3:$D$135,4,0)</f>
        <v>2.1994852472809839E-2</v>
      </c>
      <c r="I8" s="65">
        <v>0</v>
      </c>
      <c r="J8" s="37">
        <v>0</v>
      </c>
      <c r="K8" s="37">
        <v>0</v>
      </c>
      <c r="L8" s="37">
        <f t="shared" si="3"/>
        <v>7</v>
      </c>
    </row>
    <row r="9" spans="1:12" ht="12.75" customHeight="1">
      <c r="A9" s="65">
        <f t="shared" si="0"/>
        <v>8</v>
      </c>
      <c r="B9" s="37" t="s">
        <v>32</v>
      </c>
      <c r="C9" s="5" t="s">
        <v>33</v>
      </c>
      <c r="D9" s="5" t="s">
        <v>34</v>
      </c>
      <c r="E9" s="66">
        <f t="shared" si="1"/>
        <v>682.2018149118785</v>
      </c>
      <c r="F9" s="67">
        <f t="shared" si="2"/>
        <v>2.0034781899375874E-2</v>
      </c>
      <c r="G9" s="66">
        <f>VLOOKUP(D9,'SS2020'!C:X,22,0)</f>
        <v>67.400000000000006</v>
      </c>
      <c r="H9" s="68">
        <f>VLOOKUP(B9,'GSW2020'!$A$3:$D$135,4,0)</f>
        <v>1.1061131171493132E-2</v>
      </c>
      <c r="I9" s="65">
        <v>1</v>
      </c>
      <c r="J9" s="37">
        <v>0</v>
      </c>
      <c r="K9" s="37">
        <v>0</v>
      </c>
      <c r="L9" s="37">
        <f t="shared" si="3"/>
        <v>8</v>
      </c>
    </row>
    <row r="10" spans="1:12" ht="12.75" customHeight="1">
      <c r="A10" s="65">
        <f t="shared" si="0"/>
        <v>9</v>
      </c>
      <c r="B10" s="37" t="s">
        <v>35</v>
      </c>
      <c r="C10" s="5" t="s">
        <v>36</v>
      </c>
      <c r="D10" s="5" t="s">
        <v>37</v>
      </c>
      <c r="E10" s="66">
        <f t="shared" si="1"/>
        <v>619.14014868761899</v>
      </c>
      <c r="F10" s="67">
        <f t="shared" si="2"/>
        <v>1.8182798070840504E-2</v>
      </c>
      <c r="G10" s="66">
        <f>VLOOKUP(D10,'SS2020'!C:X,22,0)</f>
        <v>71.3</v>
      </c>
      <c r="H10" s="68">
        <f>VLOOKUP(B10,'GSW2020'!$A$3:$D$135,4,0)</f>
        <v>4.9838060474342938E-3</v>
      </c>
      <c r="I10" s="65">
        <v>1</v>
      </c>
      <c r="J10" s="37">
        <v>1</v>
      </c>
      <c r="K10" s="37">
        <v>0</v>
      </c>
      <c r="L10" s="37">
        <f t="shared" si="3"/>
        <v>9</v>
      </c>
    </row>
    <row r="11" spans="1:12" ht="12.75" customHeight="1">
      <c r="A11" s="65">
        <f t="shared" si="0"/>
        <v>10</v>
      </c>
      <c r="B11" s="37" t="s">
        <v>38</v>
      </c>
      <c r="C11" s="5" t="s">
        <v>39</v>
      </c>
      <c r="D11" s="5" t="s">
        <v>40</v>
      </c>
      <c r="E11" s="66">
        <f t="shared" si="1"/>
        <v>605.1966718680917</v>
      </c>
      <c r="F11" s="67">
        <f t="shared" si="2"/>
        <v>1.7773308516734997E-2</v>
      </c>
      <c r="G11" s="66">
        <f>VLOOKUP(D11,'SS2020'!C:X,22,0)</f>
        <v>77.924999999999997</v>
      </c>
      <c r="H11" s="68">
        <f>VLOOKUP(B11,'GSW2020'!$A$3:$D$135,4,0)</f>
        <v>2.0921763795214441E-3</v>
      </c>
      <c r="I11" s="65">
        <v>1</v>
      </c>
      <c r="J11" s="37">
        <v>0</v>
      </c>
      <c r="K11" s="37">
        <v>0</v>
      </c>
      <c r="L11" s="37">
        <f t="shared" si="3"/>
        <v>10</v>
      </c>
    </row>
    <row r="12" spans="1:12" ht="12.75" customHeight="1">
      <c r="A12" s="65">
        <f t="shared" si="0"/>
        <v>11</v>
      </c>
      <c r="B12" s="37" t="s">
        <v>41</v>
      </c>
      <c r="C12" s="5" t="s">
        <v>42</v>
      </c>
      <c r="D12" s="5" t="s">
        <v>43</v>
      </c>
      <c r="E12" s="66">
        <f t="shared" si="1"/>
        <v>564.55666289543262</v>
      </c>
      <c r="F12" s="67">
        <f t="shared" si="2"/>
        <v>1.6579799941474058E-2</v>
      </c>
      <c r="G12" s="66">
        <f>VLOOKUP(D12,'SS2020'!C:X,22,0)</f>
        <v>70.650000000000006</v>
      </c>
      <c r="H12" s="68">
        <f>VLOOKUP(B12,'GSW2020'!$A$3:$D$135,4,0)</f>
        <v>4.1031095859786612E-3</v>
      </c>
      <c r="I12" s="65">
        <v>1</v>
      </c>
      <c r="J12" s="37">
        <v>1</v>
      </c>
      <c r="K12" s="37">
        <v>0</v>
      </c>
      <c r="L12" s="37">
        <f t="shared" si="3"/>
        <v>11</v>
      </c>
    </row>
    <row r="13" spans="1:12" ht="12.75" customHeight="1">
      <c r="A13" s="65">
        <f t="shared" si="0"/>
        <v>12</v>
      </c>
      <c r="B13" s="37" t="s">
        <v>44</v>
      </c>
      <c r="C13" s="5" t="s">
        <v>45</v>
      </c>
      <c r="D13" s="5" t="s">
        <v>46</v>
      </c>
      <c r="E13" s="66">
        <f t="shared" si="1"/>
        <v>534.64897718861869</v>
      </c>
      <c r="F13" s="67">
        <f t="shared" si="2"/>
        <v>1.5701476332310841E-2</v>
      </c>
      <c r="G13" s="66">
        <f>VLOOKUP(D13,'SS2020'!C:X,22,0)</f>
        <v>46.2</v>
      </c>
      <c r="H13" s="68">
        <f>VLOOKUP(B13,'GSW2020'!$A$3:$D$135,4,0)</f>
        <v>0.15937802507800802</v>
      </c>
      <c r="I13" s="65">
        <v>1</v>
      </c>
      <c r="J13" s="37">
        <v>1</v>
      </c>
      <c r="K13" s="37">
        <v>0</v>
      </c>
      <c r="L13" s="37">
        <f t="shared" si="3"/>
        <v>12</v>
      </c>
    </row>
    <row r="14" spans="1:12" ht="12.75" customHeight="1">
      <c r="A14" s="65">
        <f t="shared" si="0"/>
        <v>13</v>
      </c>
      <c r="B14" s="37" t="s">
        <v>47</v>
      </c>
      <c r="C14" s="5" t="s">
        <v>48</v>
      </c>
      <c r="D14" s="5" t="s">
        <v>49</v>
      </c>
      <c r="E14" s="66">
        <f t="shared" si="1"/>
        <v>507.57422163834929</v>
      </c>
      <c r="F14" s="67">
        <f t="shared" si="2"/>
        <v>1.49063497135131E-2</v>
      </c>
      <c r="G14" s="66">
        <f>VLOOKUP(D14,'SS2020'!C:X,22,0)</f>
        <v>65.5</v>
      </c>
      <c r="H14" s="68">
        <f>VLOOKUP(B14,'GSW2020'!$A$3:$D$135,4,0)</f>
        <v>5.8928715138963084E-3</v>
      </c>
      <c r="I14" s="65">
        <v>1</v>
      </c>
      <c r="J14" s="37">
        <v>0</v>
      </c>
      <c r="K14" s="37">
        <v>0</v>
      </c>
      <c r="L14" s="37">
        <f t="shared" si="3"/>
        <v>13</v>
      </c>
    </row>
    <row r="15" spans="1:12" ht="12.75" customHeight="1">
      <c r="A15" s="65">
        <f t="shared" si="0"/>
        <v>14</v>
      </c>
      <c r="B15" s="37" t="s">
        <v>50</v>
      </c>
      <c r="C15" s="5" t="s">
        <v>51</v>
      </c>
      <c r="D15" s="5" t="s">
        <v>52</v>
      </c>
      <c r="E15" s="66">
        <f t="shared" si="1"/>
        <v>499.71936184471974</v>
      </c>
      <c r="F15" s="67">
        <f t="shared" si="2"/>
        <v>1.4675669584296686E-2</v>
      </c>
      <c r="G15" s="66">
        <f>VLOOKUP(D15,'SS2020'!C:X,22,0)</f>
        <v>51.725000000000001</v>
      </c>
      <c r="H15" s="68">
        <f>VLOOKUP(B15,'GSW2020'!$A$3:$D$135,4,0)</f>
        <v>4.7084074266738031E-2</v>
      </c>
      <c r="I15" s="65">
        <v>1</v>
      </c>
      <c r="J15" s="37">
        <v>0</v>
      </c>
      <c r="K15" s="37">
        <v>0</v>
      </c>
      <c r="L15" s="37">
        <f t="shared" si="3"/>
        <v>14</v>
      </c>
    </row>
    <row r="16" spans="1:12" ht="12.75" customHeight="1">
      <c r="A16" s="65">
        <f t="shared" si="0"/>
        <v>15</v>
      </c>
      <c r="B16" s="37" t="s">
        <v>53</v>
      </c>
      <c r="C16" s="5" t="s">
        <v>54</v>
      </c>
      <c r="D16" s="5" t="s">
        <v>55</v>
      </c>
      <c r="E16" s="66">
        <f t="shared" si="1"/>
        <v>479.50588924927666</v>
      </c>
      <c r="F16" s="67">
        <f t="shared" si="2"/>
        <v>1.4082043906342394E-2</v>
      </c>
      <c r="G16" s="66">
        <f>VLOOKUP(D16,'SS2020'!C:X,22,0)</f>
        <v>71.875</v>
      </c>
      <c r="H16" s="68">
        <f>VLOOKUP(B16,'GSW2020'!$A$3:$D$135,4,0)</f>
        <v>2.153679713434701E-3</v>
      </c>
      <c r="I16" s="65">
        <v>1</v>
      </c>
      <c r="J16" s="37">
        <v>0</v>
      </c>
      <c r="K16" s="37">
        <v>0</v>
      </c>
      <c r="L16" s="37">
        <f t="shared" si="3"/>
        <v>15</v>
      </c>
    </row>
    <row r="17" spans="1:13" ht="12.75" customHeight="1">
      <c r="A17" s="65">
        <f t="shared" si="0"/>
        <v>16</v>
      </c>
      <c r="B17" s="37" t="s">
        <v>56</v>
      </c>
      <c r="C17" s="5" t="s">
        <v>57</v>
      </c>
      <c r="D17" s="5" t="s">
        <v>58</v>
      </c>
      <c r="E17" s="66">
        <f t="shared" si="1"/>
        <v>466.8129504695969</v>
      </c>
      <c r="F17" s="67">
        <f t="shared" si="2"/>
        <v>1.3709279931585359E-2</v>
      </c>
      <c r="G17" s="66">
        <f>VLOOKUP(D17,'SS2020'!C:X,22,0)</f>
        <v>65.525000000000006</v>
      </c>
      <c r="H17" s="68">
        <f>VLOOKUP(B17,'GSW2020'!$A$3:$D$135,4,0)</f>
        <v>4.5684136558297259E-3</v>
      </c>
      <c r="I17" s="65">
        <v>1</v>
      </c>
      <c r="J17" s="37">
        <v>1</v>
      </c>
      <c r="K17" s="37">
        <v>0</v>
      </c>
      <c r="L17" s="37">
        <f t="shared" si="3"/>
        <v>16</v>
      </c>
      <c r="M17" s="3"/>
    </row>
    <row r="18" spans="1:13" ht="12.75" customHeight="1">
      <c r="A18" s="65">
        <f t="shared" si="0"/>
        <v>17</v>
      </c>
      <c r="B18" s="37" t="s">
        <v>59</v>
      </c>
      <c r="C18" s="5" t="s">
        <v>60</v>
      </c>
      <c r="D18" s="5" t="s">
        <v>61</v>
      </c>
      <c r="E18" s="66">
        <f t="shared" si="1"/>
        <v>448.85821852122143</v>
      </c>
      <c r="F18" s="67">
        <f t="shared" si="2"/>
        <v>1.3181988548325226E-2</v>
      </c>
      <c r="G18" s="66">
        <f>VLOOKUP(D18,'SS2020'!C:X,22,0)</f>
        <v>73.25</v>
      </c>
      <c r="H18" s="68">
        <f>VLOOKUP(B18,'GSW2020'!$A$3:$D$135,4,0)</f>
        <v>1.4895630240523352E-3</v>
      </c>
      <c r="I18" s="65">
        <v>0</v>
      </c>
      <c r="J18" s="37">
        <v>0</v>
      </c>
      <c r="K18" s="37">
        <v>0</v>
      </c>
      <c r="L18" s="37">
        <f t="shared" si="3"/>
        <v>17</v>
      </c>
    </row>
    <row r="19" spans="1:13" ht="12.75" customHeight="1">
      <c r="A19" s="65">
        <f t="shared" si="0"/>
        <v>18</v>
      </c>
      <c r="B19" s="37" t="s">
        <v>62</v>
      </c>
      <c r="C19" s="5" t="s">
        <v>63</v>
      </c>
      <c r="D19" s="5" t="s">
        <v>64</v>
      </c>
      <c r="E19" s="66">
        <f t="shared" si="1"/>
        <v>442.19845969456946</v>
      </c>
      <c r="F19" s="67">
        <f t="shared" si="2"/>
        <v>1.2986405932334017E-2</v>
      </c>
      <c r="G19" s="66">
        <f>VLOOKUP(D19,'SS2020'!C:X,22,0)</f>
        <v>61.75</v>
      </c>
      <c r="H19" s="68">
        <f>VLOOKUP(B19,'GSW2020'!$A$3:$D$135,4,0)</f>
        <v>6.6239800996076162E-3</v>
      </c>
      <c r="I19" s="65">
        <v>0</v>
      </c>
      <c r="J19" s="37">
        <v>0</v>
      </c>
      <c r="K19" s="37">
        <v>0</v>
      </c>
      <c r="L19" s="37">
        <f t="shared" si="3"/>
        <v>18</v>
      </c>
    </row>
    <row r="20" spans="1:13" ht="12.75" customHeight="1">
      <c r="A20" s="65">
        <f t="shared" si="0"/>
        <v>19</v>
      </c>
      <c r="B20" s="37" t="s">
        <v>65</v>
      </c>
      <c r="C20" s="5" t="s">
        <v>66</v>
      </c>
      <c r="D20" s="5" t="s">
        <v>67</v>
      </c>
      <c r="E20" s="66">
        <f t="shared" si="1"/>
        <v>438.37637350513234</v>
      </c>
      <c r="F20" s="67">
        <f t="shared" si="2"/>
        <v>1.2874159583039444E-2</v>
      </c>
      <c r="G20" s="66">
        <f>VLOOKUP(D20,'SS2020'!C:X,22,0)</f>
        <v>55.837499999999999</v>
      </c>
      <c r="H20" s="68">
        <f>VLOOKUP(B20,'GSW2020'!$A$3:$D$135,4,0)</f>
        <v>1.596642662531194E-2</v>
      </c>
      <c r="I20" s="65">
        <v>1</v>
      </c>
      <c r="J20" s="37">
        <v>0</v>
      </c>
      <c r="K20" s="37">
        <v>0</v>
      </c>
      <c r="L20" s="37">
        <f t="shared" si="3"/>
        <v>19</v>
      </c>
    </row>
    <row r="21" spans="1:13" ht="12.75" customHeight="1">
      <c r="A21" s="65">
        <f t="shared" si="0"/>
        <v>20</v>
      </c>
      <c r="B21" s="37" t="s">
        <v>68</v>
      </c>
      <c r="C21" s="5" t="s">
        <v>69</v>
      </c>
      <c r="D21" s="5" t="s">
        <v>70</v>
      </c>
      <c r="E21" s="66">
        <f t="shared" si="1"/>
        <v>433.04741248971658</v>
      </c>
      <c r="F21" s="67">
        <f t="shared" si="2"/>
        <v>1.2717659601127316E-2</v>
      </c>
      <c r="G21" s="66">
        <f>VLOOKUP(D21,'SS2020'!C:X,22,0)</f>
        <v>77</v>
      </c>
      <c r="H21" s="68">
        <f>VLOOKUP(B21,'GSW2020'!$A$3:$D$135,4,0)</f>
        <v>8.5347306058138864E-4</v>
      </c>
      <c r="I21" s="65">
        <v>0</v>
      </c>
      <c r="J21" s="37">
        <v>0</v>
      </c>
      <c r="K21" s="37">
        <v>0</v>
      </c>
      <c r="L21" s="37">
        <f t="shared" si="3"/>
        <v>20</v>
      </c>
    </row>
    <row r="22" spans="1:13" ht="12.75" customHeight="1">
      <c r="A22" s="65">
        <f t="shared" si="0"/>
        <v>21</v>
      </c>
      <c r="B22" s="37" t="s">
        <v>71</v>
      </c>
      <c r="C22" s="5" t="s">
        <v>72</v>
      </c>
      <c r="D22" s="5" t="s">
        <v>73</v>
      </c>
      <c r="E22" s="66">
        <f t="shared" si="1"/>
        <v>411.05892397019278</v>
      </c>
      <c r="F22" s="67">
        <f t="shared" si="2"/>
        <v>1.2071905570346124E-2</v>
      </c>
      <c r="G22" s="66">
        <f>VLOOKUP(D22,'SS2020'!C:X,22,0)</f>
        <v>61.575000000000003</v>
      </c>
      <c r="H22" s="68">
        <f>VLOOKUP(B22,'GSW2020'!$A$3:$D$135,4,0)</f>
        <v>5.4584892401137938E-3</v>
      </c>
      <c r="I22" s="65">
        <v>0</v>
      </c>
      <c r="J22" s="37">
        <v>0</v>
      </c>
      <c r="K22" s="37">
        <v>0</v>
      </c>
      <c r="L22" s="37">
        <f t="shared" si="3"/>
        <v>21</v>
      </c>
    </row>
    <row r="23" spans="1:13" ht="12.75" customHeight="1">
      <c r="A23" s="65">
        <f t="shared" si="0"/>
        <v>22</v>
      </c>
      <c r="B23" s="37" t="s">
        <v>74</v>
      </c>
      <c r="C23" s="5" t="s">
        <v>75</v>
      </c>
      <c r="D23" s="5" t="s">
        <v>76</v>
      </c>
      <c r="E23" s="66">
        <f t="shared" si="1"/>
        <v>407.27981568577093</v>
      </c>
      <c r="F23" s="67">
        <f t="shared" si="2"/>
        <v>1.1960921388543124E-2</v>
      </c>
      <c r="G23" s="66">
        <f>VLOOKUP(D23,'SS2020'!C:X,22,0)</f>
        <v>75.375</v>
      </c>
      <c r="H23" s="68">
        <f>VLOOKUP(B23,'GSW2020'!$A$3:$D$135,4,0)</f>
        <v>8.6026595516962377E-4</v>
      </c>
      <c r="I23" s="65">
        <v>0</v>
      </c>
      <c r="J23" s="37">
        <v>0</v>
      </c>
      <c r="K23" s="37">
        <v>1</v>
      </c>
      <c r="L23" s="37">
        <f t="shared" si="3"/>
        <v>22</v>
      </c>
    </row>
    <row r="24" spans="1:13" ht="12.75" customHeight="1">
      <c r="A24" s="65">
        <f t="shared" si="0"/>
        <v>23</v>
      </c>
      <c r="B24" s="37" t="s">
        <v>77</v>
      </c>
      <c r="C24" s="5" t="s">
        <v>78</v>
      </c>
      <c r="D24" s="5" t="s">
        <v>79</v>
      </c>
      <c r="E24" s="66">
        <f t="shared" si="1"/>
        <v>400.55743515982516</v>
      </c>
      <c r="F24" s="67">
        <f t="shared" si="2"/>
        <v>1.1763499709594158E-2</v>
      </c>
      <c r="G24" s="66">
        <f>VLOOKUP(D24,'SS2020'!C:X,22,0)</f>
        <v>79.625</v>
      </c>
      <c r="H24" s="68">
        <f>VLOOKUP(B24,'GSW2020'!$A$3:$D$135,4,0)</f>
        <v>4.9951597796405367E-4</v>
      </c>
      <c r="I24" s="65">
        <v>0</v>
      </c>
      <c r="J24" s="37">
        <v>0</v>
      </c>
      <c r="K24" s="37">
        <v>0</v>
      </c>
      <c r="L24" s="37">
        <f t="shared" si="3"/>
        <v>23</v>
      </c>
    </row>
    <row r="25" spans="1:13" ht="12.75" customHeight="1">
      <c r="A25" s="65">
        <f t="shared" si="0"/>
        <v>24</v>
      </c>
      <c r="B25" s="37" t="s">
        <v>80</v>
      </c>
      <c r="C25" s="5" t="s">
        <v>81</v>
      </c>
      <c r="D25" s="5" t="s">
        <v>82</v>
      </c>
      <c r="E25" s="66">
        <f t="shared" si="1"/>
        <v>398.19136548321262</v>
      </c>
      <c r="F25" s="67">
        <f t="shared" si="2"/>
        <v>1.1694013394997087E-2</v>
      </c>
      <c r="G25" s="66">
        <f>VLOOKUP(D25,'SS2020'!C:X,22,0)</f>
        <v>75.954499999999996</v>
      </c>
      <c r="H25" s="68">
        <f>VLOOKUP(B25,'GSW2020'!$A$3:$D$135,4,0)</f>
        <v>7.5040191328058792E-4</v>
      </c>
      <c r="I25" s="65">
        <v>1</v>
      </c>
      <c r="J25" s="37">
        <v>0</v>
      </c>
      <c r="K25" s="37">
        <v>0</v>
      </c>
      <c r="L25" s="37">
        <f t="shared" si="3"/>
        <v>24</v>
      </c>
    </row>
    <row r="26" spans="1:13" ht="12.75" customHeight="1">
      <c r="A26" s="65">
        <f t="shared" si="0"/>
        <v>25</v>
      </c>
      <c r="B26" s="37" t="s">
        <v>83</v>
      </c>
      <c r="C26" s="5" t="s">
        <v>84</v>
      </c>
      <c r="D26" s="5" t="s">
        <v>85</v>
      </c>
      <c r="E26" s="66">
        <f t="shared" si="1"/>
        <v>397.24781335609356</v>
      </c>
      <c r="F26" s="67">
        <f t="shared" si="2"/>
        <v>1.1666303323484064E-2</v>
      </c>
      <c r="G26" s="66">
        <f>VLOOKUP(D26,'SS2020'!C:X,22,0)</f>
        <v>59.85</v>
      </c>
      <c r="H26" s="68">
        <f>VLOOKUP(B26,'GSW2020'!$A$3:$D$135,4,0)</f>
        <v>6.3621975968002117E-3</v>
      </c>
      <c r="I26" s="65">
        <v>0</v>
      </c>
      <c r="J26" s="37">
        <v>0</v>
      </c>
      <c r="K26" s="37">
        <v>0</v>
      </c>
      <c r="L26" s="37">
        <f t="shared" si="3"/>
        <v>25</v>
      </c>
    </row>
    <row r="27" spans="1:13" ht="12.75" customHeight="1">
      <c r="A27" s="65">
        <f t="shared" si="0"/>
        <v>26</v>
      </c>
      <c r="B27" s="37" t="s">
        <v>86</v>
      </c>
      <c r="C27" s="5" t="s">
        <v>87</v>
      </c>
      <c r="D27" s="5" t="s">
        <v>88</v>
      </c>
      <c r="E27" s="66">
        <f t="shared" si="1"/>
        <v>385.5245651338696</v>
      </c>
      <c r="F27" s="67">
        <f t="shared" si="2"/>
        <v>1.1322017049026054E-2</v>
      </c>
      <c r="G27" s="66">
        <f>VLOOKUP(D27,'SS2020'!C:X,22,0)</f>
        <v>63.975000000000001</v>
      </c>
      <c r="H27" s="68">
        <f>VLOOKUP(B27,'GSW2020'!$A$3:$D$135,4,0)</f>
        <v>3.192004661034132E-3</v>
      </c>
      <c r="I27" s="65">
        <v>1</v>
      </c>
      <c r="J27" s="37">
        <v>0</v>
      </c>
      <c r="K27" s="37">
        <v>0</v>
      </c>
      <c r="L27" s="37">
        <f t="shared" si="3"/>
        <v>26</v>
      </c>
    </row>
    <row r="28" spans="1:13" ht="12.75" customHeight="1">
      <c r="A28" s="65">
        <f t="shared" si="0"/>
        <v>27</v>
      </c>
      <c r="B28" s="37" t="s">
        <v>89</v>
      </c>
      <c r="C28" s="5" t="s">
        <v>90</v>
      </c>
      <c r="D28" s="5" t="s">
        <v>91</v>
      </c>
      <c r="E28" s="66">
        <f t="shared" si="1"/>
        <v>383.37670890702276</v>
      </c>
      <c r="F28" s="67">
        <f t="shared" si="2"/>
        <v>1.1258939188317562E-2</v>
      </c>
      <c r="G28" s="66">
        <f>VLOOKUP(D28,'SS2020'!C:X,22,0)</f>
        <v>61.075000000000003</v>
      </c>
      <c r="H28" s="68">
        <f>VLOOKUP(B28,'GSW2020'!$A$3:$D$135,4,0)</f>
        <v>4.7654716888752098E-3</v>
      </c>
      <c r="I28" s="65">
        <v>1</v>
      </c>
      <c r="J28" s="37">
        <v>0</v>
      </c>
      <c r="K28" s="37">
        <v>0</v>
      </c>
      <c r="L28" s="37">
        <f t="shared" si="3"/>
        <v>27</v>
      </c>
    </row>
    <row r="29" spans="1:13" ht="12.75" customHeight="1">
      <c r="A29" s="65">
        <f t="shared" si="0"/>
        <v>28</v>
      </c>
      <c r="B29" s="37" t="s">
        <v>92</v>
      </c>
      <c r="C29" s="5" t="s">
        <v>93</v>
      </c>
      <c r="D29" s="5" t="s">
        <v>94</v>
      </c>
      <c r="E29" s="66">
        <f t="shared" si="1"/>
        <v>369.17077369276126</v>
      </c>
      <c r="F29" s="67">
        <f t="shared" si="2"/>
        <v>1.0841741802627291E-2</v>
      </c>
      <c r="G29" s="66">
        <f>VLOOKUP(D29,'SS2020'!C:X,22,0)</f>
        <v>70.575000000000003</v>
      </c>
      <c r="H29" s="68">
        <f>VLOOKUP(B29,'GSW2020'!$A$3:$D$135,4,0)</f>
        <v>1.1583077278367968E-3</v>
      </c>
      <c r="I29" s="65">
        <v>0</v>
      </c>
      <c r="J29" s="37">
        <v>0</v>
      </c>
      <c r="K29" s="37">
        <v>0</v>
      </c>
      <c r="L29" s="37">
        <f t="shared" si="3"/>
        <v>28</v>
      </c>
    </row>
    <row r="30" spans="1:13" ht="12.75" customHeight="1">
      <c r="A30" s="65">
        <f t="shared" si="0"/>
        <v>29</v>
      </c>
      <c r="B30" s="37" t="s">
        <v>95</v>
      </c>
      <c r="C30" s="5" t="s">
        <v>96</v>
      </c>
      <c r="D30" s="5" t="s">
        <v>97</v>
      </c>
      <c r="E30" s="66">
        <f t="shared" si="1"/>
        <v>363.7959507447805</v>
      </c>
      <c r="F30" s="67">
        <f t="shared" si="2"/>
        <v>1.0683894955614044E-2</v>
      </c>
      <c r="G30" s="66">
        <f>VLOOKUP(D30,'SS2020'!C:X,22,0)</f>
        <v>48.15</v>
      </c>
      <c r="H30" s="68">
        <f>VLOOKUP(B30,'GSW2020'!$A$3:$D$135,4,0)</f>
        <v>3.4610427153673982E-2</v>
      </c>
      <c r="I30" s="65">
        <v>1</v>
      </c>
      <c r="J30" s="37">
        <v>0</v>
      </c>
      <c r="K30" s="37">
        <v>0</v>
      </c>
      <c r="L30" s="37">
        <f t="shared" si="3"/>
        <v>29</v>
      </c>
    </row>
    <row r="31" spans="1:13" ht="12.75" customHeight="1">
      <c r="A31" s="65">
        <f t="shared" si="0"/>
        <v>30</v>
      </c>
      <c r="B31" s="37" t="s">
        <v>98</v>
      </c>
      <c r="C31" s="5" t="s">
        <v>99</v>
      </c>
      <c r="D31" s="5" t="s">
        <v>100</v>
      </c>
      <c r="E31" s="66">
        <f t="shared" si="1"/>
        <v>359.89418501626363</v>
      </c>
      <c r="F31" s="67">
        <f t="shared" si="2"/>
        <v>1.0569308591748401E-2</v>
      </c>
      <c r="G31" s="66">
        <f>VLOOKUP(D31,'SS2020'!C:X,22,0)</f>
        <v>69.474999999999994</v>
      </c>
      <c r="H31" s="68">
        <f>VLOOKUP(B31,'GSW2020'!$A$3:$D$135,4,0)</f>
        <v>1.2361395157558591E-3</v>
      </c>
      <c r="I31" s="65">
        <v>0</v>
      </c>
      <c r="J31" s="37">
        <v>1</v>
      </c>
      <c r="K31" s="37">
        <v>0</v>
      </c>
      <c r="L31" s="37">
        <f t="shared" si="3"/>
        <v>30</v>
      </c>
    </row>
    <row r="32" spans="1:13" ht="12.75" customHeight="1">
      <c r="A32" s="65">
        <f t="shared" si="0"/>
        <v>31</v>
      </c>
      <c r="B32" s="37" t="s">
        <v>101</v>
      </c>
      <c r="C32" s="5" t="s">
        <v>102</v>
      </c>
      <c r="D32" s="5" t="s">
        <v>103</v>
      </c>
      <c r="E32" s="66">
        <f t="shared" si="1"/>
        <v>356.52845542867982</v>
      </c>
      <c r="F32" s="67">
        <f t="shared" si="2"/>
        <v>1.0470464442193876E-2</v>
      </c>
      <c r="G32" s="66">
        <f>VLOOKUP(D32,'SS2020'!C:X,22,0)</f>
        <v>65</v>
      </c>
      <c r="H32" s="68">
        <f>VLOOKUP(B32,'GSW2020'!$A$3:$D$135,4,0)</f>
        <v>2.188075902939718E-3</v>
      </c>
      <c r="I32" s="65">
        <v>0</v>
      </c>
      <c r="J32" s="37">
        <v>0</v>
      </c>
      <c r="K32" s="37">
        <v>0</v>
      </c>
      <c r="L32" s="37">
        <f t="shared" si="3"/>
        <v>31</v>
      </c>
    </row>
    <row r="33" spans="1:12" ht="12.75" customHeight="1">
      <c r="A33" s="65">
        <f t="shared" si="0"/>
        <v>32</v>
      </c>
      <c r="B33" s="37" t="s">
        <v>104</v>
      </c>
      <c r="C33" s="5" t="s">
        <v>105</v>
      </c>
      <c r="D33" s="5" t="s">
        <v>106</v>
      </c>
      <c r="E33" s="66">
        <f t="shared" si="1"/>
        <v>352.69203028456826</v>
      </c>
      <c r="F33" s="67">
        <f t="shared" si="2"/>
        <v>1.0357796989021702E-2</v>
      </c>
      <c r="G33" s="66">
        <f>VLOOKUP(D33,'SS2020'!C:X,22,0)</f>
        <v>69.525000000000006</v>
      </c>
      <c r="H33" s="68">
        <f>VLOOKUP(B33,'GSW2020'!$A$3:$D$135,4,0)</f>
        <v>1.1558938698215124E-3</v>
      </c>
      <c r="I33" s="65">
        <v>0</v>
      </c>
      <c r="J33" s="37">
        <v>0</v>
      </c>
      <c r="K33" s="37">
        <v>0</v>
      </c>
      <c r="L33" s="37">
        <f t="shared" si="3"/>
        <v>32</v>
      </c>
    </row>
    <row r="34" spans="1:12" ht="12.75" customHeight="1">
      <c r="A34" s="65">
        <f t="shared" ref="A34:A65" si="4">_xlfn.RANK.AVG(E34,$E$2:$E$134)</f>
        <v>33</v>
      </c>
      <c r="B34" s="37" t="s">
        <v>107</v>
      </c>
      <c r="C34" s="5" t="s">
        <v>108</v>
      </c>
      <c r="D34" s="5" t="s">
        <v>109</v>
      </c>
      <c r="E34" s="66">
        <f t="shared" ref="E34:E65" si="5">((G34^3)*(H34^(1/3)))/100</f>
        <v>350.53286280380968</v>
      </c>
      <c r="F34" s="67">
        <f t="shared" ref="F34:F65" si="6">E34/SUM($E$2:$E$134)</f>
        <v>1.0294386941414586E-2</v>
      </c>
      <c r="G34" s="66">
        <f>VLOOKUP(D34,'SS2020'!C:X,22,0)</f>
        <v>49.9</v>
      </c>
      <c r="H34" s="68">
        <f>VLOOKUP(B34,'GSW2020'!$A$3:$D$135,4,0)</f>
        <v>2.2453358401359591E-2</v>
      </c>
      <c r="I34" s="65">
        <v>0</v>
      </c>
      <c r="J34" s="37">
        <v>0</v>
      </c>
      <c r="K34" s="37">
        <v>0</v>
      </c>
      <c r="L34" s="37">
        <f t="shared" ref="L34:L65" si="7">A34</f>
        <v>33</v>
      </c>
    </row>
    <row r="35" spans="1:12" ht="12.75" customHeight="1">
      <c r="A35" s="65">
        <f t="shared" si="4"/>
        <v>34</v>
      </c>
      <c r="B35" s="37" t="s">
        <v>110</v>
      </c>
      <c r="C35" s="5" t="s">
        <v>111</v>
      </c>
      <c r="D35" s="5" t="s">
        <v>112</v>
      </c>
      <c r="E35" s="66">
        <f t="shared" si="5"/>
        <v>348.53484523699916</v>
      </c>
      <c r="F35" s="67">
        <f t="shared" si="6"/>
        <v>1.0235709515897416E-2</v>
      </c>
      <c r="G35" s="66">
        <f>VLOOKUP(D35,'SS2020'!C:X,22,0)</f>
        <v>70.150000000000006</v>
      </c>
      <c r="H35" s="68">
        <f>VLOOKUP(B35,'GSW2020'!$A$3:$D$135,4,0)</f>
        <v>1.0291757226832104E-3</v>
      </c>
      <c r="I35" s="65">
        <v>0</v>
      </c>
      <c r="J35" s="37">
        <v>0</v>
      </c>
      <c r="K35" s="37">
        <v>0</v>
      </c>
      <c r="L35" s="37">
        <f t="shared" si="7"/>
        <v>34</v>
      </c>
    </row>
    <row r="36" spans="1:12" ht="12.75" customHeight="1">
      <c r="A36" s="65">
        <f t="shared" si="4"/>
        <v>35</v>
      </c>
      <c r="B36" s="37" t="s">
        <v>113</v>
      </c>
      <c r="C36" s="5" t="s">
        <v>114</v>
      </c>
      <c r="D36" s="5" t="s">
        <v>115</v>
      </c>
      <c r="E36" s="66">
        <f t="shared" si="5"/>
        <v>345.45172029431006</v>
      </c>
      <c r="F36" s="67">
        <f t="shared" si="6"/>
        <v>1.0145164849429062E-2</v>
      </c>
      <c r="G36" s="66">
        <f>VLOOKUP(D36,'SS2020'!C:X,22,0)</f>
        <v>79.724999999999994</v>
      </c>
      <c r="H36" s="68">
        <f>VLOOKUP(B36,'GSW2020'!$A$3:$D$135,4,0)</f>
        <v>3.1681907962798815E-4</v>
      </c>
      <c r="I36" s="65">
        <v>0</v>
      </c>
      <c r="J36" s="37">
        <v>0</v>
      </c>
      <c r="K36" s="37">
        <v>0</v>
      </c>
      <c r="L36" s="37">
        <f t="shared" si="7"/>
        <v>35</v>
      </c>
    </row>
    <row r="37" spans="1:12" ht="12.75" customHeight="1">
      <c r="A37" s="65">
        <f t="shared" si="4"/>
        <v>36</v>
      </c>
      <c r="B37" s="37" t="s">
        <v>116</v>
      </c>
      <c r="C37" s="5" t="s">
        <v>117</v>
      </c>
      <c r="D37" s="5" t="s">
        <v>118</v>
      </c>
      <c r="E37" s="66">
        <f t="shared" si="5"/>
        <v>317.00129080893237</v>
      </c>
      <c r="F37" s="67">
        <f t="shared" si="6"/>
        <v>9.3096376825059675E-3</v>
      </c>
      <c r="G37" s="66">
        <f>VLOOKUP(D37,'SS2020'!C:X,22,0)</f>
        <v>56.5</v>
      </c>
      <c r="H37" s="68">
        <f>VLOOKUP(B37,'GSW2020'!$A$3:$D$135,4,0)</f>
        <v>5.4293402792968803E-3</v>
      </c>
      <c r="I37" s="65">
        <v>1</v>
      </c>
      <c r="J37" s="37">
        <v>0</v>
      </c>
      <c r="K37" s="37">
        <v>0</v>
      </c>
      <c r="L37" s="37">
        <f t="shared" si="7"/>
        <v>36</v>
      </c>
    </row>
    <row r="38" spans="1:12" ht="12.75" customHeight="1">
      <c r="A38" s="65">
        <f t="shared" si="4"/>
        <v>37</v>
      </c>
      <c r="B38" s="37" t="s">
        <v>119</v>
      </c>
      <c r="C38" s="5" t="s">
        <v>120</v>
      </c>
      <c r="D38" s="5" t="s">
        <v>121</v>
      </c>
      <c r="E38" s="66">
        <f t="shared" si="5"/>
        <v>299.29944691563526</v>
      </c>
      <c r="F38" s="67">
        <f t="shared" si="6"/>
        <v>8.7897730707930579E-3</v>
      </c>
      <c r="G38" s="66">
        <f>VLOOKUP(D38,'SS2020'!C:X,22,0)</f>
        <v>74.325000000000003</v>
      </c>
      <c r="H38" s="68">
        <f>VLOOKUP(B38,'GSW2020'!$A$3:$D$135,4,0)</f>
        <v>3.8734993015494845E-4</v>
      </c>
      <c r="I38" s="65">
        <v>0</v>
      </c>
      <c r="J38" s="37">
        <v>0</v>
      </c>
      <c r="K38" s="37">
        <v>0</v>
      </c>
      <c r="L38" s="37">
        <f t="shared" si="7"/>
        <v>37</v>
      </c>
    </row>
    <row r="39" spans="1:12" ht="12.75" customHeight="1">
      <c r="A39" s="65">
        <f t="shared" si="4"/>
        <v>38</v>
      </c>
      <c r="B39" s="37" t="s">
        <v>122</v>
      </c>
      <c r="C39" s="5" t="s">
        <v>123</v>
      </c>
      <c r="D39" s="5" t="s">
        <v>124</v>
      </c>
      <c r="E39" s="66">
        <f t="shared" si="5"/>
        <v>291.49155084578206</v>
      </c>
      <c r="F39" s="67">
        <f t="shared" si="6"/>
        <v>8.560472163886633E-3</v>
      </c>
      <c r="G39" s="66">
        <f>VLOOKUP(D39,'SS2020'!C:X,22,0)</f>
        <v>58.674999999999997</v>
      </c>
      <c r="H39" s="68">
        <f>VLOOKUP(B39,'GSW2020'!$A$3:$D$135,4,0)</f>
        <v>3.0046924664941638E-3</v>
      </c>
      <c r="I39" s="65">
        <v>1</v>
      </c>
      <c r="J39" s="37">
        <v>0</v>
      </c>
      <c r="K39" s="37">
        <v>0</v>
      </c>
      <c r="L39" s="37">
        <f t="shared" si="7"/>
        <v>38</v>
      </c>
    </row>
    <row r="40" spans="1:12" ht="12.75" customHeight="1">
      <c r="A40" s="65">
        <f t="shared" si="4"/>
        <v>39</v>
      </c>
      <c r="B40" s="37" t="s">
        <v>125</v>
      </c>
      <c r="C40" s="5" t="s">
        <v>126</v>
      </c>
      <c r="D40" s="5" t="s">
        <v>127</v>
      </c>
      <c r="E40" s="66">
        <f t="shared" si="5"/>
        <v>290.63869887654522</v>
      </c>
      <c r="F40" s="67">
        <f t="shared" si="6"/>
        <v>8.5354257585229642E-3</v>
      </c>
      <c r="G40" s="66">
        <f>VLOOKUP(D40,'SS2020'!C:X,22,0)</f>
        <v>72.174999999999997</v>
      </c>
      <c r="H40" s="68">
        <f>VLOOKUP(B40,'GSW2020'!$A$3:$D$135,4,0)</f>
        <v>4.6193321272835222E-4</v>
      </c>
      <c r="I40" s="65">
        <v>0</v>
      </c>
      <c r="J40" s="37">
        <v>0</v>
      </c>
      <c r="K40" s="37">
        <v>0</v>
      </c>
      <c r="L40" s="37">
        <f t="shared" si="7"/>
        <v>39</v>
      </c>
    </row>
    <row r="41" spans="1:12" ht="12.75" customHeight="1">
      <c r="A41" s="65">
        <f t="shared" si="4"/>
        <v>40</v>
      </c>
      <c r="B41" s="37" t="s">
        <v>128</v>
      </c>
      <c r="C41" s="5" t="s">
        <v>129</v>
      </c>
      <c r="D41" s="5" t="s">
        <v>130</v>
      </c>
      <c r="E41" s="66">
        <f t="shared" si="5"/>
        <v>289.06936119417031</v>
      </c>
      <c r="F41" s="67">
        <f t="shared" si="6"/>
        <v>8.4893377278176876E-3</v>
      </c>
      <c r="G41" s="66">
        <f>VLOOKUP(D41,'SS2020'!C:X,22,0)</f>
        <v>72.724999999999994</v>
      </c>
      <c r="H41" s="68">
        <f>VLOOKUP(B41,'GSW2020'!$A$3:$D$135,4,0)</f>
        <v>4.2447549054034305E-4</v>
      </c>
      <c r="I41" s="65">
        <v>0</v>
      </c>
      <c r="J41" s="37">
        <v>1</v>
      </c>
      <c r="K41" s="37">
        <v>0</v>
      </c>
      <c r="L41" s="37">
        <f t="shared" si="7"/>
        <v>40</v>
      </c>
    </row>
    <row r="42" spans="1:12" ht="12.75" customHeight="1">
      <c r="A42" s="65">
        <f t="shared" si="4"/>
        <v>41</v>
      </c>
      <c r="B42" s="37" t="s">
        <v>131</v>
      </c>
      <c r="C42" s="5" t="s">
        <v>132</v>
      </c>
      <c r="D42" s="5" t="s">
        <v>133</v>
      </c>
      <c r="E42" s="66">
        <f t="shared" si="5"/>
        <v>287.79616527680247</v>
      </c>
      <c r="F42" s="67">
        <f t="shared" si="6"/>
        <v>8.4519467359409871E-3</v>
      </c>
      <c r="G42" s="66">
        <f>VLOOKUP(D42,'SS2020'!C:X,22,0)</f>
        <v>50.375</v>
      </c>
      <c r="H42" s="68">
        <f>VLOOKUP(B42,'GSW2020'!$A$3:$D$135,4,0)</f>
        <v>1.1410888884713793E-2</v>
      </c>
      <c r="I42" s="65">
        <v>1</v>
      </c>
      <c r="J42" s="37">
        <v>0</v>
      </c>
      <c r="K42" s="37">
        <v>0</v>
      </c>
      <c r="L42" s="37">
        <f t="shared" si="7"/>
        <v>41</v>
      </c>
    </row>
    <row r="43" spans="1:12" ht="12.75" customHeight="1">
      <c r="A43" s="65">
        <f t="shared" si="4"/>
        <v>42</v>
      </c>
      <c r="B43" s="37" t="s">
        <v>134</v>
      </c>
      <c r="C43" s="5" t="s">
        <v>135</v>
      </c>
      <c r="D43" s="5" t="s">
        <v>136</v>
      </c>
      <c r="E43" s="66">
        <f t="shared" si="5"/>
        <v>260.3940198839033</v>
      </c>
      <c r="F43" s="67">
        <f t="shared" si="6"/>
        <v>7.6472053903134662E-3</v>
      </c>
      <c r="G43" s="66">
        <f>VLOOKUP(D43,'SS2020'!C:X,22,0)</f>
        <v>78.3</v>
      </c>
      <c r="H43" s="68">
        <f>VLOOKUP(B43,'GSW2020'!$A$3:$D$135,4,0)</f>
        <v>1.5960157028138951E-4</v>
      </c>
      <c r="I43" s="65">
        <v>0</v>
      </c>
      <c r="J43" s="37">
        <v>0</v>
      </c>
      <c r="K43" s="37">
        <v>0</v>
      </c>
      <c r="L43" s="37">
        <f t="shared" si="7"/>
        <v>42</v>
      </c>
    </row>
    <row r="44" spans="1:12" ht="12.75" customHeight="1">
      <c r="A44" s="65">
        <f t="shared" si="4"/>
        <v>43</v>
      </c>
      <c r="B44" s="37" t="s">
        <v>137</v>
      </c>
      <c r="C44" s="5" t="s">
        <v>138</v>
      </c>
      <c r="D44" s="5" t="s">
        <v>139</v>
      </c>
      <c r="E44" s="66">
        <f t="shared" si="5"/>
        <v>258.34415498585582</v>
      </c>
      <c r="F44" s="67">
        <f t="shared" si="6"/>
        <v>7.5870053215685998E-3</v>
      </c>
      <c r="G44" s="66">
        <f>VLOOKUP(D44,'SS2020'!C:X,22,0)</f>
        <v>64.674999999999997</v>
      </c>
      <c r="H44" s="68">
        <f>VLOOKUP(B44,'GSW2020'!$A$3:$D$135,4,0)</f>
        <v>8.7089938497769172E-4</v>
      </c>
      <c r="I44" s="65">
        <v>0</v>
      </c>
      <c r="J44" s="37">
        <v>1</v>
      </c>
      <c r="K44" s="37">
        <v>0</v>
      </c>
      <c r="L44" s="37">
        <f t="shared" si="7"/>
        <v>43</v>
      </c>
    </row>
    <row r="45" spans="1:12" ht="12.75" customHeight="1">
      <c r="A45" s="65">
        <f t="shared" si="4"/>
        <v>44</v>
      </c>
      <c r="B45" s="37" t="s">
        <v>140</v>
      </c>
      <c r="C45" s="5" t="s">
        <v>141</v>
      </c>
      <c r="D45" s="5" t="s">
        <v>142</v>
      </c>
      <c r="E45" s="66">
        <f t="shared" si="5"/>
        <v>256.35312856977748</v>
      </c>
      <c r="F45" s="67">
        <f t="shared" si="6"/>
        <v>7.5285332109261234E-3</v>
      </c>
      <c r="G45" s="66">
        <f>VLOOKUP(D45,'SS2020'!C:X,22,0)</f>
        <v>57.05</v>
      </c>
      <c r="H45" s="68">
        <f>VLOOKUP(B45,'GSW2020'!$A$3:$D$135,4,0)</f>
        <v>2.6315706085607844E-3</v>
      </c>
      <c r="I45" s="65">
        <v>0</v>
      </c>
      <c r="J45" s="37">
        <v>0</v>
      </c>
      <c r="K45" s="37">
        <v>0</v>
      </c>
      <c r="L45" s="37">
        <f t="shared" si="7"/>
        <v>44</v>
      </c>
    </row>
    <row r="46" spans="1:12" ht="12.75" customHeight="1">
      <c r="A46" s="65">
        <f t="shared" si="4"/>
        <v>45</v>
      </c>
      <c r="B46" s="37" t="s">
        <v>143</v>
      </c>
      <c r="C46" s="5" t="s">
        <v>144</v>
      </c>
      <c r="D46" s="5" t="s">
        <v>145</v>
      </c>
      <c r="E46" s="66">
        <f t="shared" si="5"/>
        <v>245.47460139378833</v>
      </c>
      <c r="F46" s="67">
        <f t="shared" si="6"/>
        <v>7.2090545543272277E-3</v>
      </c>
      <c r="G46" s="66">
        <f>VLOOKUP(D46,'SS2020'!C:X,22,0)</f>
        <v>66.674999999999997</v>
      </c>
      <c r="H46" s="68">
        <f>VLOOKUP(B46,'GSW2020'!$A$3:$D$135,4,0)</f>
        <v>5.6800540869729628E-4</v>
      </c>
      <c r="I46" s="65">
        <v>0</v>
      </c>
      <c r="J46" s="37">
        <v>0</v>
      </c>
      <c r="K46" s="37">
        <v>0</v>
      </c>
      <c r="L46" s="37">
        <f t="shared" si="7"/>
        <v>45</v>
      </c>
    </row>
    <row r="47" spans="1:12" ht="12.75" customHeight="1">
      <c r="A47" s="65">
        <f t="shared" si="4"/>
        <v>46</v>
      </c>
      <c r="B47" s="37" t="s">
        <v>146</v>
      </c>
      <c r="C47" s="5" t="s">
        <v>147</v>
      </c>
      <c r="D47" s="5" t="s">
        <v>148</v>
      </c>
      <c r="E47" s="66">
        <f t="shared" si="5"/>
        <v>241.93042237856588</v>
      </c>
      <c r="F47" s="67">
        <f t="shared" si="6"/>
        <v>7.1049697336330771E-3</v>
      </c>
      <c r="G47" s="66">
        <f>VLOOKUP(D47,'SS2020'!C:X,22,0)</f>
        <v>71.375</v>
      </c>
      <c r="H47" s="68">
        <f>VLOOKUP(B47,'GSW2020'!$A$3:$D$135,4,0)</f>
        <v>2.9454819091796378E-4</v>
      </c>
      <c r="I47" s="65">
        <v>0</v>
      </c>
      <c r="J47" s="37">
        <v>0</v>
      </c>
      <c r="K47" s="37">
        <v>0</v>
      </c>
      <c r="L47" s="37">
        <f t="shared" si="7"/>
        <v>46</v>
      </c>
    </row>
    <row r="48" spans="1:12" ht="12.75" customHeight="1">
      <c r="A48" s="65">
        <f t="shared" si="4"/>
        <v>47</v>
      </c>
      <c r="B48" s="37" t="s">
        <v>149</v>
      </c>
      <c r="C48" s="5" t="s">
        <v>150</v>
      </c>
      <c r="D48" s="5" t="s">
        <v>151</v>
      </c>
      <c r="E48" s="66">
        <f t="shared" si="5"/>
        <v>238.68228392249432</v>
      </c>
      <c r="F48" s="67">
        <f t="shared" si="6"/>
        <v>7.0095789795718687E-3</v>
      </c>
      <c r="G48" s="66">
        <f>VLOOKUP(D48,'SS2020'!C:X,22,0)</f>
        <v>47.837499999999999</v>
      </c>
      <c r="H48" s="68">
        <f>VLOOKUP(B48,'GSW2020'!$A$3:$D$135,4,0)</f>
        <v>1.0364402672268663E-2</v>
      </c>
      <c r="I48" s="65">
        <v>1</v>
      </c>
      <c r="J48" s="37">
        <v>0</v>
      </c>
      <c r="K48" s="37">
        <v>0</v>
      </c>
      <c r="L48" s="37">
        <f t="shared" si="7"/>
        <v>47</v>
      </c>
    </row>
    <row r="49" spans="1:12" ht="12.75" customHeight="1">
      <c r="A49" s="65">
        <f t="shared" si="4"/>
        <v>48</v>
      </c>
      <c r="B49" s="37" t="s">
        <v>152</v>
      </c>
      <c r="C49" s="5" t="s">
        <v>153</v>
      </c>
      <c r="D49" s="5" t="s">
        <v>154</v>
      </c>
      <c r="E49" s="66">
        <f t="shared" si="5"/>
        <v>238.07400055906908</v>
      </c>
      <c r="F49" s="67">
        <f t="shared" si="6"/>
        <v>6.9917150216449644E-3</v>
      </c>
      <c r="G49" s="66">
        <f>VLOOKUP(D49,'SS2020'!C:X,22,0)</f>
        <v>50.087499999999999</v>
      </c>
      <c r="H49" s="68">
        <f>VLOOKUP(B49,'GSW2020'!$A$3:$D$135,4,0)</f>
        <v>6.8009833326751713E-3</v>
      </c>
      <c r="I49" s="65">
        <v>1</v>
      </c>
      <c r="J49" s="37">
        <v>0</v>
      </c>
      <c r="K49" s="37">
        <v>0</v>
      </c>
      <c r="L49" s="37">
        <f t="shared" si="7"/>
        <v>48</v>
      </c>
    </row>
    <row r="50" spans="1:12" ht="12.75" customHeight="1">
      <c r="A50" s="65">
        <f t="shared" si="4"/>
        <v>49</v>
      </c>
      <c r="B50" s="37" t="s">
        <v>155</v>
      </c>
      <c r="C50" s="5" t="s">
        <v>156</v>
      </c>
      <c r="D50" s="5" t="s">
        <v>157</v>
      </c>
      <c r="E50" s="66">
        <f t="shared" si="5"/>
        <v>236.43286729070311</v>
      </c>
      <c r="F50" s="67">
        <f t="shared" si="6"/>
        <v>6.9435185109045627E-3</v>
      </c>
      <c r="G50" s="66">
        <f>VLOOKUP(D50,'SS2020'!C:X,22,0)</f>
        <v>70.099999999999994</v>
      </c>
      <c r="H50" s="68">
        <f>VLOOKUP(B50,'GSW2020'!$A$3:$D$135,4,0)</f>
        <v>3.2334145296110547E-4</v>
      </c>
      <c r="I50" s="65">
        <v>0</v>
      </c>
      <c r="J50" s="37">
        <v>0</v>
      </c>
      <c r="K50" s="37">
        <v>0</v>
      </c>
      <c r="L50" s="37">
        <f t="shared" si="7"/>
        <v>49</v>
      </c>
    </row>
    <row r="51" spans="1:12" ht="12.75" customHeight="1">
      <c r="A51" s="65">
        <f t="shared" si="4"/>
        <v>50</v>
      </c>
      <c r="B51" s="37" t="s">
        <v>158</v>
      </c>
      <c r="C51" s="5" t="s">
        <v>159</v>
      </c>
      <c r="D51" s="5" t="s">
        <v>160</v>
      </c>
      <c r="E51" s="66">
        <f t="shared" si="5"/>
        <v>236.20874776385097</v>
      </c>
      <c r="F51" s="67">
        <f t="shared" si="6"/>
        <v>6.9369366083916612E-3</v>
      </c>
      <c r="G51" s="66">
        <f>VLOOKUP(D51,'SS2020'!C:X,22,0)</f>
        <v>45.05</v>
      </c>
      <c r="H51" s="68">
        <f>VLOOKUP(B51,'GSW2020'!$A$3:$D$135,4,0)</f>
        <v>1.7243871343598092E-2</v>
      </c>
      <c r="I51" s="65">
        <v>1</v>
      </c>
      <c r="J51" s="37">
        <v>0</v>
      </c>
      <c r="K51" s="37">
        <v>0</v>
      </c>
      <c r="L51" s="37">
        <f t="shared" si="7"/>
        <v>50</v>
      </c>
    </row>
    <row r="52" spans="1:12" ht="12.75" customHeight="1">
      <c r="A52" s="65">
        <f t="shared" si="4"/>
        <v>51</v>
      </c>
      <c r="B52" s="37" t="s">
        <v>161</v>
      </c>
      <c r="C52" s="5" t="s">
        <v>162</v>
      </c>
      <c r="D52" s="5" t="s">
        <v>163</v>
      </c>
      <c r="E52" s="66">
        <f t="shared" si="5"/>
        <v>235.81937790371623</v>
      </c>
      <c r="F52" s="67">
        <f t="shared" si="6"/>
        <v>6.9255016634010838E-3</v>
      </c>
      <c r="G52" s="66">
        <f>VLOOKUP(D52,'SS2020'!C:X,22,0)</f>
        <v>71.525000000000006</v>
      </c>
      <c r="H52" s="68">
        <f>VLOOKUP(B52,'GSW2020'!$A$3:$D$135,4,0)</f>
        <v>2.6768107625239809E-4</v>
      </c>
      <c r="I52" s="65">
        <v>1</v>
      </c>
      <c r="J52" s="37">
        <v>0</v>
      </c>
      <c r="K52" s="37">
        <v>1</v>
      </c>
      <c r="L52" s="37">
        <f t="shared" si="7"/>
        <v>51</v>
      </c>
    </row>
    <row r="53" spans="1:12" ht="12.75" customHeight="1">
      <c r="A53" s="65">
        <f t="shared" si="4"/>
        <v>52</v>
      </c>
      <c r="B53" s="37" t="s">
        <v>164</v>
      </c>
      <c r="C53" s="5" t="s">
        <v>165</v>
      </c>
      <c r="D53" s="5" t="s">
        <v>166</v>
      </c>
      <c r="E53" s="66">
        <f t="shared" si="5"/>
        <v>229.67763212859424</v>
      </c>
      <c r="F53" s="67">
        <f t="shared" si="6"/>
        <v>6.7451319628281277E-3</v>
      </c>
      <c r="G53" s="66">
        <f>VLOOKUP(D53,'SS2020'!C:X,22,0)</f>
        <v>74.974999999999994</v>
      </c>
      <c r="H53" s="68">
        <f>VLOOKUP(B53,'GSW2020'!$A$3:$D$135,4,0)</f>
        <v>1.6184818612642059E-4</v>
      </c>
      <c r="I53" s="65">
        <v>0</v>
      </c>
      <c r="J53" s="37">
        <v>0</v>
      </c>
      <c r="K53" s="37">
        <v>0</v>
      </c>
      <c r="L53" s="37">
        <f t="shared" si="7"/>
        <v>52</v>
      </c>
    </row>
    <row r="54" spans="1:12" ht="12.75" customHeight="1">
      <c r="A54" s="65">
        <f t="shared" si="4"/>
        <v>53</v>
      </c>
      <c r="B54" s="37" t="s">
        <v>167</v>
      </c>
      <c r="C54" s="5" t="s">
        <v>168</v>
      </c>
      <c r="D54" s="5" t="s">
        <v>169</v>
      </c>
      <c r="E54" s="66">
        <f t="shared" si="5"/>
        <v>229.23189436533426</v>
      </c>
      <c r="F54" s="67">
        <f t="shared" si="6"/>
        <v>6.732041615256445E-3</v>
      </c>
      <c r="G54" s="66">
        <f>VLOOKUP(D54,'SS2020'!C:X,22,0)</f>
        <v>71.474999999999994</v>
      </c>
      <c r="H54" s="68">
        <f>VLOOKUP(B54,'GSW2020'!$A$3:$D$135,4,0)</f>
        <v>2.4742162446893864E-4</v>
      </c>
      <c r="I54" s="65">
        <v>0</v>
      </c>
      <c r="J54" s="37">
        <v>0</v>
      </c>
      <c r="K54" s="37">
        <v>0</v>
      </c>
      <c r="L54" s="37">
        <f t="shared" si="7"/>
        <v>53</v>
      </c>
    </row>
    <row r="55" spans="1:12" ht="12.75" customHeight="1">
      <c r="A55" s="65">
        <f t="shared" si="4"/>
        <v>54</v>
      </c>
      <c r="B55" s="37" t="s">
        <v>170</v>
      </c>
      <c r="C55" s="5" t="s">
        <v>171</v>
      </c>
      <c r="D55" s="5" t="s">
        <v>172</v>
      </c>
      <c r="E55" s="66">
        <f t="shared" si="5"/>
        <v>228.79073150900354</v>
      </c>
      <c r="F55" s="67">
        <f t="shared" si="6"/>
        <v>6.7190856227400172E-3</v>
      </c>
      <c r="G55" s="66">
        <f>VLOOKUP(D55,'SS2020'!C:X,22,0)</f>
        <v>72.724999999999994</v>
      </c>
      <c r="H55" s="68">
        <f>VLOOKUP(B55,'GSW2020'!$A$3:$D$135,4,0)</f>
        <v>2.1045619361760142E-4</v>
      </c>
      <c r="I55" s="65">
        <v>0</v>
      </c>
      <c r="J55" s="37">
        <v>0</v>
      </c>
      <c r="K55" s="37">
        <v>0</v>
      </c>
      <c r="L55" s="37">
        <f t="shared" si="7"/>
        <v>54</v>
      </c>
    </row>
    <row r="56" spans="1:12" ht="12.75" customHeight="1">
      <c r="A56" s="65">
        <f t="shared" si="4"/>
        <v>55</v>
      </c>
      <c r="B56" s="37" t="s">
        <v>173</v>
      </c>
      <c r="C56" s="5" t="s">
        <v>174</v>
      </c>
      <c r="D56" s="5" t="s">
        <v>175</v>
      </c>
      <c r="E56" s="66">
        <f t="shared" si="5"/>
        <v>225.72196550581771</v>
      </c>
      <c r="F56" s="67">
        <f t="shared" si="6"/>
        <v>6.6289626470601749E-3</v>
      </c>
      <c r="G56" s="66">
        <f>VLOOKUP(D56,'SS2020'!C:X,22,0)</f>
        <v>59.5</v>
      </c>
      <c r="H56" s="68">
        <f>VLOOKUP(B56,'GSW2020'!$A$3:$D$135,4,0)</f>
        <v>1.2304636213865713E-3</v>
      </c>
      <c r="I56" s="65">
        <v>1</v>
      </c>
      <c r="J56" s="37">
        <v>0</v>
      </c>
      <c r="K56" s="37">
        <v>0</v>
      </c>
      <c r="L56" s="37">
        <f t="shared" si="7"/>
        <v>55</v>
      </c>
    </row>
    <row r="57" spans="1:12" ht="12.75" customHeight="1">
      <c r="A57" s="65">
        <f t="shared" si="4"/>
        <v>56</v>
      </c>
      <c r="B57" s="37" t="s">
        <v>176</v>
      </c>
      <c r="C57" s="5" t="s">
        <v>177</v>
      </c>
      <c r="D57" s="5" t="s">
        <v>178</v>
      </c>
      <c r="E57" s="66">
        <f t="shared" si="5"/>
        <v>224.13354234286413</v>
      </c>
      <c r="F57" s="67">
        <f t="shared" si="6"/>
        <v>6.5823141173464239E-3</v>
      </c>
      <c r="G57" s="66">
        <f>VLOOKUP(D57,'SS2020'!C:X,22,0)</f>
        <v>62.625</v>
      </c>
      <c r="H57" s="68">
        <f>VLOOKUP(B57,'GSW2020'!$A$3:$D$135,4,0)</f>
        <v>7.5996031700542187E-4</v>
      </c>
      <c r="I57" s="65">
        <v>1</v>
      </c>
      <c r="J57" s="37">
        <v>0</v>
      </c>
      <c r="K57" s="37">
        <v>0</v>
      </c>
      <c r="L57" s="37">
        <f t="shared" si="7"/>
        <v>56</v>
      </c>
    </row>
    <row r="58" spans="1:12" ht="12.75" customHeight="1">
      <c r="A58" s="65">
        <f t="shared" si="4"/>
        <v>57</v>
      </c>
      <c r="B58" s="37" t="s">
        <v>179</v>
      </c>
      <c r="C58" s="5" t="s">
        <v>180</v>
      </c>
      <c r="D58" s="5" t="s">
        <v>181</v>
      </c>
      <c r="E58" s="66">
        <f t="shared" si="5"/>
        <v>218.99670776158737</v>
      </c>
      <c r="F58" s="67">
        <f t="shared" si="6"/>
        <v>6.4314564704749545E-3</v>
      </c>
      <c r="G58" s="66">
        <f>VLOOKUP(D58,'SS2020'!C:X,22,0)</f>
        <v>59.2</v>
      </c>
      <c r="H58" s="68">
        <f>VLOOKUP(B58,'GSW2020'!$A$3:$D$135,4,0)</f>
        <v>1.1760272840039593E-3</v>
      </c>
      <c r="I58" s="65">
        <v>1</v>
      </c>
      <c r="J58" s="37">
        <v>0</v>
      </c>
      <c r="K58" s="37">
        <v>0</v>
      </c>
      <c r="L58" s="37">
        <f t="shared" si="7"/>
        <v>57</v>
      </c>
    </row>
    <row r="59" spans="1:12" ht="12.75" customHeight="1">
      <c r="A59" s="65">
        <f t="shared" si="4"/>
        <v>58</v>
      </c>
      <c r="B59" s="37" t="s">
        <v>182</v>
      </c>
      <c r="C59" s="5" t="s">
        <v>183</v>
      </c>
      <c r="D59" s="5" t="s">
        <v>184</v>
      </c>
      <c r="E59" s="66">
        <f t="shared" si="5"/>
        <v>218.58531626081793</v>
      </c>
      <c r="F59" s="67">
        <f t="shared" si="6"/>
        <v>6.4193747978481567E-3</v>
      </c>
      <c r="G59" s="66">
        <f>VLOOKUP(D59,'SS2020'!C:X,22,0)</f>
        <v>56.237499999999997</v>
      </c>
      <c r="H59" s="68">
        <f>VLOOKUP(B59,'GSW2020'!$A$3:$D$135,4,0)</f>
        <v>1.8562176479875454E-3</v>
      </c>
      <c r="I59" s="65">
        <v>1</v>
      </c>
      <c r="J59" s="37">
        <v>0</v>
      </c>
      <c r="K59" s="37">
        <v>0</v>
      </c>
      <c r="L59" s="37">
        <f t="shared" si="7"/>
        <v>58</v>
      </c>
    </row>
    <row r="60" spans="1:12" ht="12.75" customHeight="1">
      <c r="A60" s="65">
        <f t="shared" si="4"/>
        <v>59</v>
      </c>
      <c r="B60" s="37" t="s">
        <v>185</v>
      </c>
      <c r="C60" s="5" t="s">
        <v>186</v>
      </c>
      <c r="D60" s="5" t="s">
        <v>187</v>
      </c>
      <c r="E60" s="66">
        <f t="shared" si="5"/>
        <v>212.09884028867427</v>
      </c>
      <c r="F60" s="67">
        <f t="shared" si="6"/>
        <v>6.2288811219932674E-3</v>
      </c>
      <c r="G60" s="66">
        <f>VLOOKUP(D60,'SS2020'!C:X,22,0)</f>
        <v>55.55</v>
      </c>
      <c r="H60" s="68">
        <f>VLOOKUP(B60,'GSW2020'!$A$3:$D$135,4,0)</f>
        <v>1.89434166827421E-3</v>
      </c>
      <c r="I60" s="65">
        <v>0</v>
      </c>
      <c r="J60" s="37">
        <v>0</v>
      </c>
      <c r="K60" s="37">
        <v>0</v>
      </c>
      <c r="L60" s="37">
        <f t="shared" si="7"/>
        <v>59</v>
      </c>
    </row>
    <row r="61" spans="1:12" ht="12.75" customHeight="1">
      <c r="A61" s="65">
        <f t="shared" si="4"/>
        <v>60</v>
      </c>
      <c r="B61" s="37" t="s">
        <v>188</v>
      </c>
      <c r="C61" s="5" t="s">
        <v>189</v>
      </c>
      <c r="D61" s="5" t="s">
        <v>190</v>
      </c>
      <c r="E61" s="66">
        <f t="shared" si="5"/>
        <v>201.17695097495164</v>
      </c>
      <c r="F61" s="67">
        <f t="shared" si="6"/>
        <v>5.9081290138244822E-3</v>
      </c>
      <c r="G61" s="66">
        <f>VLOOKUP(D61,'SS2020'!C:X,22,0)</f>
        <v>62.845000000000006</v>
      </c>
      <c r="H61" s="68">
        <f>VLOOKUP(B61,'GSW2020'!$A$3:$D$135,4,0)</f>
        <v>5.3247361187515319E-4</v>
      </c>
      <c r="I61" s="65">
        <v>0</v>
      </c>
      <c r="J61" s="37">
        <v>0</v>
      </c>
      <c r="K61" s="37">
        <v>0</v>
      </c>
      <c r="L61" s="37">
        <f t="shared" si="7"/>
        <v>60</v>
      </c>
    </row>
    <row r="62" spans="1:12" ht="12.75" customHeight="1">
      <c r="A62" s="65">
        <f t="shared" si="4"/>
        <v>61</v>
      </c>
      <c r="B62" s="37" t="s">
        <v>191</v>
      </c>
      <c r="C62" s="5" t="s">
        <v>192</v>
      </c>
      <c r="D62" s="5" t="s">
        <v>193</v>
      </c>
      <c r="E62" s="66">
        <f t="shared" si="5"/>
        <v>196.99883941202646</v>
      </c>
      <c r="F62" s="67">
        <f t="shared" si="6"/>
        <v>5.7854269745089178E-3</v>
      </c>
      <c r="G62" s="66">
        <f>VLOOKUP(D62,'SS2020'!C:X,22,0)</f>
        <v>69.025000000000006</v>
      </c>
      <c r="H62" s="68">
        <f>VLOOKUP(B62,'GSW2020'!$A$3:$D$135,4,0)</f>
        <v>2.1494792893957202E-4</v>
      </c>
      <c r="I62" s="65">
        <v>0</v>
      </c>
      <c r="J62" s="37">
        <v>0</v>
      </c>
      <c r="K62" s="37">
        <v>0</v>
      </c>
      <c r="L62" s="37">
        <f t="shared" si="7"/>
        <v>61</v>
      </c>
    </row>
    <row r="63" spans="1:12" ht="12.75" customHeight="1">
      <c r="A63" s="65">
        <f t="shared" si="4"/>
        <v>62</v>
      </c>
      <c r="B63" s="37" t="s">
        <v>194</v>
      </c>
      <c r="C63" s="5" t="s">
        <v>195</v>
      </c>
      <c r="D63" s="5" t="s">
        <v>196</v>
      </c>
      <c r="E63" s="66">
        <f t="shared" si="5"/>
        <v>192.98633022155909</v>
      </c>
      <c r="F63" s="67">
        <f t="shared" si="6"/>
        <v>5.6675883162950885E-3</v>
      </c>
      <c r="G63" s="66">
        <f>VLOOKUP(D63,'SS2020'!C:X,22,0)</f>
        <v>78.2</v>
      </c>
      <c r="H63" s="68">
        <f>VLOOKUP(B63,'GSW2020'!$A$3:$D$135,4,0)</f>
        <v>6.5723224984814342E-5</v>
      </c>
      <c r="I63" s="65">
        <v>0</v>
      </c>
      <c r="J63" s="37">
        <v>1</v>
      </c>
      <c r="K63" s="37">
        <v>0</v>
      </c>
      <c r="L63" s="37">
        <f t="shared" si="7"/>
        <v>62</v>
      </c>
    </row>
    <row r="64" spans="1:12" ht="12.75" customHeight="1">
      <c r="A64" s="65">
        <f t="shared" si="4"/>
        <v>63</v>
      </c>
      <c r="B64" s="37" t="s">
        <v>197</v>
      </c>
      <c r="C64" s="5" t="s">
        <v>198</v>
      </c>
      <c r="D64" s="5" t="s">
        <v>199</v>
      </c>
      <c r="E64" s="66">
        <f t="shared" si="5"/>
        <v>192.86310419130669</v>
      </c>
      <c r="F64" s="67">
        <f t="shared" si="6"/>
        <v>5.6639694360950234E-3</v>
      </c>
      <c r="G64" s="66">
        <f>VLOOKUP(D64,'SS2020'!C:X,22,0)</f>
        <v>74</v>
      </c>
      <c r="H64" s="68">
        <f>VLOOKUP(B64,'GSW2020'!$A$3:$D$135,4,0)</f>
        <v>1.078107283779335E-4</v>
      </c>
      <c r="I64" s="65">
        <v>0</v>
      </c>
      <c r="J64" s="37">
        <v>0</v>
      </c>
      <c r="K64" s="37">
        <v>0</v>
      </c>
      <c r="L64" s="37">
        <f t="shared" si="7"/>
        <v>63</v>
      </c>
    </row>
    <row r="65" spans="1:12" ht="12.75" customHeight="1">
      <c r="A65" s="65">
        <f t="shared" si="4"/>
        <v>64</v>
      </c>
      <c r="B65" s="37" t="s">
        <v>200</v>
      </c>
      <c r="C65" s="5" t="s">
        <v>201</v>
      </c>
      <c r="D65" s="5" t="s">
        <v>202</v>
      </c>
      <c r="E65" s="66">
        <f t="shared" si="5"/>
        <v>182.86465778893088</v>
      </c>
      <c r="F65" s="67">
        <f t="shared" si="6"/>
        <v>5.3703368355571988E-3</v>
      </c>
      <c r="G65" s="66">
        <f>VLOOKUP(D65,'SS2020'!C:X,22,0)</f>
        <v>45.65</v>
      </c>
      <c r="H65" s="68">
        <f>VLOOKUP(B65,'GSW2020'!$A$3:$D$135,4,0)</f>
        <v>7.1026807731609156E-3</v>
      </c>
      <c r="I65" s="65">
        <v>0</v>
      </c>
      <c r="J65" s="37">
        <v>0</v>
      </c>
      <c r="K65" s="37">
        <v>0</v>
      </c>
      <c r="L65" s="37">
        <f t="shared" si="7"/>
        <v>64</v>
      </c>
    </row>
    <row r="66" spans="1:12" ht="12.75" customHeight="1">
      <c r="A66" s="65">
        <f t="shared" ref="A66:A97" si="8">_xlfn.RANK.AVG(E66,$E$2:$E$134)</f>
        <v>65</v>
      </c>
      <c r="B66" s="37" t="s">
        <v>203</v>
      </c>
      <c r="C66" s="5" t="s">
        <v>204</v>
      </c>
      <c r="D66" s="5" t="s">
        <v>205</v>
      </c>
      <c r="E66" s="66">
        <f t="shared" ref="E66:E97" si="9">((G66^3)*(H66^(1/3)))/100</f>
        <v>182.8323824143414</v>
      </c>
      <c r="F66" s="67">
        <f t="shared" ref="F66:F97" si="10">E66/SUM($E$2:$E$134)</f>
        <v>5.369388978080882E-3</v>
      </c>
      <c r="G66" s="66">
        <f>VLOOKUP(D66,'SS2020'!C:X,22,0)</f>
        <v>59.125</v>
      </c>
      <c r="H66" s="68">
        <f>VLOOKUP(B66,'GSW2020'!$A$3:$D$135,4,0)</f>
        <v>6.9217988044243035E-4</v>
      </c>
      <c r="I66" s="65">
        <v>0</v>
      </c>
      <c r="J66" s="37">
        <v>0</v>
      </c>
      <c r="K66" s="37">
        <v>0</v>
      </c>
      <c r="L66" s="37">
        <f t="shared" ref="L66:L97" si="11">A66</f>
        <v>65</v>
      </c>
    </row>
    <row r="67" spans="1:12" ht="12.75" customHeight="1">
      <c r="A67" s="65">
        <f t="shared" si="8"/>
        <v>66</v>
      </c>
      <c r="B67" s="37" t="s">
        <v>206</v>
      </c>
      <c r="C67" s="5" t="s">
        <v>207</v>
      </c>
      <c r="D67" s="5" t="s">
        <v>208</v>
      </c>
      <c r="E67" s="66">
        <f t="shared" si="9"/>
        <v>164.29630268519659</v>
      </c>
      <c r="F67" s="67">
        <f t="shared" si="10"/>
        <v>4.8250246763077648E-3</v>
      </c>
      <c r="G67" s="66">
        <f>VLOOKUP(D67,'SS2020'!C:X,22,0)</f>
        <v>43.95</v>
      </c>
      <c r="H67" s="68">
        <f>VLOOKUP(B67,'GSW2020'!$A$3:$D$135,4,0)</f>
        <v>7.2485886708199563E-3</v>
      </c>
      <c r="I67" s="65">
        <v>0</v>
      </c>
      <c r="J67" s="37">
        <v>0</v>
      </c>
      <c r="K67" s="37">
        <v>0</v>
      </c>
      <c r="L67" s="37">
        <f t="shared" si="11"/>
        <v>66</v>
      </c>
    </row>
    <row r="68" spans="1:12" ht="12.75" customHeight="1">
      <c r="A68" s="65">
        <f t="shared" si="8"/>
        <v>67</v>
      </c>
      <c r="B68" s="37" t="s">
        <v>209</v>
      </c>
      <c r="C68" s="5" t="s">
        <v>210</v>
      </c>
      <c r="D68" s="5" t="s">
        <v>211</v>
      </c>
      <c r="E68" s="66">
        <f t="shared" si="9"/>
        <v>163.30154898509079</v>
      </c>
      <c r="F68" s="67">
        <f t="shared" si="10"/>
        <v>4.7958109260808016E-3</v>
      </c>
      <c r="G68" s="66">
        <f>VLOOKUP(D68,'SS2020'!C:X,22,0)</f>
        <v>55.4</v>
      </c>
      <c r="H68" s="68">
        <f>VLOOKUP(B68,'GSW2020'!$A$3:$D$135,4,0)</f>
        <v>8.858965902481036E-4</v>
      </c>
      <c r="I68" s="65">
        <v>0</v>
      </c>
      <c r="J68" s="37">
        <v>0</v>
      </c>
      <c r="K68" s="37">
        <v>0</v>
      </c>
      <c r="L68" s="37">
        <f t="shared" si="11"/>
        <v>67</v>
      </c>
    </row>
    <row r="69" spans="1:12" ht="12.75" customHeight="1">
      <c r="A69" s="65">
        <f t="shared" si="8"/>
        <v>68</v>
      </c>
      <c r="B69" s="37" t="s">
        <v>212</v>
      </c>
      <c r="C69" s="5" t="s">
        <v>213</v>
      </c>
      <c r="D69" s="5" t="s">
        <v>214</v>
      </c>
      <c r="E69" s="66">
        <f t="shared" si="9"/>
        <v>162.25430247964749</v>
      </c>
      <c r="F69" s="67">
        <f t="shared" si="10"/>
        <v>4.7650555764572437E-3</v>
      </c>
      <c r="G69" s="66">
        <f>VLOOKUP(D69,'SS2020'!C:X,22,0)</f>
        <v>75.174999999999997</v>
      </c>
      <c r="H69" s="68">
        <f>VLOOKUP(B69,'GSW2020'!$A$3:$D$135,4,0)</f>
        <v>5.5709304214562996E-5</v>
      </c>
      <c r="I69" s="65">
        <v>0</v>
      </c>
      <c r="J69" s="37">
        <v>0</v>
      </c>
      <c r="K69" s="37">
        <v>1</v>
      </c>
      <c r="L69" s="37">
        <f t="shared" si="11"/>
        <v>68</v>
      </c>
    </row>
    <row r="70" spans="1:12" ht="12.75" customHeight="1">
      <c r="A70" s="65">
        <f t="shared" si="8"/>
        <v>69</v>
      </c>
      <c r="B70" s="37" t="s">
        <v>215</v>
      </c>
      <c r="C70" s="5" t="s">
        <v>216</v>
      </c>
      <c r="D70" s="5" t="s">
        <v>217</v>
      </c>
      <c r="E70" s="66">
        <f t="shared" si="9"/>
        <v>162.15155227337644</v>
      </c>
      <c r="F70" s="67">
        <f t="shared" si="10"/>
        <v>4.7620380266241019E-3</v>
      </c>
      <c r="G70" s="66">
        <f>VLOOKUP(D70,'SS2020'!C:X,22,0)</f>
        <v>73.5</v>
      </c>
      <c r="H70" s="68">
        <f>VLOOKUP(B70,'GSW2020'!$A$3:$D$135,4,0)</f>
        <v>6.8104730672093953E-5</v>
      </c>
      <c r="I70" s="65">
        <v>1</v>
      </c>
      <c r="J70" s="37">
        <v>0</v>
      </c>
      <c r="K70" s="37">
        <v>0</v>
      </c>
      <c r="L70" s="37">
        <f t="shared" si="11"/>
        <v>69</v>
      </c>
    </row>
    <row r="71" spans="1:12" ht="12.75" customHeight="1">
      <c r="A71" s="65">
        <f t="shared" si="8"/>
        <v>70</v>
      </c>
      <c r="B71" s="37" t="s">
        <v>218</v>
      </c>
      <c r="C71" s="5" t="s">
        <v>219</v>
      </c>
      <c r="D71" s="5" t="s">
        <v>220</v>
      </c>
      <c r="E71" s="66">
        <f t="shared" si="9"/>
        <v>160.44975811721187</v>
      </c>
      <c r="F71" s="67">
        <f t="shared" si="10"/>
        <v>4.7120600376901476E-3</v>
      </c>
      <c r="G71" s="66">
        <f>VLOOKUP(D71,'SS2020'!C:X,22,0)</f>
        <v>64.900000000000006</v>
      </c>
      <c r="H71" s="68">
        <f>VLOOKUP(B71,'GSW2020'!$A$3:$D$135,4,0)</f>
        <v>2.0221572692554507E-4</v>
      </c>
      <c r="I71" s="65">
        <v>0</v>
      </c>
      <c r="J71" s="37">
        <v>0</v>
      </c>
      <c r="K71" s="37">
        <v>0</v>
      </c>
      <c r="L71" s="37">
        <f t="shared" si="11"/>
        <v>70</v>
      </c>
    </row>
    <row r="72" spans="1:12" ht="12.75" customHeight="1">
      <c r="A72" s="65">
        <f t="shared" si="8"/>
        <v>71</v>
      </c>
      <c r="B72" s="37" t="s">
        <v>221</v>
      </c>
      <c r="C72" s="5" t="s">
        <v>222</v>
      </c>
      <c r="D72" s="5" t="s">
        <v>223</v>
      </c>
      <c r="E72" s="66">
        <f t="shared" si="9"/>
        <v>157.87857103539508</v>
      </c>
      <c r="F72" s="67">
        <f t="shared" si="10"/>
        <v>4.6365498715183586E-3</v>
      </c>
      <c r="G72" s="66">
        <f>VLOOKUP(D72,'SS2020'!C:X,22,0)</f>
        <v>44.3</v>
      </c>
      <c r="H72" s="68">
        <f>VLOOKUP(B72,'GSW2020'!$A$3:$D$135,4,0)</f>
        <v>5.9887478061458341E-3</v>
      </c>
      <c r="I72" s="65">
        <v>1</v>
      </c>
      <c r="J72" s="37">
        <v>0</v>
      </c>
      <c r="K72" s="37">
        <v>0</v>
      </c>
      <c r="L72" s="37">
        <f t="shared" si="11"/>
        <v>71</v>
      </c>
    </row>
    <row r="73" spans="1:12" ht="12.75" customHeight="1">
      <c r="A73" s="65">
        <f t="shared" si="8"/>
        <v>72</v>
      </c>
      <c r="B73" s="37" t="s">
        <v>224</v>
      </c>
      <c r="C73" s="5" t="s">
        <v>225</v>
      </c>
      <c r="D73" s="5" t="s">
        <v>226</v>
      </c>
      <c r="E73" s="66">
        <f t="shared" si="9"/>
        <v>157.49061606910391</v>
      </c>
      <c r="F73" s="67">
        <f t="shared" si="10"/>
        <v>4.6251564788792211E-3</v>
      </c>
      <c r="G73" s="66">
        <f>VLOOKUP(D73,'SS2020'!C:X,22,0)</f>
        <v>67.75</v>
      </c>
      <c r="H73" s="68">
        <f>VLOOKUP(B73,'GSW2020'!$A$3:$D$135,4,0)</f>
        <v>1.2989138562225083E-4</v>
      </c>
      <c r="I73" s="65">
        <v>0</v>
      </c>
      <c r="J73" s="37">
        <v>0</v>
      </c>
      <c r="K73" s="37">
        <v>0</v>
      </c>
      <c r="L73" s="37">
        <f t="shared" si="11"/>
        <v>72</v>
      </c>
    </row>
    <row r="74" spans="1:12" ht="12.75" customHeight="1">
      <c r="A74" s="65">
        <f t="shared" si="8"/>
        <v>73</v>
      </c>
      <c r="B74" s="37" t="s">
        <v>227</v>
      </c>
      <c r="C74" s="5" t="s">
        <v>228</v>
      </c>
      <c r="D74" s="5" t="s">
        <v>229</v>
      </c>
      <c r="E74" s="66">
        <f t="shared" si="9"/>
        <v>157.21232755462535</v>
      </c>
      <c r="F74" s="67">
        <f t="shared" si="10"/>
        <v>4.6169837511455675E-3</v>
      </c>
      <c r="G74" s="66">
        <f>VLOOKUP(D74,'SS2020'!C:X,22,0)</f>
        <v>51.674999999999997</v>
      </c>
      <c r="H74" s="68">
        <f>VLOOKUP(B74,'GSW2020'!$A$3:$D$135,4,0)</f>
        <v>1.478888476578479E-3</v>
      </c>
      <c r="I74" s="65">
        <v>1</v>
      </c>
      <c r="J74" s="37">
        <v>0</v>
      </c>
      <c r="K74" s="37">
        <v>0</v>
      </c>
      <c r="L74" s="37">
        <f t="shared" si="11"/>
        <v>73</v>
      </c>
    </row>
    <row r="75" spans="1:12" ht="12.75" customHeight="1">
      <c r="A75" s="65">
        <f t="shared" si="8"/>
        <v>74</v>
      </c>
      <c r="B75" s="37" t="s">
        <v>230</v>
      </c>
      <c r="C75" s="5" t="s">
        <v>231</v>
      </c>
      <c r="D75" s="5" t="s">
        <v>232</v>
      </c>
      <c r="E75" s="66">
        <f t="shared" si="9"/>
        <v>155.38673569507853</v>
      </c>
      <c r="F75" s="67">
        <f t="shared" si="10"/>
        <v>4.5633700932164673E-3</v>
      </c>
      <c r="G75" s="66">
        <f>VLOOKUP(D75,'SS2020'!C:X,22,0)</f>
        <v>79.825000000000003</v>
      </c>
      <c r="H75" s="68">
        <f>VLOOKUP(B75,'GSW2020'!$A$3:$D$135,4,0)</f>
        <v>2.8509623693444192E-5</v>
      </c>
      <c r="I75" s="65">
        <v>0</v>
      </c>
      <c r="J75" s="37">
        <v>0</v>
      </c>
      <c r="K75" s="37">
        <v>0</v>
      </c>
      <c r="L75" s="37">
        <f t="shared" si="11"/>
        <v>74</v>
      </c>
    </row>
    <row r="76" spans="1:12" ht="12.75" customHeight="1">
      <c r="A76" s="65">
        <f t="shared" si="8"/>
        <v>75</v>
      </c>
      <c r="B76" s="37" t="s">
        <v>233</v>
      </c>
      <c r="C76" s="5" t="s">
        <v>234</v>
      </c>
      <c r="D76" s="5" t="s">
        <v>235</v>
      </c>
      <c r="E76" s="66">
        <f t="shared" si="9"/>
        <v>151.51596471043132</v>
      </c>
      <c r="F76" s="67">
        <f t="shared" si="10"/>
        <v>4.4496939774913034E-3</v>
      </c>
      <c r="G76" s="66">
        <f>VLOOKUP(D76,'SS2020'!C:X,22,0)</f>
        <v>53.8</v>
      </c>
      <c r="H76" s="68">
        <f>VLOOKUP(B76,'GSW2020'!$A$3:$D$135,4,0)</f>
        <v>9.2115922356532907E-4</v>
      </c>
      <c r="I76" s="65">
        <v>0</v>
      </c>
      <c r="J76" s="37">
        <v>0</v>
      </c>
      <c r="K76" s="37">
        <v>0</v>
      </c>
      <c r="L76" s="37">
        <f t="shared" si="11"/>
        <v>75</v>
      </c>
    </row>
    <row r="77" spans="1:12" ht="12.75" customHeight="1">
      <c r="A77" s="65">
        <f t="shared" si="8"/>
        <v>76</v>
      </c>
      <c r="B77" s="37" t="s">
        <v>236</v>
      </c>
      <c r="C77" s="5" t="s">
        <v>237</v>
      </c>
      <c r="D77" s="5" t="s">
        <v>238</v>
      </c>
      <c r="E77" s="66">
        <f t="shared" si="9"/>
        <v>151.17777612116603</v>
      </c>
      <c r="F77" s="67">
        <f t="shared" si="10"/>
        <v>4.4397621149856858E-3</v>
      </c>
      <c r="G77" s="66">
        <f>VLOOKUP(D77,'SS2020'!C:X,22,0)</f>
        <v>54.024999999999999</v>
      </c>
      <c r="H77" s="68">
        <f>VLOOKUP(B77,'GSW2020'!$A$3:$D$135,4,0)</f>
        <v>8.8127383735553985E-4</v>
      </c>
      <c r="I77" s="65">
        <v>0</v>
      </c>
      <c r="J77" s="37">
        <v>0</v>
      </c>
      <c r="K77" s="37">
        <v>0</v>
      </c>
      <c r="L77" s="37">
        <f t="shared" si="11"/>
        <v>76</v>
      </c>
    </row>
    <row r="78" spans="1:12" ht="12.75" customHeight="1">
      <c r="A78" s="65">
        <f t="shared" si="8"/>
        <v>77</v>
      </c>
      <c r="B78" s="37" t="s">
        <v>239</v>
      </c>
      <c r="C78" s="5" t="s">
        <v>240</v>
      </c>
      <c r="D78" s="5" t="s">
        <v>241</v>
      </c>
      <c r="E78" s="66">
        <f t="shared" si="9"/>
        <v>150.5337915039425</v>
      </c>
      <c r="F78" s="67">
        <f t="shared" si="10"/>
        <v>4.4208496889695031E-3</v>
      </c>
      <c r="G78" s="66">
        <f>VLOOKUP(D78,'SS2020'!C:X,22,0)</f>
        <v>73.138000000000005</v>
      </c>
      <c r="H78" s="68">
        <f>VLOOKUP(B78,'GSW2020'!$A$3:$D$135,4,0)</f>
        <v>5.6965810376783067E-5</v>
      </c>
      <c r="I78" s="65">
        <v>0</v>
      </c>
      <c r="J78" s="37">
        <v>0</v>
      </c>
      <c r="K78" s="37">
        <v>0</v>
      </c>
      <c r="L78" s="37">
        <f t="shared" si="11"/>
        <v>77</v>
      </c>
    </row>
    <row r="79" spans="1:12" ht="12.75" customHeight="1">
      <c r="A79" s="65">
        <f t="shared" si="8"/>
        <v>78</v>
      </c>
      <c r="B79" s="37" t="s">
        <v>242</v>
      </c>
      <c r="C79" s="5" t="s">
        <v>243</v>
      </c>
      <c r="D79" s="5" t="s">
        <v>244</v>
      </c>
      <c r="E79" s="66">
        <f t="shared" si="9"/>
        <v>147.48308321752813</v>
      </c>
      <c r="F79" s="67">
        <f t="shared" si="10"/>
        <v>4.3312570291129393E-3</v>
      </c>
      <c r="G79" s="66">
        <f>VLOOKUP(D79,'SS2020'!C:X,22,0)</f>
        <v>66.474999999999994</v>
      </c>
      <c r="H79" s="68">
        <f>VLOOKUP(B79,'GSW2020'!$A$3:$D$135,4,0)</f>
        <v>1.2656147002861469E-4</v>
      </c>
      <c r="I79" s="65">
        <v>0</v>
      </c>
      <c r="J79" s="37">
        <v>0</v>
      </c>
      <c r="K79" s="37">
        <v>0</v>
      </c>
      <c r="L79" s="37">
        <f t="shared" si="11"/>
        <v>78</v>
      </c>
    </row>
    <row r="80" spans="1:12" ht="12.75" customHeight="1">
      <c r="A80" s="65">
        <f t="shared" si="8"/>
        <v>79</v>
      </c>
      <c r="B80" s="37" t="s">
        <v>245</v>
      </c>
      <c r="C80" s="5" t="s">
        <v>246</v>
      </c>
      <c r="D80" s="5" t="s">
        <v>247</v>
      </c>
      <c r="E80" s="66">
        <f t="shared" si="9"/>
        <v>143.83507759117248</v>
      </c>
      <c r="F80" s="67">
        <f t="shared" si="10"/>
        <v>4.2241230469185756E-3</v>
      </c>
      <c r="G80" s="66">
        <f>VLOOKUP(D80,'SS2020'!C:X,22,0)</f>
        <v>51.075000000000003</v>
      </c>
      <c r="H80" s="68">
        <f>VLOOKUP(B80,'GSW2020'!$A$3:$D$135,4,0)</f>
        <v>1.2581112857061041E-3</v>
      </c>
      <c r="I80" s="65">
        <v>0</v>
      </c>
      <c r="J80" s="37">
        <v>0</v>
      </c>
      <c r="K80" s="37">
        <v>0</v>
      </c>
      <c r="L80" s="37">
        <f t="shared" si="11"/>
        <v>79</v>
      </c>
    </row>
    <row r="81" spans="1:12" ht="12.75" customHeight="1">
      <c r="A81" s="65">
        <f t="shared" si="8"/>
        <v>80</v>
      </c>
      <c r="B81" s="37" t="s">
        <v>248</v>
      </c>
      <c r="C81" s="5" t="s">
        <v>249</v>
      </c>
      <c r="D81" s="5" t="s">
        <v>250</v>
      </c>
      <c r="E81" s="66">
        <f t="shared" si="9"/>
        <v>139.80542315622151</v>
      </c>
      <c r="F81" s="67">
        <f t="shared" si="10"/>
        <v>4.1057808702057745E-3</v>
      </c>
      <c r="G81" s="66">
        <f>VLOOKUP(D81,'SS2020'!C:X,22,0)</f>
        <v>52.75</v>
      </c>
      <c r="H81" s="68">
        <f>VLOOKUP(B81,'GSW2020'!$A$3:$D$135,4,0)</f>
        <v>8.6411168768868354E-4</v>
      </c>
      <c r="I81" s="65">
        <v>0</v>
      </c>
      <c r="J81" s="37">
        <v>0</v>
      </c>
      <c r="K81" s="37">
        <v>0</v>
      </c>
      <c r="L81" s="37">
        <f t="shared" si="11"/>
        <v>80</v>
      </c>
    </row>
    <row r="82" spans="1:12" ht="12.75" customHeight="1">
      <c r="A82" s="65">
        <f t="shared" si="8"/>
        <v>81</v>
      </c>
      <c r="B82" s="37" t="s">
        <v>251</v>
      </c>
      <c r="C82" s="5" t="s">
        <v>252</v>
      </c>
      <c r="D82" s="5" t="s">
        <v>253</v>
      </c>
      <c r="E82" s="66">
        <f t="shared" si="9"/>
        <v>137.9927224012265</v>
      </c>
      <c r="F82" s="67">
        <f t="shared" si="10"/>
        <v>4.0525457959486796E-3</v>
      </c>
      <c r="G82" s="66">
        <f>VLOOKUP(D82,'SS2020'!C:X,22,0)</f>
        <v>62.4</v>
      </c>
      <c r="H82" s="68">
        <f>VLOOKUP(B82,'GSW2020'!$A$3:$D$135,4,0)</f>
        <v>1.8319231088013716E-4</v>
      </c>
      <c r="I82" s="65">
        <v>1</v>
      </c>
      <c r="J82" s="37">
        <v>0</v>
      </c>
      <c r="K82" s="37">
        <v>0</v>
      </c>
      <c r="L82" s="37">
        <f t="shared" si="11"/>
        <v>81</v>
      </c>
    </row>
    <row r="83" spans="1:12" ht="12.75" customHeight="1">
      <c r="A83" s="65">
        <f t="shared" si="8"/>
        <v>82</v>
      </c>
      <c r="B83" s="37" t="s">
        <v>254</v>
      </c>
      <c r="C83" s="5" t="s">
        <v>255</v>
      </c>
      <c r="D83" s="5" t="s">
        <v>256</v>
      </c>
      <c r="E83" s="66">
        <f t="shared" si="9"/>
        <v>135.12468445806098</v>
      </c>
      <c r="F83" s="67">
        <f t="shared" si="10"/>
        <v>3.9683177663327246E-3</v>
      </c>
      <c r="G83" s="66">
        <f>VLOOKUP(D83,'SS2020'!C:X,22,0)</f>
        <v>55.787500000000001</v>
      </c>
      <c r="H83" s="68">
        <f>VLOOKUP(B83,'GSW2020'!$A$3:$D$135,4,0)</f>
        <v>4.7138089838292115E-4</v>
      </c>
      <c r="I83" s="65">
        <v>0</v>
      </c>
      <c r="J83" s="37">
        <v>0</v>
      </c>
      <c r="K83" s="37">
        <v>0</v>
      </c>
      <c r="L83" s="37">
        <f t="shared" si="11"/>
        <v>82</v>
      </c>
    </row>
    <row r="84" spans="1:12" ht="12.75" customHeight="1">
      <c r="A84" s="65">
        <f t="shared" si="8"/>
        <v>83</v>
      </c>
      <c r="B84" s="37" t="s">
        <v>257</v>
      </c>
      <c r="C84" s="5" t="s">
        <v>258</v>
      </c>
      <c r="D84" s="5" t="s">
        <v>259</v>
      </c>
      <c r="E84" s="66">
        <f t="shared" si="9"/>
        <v>132.24362730235097</v>
      </c>
      <c r="F84" s="67">
        <f t="shared" si="10"/>
        <v>3.8837073907919584E-3</v>
      </c>
      <c r="G84" s="66">
        <f>VLOOKUP(D84,'SS2020'!C:X,22,0)</f>
        <v>62.325000000000003</v>
      </c>
      <c r="H84" s="68">
        <f>VLOOKUP(B84,'GSW2020'!$A$3:$D$135,4,0)</f>
        <v>1.6299101877111189E-4</v>
      </c>
      <c r="I84" s="65">
        <v>0</v>
      </c>
      <c r="J84" s="37">
        <v>0</v>
      </c>
      <c r="K84" s="37">
        <v>0</v>
      </c>
      <c r="L84" s="37">
        <f t="shared" si="11"/>
        <v>83</v>
      </c>
    </row>
    <row r="85" spans="1:12" ht="12.75" customHeight="1">
      <c r="A85" s="65">
        <f t="shared" si="8"/>
        <v>84</v>
      </c>
      <c r="B85" s="37" t="s">
        <v>260</v>
      </c>
      <c r="C85" s="5" t="s">
        <v>261</v>
      </c>
      <c r="D85" s="5" t="s">
        <v>262</v>
      </c>
      <c r="E85" s="66">
        <f t="shared" si="9"/>
        <v>129.30880588717415</v>
      </c>
      <c r="F85" s="67">
        <f t="shared" si="10"/>
        <v>3.7975180760152446E-3</v>
      </c>
      <c r="G85" s="66">
        <f>VLOOKUP(D85,'SS2020'!C:X,22,0)</f>
        <v>57.375</v>
      </c>
      <c r="H85" s="68">
        <f>VLOOKUP(B85,'GSW2020'!$A$3:$D$135,4,0)</f>
        <v>3.2090761045525524E-4</v>
      </c>
      <c r="I85" s="65">
        <v>0</v>
      </c>
      <c r="J85" s="37">
        <v>0</v>
      </c>
      <c r="K85" s="37">
        <v>0</v>
      </c>
      <c r="L85" s="37">
        <f t="shared" si="11"/>
        <v>84</v>
      </c>
    </row>
    <row r="86" spans="1:12" ht="12.75" customHeight="1">
      <c r="A86" s="65">
        <f t="shared" si="8"/>
        <v>85</v>
      </c>
      <c r="B86" s="37" t="s">
        <v>263</v>
      </c>
      <c r="C86" s="5" t="s">
        <v>264</v>
      </c>
      <c r="D86" s="5" t="s">
        <v>265</v>
      </c>
      <c r="E86" s="66">
        <f t="shared" si="9"/>
        <v>123.12146853346387</v>
      </c>
      <c r="F86" s="67">
        <f t="shared" si="10"/>
        <v>3.6158094500488079E-3</v>
      </c>
      <c r="G86" s="66">
        <f>VLOOKUP(D86,'SS2020'!C:X,22,0)</f>
        <v>64.099999999999994</v>
      </c>
      <c r="H86" s="68">
        <f>VLOOKUP(B86,'GSW2020'!$A$3:$D$135,4,0)</f>
        <v>1.0215957912437234E-4</v>
      </c>
      <c r="I86" s="65">
        <v>0</v>
      </c>
      <c r="J86" s="37">
        <v>0</v>
      </c>
      <c r="K86" s="37">
        <v>0</v>
      </c>
      <c r="L86" s="37">
        <f t="shared" si="11"/>
        <v>85</v>
      </c>
    </row>
    <row r="87" spans="1:12" ht="12.75" customHeight="1">
      <c r="A87" s="65">
        <f t="shared" si="8"/>
        <v>86</v>
      </c>
      <c r="B87" s="37" t="s">
        <v>266</v>
      </c>
      <c r="C87" s="5" t="s">
        <v>267</v>
      </c>
      <c r="D87" s="5" t="s">
        <v>268</v>
      </c>
      <c r="E87" s="66">
        <f t="shared" si="9"/>
        <v>120.85997402392775</v>
      </c>
      <c r="F87" s="67">
        <f t="shared" si="10"/>
        <v>3.5493942804101213E-3</v>
      </c>
      <c r="G87" s="66">
        <f>VLOOKUP(D87,'SS2020'!C:X,22,0)</f>
        <v>74.625</v>
      </c>
      <c r="H87" s="68">
        <f>VLOOKUP(B87,'GSW2020'!$A$3:$D$135,4,0)</f>
        <v>2.4597354057934953E-5</v>
      </c>
      <c r="I87" s="65">
        <v>0</v>
      </c>
      <c r="J87" s="37">
        <v>0</v>
      </c>
      <c r="K87" s="37">
        <v>0</v>
      </c>
      <c r="L87" s="37">
        <f t="shared" si="11"/>
        <v>86</v>
      </c>
    </row>
    <row r="88" spans="1:12" ht="12.75" customHeight="1">
      <c r="A88" s="65">
        <f t="shared" si="8"/>
        <v>87</v>
      </c>
      <c r="B88" s="37" t="s">
        <v>269</v>
      </c>
      <c r="C88" s="5" t="s">
        <v>270</v>
      </c>
      <c r="D88" s="5" t="s">
        <v>271</v>
      </c>
      <c r="E88" s="66">
        <f t="shared" si="9"/>
        <v>119.34389663287745</v>
      </c>
      <c r="F88" s="67">
        <f t="shared" si="10"/>
        <v>3.5048703884937812E-3</v>
      </c>
      <c r="G88" s="66">
        <f>VLOOKUP(D88,'SS2020'!C:X,22,0)</f>
        <v>52.125</v>
      </c>
      <c r="H88" s="68">
        <f>VLOOKUP(B88,'GSW2020'!$A$3:$D$135,4,0)</f>
        <v>5.983923449884394E-4</v>
      </c>
      <c r="I88" s="65">
        <v>0</v>
      </c>
      <c r="J88" s="37">
        <v>0</v>
      </c>
      <c r="K88" s="37">
        <v>0</v>
      </c>
      <c r="L88" s="37">
        <f t="shared" si="11"/>
        <v>87</v>
      </c>
    </row>
    <row r="89" spans="1:12" ht="12.75" customHeight="1">
      <c r="A89" s="65">
        <f t="shared" si="8"/>
        <v>88</v>
      </c>
      <c r="B89" s="37" t="s">
        <v>272</v>
      </c>
      <c r="C89" s="5" t="s">
        <v>273</v>
      </c>
      <c r="D89" s="5" t="s">
        <v>274</v>
      </c>
      <c r="E89" s="66">
        <f t="shared" si="9"/>
        <v>117.59086798733695</v>
      </c>
      <c r="F89" s="67">
        <f t="shared" si="10"/>
        <v>3.4533877541632072E-3</v>
      </c>
      <c r="G89" s="66">
        <f>VLOOKUP(D89,'SS2020'!C:X,22,0)</f>
        <v>77.45</v>
      </c>
      <c r="H89" s="68">
        <f>VLOOKUP(B89,'GSW2020'!$A$3:$D$135,4,0)</f>
        <v>1.6215412064784275E-5</v>
      </c>
      <c r="I89" s="65">
        <v>0</v>
      </c>
      <c r="J89" s="37">
        <v>0</v>
      </c>
      <c r="K89" s="37">
        <v>0</v>
      </c>
      <c r="L89" s="37">
        <f t="shared" si="11"/>
        <v>88</v>
      </c>
    </row>
    <row r="90" spans="1:12" ht="12.75" customHeight="1">
      <c r="A90" s="65">
        <f t="shared" si="8"/>
        <v>89</v>
      </c>
      <c r="B90" s="37" t="s">
        <v>275</v>
      </c>
      <c r="C90" s="5" t="s">
        <v>276</v>
      </c>
      <c r="D90" s="5" t="s">
        <v>277</v>
      </c>
      <c r="E90" s="66">
        <f t="shared" si="9"/>
        <v>117.03465118059781</v>
      </c>
      <c r="F90" s="67">
        <f t="shared" si="10"/>
        <v>3.4370528776381053E-3</v>
      </c>
      <c r="G90" s="66">
        <f>VLOOKUP(D90,'SS2020'!C:X,22,0)</f>
        <v>73.888000000000005</v>
      </c>
      <c r="H90" s="68">
        <f>VLOOKUP(B90,'GSW2020'!$A$3:$D$135,4,0)</f>
        <v>2.4421829452703491E-5</v>
      </c>
      <c r="I90" s="65">
        <v>0</v>
      </c>
      <c r="J90" s="37">
        <v>0</v>
      </c>
      <c r="K90" s="37">
        <v>0</v>
      </c>
      <c r="L90" s="37">
        <f t="shared" si="11"/>
        <v>89</v>
      </c>
    </row>
    <row r="91" spans="1:12" ht="12.75" customHeight="1">
      <c r="A91" s="65">
        <f t="shared" si="8"/>
        <v>90</v>
      </c>
      <c r="B91" s="37" t="s">
        <v>278</v>
      </c>
      <c r="C91" s="5" t="s">
        <v>279</v>
      </c>
      <c r="D91" s="5" t="s">
        <v>280</v>
      </c>
      <c r="E91" s="66">
        <f t="shared" si="9"/>
        <v>115.47005201556073</v>
      </c>
      <c r="F91" s="67">
        <f t="shared" si="10"/>
        <v>3.3911040068695442E-3</v>
      </c>
      <c r="G91" s="66">
        <f>VLOOKUP(D91,'SS2020'!C:X,22,0)</f>
        <v>57</v>
      </c>
      <c r="H91" s="68">
        <f>VLOOKUP(B91,'GSW2020'!$A$3:$D$135,4,0)</f>
        <v>2.4240098669556291E-4</v>
      </c>
      <c r="I91" s="65">
        <v>0</v>
      </c>
      <c r="J91" s="37">
        <v>0</v>
      </c>
      <c r="K91" s="37">
        <v>0</v>
      </c>
      <c r="L91" s="37">
        <f t="shared" si="11"/>
        <v>90</v>
      </c>
    </row>
    <row r="92" spans="1:12" ht="12.75" customHeight="1">
      <c r="A92" s="65">
        <f t="shared" si="8"/>
        <v>91</v>
      </c>
      <c r="B92" s="37" t="s">
        <v>281</v>
      </c>
      <c r="C92" s="5" t="s">
        <v>282</v>
      </c>
      <c r="D92" s="5" t="s">
        <v>283</v>
      </c>
      <c r="E92" s="66">
        <f t="shared" si="9"/>
        <v>114.74294147467648</v>
      </c>
      <c r="F92" s="67">
        <f t="shared" si="10"/>
        <v>3.3697503534711954E-3</v>
      </c>
      <c r="G92" s="66">
        <f>VLOOKUP(D92,'SS2020'!C:X,22,0)</f>
        <v>79.099999999999994</v>
      </c>
      <c r="H92" s="68">
        <f>VLOOKUP(B92,'GSW2020'!$A$3:$D$135,4,0)</f>
        <v>1.246205275649802E-5</v>
      </c>
      <c r="I92" s="65">
        <v>0</v>
      </c>
      <c r="J92" s="37">
        <v>0</v>
      </c>
      <c r="K92" s="37">
        <v>0</v>
      </c>
      <c r="L92" s="37">
        <f t="shared" si="11"/>
        <v>91</v>
      </c>
    </row>
    <row r="93" spans="1:12" ht="12.75" customHeight="1">
      <c r="A93" s="65">
        <f t="shared" si="8"/>
        <v>92</v>
      </c>
      <c r="B93" s="37" t="s">
        <v>284</v>
      </c>
      <c r="C93" s="5" t="s">
        <v>285</v>
      </c>
      <c r="D93" s="5" t="s">
        <v>286</v>
      </c>
      <c r="E93" s="66">
        <f t="shared" si="9"/>
        <v>114.32236792325024</v>
      </c>
      <c r="F93" s="67">
        <f t="shared" si="10"/>
        <v>3.3573990240093128E-3</v>
      </c>
      <c r="G93" s="66">
        <f>VLOOKUP(D93,'SS2020'!C:X,22,0)</f>
        <v>77.825000000000003</v>
      </c>
      <c r="H93" s="68">
        <f>VLOOKUP(B93,'GSW2020'!$A$3:$D$135,4,0)</f>
        <v>1.426663235001991E-5</v>
      </c>
      <c r="I93" s="65">
        <v>0</v>
      </c>
      <c r="J93" s="37">
        <v>1</v>
      </c>
      <c r="K93" s="37">
        <v>0</v>
      </c>
      <c r="L93" s="37">
        <f t="shared" si="11"/>
        <v>92</v>
      </c>
    </row>
    <row r="94" spans="1:12" ht="12.75" customHeight="1">
      <c r="A94" s="65">
        <f t="shared" si="8"/>
        <v>93</v>
      </c>
      <c r="B94" s="37" t="s">
        <v>287</v>
      </c>
      <c r="C94" s="5" t="s">
        <v>288</v>
      </c>
      <c r="D94" s="5" t="s">
        <v>289</v>
      </c>
      <c r="E94" s="66">
        <f t="shared" si="9"/>
        <v>112.33012751732663</v>
      </c>
      <c r="F94" s="67">
        <f t="shared" si="10"/>
        <v>3.2988912611283841E-3</v>
      </c>
      <c r="G94" s="66">
        <f>VLOOKUP(D94,'SS2020'!C:X,22,0)</f>
        <v>55.075000000000003</v>
      </c>
      <c r="H94" s="68">
        <f>VLOOKUP(B94,'GSW2020'!$A$3:$D$135,4,0)</f>
        <v>3.0401723391209348E-4</v>
      </c>
      <c r="I94" s="65">
        <v>0</v>
      </c>
      <c r="J94" s="37">
        <v>0</v>
      </c>
      <c r="K94" s="37">
        <v>0</v>
      </c>
      <c r="L94" s="37">
        <f t="shared" si="11"/>
        <v>93</v>
      </c>
    </row>
    <row r="95" spans="1:12" ht="12.75" customHeight="1">
      <c r="A95" s="65">
        <f t="shared" si="8"/>
        <v>94</v>
      </c>
      <c r="B95" s="37" t="s">
        <v>290</v>
      </c>
      <c r="C95" s="5" t="s">
        <v>291</v>
      </c>
      <c r="D95" s="5" t="s">
        <v>292</v>
      </c>
      <c r="E95" s="66">
        <f t="shared" si="9"/>
        <v>109.37070179912645</v>
      </c>
      <c r="F95" s="67">
        <f t="shared" si="10"/>
        <v>3.2119793715445029E-3</v>
      </c>
      <c r="G95" s="66">
        <f>VLOOKUP(D95,'SS2020'!C:X,22,0)</f>
        <v>54.975000000000001</v>
      </c>
      <c r="H95" s="68">
        <f>VLOOKUP(B95,'GSW2020'!$A$3:$D$135,4,0)</f>
        <v>2.8524356409838901E-4</v>
      </c>
      <c r="I95" s="65">
        <v>0</v>
      </c>
      <c r="J95" s="37">
        <v>0</v>
      </c>
      <c r="K95" s="37">
        <v>0</v>
      </c>
      <c r="L95" s="37">
        <f t="shared" si="11"/>
        <v>94</v>
      </c>
    </row>
    <row r="96" spans="1:12" ht="12.75" customHeight="1">
      <c r="A96" s="65">
        <f t="shared" si="8"/>
        <v>95</v>
      </c>
      <c r="B96" s="37" t="s">
        <v>293</v>
      </c>
      <c r="C96" s="5" t="s">
        <v>294</v>
      </c>
      <c r="D96" s="5" t="s">
        <v>295</v>
      </c>
      <c r="E96" s="66">
        <f t="shared" si="9"/>
        <v>108.53233246651779</v>
      </c>
      <c r="F96" s="67">
        <f t="shared" si="10"/>
        <v>3.1873582896845705E-3</v>
      </c>
      <c r="G96" s="66">
        <f>VLOOKUP(D96,'SS2020'!C:X,22,0)</f>
        <v>70.4375</v>
      </c>
      <c r="H96" s="68">
        <f>VLOOKUP(B96,'GSW2020'!$A$3:$D$135,4,0)</f>
        <v>2.9953116045764865E-5</v>
      </c>
      <c r="I96" s="65">
        <v>0</v>
      </c>
      <c r="J96" s="37">
        <v>0</v>
      </c>
      <c r="K96" s="37">
        <v>0</v>
      </c>
      <c r="L96" s="37">
        <f t="shared" si="11"/>
        <v>95</v>
      </c>
    </row>
    <row r="97" spans="1:12" ht="12.75" customHeight="1">
      <c r="A97" s="65">
        <f t="shared" si="8"/>
        <v>96</v>
      </c>
      <c r="B97" s="37" t="s">
        <v>296</v>
      </c>
      <c r="C97" s="5" t="s">
        <v>297</v>
      </c>
      <c r="D97" s="5" t="s">
        <v>298</v>
      </c>
      <c r="E97" s="66">
        <f t="shared" si="9"/>
        <v>103.60472720768232</v>
      </c>
      <c r="F97" s="67">
        <f t="shared" si="10"/>
        <v>3.0426452524439139E-3</v>
      </c>
      <c r="G97" s="66">
        <f>VLOOKUP(D97,'SS2020'!C:X,22,0)</f>
        <v>74.849999999999994</v>
      </c>
      <c r="H97" s="68">
        <f>VLOOKUP(B97,'GSW2020'!$A$3:$D$135,4,0)</f>
        <v>1.5080386507834201E-5</v>
      </c>
      <c r="I97" s="65">
        <v>1</v>
      </c>
      <c r="J97" s="37">
        <v>0</v>
      </c>
      <c r="K97" s="37">
        <v>0</v>
      </c>
      <c r="L97" s="37">
        <f t="shared" si="11"/>
        <v>96</v>
      </c>
    </row>
    <row r="98" spans="1:12" ht="12.75" customHeight="1">
      <c r="A98" s="65">
        <f t="shared" ref="A98:A134" si="12">_xlfn.RANK.AVG(E98,$E$2:$E$134)</f>
        <v>97</v>
      </c>
      <c r="B98" s="37" t="s">
        <v>299</v>
      </c>
      <c r="C98" s="5" t="s">
        <v>300</v>
      </c>
      <c r="D98" s="5" t="s">
        <v>301</v>
      </c>
      <c r="E98" s="66">
        <f t="shared" ref="E98:E134" si="13">((G98^3)*(H98^(1/3)))/100</f>
        <v>103.52130666839741</v>
      </c>
      <c r="F98" s="67">
        <f t="shared" ref="F98:F129" si="14">E98/SUM($E$2:$E$134)</f>
        <v>3.0401953728423515E-3</v>
      </c>
      <c r="G98" s="66">
        <f>VLOOKUP(D98,'SS2020'!C:X,22,0)</f>
        <v>45.325000000000003</v>
      </c>
      <c r="H98" s="68">
        <f>VLOOKUP(B98,'GSW2020'!$A$3:$D$135,4,0)</f>
        <v>1.3741967606174233E-3</v>
      </c>
      <c r="I98" s="65">
        <v>1</v>
      </c>
      <c r="J98" s="37">
        <v>0</v>
      </c>
      <c r="K98" s="37">
        <v>0</v>
      </c>
      <c r="L98" s="37">
        <f t="shared" ref="L98:L134" si="15">A98</f>
        <v>97</v>
      </c>
    </row>
    <row r="99" spans="1:12" ht="12.75" customHeight="1">
      <c r="A99" s="65">
        <f t="shared" si="12"/>
        <v>98</v>
      </c>
      <c r="B99" s="37" t="s">
        <v>302</v>
      </c>
      <c r="C99" s="5" t="s">
        <v>303</v>
      </c>
      <c r="D99" s="5" t="s">
        <v>304</v>
      </c>
      <c r="E99" s="66">
        <f t="shared" si="13"/>
        <v>100.61867687185409</v>
      </c>
      <c r="F99" s="67">
        <f t="shared" si="14"/>
        <v>2.9549514558118947E-3</v>
      </c>
      <c r="G99" s="66">
        <f>VLOOKUP(D99,'SS2020'!C:X,22,0)</f>
        <v>70.775000000000006</v>
      </c>
      <c r="H99" s="68">
        <f>VLOOKUP(B99,'GSW2020'!$A$3:$D$135,4,0)</f>
        <v>2.2862141265065027E-5</v>
      </c>
      <c r="I99" s="65">
        <v>1</v>
      </c>
      <c r="J99" s="37">
        <v>0</v>
      </c>
      <c r="K99" s="37">
        <v>0</v>
      </c>
      <c r="L99" s="37">
        <f t="shared" si="15"/>
        <v>98</v>
      </c>
    </row>
    <row r="100" spans="1:12" ht="12.75" customHeight="1">
      <c r="A100" s="65">
        <f t="shared" si="12"/>
        <v>99</v>
      </c>
      <c r="B100" s="37" t="s">
        <v>305</v>
      </c>
      <c r="C100" s="5" t="s">
        <v>306</v>
      </c>
      <c r="D100" s="5" t="s">
        <v>307</v>
      </c>
      <c r="E100" s="66">
        <f t="shared" si="13"/>
        <v>100.47089339178585</v>
      </c>
      <c r="F100" s="67">
        <f t="shared" si="14"/>
        <v>2.950611376781351E-3</v>
      </c>
      <c r="G100" s="66">
        <f>VLOOKUP(D100,'SS2020'!C:X,22,0)</f>
        <v>63</v>
      </c>
      <c r="H100" s="68">
        <f>VLOOKUP(B100,'GSW2020'!$A$3:$D$135,4,0)</f>
        <v>6.4871784848552749E-5</v>
      </c>
      <c r="I100" s="65">
        <v>0</v>
      </c>
      <c r="J100" s="37">
        <v>0</v>
      </c>
      <c r="K100" s="37">
        <v>0</v>
      </c>
      <c r="L100" s="37">
        <f t="shared" si="15"/>
        <v>99</v>
      </c>
    </row>
    <row r="101" spans="1:12" ht="12.75" customHeight="1">
      <c r="A101" s="65">
        <f t="shared" si="12"/>
        <v>100</v>
      </c>
      <c r="B101" s="37" t="s">
        <v>308</v>
      </c>
      <c r="C101" s="5" t="s">
        <v>309</v>
      </c>
      <c r="D101" s="5" t="s">
        <v>310</v>
      </c>
      <c r="E101" s="66">
        <f t="shared" si="13"/>
        <v>97.921249431835975</v>
      </c>
      <c r="F101" s="67">
        <f t="shared" si="14"/>
        <v>2.8757338851914832E-3</v>
      </c>
      <c r="G101" s="66">
        <f>VLOOKUP(D101,'SS2020'!C:X,22,0)</f>
        <v>55.05</v>
      </c>
      <c r="H101" s="68">
        <f>VLOOKUP(B101,'GSW2020'!$A$3:$D$135,4,0)</f>
        <v>2.0221572692554507E-4</v>
      </c>
      <c r="I101" s="65">
        <v>0</v>
      </c>
      <c r="J101" s="37">
        <v>0</v>
      </c>
      <c r="K101" s="37">
        <v>0</v>
      </c>
      <c r="L101" s="37">
        <f t="shared" si="15"/>
        <v>100</v>
      </c>
    </row>
    <row r="102" spans="1:12" ht="12.75" customHeight="1">
      <c r="A102" s="65">
        <f t="shared" si="12"/>
        <v>101</v>
      </c>
      <c r="B102" s="37" t="s">
        <v>311</v>
      </c>
      <c r="C102" s="5" t="s">
        <v>312</v>
      </c>
      <c r="D102" s="5" t="s">
        <v>313</v>
      </c>
      <c r="E102" s="66">
        <f t="shared" si="13"/>
        <v>96.175855694003189</v>
      </c>
      <c r="F102" s="67">
        <f t="shared" si="14"/>
        <v>2.8244754714762789E-3</v>
      </c>
      <c r="G102" s="66">
        <f>VLOOKUP(D102,'SS2020'!C:X,22,0)</f>
        <v>57</v>
      </c>
      <c r="H102" s="68">
        <f>VLOOKUP(B102,'GSW2020'!$A$3:$D$135,4,0)</f>
        <v>1.4006333917766765E-4</v>
      </c>
      <c r="I102" s="65">
        <v>0</v>
      </c>
      <c r="J102" s="37">
        <v>0</v>
      </c>
      <c r="K102" s="37">
        <v>0</v>
      </c>
      <c r="L102" s="37">
        <f t="shared" si="15"/>
        <v>101</v>
      </c>
    </row>
    <row r="103" spans="1:12" ht="12.75" customHeight="1">
      <c r="A103" s="65">
        <f t="shared" si="12"/>
        <v>102</v>
      </c>
      <c r="B103" s="37" t="s">
        <v>314</v>
      </c>
      <c r="C103" s="5" t="s">
        <v>315</v>
      </c>
      <c r="D103" s="5" t="s">
        <v>316</v>
      </c>
      <c r="E103" s="66">
        <f t="shared" si="13"/>
        <v>92.254504407520201</v>
      </c>
      <c r="F103" s="67">
        <f t="shared" si="14"/>
        <v>2.7093139224181428E-3</v>
      </c>
      <c r="G103" s="66">
        <f>VLOOKUP(D103,'SS2020'!C:X,22,0)</f>
        <v>56.475000000000001</v>
      </c>
      <c r="H103" s="68">
        <f>VLOOKUP(B103,'GSW2020'!$A$3:$D$135,4,0)</f>
        <v>1.3435585102470555E-4</v>
      </c>
      <c r="I103" s="65">
        <v>0</v>
      </c>
      <c r="J103" s="37">
        <v>0</v>
      </c>
      <c r="K103" s="37">
        <v>0</v>
      </c>
      <c r="L103" s="37">
        <f t="shared" si="15"/>
        <v>102</v>
      </c>
    </row>
    <row r="104" spans="1:12" ht="12.75" customHeight="1">
      <c r="A104" s="65">
        <f t="shared" si="12"/>
        <v>103</v>
      </c>
      <c r="B104" s="37" t="s">
        <v>317</v>
      </c>
      <c r="C104" s="5" t="s">
        <v>318</v>
      </c>
      <c r="D104" s="5" t="s">
        <v>319</v>
      </c>
      <c r="E104" s="66">
        <f t="shared" si="13"/>
        <v>91.645819098047809</v>
      </c>
      <c r="F104" s="67">
        <f t="shared" si="14"/>
        <v>2.6914381602110185E-3</v>
      </c>
      <c r="G104" s="66">
        <f>VLOOKUP(D104,'SS2020'!C:X,22,0)</f>
        <v>51.475000000000001</v>
      </c>
      <c r="H104" s="68">
        <f>VLOOKUP(B104,'GSW2020'!$A$3:$D$135,4,0)</f>
        <v>3.0336870230118638E-4</v>
      </c>
      <c r="I104" s="65">
        <v>0</v>
      </c>
      <c r="J104" s="37">
        <v>0</v>
      </c>
      <c r="K104" s="37">
        <v>0</v>
      </c>
      <c r="L104" s="37">
        <f t="shared" si="15"/>
        <v>103</v>
      </c>
    </row>
    <row r="105" spans="1:12" ht="12.75" customHeight="1">
      <c r="A105" s="65">
        <f t="shared" si="12"/>
        <v>104</v>
      </c>
      <c r="B105" s="37" t="s">
        <v>320</v>
      </c>
      <c r="C105" s="5" t="s">
        <v>321</v>
      </c>
      <c r="D105" s="5" t="s">
        <v>322</v>
      </c>
      <c r="E105" s="66">
        <f t="shared" si="13"/>
        <v>91.293904493996052</v>
      </c>
      <c r="F105" s="67">
        <f t="shared" si="14"/>
        <v>2.6811031945377112E-3</v>
      </c>
      <c r="G105" s="66">
        <f>VLOOKUP(D105,'SS2020'!C:X,22,0)</f>
        <v>50.924999999999997</v>
      </c>
      <c r="H105" s="68">
        <f>VLOOKUP(B105,'GSW2020'!$A$3:$D$135,4,0)</f>
        <v>3.3032846984440618E-4</v>
      </c>
      <c r="I105" s="65">
        <v>0</v>
      </c>
      <c r="J105" s="37">
        <v>0</v>
      </c>
      <c r="K105" s="37">
        <v>0</v>
      </c>
      <c r="L105" s="37">
        <f t="shared" si="15"/>
        <v>104</v>
      </c>
    </row>
    <row r="106" spans="1:12" ht="12.75" customHeight="1">
      <c r="A106" s="65">
        <f t="shared" si="12"/>
        <v>105</v>
      </c>
      <c r="B106" s="37" t="s">
        <v>323</v>
      </c>
      <c r="C106" s="5" t="s">
        <v>324</v>
      </c>
      <c r="D106" s="5" t="s">
        <v>325</v>
      </c>
      <c r="E106" s="66">
        <f t="shared" si="13"/>
        <v>89.82748834970387</v>
      </c>
      <c r="F106" s="67">
        <f t="shared" si="14"/>
        <v>2.6380377453078339E-3</v>
      </c>
      <c r="G106" s="66">
        <f>VLOOKUP(D106,'SS2020'!C:X,22,0)</f>
        <v>50.3</v>
      </c>
      <c r="H106" s="68">
        <f>VLOOKUP(B106,'GSW2020'!$A$3:$D$135,4,0)</f>
        <v>3.516542773760681E-4</v>
      </c>
      <c r="I106" s="65">
        <v>0</v>
      </c>
      <c r="J106" s="37">
        <v>0</v>
      </c>
      <c r="K106" s="37">
        <v>0</v>
      </c>
      <c r="L106" s="37">
        <f t="shared" si="15"/>
        <v>105</v>
      </c>
    </row>
    <row r="107" spans="1:12" ht="12.75" customHeight="1">
      <c r="A107" s="65">
        <f t="shared" si="12"/>
        <v>106</v>
      </c>
      <c r="B107" s="37" t="s">
        <v>326</v>
      </c>
      <c r="C107" s="5" t="s">
        <v>327</v>
      </c>
      <c r="D107" s="5" t="s">
        <v>328</v>
      </c>
      <c r="E107" s="66">
        <f t="shared" si="13"/>
        <v>88.591097287441414</v>
      </c>
      <c r="F107" s="67">
        <f t="shared" si="14"/>
        <v>2.6017276318878548E-3</v>
      </c>
      <c r="G107" s="66">
        <f>VLOOKUP(D107,'SS2020'!C:X,22,0)</f>
        <v>76.3</v>
      </c>
      <c r="H107" s="68">
        <f>VLOOKUP(B107,'GSW2020'!$A$3:$D$135,4,0)</f>
        <v>7.9332182274000146E-6</v>
      </c>
      <c r="I107" s="65">
        <v>1</v>
      </c>
      <c r="J107" s="37">
        <v>0</v>
      </c>
      <c r="K107" s="37">
        <v>0</v>
      </c>
      <c r="L107" s="37">
        <f t="shared" si="15"/>
        <v>106</v>
      </c>
    </row>
    <row r="108" spans="1:12" ht="12.75" customHeight="1">
      <c r="A108" s="65">
        <f t="shared" si="12"/>
        <v>107</v>
      </c>
      <c r="B108" s="37" t="s">
        <v>329</v>
      </c>
      <c r="C108" s="5" t="s">
        <v>330</v>
      </c>
      <c r="D108" s="5" t="s">
        <v>331</v>
      </c>
      <c r="E108" s="66">
        <f t="shared" si="13"/>
        <v>86.680093585028757</v>
      </c>
      <c r="F108" s="67">
        <f t="shared" si="14"/>
        <v>2.5456056141068216E-3</v>
      </c>
      <c r="G108" s="66">
        <f>VLOOKUP(D108,'SS2020'!C:X,22,0)</f>
        <v>58.725000000000001</v>
      </c>
      <c r="H108" s="68">
        <f>VLOOKUP(B108,'GSW2020'!$A$3:$D$135,4,0)</f>
        <v>7.840628657207455E-5</v>
      </c>
      <c r="I108" s="65">
        <v>0</v>
      </c>
      <c r="J108" s="37">
        <v>0</v>
      </c>
      <c r="K108" s="37">
        <v>0</v>
      </c>
      <c r="L108" s="37">
        <f t="shared" si="15"/>
        <v>107</v>
      </c>
    </row>
    <row r="109" spans="1:12" ht="12.75" customHeight="1">
      <c r="A109" s="65">
        <f t="shared" si="12"/>
        <v>108</v>
      </c>
      <c r="B109" s="37" t="s">
        <v>332</v>
      </c>
      <c r="C109" s="5" t="s">
        <v>333</v>
      </c>
      <c r="D109" s="5" t="s">
        <v>334</v>
      </c>
      <c r="E109" s="66">
        <f t="shared" si="13"/>
        <v>82.304350330632971</v>
      </c>
      <c r="F109" s="67">
        <f t="shared" si="14"/>
        <v>2.4170995623297403E-3</v>
      </c>
      <c r="G109" s="66">
        <f>VLOOKUP(D109,'SS2020'!C:X,22,0)</f>
        <v>64.474999999999994</v>
      </c>
      <c r="H109" s="68">
        <f>VLOOKUP(B109,'GSW2020'!$A$3:$D$135,4,0)</f>
        <v>2.8956509940567869E-5</v>
      </c>
      <c r="I109" s="65">
        <v>0</v>
      </c>
      <c r="J109" s="37">
        <v>0</v>
      </c>
      <c r="K109" s="37">
        <v>0</v>
      </c>
      <c r="L109" s="37">
        <f t="shared" si="15"/>
        <v>108</v>
      </c>
    </row>
    <row r="110" spans="1:12" ht="12.75" customHeight="1">
      <c r="A110" s="65">
        <f t="shared" si="12"/>
        <v>109</v>
      </c>
      <c r="B110" s="37" t="s">
        <v>335</v>
      </c>
      <c r="C110" s="5" t="s">
        <v>336</v>
      </c>
      <c r="D110" s="5" t="s">
        <v>337</v>
      </c>
      <c r="E110" s="66">
        <f t="shared" si="13"/>
        <v>79.897861304998003</v>
      </c>
      <c r="F110" s="67">
        <f t="shared" si="14"/>
        <v>2.3464262194596896E-3</v>
      </c>
      <c r="G110" s="66">
        <f>VLOOKUP(D110,'SS2020'!C:X,22,0)</f>
        <v>70.3</v>
      </c>
      <c r="H110" s="68">
        <f>VLOOKUP(B110,'GSW2020'!$A$3:$D$135,4,0)</f>
        <v>1.2162071095412116E-5</v>
      </c>
      <c r="I110" s="65">
        <v>0</v>
      </c>
      <c r="J110" s="37">
        <v>0</v>
      </c>
      <c r="K110" s="37">
        <v>0</v>
      </c>
      <c r="L110" s="37">
        <f t="shared" si="15"/>
        <v>109</v>
      </c>
    </row>
    <row r="111" spans="1:12" ht="12.75" customHeight="1">
      <c r="A111" s="65">
        <f t="shared" si="12"/>
        <v>110</v>
      </c>
      <c r="B111" s="37" t="s">
        <v>338</v>
      </c>
      <c r="C111" s="5" t="s">
        <v>339</v>
      </c>
      <c r="D111" s="5" t="s">
        <v>340</v>
      </c>
      <c r="E111" s="66">
        <f t="shared" si="13"/>
        <v>78.071630094387103</v>
      </c>
      <c r="F111" s="67">
        <f t="shared" si="14"/>
        <v>2.2927937851819403E-3</v>
      </c>
      <c r="G111" s="66">
        <f>VLOOKUP(D111,'SS2020'!C:X,22,0)</f>
        <v>73.924999999999997</v>
      </c>
      <c r="H111" s="68">
        <f>VLOOKUP(B111,'GSW2020'!$A$3:$D$135,4,0)</f>
        <v>7.2170172461753619E-6</v>
      </c>
      <c r="I111" s="65">
        <v>1</v>
      </c>
      <c r="J111" s="37">
        <v>0</v>
      </c>
      <c r="K111" s="37">
        <v>0</v>
      </c>
      <c r="L111" s="37">
        <f t="shared" si="15"/>
        <v>110</v>
      </c>
    </row>
    <row r="112" spans="1:12" ht="12.75" customHeight="1">
      <c r="A112" s="65">
        <f t="shared" si="12"/>
        <v>111</v>
      </c>
      <c r="B112" s="37" t="s">
        <v>341</v>
      </c>
      <c r="C112" s="5" t="s">
        <v>342</v>
      </c>
      <c r="D112" s="5" t="s">
        <v>343</v>
      </c>
      <c r="E112" s="66">
        <f t="shared" si="13"/>
        <v>77.589837490419967</v>
      </c>
      <c r="F112" s="67">
        <f t="shared" si="14"/>
        <v>2.2786445854433546E-3</v>
      </c>
      <c r="G112" s="66">
        <f>VLOOKUP(D112,'SS2020'!C:X,22,0)</f>
        <v>78.240499999999997</v>
      </c>
      <c r="H112" s="68">
        <f>VLOOKUP(B112,'GSW2020'!$A$3:$D$135,4,0)</f>
        <v>4.2513804610074859E-6</v>
      </c>
      <c r="I112" s="65">
        <v>1</v>
      </c>
      <c r="J112" s="37">
        <v>0</v>
      </c>
      <c r="K112" s="37">
        <v>0</v>
      </c>
      <c r="L112" s="37">
        <f t="shared" si="15"/>
        <v>111</v>
      </c>
    </row>
    <row r="113" spans="1:12" ht="12.75" customHeight="1">
      <c r="A113" s="65">
        <f t="shared" si="12"/>
        <v>112</v>
      </c>
      <c r="B113" s="37" t="s">
        <v>344</v>
      </c>
      <c r="C113" s="5" t="s">
        <v>345</v>
      </c>
      <c r="D113" s="5" t="s">
        <v>346</v>
      </c>
      <c r="E113" s="66">
        <f t="shared" si="13"/>
        <v>76.653473240327116</v>
      </c>
      <c r="F113" s="67">
        <f t="shared" si="14"/>
        <v>2.2511456062279354E-3</v>
      </c>
      <c r="G113" s="66">
        <f>VLOOKUP(D113,'SS2020'!C:X,22,0)</f>
        <v>73.275000000000006</v>
      </c>
      <c r="H113" s="68">
        <f>VLOOKUP(B113,'GSW2020'!$A$3:$D$135,4,0)</f>
        <v>7.3959347295583267E-6</v>
      </c>
      <c r="I113" s="65">
        <v>1</v>
      </c>
      <c r="J113" s="37">
        <v>0</v>
      </c>
      <c r="K113" s="37">
        <v>0</v>
      </c>
      <c r="L113" s="37">
        <f t="shared" si="15"/>
        <v>112</v>
      </c>
    </row>
    <row r="114" spans="1:12" ht="12.75" customHeight="1">
      <c r="A114" s="65">
        <f t="shared" si="12"/>
        <v>113</v>
      </c>
      <c r="B114" s="37" t="s">
        <v>347</v>
      </c>
      <c r="C114" s="5" t="s">
        <v>348</v>
      </c>
      <c r="D114" s="5" t="s">
        <v>349</v>
      </c>
      <c r="E114" s="66">
        <f t="shared" si="13"/>
        <v>58.37322219957079</v>
      </c>
      <c r="F114" s="67">
        <f t="shared" si="14"/>
        <v>1.7142944359995187E-3</v>
      </c>
      <c r="G114" s="66">
        <f>VLOOKUP(D114,'SS2020'!C:X,22,0)</f>
        <v>62.244500000000002</v>
      </c>
      <c r="H114" s="68">
        <f>VLOOKUP(B114,'GSW2020'!$A$3:$D$135,4,0)</f>
        <v>1.4181826142462785E-5</v>
      </c>
      <c r="I114" s="65">
        <v>1</v>
      </c>
      <c r="J114" s="37">
        <v>0</v>
      </c>
      <c r="K114" s="37">
        <v>0</v>
      </c>
      <c r="L114" s="37">
        <f t="shared" si="15"/>
        <v>113</v>
      </c>
    </row>
    <row r="115" spans="1:12" ht="12.75" customHeight="1">
      <c r="A115" s="65">
        <f t="shared" si="12"/>
        <v>114</v>
      </c>
      <c r="B115" s="37" t="s">
        <v>350</v>
      </c>
      <c r="C115" s="5" t="s">
        <v>351</v>
      </c>
      <c r="D115" s="5" t="s">
        <v>352</v>
      </c>
      <c r="E115" s="66">
        <f t="shared" si="13"/>
        <v>57.722709255812568</v>
      </c>
      <c r="F115" s="67">
        <f t="shared" si="14"/>
        <v>1.695190287247583E-3</v>
      </c>
      <c r="G115" s="66">
        <f>VLOOKUP(D115,'SS2020'!C:X,22,0)</f>
        <v>65.650000000000006</v>
      </c>
      <c r="H115" s="68">
        <f>VLOOKUP(B115,'GSW2020'!$A$3:$D$135,4,0)</f>
        <v>8.490388180079699E-6</v>
      </c>
      <c r="I115" s="65">
        <v>0</v>
      </c>
      <c r="J115" s="37">
        <v>0</v>
      </c>
      <c r="K115" s="37">
        <v>1</v>
      </c>
      <c r="L115" s="37">
        <f t="shared" si="15"/>
        <v>114</v>
      </c>
    </row>
    <row r="116" spans="1:12" ht="12.75" customHeight="1">
      <c r="A116" s="65">
        <f t="shared" si="12"/>
        <v>115</v>
      </c>
      <c r="B116" s="37" t="s">
        <v>353</v>
      </c>
      <c r="C116" s="5" t="s">
        <v>354</v>
      </c>
      <c r="D116" s="5" t="s">
        <v>355</v>
      </c>
      <c r="E116" s="66">
        <f t="shared" si="13"/>
        <v>57.526008890312617</v>
      </c>
      <c r="F116" s="67">
        <f t="shared" si="14"/>
        <v>1.6894136258019841E-3</v>
      </c>
      <c r="G116" s="66">
        <f>VLOOKUP(D116,'SS2020'!C:X,22,0)</f>
        <v>49.45</v>
      </c>
      <c r="H116" s="68">
        <f>VLOOKUP(B116,'GSW2020'!$A$3:$D$135,4,0)</f>
        <v>1.0767033611016759E-4</v>
      </c>
      <c r="I116" s="65">
        <v>0</v>
      </c>
      <c r="J116" s="37">
        <v>0</v>
      </c>
      <c r="K116" s="37">
        <v>0</v>
      </c>
      <c r="L116" s="37">
        <f t="shared" si="15"/>
        <v>115</v>
      </c>
    </row>
    <row r="117" spans="1:12" ht="12.75" customHeight="1">
      <c r="A117" s="65">
        <f t="shared" si="12"/>
        <v>116</v>
      </c>
      <c r="B117" s="37" t="s">
        <v>356</v>
      </c>
      <c r="C117" s="5" t="s">
        <v>357</v>
      </c>
      <c r="D117" s="5" t="s">
        <v>358</v>
      </c>
      <c r="E117" s="66">
        <f t="shared" si="13"/>
        <v>54.855027577725934</v>
      </c>
      <c r="F117" s="67">
        <f t="shared" si="14"/>
        <v>1.610972720361275E-3</v>
      </c>
      <c r="G117" s="66">
        <f>VLOOKUP(D117,'SS2020'!C:X,22,0)</f>
        <v>64.05</v>
      </c>
      <c r="H117" s="68">
        <f>VLOOKUP(B117,'GSW2020'!$A$3:$D$135,4,0)</f>
        <v>9.0986530844281932E-6</v>
      </c>
      <c r="I117" s="65">
        <v>0</v>
      </c>
      <c r="J117" s="37">
        <v>0</v>
      </c>
      <c r="K117" s="37">
        <v>0</v>
      </c>
      <c r="L117" s="37">
        <f t="shared" si="15"/>
        <v>116</v>
      </c>
    </row>
    <row r="118" spans="1:12" ht="12.75" customHeight="1">
      <c r="A118" s="65">
        <f t="shared" si="12"/>
        <v>117</v>
      </c>
      <c r="B118" s="37" t="s">
        <v>359</v>
      </c>
      <c r="C118" s="5" t="s">
        <v>360</v>
      </c>
      <c r="D118" s="5" t="s">
        <v>361</v>
      </c>
      <c r="E118" s="66">
        <f t="shared" si="13"/>
        <v>54.469276226054305</v>
      </c>
      <c r="F118" s="67">
        <f t="shared" si="14"/>
        <v>1.5996440430854327E-3</v>
      </c>
      <c r="G118" s="66">
        <f>VLOOKUP(D118,'SS2020'!C:X,22,0)</f>
        <v>51.7</v>
      </c>
      <c r="H118" s="68">
        <f>VLOOKUP(B118,'GSW2020'!$A$3:$D$135,4,0)</f>
        <v>6.124066891109286E-5</v>
      </c>
      <c r="I118" s="65">
        <v>1</v>
      </c>
      <c r="J118" s="37">
        <v>0</v>
      </c>
      <c r="K118" s="37">
        <v>0</v>
      </c>
      <c r="L118" s="37">
        <f t="shared" si="15"/>
        <v>117</v>
      </c>
    </row>
    <row r="119" spans="1:12" ht="12.75" customHeight="1">
      <c r="A119" s="65">
        <f t="shared" si="12"/>
        <v>118</v>
      </c>
      <c r="B119" s="37" t="s">
        <v>362</v>
      </c>
      <c r="C119" s="5" t="s">
        <v>363</v>
      </c>
      <c r="D119" s="5" t="s">
        <v>364</v>
      </c>
      <c r="E119" s="66">
        <f t="shared" si="13"/>
        <v>53.75459323027799</v>
      </c>
      <c r="F119" s="67">
        <f t="shared" si="14"/>
        <v>1.578655359627561E-3</v>
      </c>
      <c r="G119" s="66">
        <f>VLOOKUP(D119,'SS2020'!C:X,22,0)</f>
        <v>73.650000000000006</v>
      </c>
      <c r="H119" s="68">
        <f>VLOOKUP(B119,'GSW2020'!$A$3:$D$135,4,0)</f>
        <v>2.4360824266559616E-6</v>
      </c>
      <c r="I119" s="65">
        <v>0</v>
      </c>
      <c r="J119" s="37">
        <v>0</v>
      </c>
      <c r="K119" s="37">
        <v>1</v>
      </c>
      <c r="L119" s="37">
        <f t="shared" si="15"/>
        <v>118</v>
      </c>
    </row>
    <row r="120" spans="1:12" ht="12.75" customHeight="1">
      <c r="A120" s="65">
        <f t="shared" si="12"/>
        <v>119</v>
      </c>
      <c r="B120" s="37" t="s">
        <v>365</v>
      </c>
      <c r="C120" s="5" t="s">
        <v>366</v>
      </c>
      <c r="D120" s="5" t="s">
        <v>367</v>
      </c>
      <c r="E120" s="66">
        <f t="shared" si="13"/>
        <v>53.648996299094662</v>
      </c>
      <c r="F120" s="67">
        <f t="shared" si="14"/>
        <v>1.575554207682114E-3</v>
      </c>
      <c r="G120" s="66">
        <f>VLOOKUP(D120,'SS2020'!C:X,22,0)</f>
        <v>60.024999999999999</v>
      </c>
      <c r="H120" s="68">
        <f>VLOOKUP(B120,'GSW2020'!$A$3:$D$135,4,0)</f>
        <v>1.5264946458821419E-5</v>
      </c>
      <c r="I120" s="65">
        <v>0</v>
      </c>
      <c r="J120" s="37">
        <v>0</v>
      </c>
      <c r="K120" s="37">
        <v>0</v>
      </c>
      <c r="L120" s="37">
        <f t="shared" si="15"/>
        <v>119</v>
      </c>
    </row>
    <row r="121" spans="1:12" ht="12.75" customHeight="1">
      <c r="A121" s="65">
        <f t="shared" si="12"/>
        <v>120</v>
      </c>
      <c r="B121" s="37" t="s">
        <v>368</v>
      </c>
      <c r="C121" s="5" t="s">
        <v>369</v>
      </c>
      <c r="D121" s="5" t="s">
        <v>370</v>
      </c>
      <c r="E121" s="66">
        <f t="shared" si="13"/>
        <v>50.65986558085379</v>
      </c>
      <c r="F121" s="67">
        <f t="shared" si="14"/>
        <v>1.4877699469257625E-3</v>
      </c>
      <c r="G121" s="66">
        <f>VLOOKUP(D121,'SS2020'!C:X,22,0)</f>
        <v>47.212499999999999</v>
      </c>
      <c r="H121" s="68">
        <f>VLOOKUP(B121,'GSW2020'!$A$3:$D$135,4,0)</f>
        <v>1.1155245148733902E-4</v>
      </c>
      <c r="I121" s="65">
        <v>0</v>
      </c>
      <c r="J121" s="37">
        <v>0</v>
      </c>
      <c r="K121" s="37">
        <v>0</v>
      </c>
      <c r="L121" s="37">
        <f t="shared" si="15"/>
        <v>120</v>
      </c>
    </row>
    <row r="122" spans="1:12" ht="12.75" customHeight="1">
      <c r="A122" s="65">
        <f t="shared" si="12"/>
        <v>121</v>
      </c>
      <c r="B122" s="37" t="s">
        <v>371</v>
      </c>
      <c r="C122" s="5" t="s">
        <v>372</v>
      </c>
      <c r="D122" s="5" t="s">
        <v>373</v>
      </c>
      <c r="E122" s="66">
        <f t="shared" si="13"/>
        <v>46.034186728589475</v>
      </c>
      <c r="F122" s="67">
        <f t="shared" si="14"/>
        <v>1.3519238308411228E-3</v>
      </c>
      <c r="G122" s="66">
        <f>VLOOKUP(D122,'SS2020'!C:X,22,0)</f>
        <v>43.05</v>
      </c>
      <c r="H122" s="68">
        <f>VLOOKUP(B122,'GSW2020'!$A$3:$D$135,4,0)</f>
        <v>1.9208038738517574E-4</v>
      </c>
      <c r="I122" s="65">
        <v>0</v>
      </c>
      <c r="J122" s="37">
        <v>0</v>
      </c>
      <c r="K122" s="37">
        <v>0</v>
      </c>
      <c r="L122" s="37">
        <f t="shared" si="15"/>
        <v>121</v>
      </c>
    </row>
    <row r="123" spans="1:12" ht="12.75" customHeight="1">
      <c r="A123" s="65">
        <f t="shared" si="12"/>
        <v>122</v>
      </c>
      <c r="B123" s="37" t="s">
        <v>374</v>
      </c>
      <c r="C123" s="5" t="s">
        <v>375</v>
      </c>
      <c r="D123" s="5" t="s">
        <v>376</v>
      </c>
      <c r="E123" s="66">
        <f t="shared" si="13"/>
        <v>39.049500985611665</v>
      </c>
      <c r="F123" s="67">
        <f t="shared" si="14"/>
        <v>1.1467988188029821E-3</v>
      </c>
      <c r="G123" s="66">
        <f>VLOOKUP(D123,'SS2020'!C:X,22,0)</f>
        <v>76.075000000000003</v>
      </c>
      <c r="H123" s="68">
        <f>VLOOKUP(B123,'GSW2020'!$A$3:$D$135,4,0)</f>
        <v>6.977001492782244E-7</v>
      </c>
      <c r="I123" s="65">
        <v>0</v>
      </c>
      <c r="J123" s="37">
        <v>0</v>
      </c>
      <c r="K123" s="37">
        <v>1</v>
      </c>
      <c r="L123" s="37">
        <f t="shared" si="15"/>
        <v>122</v>
      </c>
    </row>
    <row r="124" spans="1:12" ht="12.75" customHeight="1">
      <c r="A124" s="65">
        <f t="shared" si="12"/>
        <v>123</v>
      </c>
      <c r="B124" s="37" t="s">
        <v>377</v>
      </c>
      <c r="C124" s="5" t="s">
        <v>378</v>
      </c>
      <c r="D124" s="5" t="s">
        <v>379</v>
      </c>
      <c r="E124" s="66">
        <f t="shared" si="13"/>
        <v>38.837097101693324</v>
      </c>
      <c r="F124" s="67">
        <f t="shared" si="14"/>
        <v>1.1405609792137779E-3</v>
      </c>
      <c r="G124" s="66">
        <f>VLOOKUP(D124,'SS2020'!C:X,22,0)</f>
        <v>58.325000000000003</v>
      </c>
      <c r="H124" s="68">
        <f>VLOOKUP(B124,'GSW2020'!$A$3:$D$135,4,0)</f>
        <v>7.499763276459107E-6</v>
      </c>
      <c r="I124" s="65">
        <v>0</v>
      </c>
      <c r="J124" s="37">
        <v>0</v>
      </c>
      <c r="K124" s="37">
        <v>0</v>
      </c>
      <c r="L124" s="37">
        <f t="shared" si="15"/>
        <v>123</v>
      </c>
    </row>
    <row r="125" spans="1:12" ht="12.75" customHeight="1">
      <c r="A125" s="65">
        <f t="shared" si="12"/>
        <v>124</v>
      </c>
      <c r="B125" s="37" t="s">
        <v>380</v>
      </c>
      <c r="C125" s="5" t="s">
        <v>381</v>
      </c>
      <c r="D125" s="5" t="s">
        <v>382</v>
      </c>
      <c r="E125" s="66">
        <f t="shared" si="13"/>
        <v>37.718173205250075</v>
      </c>
      <c r="F125" s="67">
        <f t="shared" si="14"/>
        <v>1.107700620684629E-3</v>
      </c>
      <c r="G125" s="66">
        <f>VLOOKUP(D125,'SS2020'!C:X,22,0)</f>
        <v>74.875</v>
      </c>
      <c r="H125" s="68">
        <f>VLOOKUP(B125,'GSW2020'!$A$3:$D$135,4,0)</f>
        <v>7.2547162859921808E-7</v>
      </c>
      <c r="I125" s="65">
        <v>1</v>
      </c>
      <c r="J125" s="37">
        <v>0</v>
      </c>
      <c r="K125" s="37">
        <v>0</v>
      </c>
      <c r="L125" s="37">
        <f t="shared" si="15"/>
        <v>124</v>
      </c>
    </row>
    <row r="126" spans="1:12" ht="12.75" customHeight="1">
      <c r="A126" s="65">
        <f t="shared" si="12"/>
        <v>125</v>
      </c>
      <c r="B126" s="37" t="s">
        <v>383</v>
      </c>
      <c r="C126" s="5" t="s">
        <v>384</v>
      </c>
      <c r="D126" s="5" t="s">
        <v>385</v>
      </c>
      <c r="E126" s="66">
        <f t="shared" si="13"/>
        <v>34.618330411080258</v>
      </c>
      <c r="F126" s="67">
        <f t="shared" si="14"/>
        <v>1.0166649873192058E-3</v>
      </c>
      <c r="G126" s="66">
        <f>VLOOKUP(D126,'SS2020'!C:X,22,0)</f>
        <v>78.3</v>
      </c>
      <c r="H126" s="68">
        <f>VLOOKUP(B126,'GSW2020'!$A$3:$D$135,4,0)</f>
        <v>3.7502696696044086E-7</v>
      </c>
      <c r="I126" s="65">
        <v>0</v>
      </c>
      <c r="J126" s="37">
        <v>0</v>
      </c>
      <c r="K126" s="37">
        <v>1</v>
      </c>
      <c r="L126" s="37">
        <f t="shared" si="15"/>
        <v>125</v>
      </c>
    </row>
    <row r="127" spans="1:12" ht="12.75" customHeight="1">
      <c r="A127" s="65">
        <f t="shared" si="12"/>
        <v>126</v>
      </c>
      <c r="B127" s="37" t="s">
        <v>386</v>
      </c>
      <c r="C127" s="5" t="s">
        <v>387</v>
      </c>
      <c r="D127" s="5" t="s">
        <v>388</v>
      </c>
      <c r="E127" s="66">
        <f t="shared" si="13"/>
        <v>34.558108399009754</v>
      </c>
      <c r="F127" s="67">
        <f t="shared" si="14"/>
        <v>1.0148963979501934E-3</v>
      </c>
      <c r="G127" s="66">
        <f>VLOOKUP(D127,'SS2020'!C:X,22,0)</f>
        <v>70.55</v>
      </c>
      <c r="H127" s="68">
        <f>VLOOKUP(B127,'GSW2020'!$A$3:$D$135,4,0)</f>
        <v>9.5318395857543541E-7</v>
      </c>
      <c r="I127" s="65">
        <v>0</v>
      </c>
      <c r="J127" s="37">
        <v>0</v>
      </c>
      <c r="K127" s="37">
        <v>1</v>
      </c>
      <c r="L127" s="37">
        <f t="shared" si="15"/>
        <v>126</v>
      </c>
    </row>
    <row r="128" spans="1:12" ht="12.75" customHeight="1">
      <c r="A128" s="65">
        <f t="shared" si="12"/>
        <v>127</v>
      </c>
      <c r="B128" s="37" t="s">
        <v>389</v>
      </c>
      <c r="C128" s="5" t="s">
        <v>390</v>
      </c>
      <c r="D128" s="5" t="s">
        <v>391</v>
      </c>
      <c r="E128" s="66">
        <f t="shared" si="13"/>
        <v>29.633588340495905</v>
      </c>
      <c r="F128" s="67">
        <f t="shared" si="14"/>
        <v>8.7027396632536529E-4</v>
      </c>
      <c r="G128" s="66">
        <f>VLOOKUP(D128,'SS2020'!C:X,22,0)</f>
        <v>64.653499999999994</v>
      </c>
      <c r="H128" s="68">
        <f>VLOOKUP(B128,'GSW2020'!$A$3:$D$135,4,0)</f>
        <v>1.3183307076351577E-6</v>
      </c>
      <c r="I128" s="65">
        <v>0</v>
      </c>
      <c r="J128" s="37">
        <v>0</v>
      </c>
      <c r="K128" s="37">
        <v>1</v>
      </c>
      <c r="L128" s="37">
        <f t="shared" si="15"/>
        <v>127</v>
      </c>
    </row>
    <row r="129" spans="1:12" ht="12.75" customHeight="1">
      <c r="A129" s="65">
        <f t="shared" si="12"/>
        <v>128</v>
      </c>
      <c r="B129" s="37" t="s">
        <v>392</v>
      </c>
      <c r="C129" s="5" t="s">
        <v>393</v>
      </c>
      <c r="D129" s="5" t="s">
        <v>394</v>
      </c>
      <c r="E129" s="66">
        <f t="shared" si="13"/>
        <v>27.481196029125563</v>
      </c>
      <c r="F129" s="67">
        <f t="shared" si="14"/>
        <v>8.0706289069114323E-4</v>
      </c>
      <c r="G129" s="66">
        <f>VLOOKUP(D129,'SS2020'!C:X,22,0)</f>
        <v>37.549999999999997</v>
      </c>
      <c r="H129" s="68">
        <f>VLOOKUP(B129,'GSW2020'!$A$3:$D$135,4,0)</f>
        <v>1.3983549305968151E-4</v>
      </c>
      <c r="I129" s="65">
        <v>0</v>
      </c>
      <c r="J129" s="37">
        <v>0</v>
      </c>
      <c r="K129" s="37">
        <v>0</v>
      </c>
      <c r="L129" s="37">
        <f t="shared" si="15"/>
        <v>128</v>
      </c>
    </row>
    <row r="130" spans="1:12" ht="12.75" customHeight="1">
      <c r="A130" s="65">
        <f t="shared" si="12"/>
        <v>129</v>
      </c>
      <c r="B130" s="37" t="s">
        <v>395</v>
      </c>
      <c r="C130" s="5" t="s">
        <v>396</v>
      </c>
      <c r="D130" s="5" t="s">
        <v>397</v>
      </c>
      <c r="E130" s="66">
        <f t="shared" si="13"/>
        <v>20.819899655568992</v>
      </c>
      <c r="F130" s="67">
        <f t="shared" ref="F130:F134" si="16">E130/SUM($E$2:$E$134)</f>
        <v>6.1143512029515222E-4</v>
      </c>
      <c r="G130" s="66">
        <f>VLOOKUP(D130,'SS2020'!C:X,22,0)</f>
        <v>60.45</v>
      </c>
      <c r="H130" s="68">
        <f>VLOOKUP(B130,'GSW2020'!$A$3:$D$135,4,0)</f>
        <v>8.372769769335646E-7</v>
      </c>
      <c r="I130" s="65">
        <v>0</v>
      </c>
      <c r="J130" s="37">
        <v>0</v>
      </c>
      <c r="K130" s="37">
        <v>0</v>
      </c>
      <c r="L130" s="37">
        <f t="shared" si="15"/>
        <v>129</v>
      </c>
    </row>
    <row r="131" spans="1:12" ht="12.75" customHeight="1">
      <c r="A131" s="65">
        <f t="shared" si="12"/>
        <v>130</v>
      </c>
      <c r="B131" s="37" t="s">
        <v>398</v>
      </c>
      <c r="C131" s="5" t="s">
        <v>399</v>
      </c>
      <c r="D131" s="5" t="s">
        <v>400</v>
      </c>
      <c r="E131" s="66">
        <f t="shared" si="13"/>
        <v>15.430651129551732</v>
      </c>
      <c r="F131" s="67">
        <f t="shared" si="16"/>
        <v>4.5316462546476872E-4</v>
      </c>
      <c r="G131" s="66">
        <f>VLOOKUP(D131,'SS2020'!C:X,22,0)</f>
        <v>74.599999999999994</v>
      </c>
      <c r="H131" s="68">
        <f>VLOOKUP(B131,'GSW2020'!$A$3:$D$135,4,0)</f>
        <v>5.1345609090307384E-8</v>
      </c>
      <c r="I131" s="65">
        <v>0</v>
      </c>
      <c r="J131" s="37">
        <v>1</v>
      </c>
      <c r="K131" s="37">
        <v>0</v>
      </c>
      <c r="L131" s="37">
        <f t="shared" si="15"/>
        <v>130</v>
      </c>
    </row>
    <row r="132" spans="1:12" ht="12.75" customHeight="1">
      <c r="A132" s="65">
        <f t="shared" si="12"/>
        <v>131</v>
      </c>
      <c r="B132" s="37" t="s">
        <v>401</v>
      </c>
      <c r="C132" s="5" t="s">
        <v>402</v>
      </c>
      <c r="D132" s="5" t="s">
        <v>403</v>
      </c>
      <c r="E132" s="66">
        <f t="shared" si="13"/>
        <v>13.794761102093299</v>
      </c>
      <c r="F132" s="67">
        <f t="shared" si="16"/>
        <v>4.0512209729335469E-4</v>
      </c>
      <c r="G132" s="66">
        <f>VLOOKUP(D132,'SS2020'!C:X,22,0)</f>
        <v>59.95</v>
      </c>
      <c r="H132" s="68">
        <f>VLOOKUP(B132,'GSW2020'!$A$3:$D$135,4,0)</f>
        <v>2.6244594343550106E-7</v>
      </c>
      <c r="I132" s="65">
        <v>0</v>
      </c>
      <c r="J132" s="37">
        <v>0</v>
      </c>
      <c r="K132" s="37">
        <v>0</v>
      </c>
      <c r="L132" s="37">
        <f t="shared" si="15"/>
        <v>131</v>
      </c>
    </row>
    <row r="133" spans="1:12" ht="12.75" customHeight="1">
      <c r="A133" s="65">
        <f t="shared" si="12"/>
        <v>132</v>
      </c>
      <c r="B133" s="37" t="s">
        <v>404</v>
      </c>
      <c r="C133" s="5" t="s">
        <v>405</v>
      </c>
      <c r="D133" s="5" t="s">
        <v>406</v>
      </c>
      <c r="E133" s="66">
        <f t="shared" si="13"/>
        <v>12.252161257483133</v>
      </c>
      <c r="F133" s="67">
        <f t="shared" si="16"/>
        <v>3.5981929866511016E-4</v>
      </c>
      <c r="G133" s="66">
        <f>VLOOKUP(D133,'SS2020'!C:X,22,0)</f>
        <v>71.025000000000006</v>
      </c>
      <c r="H133" s="68">
        <f>VLOOKUP(B133,'GSW2020'!$A$3:$D$135,4,0)</f>
        <v>3.9988667324399932E-8</v>
      </c>
      <c r="I133" s="65">
        <v>0</v>
      </c>
      <c r="J133" s="37">
        <v>0</v>
      </c>
      <c r="K133" s="37">
        <v>1</v>
      </c>
      <c r="L133" s="37">
        <f t="shared" si="15"/>
        <v>132</v>
      </c>
    </row>
    <row r="134" spans="1:12" ht="12.75" customHeight="1">
      <c r="A134" s="65">
        <f t="shared" si="12"/>
        <v>133</v>
      </c>
      <c r="B134" s="37" t="s">
        <v>407</v>
      </c>
      <c r="C134" s="5" t="s">
        <v>408</v>
      </c>
      <c r="D134" s="5" t="s">
        <v>409</v>
      </c>
      <c r="E134" s="66">
        <f t="shared" si="13"/>
        <v>12.089683732212634</v>
      </c>
      <c r="F134" s="67">
        <f t="shared" si="16"/>
        <v>3.5504768752132383E-4</v>
      </c>
      <c r="G134" s="66">
        <f>VLOOKUP(D134,'SS2020'!C:X,22,0)</f>
        <v>70.3</v>
      </c>
      <c r="H134" s="68">
        <f>VLOOKUP(B134,'GSW2020'!$A$3:$D$135,4,0)</f>
        <v>4.2135377987670543E-8</v>
      </c>
      <c r="I134" s="65">
        <v>0</v>
      </c>
      <c r="J134" s="37">
        <v>0</v>
      </c>
      <c r="K134" s="37">
        <v>1</v>
      </c>
      <c r="L134" s="37">
        <f t="shared" si="15"/>
        <v>133</v>
      </c>
    </row>
    <row r="136" spans="1:12" ht="12.75" customHeight="1">
      <c r="A136" s="270" t="s">
        <v>410</v>
      </c>
      <c r="B136" s="270"/>
      <c r="C136" s="270"/>
      <c r="D136" s="270"/>
      <c r="E136" s="270"/>
      <c r="F136" s="270"/>
      <c r="G136" s="270"/>
      <c r="H136" s="270"/>
      <c r="I136" s="270"/>
    </row>
    <row r="137" spans="1:12" ht="12.75" customHeight="1">
      <c r="A137" s="269" t="s">
        <v>411</v>
      </c>
      <c r="B137" s="269"/>
      <c r="C137" s="269"/>
      <c r="D137" s="269"/>
      <c r="E137" s="269"/>
      <c r="F137" s="269"/>
      <c r="G137" s="269"/>
      <c r="H137" s="269"/>
      <c r="I137" s="269"/>
    </row>
    <row r="138" spans="1:12" ht="12.75" customHeight="1">
      <c r="A138" s="271" t="s">
        <v>412</v>
      </c>
      <c r="B138" s="271"/>
      <c r="C138" s="271"/>
      <c r="D138" s="271"/>
      <c r="E138" s="271"/>
      <c r="F138" s="271"/>
      <c r="G138" s="271"/>
      <c r="H138" s="271"/>
      <c r="I138" s="271"/>
    </row>
    <row r="139" spans="1:12" ht="12.75" customHeight="1">
      <c r="A139" s="269" t="s">
        <v>413</v>
      </c>
      <c r="B139" s="269"/>
      <c r="C139" s="269"/>
      <c r="D139" s="269"/>
      <c r="E139" s="269"/>
      <c r="F139" s="269"/>
      <c r="G139" s="269"/>
      <c r="H139" s="269"/>
      <c r="I139" s="269"/>
    </row>
    <row r="140" spans="1:12" ht="12.75" customHeight="1">
      <c r="A140" s="269" t="s">
        <v>414</v>
      </c>
      <c r="B140" s="269"/>
      <c r="C140" s="269"/>
      <c r="D140" s="269"/>
      <c r="E140" s="269"/>
      <c r="F140" s="269"/>
      <c r="G140" s="269"/>
      <c r="H140" s="269"/>
      <c r="I140" s="269"/>
    </row>
    <row r="141" spans="1:12" ht="12.75" customHeight="1">
      <c r="A141" s="269" t="s">
        <v>415</v>
      </c>
      <c r="B141" s="269"/>
      <c r="C141" s="269"/>
      <c r="D141" s="269"/>
      <c r="E141" s="269"/>
      <c r="F141" s="269"/>
      <c r="G141" s="269"/>
      <c r="H141" s="269"/>
      <c r="I141" s="269"/>
    </row>
    <row r="142" spans="1:12" ht="12.75" customHeight="1">
      <c r="A142" s="75"/>
      <c r="B142" s="75"/>
      <c r="C142" s="75"/>
      <c r="D142" s="75"/>
      <c r="E142" s="75"/>
      <c r="F142" s="75"/>
      <c r="G142" s="75"/>
      <c r="H142" s="65"/>
      <c r="I142" s="65"/>
    </row>
    <row r="143" spans="1:12" ht="12.75" customHeight="1">
      <c r="A143" s="65"/>
      <c r="B143" s="37"/>
      <c r="C143" s="37"/>
      <c r="D143" s="37"/>
      <c r="E143" s="66"/>
      <c r="F143" s="67"/>
      <c r="G143" s="66"/>
      <c r="H143" s="65"/>
      <c r="I143" s="65"/>
    </row>
    <row r="144" spans="1:12" ht="12.75" customHeight="1">
      <c r="A144" s="65"/>
      <c r="B144" s="37"/>
      <c r="C144" s="37"/>
      <c r="D144" s="37"/>
      <c r="E144" s="66"/>
      <c r="F144" s="67"/>
      <c r="G144" s="66"/>
      <c r="H144" s="65"/>
      <c r="I144" s="65"/>
    </row>
    <row r="145" spans="1:9" ht="12.75" customHeight="1">
      <c r="A145" s="65"/>
      <c r="B145" s="37"/>
      <c r="C145" s="37"/>
      <c r="D145" s="37"/>
      <c r="E145" s="66"/>
      <c r="F145" s="67"/>
      <c r="G145" s="66"/>
      <c r="H145" s="65"/>
      <c r="I145" s="65"/>
    </row>
  </sheetData>
  <autoFilter ref="A1:L134" xr:uid="{0432A779-185A-4084-8D58-6BD16690A53A}">
    <sortState xmlns:xlrd2="http://schemas.microsoft.com/office/spreadsheetml/2017/richdata2" ref="A2:L134">
      <sortCondition ref="A1:A134"/>
    </sortState>
  </autoFilter>
  <mergeCells count="6">
    <mergeCell ref="A140:I140"/>
    <mergeCell ref="A141:I141"/>
    <mergeCell ref="A136:I136"/>
    <mergeCell ref="A137:I137"/>
    <mergeCell ref="A138:I138"/>
    <mergeCell ref="A139:I139"/>
  </mergeCells>
  <conditionalFormatting sqref="G2:G134">
    <cfRule type="cellIs" dxfId="13" priority="4" operator="greaterThanOrEqual">
      <formula>75</formula>
    </cfRule>
    <cfRule type="cellIs" dxfId="12" priority="5" operator="greaterThanOrEqual">
      <formula>50</formula>
    </cfRule>
    <cfRule type="cellIs" dxfId="11" priority="6" operator="greaterThanOrEqual">
      <formula>25</formula>
    </cfRule>
    <cfRule type="cellIs" dxfId="10" priority="7" operator="lessThan">
      <formula>25</formula>
    </cfRule>
  </conditionalFormatting>
  <conditionalFormatting sqref="B2:D134">
    <cfRule type="expression" dxfId="9" priority="1">
      <formula>$K2=1</formula>
    </cfRule>
    <cfRule type="expression" dxfId="8" priority="2">
      <formula>$J2=1</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D17B5-919E-4086-9759-FDD9CDCA368A}">
  <sheetPr>
    <tabColor theme="7" tint="0.59999389629810485"/>
  </sheetPr>
  <dimension ref="A1:FE274"/>
  <sheetViews>
    <sheetView workbookViewId="0">
      <pane xSplit="1" ySplit="1" topLeftCell="D2" activePane="bottomRight" state="frozen"/>
      <selection pane="bottomRight" activeCell="H21" sqref="H21"/>
      <selection pane="bottomLeft" activeCell="A2" sqref="A2"/>
      <selection pane="topRight" activeCell="B1" sqref="B1"/>
    </sheetView>
  </sheetViews>
  <sheetFormatPr defaultColWidth="9.140625" defaultRowHeight="15"/>
  <cols>
    <col min="1" max="1" width="28.7109375" customWidth="1"/>
    <col min="2" max="2" width="28.85546875" bestFit="1" customWidth="1"/>
    <col min="3" max="3" width="36.85546875" bestFit="1" customWidth="1"/>
    <col min="4" max="5" width="19.85546875" bestFit="1" customWidth="1"/>
    <col min="6" max="7" width="8" bestFit="1" customWidth="1"/>
    <col min="8" max="8" width="28.7109375" customWidth="1"/>
    <col min="9" max="27" width="9.140625" style="7"/>
    <col min="28" max="28" width="24.7109375" style="7" bestFit="1" customWidth="1"/>
    <col min="29" max="30" width="9.140625" style="1"/>
    <col min="31" max="31" width="18.42578125" style="7" customWidth="1"/>
    <col min="32" max="32" width="16.5703125" style="7" customWidth="1"/>
    <col min="33" max="60" width="9.140625" style="7"/>
    <col min="61" max="64" width="9.140625" style="36"/>
    <col min="65" max="66" width="9.140625" style="7"/>
    <col min="67" max="67" width="28.7109375" customWidth="1"/>
    <col min="68" max="79" width="9.140625" style="7"/>
    <col min="80" max="80" width="16.28515625" style="7" customWidth="1"/>
    <col min="81" max="103" width="9.140625" style="7"/>
    <col min="104" max="106" width="9.140625" style="9"/>
    <col min="107" max="110" width="11.42578125" style="9" bestFit="1" customWidth="1"/>
    <col min="111" max="111" width="9.5703125" style="39" bestFit="1" customWidth="1"/>
    <col min="112" max="124" width="9.140625" style="9"/>
    <col min="125" max="125" width="19.140625" style="9" bestFit="1" customWidth="1"/>
    <col min="126" max="126" width="26.140625" style="9" bestFit="1" customWidth="1"/>
    <col min="127" max="127" width="3.42578125" style="9" bestFit="1" customWidth="1"/>
    <col min="128" max="128" width="21" style="9" bestFit="1" customWidth="1"/>
    <col min="129" max="129" width="16.5703125" style="9" bestFit="1" customWidth="1"/>
    <col min="130" max="130" width="12.5703125" style="9" bestFit="1" customWidth="1"/>
    <col min="131" max="131" width="8.28515625" style="9" bestFit="1" customWidth="1"/>
    <col min="132" max="132" width="30.5703125" style="9" bestFit="1" customWidth="1"/>
    <col min="133" max="133" width="34" style="9" bestFit="1" customWidth="1"/>
    <col min="134" max="161" width="9.140625" style="9"/>
  </cols>
  <sheetData>
    <row r="1" spans="1:161" s="2" customFormat="1">
      <c r="A1" s="2" t="s">
        <v>1027</v>
      </c>
      <c r="B1" s="2" t="s">
        <v>1028</v>
      </c>
      <c r="C1" s="2" t="s">
        <v>1029</v>
      </c>
      <c r="D1" s="2" t="s">
        <v>879</v>
      </c>
      <c r="E1" s="2" t="s">
        <v>880</v>
      </c>
      <c r="F1" s="2" t="s">
        <v>2</v>
      </c>
      <c r="G1" s="2" t="s">
        <v>3</v>
      </c>
      <c r="H1" s="2" t="s">
        <v>1027</v>
      </c>
      <c r="I1" s="45" t="s">
        <v>1030</v>
      </c>
      <c r="J1" s="45" t="s">
        <v>1031</v>
      </c>
      <c r="K1" s="45" t="s">
        <v>1032</v>
      </c>
      <c r="L1" s="45" t="s">
        <v>471</v>
      </c>
      <c r="M1" s="45" t="s">
        <v>470</v>
      </c>
      <c r="N1" s="45" t="s">
        <v>1033</v>
      </c>
      <c r="O1" s="2" t="s">
        <v>1034</v>
      </c>
      <c r="P1" s="45" t="s">
        <v>1035</v>
      </c>
      <c r="Q1" s="45" t="s">
        <v>1036</v>
      </c>
      <c r="R1" s="45" t="s">
        <v>1037</v>
      </c>
      <c r="S1" s="45" t="s">
        <v>1038</v>
      </c>
      <c r="T1" s="45" t="s">
        <v>1039</v>
      </c>
      <c r="U1" s="45" t="s">
        <v>1040</v>
      </c>
      <c r="V1" s="45" t="s">
        <v>1041</v>
      </c>
      <c r="W1" s="45" t="s">
        <v>1042</v>
      </c>
      <c r="X1" s="45" t="s">
        <v>1043</v>
      </c>
      <c r="Y1" s="45" t="s">
        <v>1044</v>
      </c>
      <c r="Z1" s="45" t="s">
        <v>1045</v>
      </c>
      <c r="AA1" s="45" t="s">
        <v>1046</v>
      </c>
      <c r="AB1" s="45" t="s">
        <v>1047</v>
      </c>
      <c r="AC1" s="46" t="s">
        <v>1014</v>
      </c>
      <c r="AD1" s="47" t="s">
        <v>1015</v>
      </c>
      <c r="AE1" s="45" t="s">
        <v>1048</v>
      </c>
      <c r="AF1" s="45" t="s">
        <v>1049</v>
      </c>
      <c r="AG1" s="45" t="s">
        <v>1050</v>
      </c>
      <c r="AH1" s="45" t="s">
        <v>1051</v>
      </c>
      <c r="AI1" s="45" t="s">
        <v>1052</v>
      </c>
      <c r="AJ1" s="45" t="s">
        <v>1053</v>
      </c>
      <c r="AK1" s="45" t="s">
        <v>1054</v>
      </c>
      <c r="AL1" s="45" t="s">
        <v>1055</v>
      </c>
      <c r="AM1" s="45" t="s">
        <v>1056</v>
      </c>
      <c r="AN1" s="45" t="s">
        <v>1057</v>
      </c>
      <c r="AO1" s="45" t="s">
        <v>1058</v>
      </c>
      <c r="AP1" s="45" t="s">
        <v>1059</v>
      </c>
      <c r="AQ1" s="45" t="s">
        <v>1060</v>
      </c>
      <c r="AR1" s="45" t="s">
        <v>1061</v>
      </c>
      <c r="AS1" s="45" t="s">
        <v>1062</v>
      </c>
      <c r="AT1" s="45" t="s">
        <v>1063</v>
      </c>
      <c r="AU1" s="45" t="s">
        <v>1064</v>
      </c>
      <c r="AV1" s="45" t="s">
        <v>1065</v>
      </c>
      <c r="AW1" s="45" t="s">
        <v>1066</v>
      </c>
      <c r="AX1" s="45" t="s">
        <v>1067</v>
      </c>
      <c r="AY1" s="45" t="s">
        <v>1068</v>
      </c>
      <c r="AZ1" s="45" t="s">
        <v>1069</v>
      </c>
      <c r="BA1" s="45" t="s">
        <v>1070</v>
      </c>
      <c r="BB1" s="45" t="s">
        <v>1071</v>
      </c>
      <c r="BC1" s="45" t="s">
        <v>1072</v>
      </c>
      <c r="BD1" s="45" t="s">
        <v>1073</v>
      </c>
      <c r="BE1" s="45" t="s">
        <v>1074</v>
      </c>
      <c r="BF1" s="45" t="s">
        <v>1075</v>
      </c>
      <c r="BG1" s="45" t="s">
        <v>1076</v>
      </c>
      <c r="BH1" s="45" t="s">
        <v>1077</v>
      </c>
      <c r="BI1" s="48" t="s">
        <v>1078</v>
      </c>
      <c r="BJ1" s="48" t="s">
        <v>1079</v>
      </c>
      <c r="BK1" s="48" t="s">
        <v>1080</v>
      </c>
      <c r="BL1" s="48" t="s">
        <v>1081</v>
      </c>
      <c r="BM1" s="45" t="s">
        <v>1082</v>
      </c>
      <c r="BN1" s="45" t="s">
        <v>1083</v>
      </c>
      <c r="BO1" s="2" t="s">
        <v>1027</v>
      </c>
      <c r="BP1" s="45" t="s">
        <v>879</v>
      </c>
      <c r="BQ1" s="45" t="s">
        <v>880</v>
      </c>
      <c r="BR1" s="45" t="s">
        <v>1084</v>
      </c>
      <c r="BS1" s="45" t="s">
        <v>1085</v>
      </c>
      <c r="BT1" s="45" t="s">
        <v>1086</v>
      </c>
      <c r="BU1" s="45" t="s">
        <v>1087</v>
      </c>
      <c r="BV1" s="45" t="s">
        <v>1088</v>
      </c>
      <c r="BW1" s="45" t="s">
        <v>1089</v>
      </c>
      <c r="BX1" s="45" t="s">
        <v>1090</v>
      </c>
      <c r="BY1" s="45" t="s">
        <v>1091</v>
      </c>
      <c r="BZ1" s="45" t="s">
        <v>1092</v>
      </c>
      <c r="CA1" s="45" t="s">
        <v>1093</v>
      </c>
      <c r="CB1" s="45" t="s">
        <v>1094</v>
      </c>
      <c r="CC1" s="45" t="s">
        <v>1095</v>
      </c>
      <c r="CD1" s="45" t="s">
        <v>1096</v>
      </c>
      <c r="CE1" s="45" t="s">
        <v>1097</v>
      </c>
      <c r="CF1" s="45" t="s">
        <v>1098</v>
      </c>
      <c r="CG1" s="45" t="s">
        <v>1099</v>
      </c>
      <c r="CH1" s="45" t="s">
        <v>1100</v>
      </c>
      <c r="CI1" s="2" t="s">
        <v>1101</v>
      </c>
      <c r="CJ1" s="2" t="s">
        <v>1102</v>
      </c>
      <c r="CK1" s="2" t="s">
        <v>1103</v>
      </c>
      <c r="CL1" s="2" t="s">
        <v>1104</v>
      </c>
      <c r="CM1" s="2" t="s">
        <v>1105</v>
      </c>
      <c r="CN1" s="2" t="s">
        <v>1106</v>
      </c>
      <c r="CO1" s="2" t="s">
        <v>1107</v>
      </c>
      <c r="CP1" s="2" t="s">
        <v>1108</v>
      </c>
      <c r="CQ1" s="2" t="s">
        <v>1109</v>
      </c>
      <c r="CR1" s="2" t="s">
        <v>1110</v>
      </c>
      <c r="CS1" s="2" t="s">
        <v>1111</v>
      </c>
      <c r="CT1" s="2" t="s">
        <v>1112</v>
      </c>
      <c r="CU1" s="2" t="s">
        <v>1113</v>
      </c>
      <c r="CV1" s="2" t="s">
        <v>1114</v>
      </c>
      <c r="CW1" s="2" t="s">
        <v>1115</v>
      </c>
      <c r="CX1" s="2" t="s">
        <v>1116</v>
      </c>
      <c r="CY1" s="2" t="s">
        <v>1117</v>
      </c>
      <c r="CZ1" s="49" t="s">
        <v>1118</v>
      </c>
      <c r="DA1" s="49" t="s">
        <v>1119</v>
      </c>
      <c r="DB1" s="49" t="s">
        <v>1120</v>
      </c>
      <c r="DC1" s="49" t="s">
        <v>1121</v>
      </c>
      <c r="DD1" s="49" t="s">
        <v>1122</v>
      </c>
      <c r="DE1" s="49" t="s">
        <v>1123</v>
      </c>
      <c r="DF1" s="49" t="s">
        <v>1124</v>
      </c>
      <c r="DG1" s="50" t="s">
        <v>1125</v>
      </c>
      <c r="DH1" s="49" t="s">
        <v>1099</v>
      </c>
      <c r="DI1" s="49" t="s">
        <v>1126</v>
      </c>
      <c r="DJ1" s="49" t="s">
        <v>987</v>
      </c>
      <c r="DK1" s="51" t="s">
        <v>988</v>
      </c>
      <c r="DL1" s="51" t="s">
        <v>989</v>
      </c>
      <c r="DM1" s="51" t="s">
        <v>471</v>
      </c>
      <c r="DN1" s="51" t="s">
        <v>990</v>
      </c>
      <c r="DO1" s="51" t="s">
        <v>991</v>
      </c>
      <c r="DP1" s="51" t="s">
        <v>992</v>
      </c>
      <c r="DQ1" s="51" t="s">
        <v>993</v>
      </c>
      <c r="DR1" s="51" t="s">
        <v>994</v>
      </c>
      <c r="DS1" s="51" t="s">
        <v>995</v>
      </c>
      <c r="DT1" s="51" t="s">
        <v>470</v>
      </c>
      <c r="DU1" s="51" t="s">
        <v>996</v>
      </c>
      <c r="DV1" s="51" t="s">
        <v>997</v>
      </c>
      <c r="DW1" s="51" t="s">
        <v>998</v>
      </c>
      <c r="DX1" s="51" t="s">
        <v>999</v>
      </c>
      <c r="DY1" s="51" t="s">
        <v>478</v>
      </c>
      <c r="DZ1" s="51" t="s">
        <v>1000</v>
      </c>
      <c r="EA1" s="51" t="s">
        <v>1001</v>
      </c>
      <c r="EB1" s="51" t="s">
        <v>1002</v>
      </c>
      <c r="EC1" s="51" t="s">
        <v>1003</v>
      </c>
      <c r="ED1" s="51" t="s">
        <v>1004</v>
      </c>
      <c r="EE1" s="51" t="s">
        <v>1005</v>
      </c>
      <c r="EF1" s="51" t="s">
        <v>1006</v>
      </c>
      <c r="EG1" s="51" t="s">
        <v>1007</v>
      </c>
      <c r="EH1" s="51" t="s">
        <v>1008</v>
      </c>
      <c r="EI1" s="51" t="s">
        <v>1009</v>
      </c>
      <c r="EJ1" s="51" t="s">
        <v>1010</v>
      </c>
      <c r="EK1" s="51" t="s">
        <v>1011</v>
      </c>
      <c r="EL1" s="51" t="s">
        <v>1012</v>
      </c>
      <c r="EM1" s="51" t="s">
        <v>1013</v>
      </c>
      <c r="EN1" s="51" t="s">
        <v>1014</v>
      </c>
      <c r="EO1" s="51" t="s">
        <v>1015</v>
      </c>
      <c r="EP1" s="51" t="s">
        <v>1016</v>
      </c>
      <c r="EQ1" s="51" t="s">
        <v>1017</v>
      </c>
      <c r="ER1" s="51" t="s">
        <v>1018</v>
      </c>
      <c r="ES1" s="51" t="s">
        <v>1019</v>
      </c>
      <c r="ET1" s="51" t="s">
        <v>472</v>
      </c>
      <c r="EU1" s="51" t="s">
        <v>473</v>
      </c>
      <c r="EV1" s="51" t="s">
        <v>474</v>
      </c>
      <c r="EW1" s="51" t="s">
        <v>475</v>
      </c>
      <c r="EX1" s="51" t="s">
        <v>476</v>
      </c>
      <c r="EY1" s="51" t="s">
        <v>1020</v>
      </c>
      <c r="EZ1" s="51" t="s">
        <v>1021</v>
      </c>
      <c r="FA1" s="51" t="s">
        <v>1022</v>
      </c>
      <c r="FB1" s="51" t="s">
        <v>1023</v>
      </c>
      <c r="FC1" s="51" t="s">
        <v>1024</v>
      </c>
      <c r="FD1" s="51" t="s">
        <v>1025</v>
      </c>
      <c r="FE1" s="51" t="s">
        <v>1026</v>
      </c>
    </row>
    <row r="2" spans="1:161">
      <c r="A2" t="s">
        <v>77</v>
      </c>
      <c r="D2">
        <v>0</v>
      </c>
      <c r="E2">
        <v>1</v>
      </c>
      <c r="F2" t="s">
        <v>78</v>
      </c>
      <c r="G2" t="s">
        <v>79</v>
      </c>
      <c r="H2" t="s">
        <v>77</v>
      </c>
      <c r="I2" s="8">
        <v>1</v>
      </c>
      <c r="J2" s="7" t="s">
        <v>1127</v>
      </c>
      <c r="K2" s="7" t="s">
        <v>1128</v>
      </c>
      <c r="L2" s="8">
        <v>0</v>
      </c>
      <c r="M2" s="8">
        <v>0</v>
      </c>
      <c r="N2" s="8">
        <v>0</v>
      </c>
      <c r="O2" s="8">
        <v>0</v>
      </c>
      <c r="P2" s="8">
        <v>0</v>
      </c>
      <c r="Q2" s="8">
        <v>0</v>
      </c>
      <c r="R2" s="8">
        <v>0</v>
      </c>
      <c r="S2" s="8">
        <v>0</v>
      </c>
      <c r="T2" s="8">
        <v>0</v>
      </c>
      <c r="U2" s="8">
        <v>0</v>
      </c>
      <c r="V2" s="8">
        <v>0</v>
      </c>
      <c r="W2" s="8">
        <v>0</v>
      </c>
      <c r="X2" s="8">
        <v>1</v>
      </c>
      <c r="Y2" s="8">
        <v>0</v>
      </c>
      <c r="Z2" s="8">
        <v>0</v>
      </c>
      <c r="AA2" s="8">
        <v>0</v>
      </c>
      <c r="AB2" s="7" t="s">
        <v>1129</v>
      </c>
      <c r="AC2" s="1">
        <v>1</v>
      </c>
      <c r="AD2" s="1">
        <v>0</v>
      </c>
      <c r="AE2" s="7" t="s">
        <v>1130</v>
      </c>
      <c r="AF2" s="8">
        <v>173758000000</v>
      </c>
      <c r="AG2" s="8"/>
      <c r="AH2" s="7" t="s">
        <v>896</v>
      </c>
      <c r="AI2" s="8"/>
      <c r="AJ2" s="8"/>
      <c r="AK2" s="8"/>
      <c r="AL2" s="8"/>
      <c r="AM2" s="8"/>
      <c r="AN2" s="8"/>
      <c r="AO2" s="36" t="s">
        <v>896</v>
      </c>
      <c r="AP2" s="36" t="s">
        <v>896</v>
      </c>
      <c r="AQ2" s="36" t="s">
        <v>896</v>
      </c>
      <c r="AR2" s="36" t="s">
        <v>896</v>
      </c>
      <c r="AS2" s="36" t="s">
        <v>896</v>
      </c>
      <c r="AT2" s="36" t="s">
        <v>896</v>
      </c>
      <c r="AU2" s="36" t="s">
        <v>896</v>
      </c>
      <c r="AV2" s="36" t="s">
        <v>896</v>
      </c>
      <c r="AW2" s="36" t="s">
        <v>896</v>
      </c>
      <c r="AX2" s="36" t="s">
        <v>896</v>
      </c>
      <c r="AY2" s="36" t="s">
        <v>896</v>
      </c>
      <c r="AZ2" s="36" t="s">
        <v>896</v>
      </c>
      <c r="BA2" s="36" t="s">
        <v>896</v>
      </c>
      <c r="BB2" s="36" t="s">
        <v>896</v>
      </c>
      <c r="BC2" s="36" t="s">
        <v>896</v>
      </c>
      <c r="BD2" s="36" t="s">
        <v>896</v>
      </c>
      <c r="BE2" s="36" t="s">
        <v>896</v>
      </c>
      <c r="BF2" s="36" t="s">
        <v>896</v>
      </c>
      <c r="BG2" s="36" t="s">
        <v>896</v>
      </c>
      <c r="BH2" s="36" t="s">
        <v>896</v>
      </c>
      <c r="BI2" s="36" t="s">
        <v>896</v>
      </c>
      <c r="BJ2" s="36" t="s">
        <v>896</v>
      </c>
      <c r="BK2" s="36" t="s">
        <v>896</v>
      </c>
      <c r="BL2" s="36" t="s">
        <v>896</v>
      </c>
      <c r="BM2" s="8">
        <v>6.196000031195581E-4</v>
      </c>
      <c r="BN2" s="8" t="s">
        <v>896</v>
      </c>
      <c r="BO2" t="s">
        <v>77</v>
      </c>
      <c r="BP2" s="8">
        <v>0</v>
      </c>
      <c r="BQ2" s="8">
        <v>1</v>
      </c>
      <c r="BR2" s="8">
        <v>0</v>
      </c>
      <c r="BS2" s="8">
        <v>0</v>
      </c>
      <c r="BT2" s="8"/>
      <c r="BU2" s="8"/>
      <c r="BV2" s="8"/>
      <c r="BW2" s="8"/>
      <c r="BX2" s="8">
        <v>2.5524425680757625E-4</v>
      </c>
      <c r="BY2" s="8"/>
      <c r="BZ2" s="8">
        <v>5</v>
      </c>
      <c r="CA2" s="7" t="s">
        <v>896</v>
      </c>
      <c r="CB2" s="8">
        <v>173758000000</v>
      </c>
      <c r="CC2" s="8">
        <v>347.16535186767578</v>
      </c>
      <c r="CD2" s="8"/>
      <c r="CE2" s="8"/>
      <c r="CF2" s="8">
        <v>0.25999999046325684</v>
      </c>
      <c r="CG2" s="8"/>
      <c r="CH2" s="8">
        <v>0</v>
      </c>
      <c r="CI2" s="8" t="s">
        <v>1014</v>
      </c>
      <c r="CJ2" s="8">
        <v>0</v>
      </c>
      <c r="CK2" s="8">
        <v>1</v>
      </c>
      <c r="CL2" s="8">
        <v>1</v>
      </c>
      <c r="CM2" s="8">
        <v>0</v>
      </c>
      <c r="CN2" s="8">
        <v>0</v>
      </c>
      <c r="CO2" s="8">
        <v>0</v>
      </c>
      <c r="CP2" s="8">
        <v>0</v>
      </c>
      <c r="CQ2" s="8">
        <v>0</v>
      </c>
      <c r="CR2" s="8">
        <v>0</v>
      </c>
      <c r="CS2" s="8">
        <v>1</v>
      </c>
      <c r="CT2" s="8">
        <v>1</v>
      </c>
      <c r="CU2" s="8">
        <v>0</v>
      </c>
      <c r="CV2" s="8">
        <v>0</v>
      </c>
      <c r="CW2" s="8">
        <v>0</v>
      </c>
      <c r="CX2" s="8">
        <v>0</v>
      </c>
      <c r="CY2" s="8">
        <v>0</v>
      </c>
      <c r="CZ2" s="9">
        <f>IFERROR(VLOOKUP(A2,'FSI2020 Results'!B:H,4,0),"")</f>
        <v>400.55743515982516</v>
      </c>
      <c r="DA2" s="9">
        <f>IFERROR(VLOOKUP(A2,'FSI2020 Results'!B:H,5,0),"")</f>
        <v>1.1763499709594158E-2</v>
      </c>
      <c r="DB2" s="9">
        <f>IFERROR(VLOOKUP(A2,'FSI2020 Results'!B:H,6,0),"")</f>
        <v>79.625</v>
      </c>
      <c r="DC2" s="9">
        <f>IFERROR(VLOOKUP($A2,'SS2020'!$A:$AB,24,0),"")</f>
        <v>79.625</v>
      </c>
      <c r="DD2" s="9">
        <f>IFERROR(VLOOKUP($A2,'SS2020'!$A:$AB,25,0),"")</f>
        <v>78.599999999999994</v>
      </c>
      <c r="DE2" s="9">
        <f>IFERROR(VLOOKUP($A2,'SS2020'!$A:$AB,26,0),"")</f>
        <v>100</v>
      </c>
      <c r="DF2" s="9">
        <f>IFERROR(VLOOKUP($A2,'SS2020'!$A:$AB,27,0),"")</f>
        <v>65.833333333333329</v>
      </c>
      <c r="DG2" s="39">
        <f>IFERROR(VLOOKUP(A2,'GSW2020'!A:D,4,0),"")</f>
        <v>4.9951597796405367E-4</v>
      </c>
      <c r="DH2" s="9">
        <f>IFERROR(VLOOKUP(A2,'GSW2020'!A:E,5,0),"")</f>
        <v>261842609.7179136</v>
      </c>
      <c r="DI2" s="9">
        <f t="shared" ref="DI2:DI65" si="0">IF(DH2&gt;0,1,0)</f>
        <v>1</v>
      </c>
      <c r="DJ2" s="9">
        <f t="shared" ref="DJ2:DJ65" si="1">E2</f>
        <v>1</v>
      </c>
      <c r="DK2" s="9">
        <f>IFERROR(IF(INDEX('FSI2020 Results'!A:A,MATCH('Country characteristics'!A5,'FSI2020 Results'!B:B,0))&lt;11,1,0),"")</f>
        <v>0</v>
      </c>
      <c r="DL2" s="9">
        <f>IFERROR(IF(INDEX('FSI2020 Results'!A:A,MATCH('Country characteristics'!A5,'FSI2020 Results'!B:B,0))&lt;16,1,0),"")</f>
        <v>0</v>
      </c>
      <c r="DM2" s="10">
        <f t="shared" ref="DM2:DM65" si="2">L2</f>
        <v>0</v>
      </c>
      <c r="DN2" s="9">
        <f t="shared" ref="DN2:DN65" si="3">IF(A2="United Kingdom",0,L2)</f>
        <v>0</v>
      </c>
      <c r="DO2" s="9">
        <f t="shared" ref="DO2:DO65" si="4">IF(OR(L2=1,R2=1),1,0)</f>
        <v>0</v>
      </c>
      <c r="DP2" s="10">
        <f t="shared" ref="DP2:DP65" si="5">W2</f>
        <v>0</v>
      </c>
      <c r="DQ2" s="9">
        <f t="shared" ref="DQ2:DQ65" si="6">IF(OR(L2=1,W2=1),1,0)</f>
        <v>0</v>
      </c>
      <c r="DR2" s="9">
        <f t="shared" ref="DR2:DR65" si="7">IF(OR(L2=1,CH2=1),1,0)</f>
        <v>0</v>
      </c>
      <c r="DS2" s="9">
        <f t="shared" ref="DS2:DS65" si="8">IF(OR(L2=1,W2=1,CH2=1),1,0)</f>
        <v>0</v>
      </c>
      <c r="DT2" s="10">
        <f t="shared" ref="DT2:DT65" si="9">M2</f>
        <v>0</v>
      </c>
      <c r="DU2" s="10">
        <f t="shared" ref="DU2:DU65" si="10">N2</f>
        <v>0</v>
      </c>
      <c r="DV2" s="9">
        <f t="shared" ref="DV2:DV65" si="11">IF(OR(M2=1,N2=1),1,0)</f>
        <v>0</v>
      </c>
      <c r="DW2" s="9">
        <f t="shared" ref="DW2:DW65" si="12">IF(A2="United Kingdom",1,0)</f>
        <v>0</v>
      </c>
      <c r="DX2" s="9">
        <f t="shared" ref="DX2:DX65" si="13">IF(OR(A2="United Kingdom",R2=1),1,0)</f>
        <v>0</v>
      </c>
      <c r="DY2" s="10">
        <f t="shared" ref="DY2:DY65" si="14">R2</f>
        <v>0</v>
      </c>
      <c r="DZ2" s="9">
        <f t="shared" ref="DZ2:DZ65" si="15">IF(OR(A2="United Kingdom",S2=1),1,0)</f>
        <v>0</v>
      </c>
      <c r="EA2" s="10">
        <f t="shared" ref="EA2:EA65" si="16">S2</f>
        <v>0</v>
      </c>
      <c r="EB2" s="9">
        <f t="shared" ref="EB2:EB65" si="17">IF(OR(A2="United Kingdom",S2=1,R2=1),1,0)</f>
        <v>0</v>
      </c>
      <c r="EC2" s="9">
        <f t="shared" ref="EC2:EC65" si="18">IF(AND(M2=0,N2=0),1,0)</f>
        <v>1</v>
      </c>
      <c r="ED2" s="9">
        <f t="shared" ref="ED2:ED65" si="19">IF(M2=0,1,0)</f>
        <v>1</v>
      </c>
      <c r="EE2" s="9">
        <f t="shared" ref="EE2:EE65" si="20">IF(OR(A2="United Kingdom",A2="Switzerland",A2="Netherlands",A2="Luxembourg",R2=1),1,0)</f>
        <v>0</v>
      </c>
      <c r="EF2" s="9">
        <v>1</v>
      </c>
      <c r="EG2" s="9">
        <f t="shared" ref="EG2:EG65" si="21">IF($AB2="South Asia",1,0)</f>
        <v>0</v>
      </c>
      <c r="EH2" s="9">
        <f t="shared" ref="EH2:EH65" si="22">IF($AB2="Europe &amp; Central Asia",1,0)</f>
        <v>0</v>
      </c>
      <c r="EI2" s="9">
        <f t="shared" ref="EI2:EI65" si="23">IF($AB2="Middle East &amp; North Africa",1,0)</f>
        <v>1</v>
      </c>
      <c r="EJ2" s="9">
        <f t="shared" ref="EJ2:EJ65" si="24">IF($AB2="East Asia &amp; Pacific",1,0)</f>
        <v>0</v>
      </c>
      <c r="EK2" s="9">
        <f t="shared" ref="EK2:EK65" si="25">IF($AB2="Sub-Saharan Africa",1,0)</f>
        <v>0</v>
      </c>
      <c r="EL2" s="9">
        <f t="shared" ref="EL2:EL65" si="26">IF($AB2="Latin America &amp; Caribbean",1,0)</f>
        <v>0</v>
      </c>
      <c r="EM2" s="9">
        <f t="shared" ref="EM2:EM65" si="27">IF($AB2="North America",1,0)</f>
        <v>0</v>
      </c>
      <c r="EN2" s="9">
        <f t="shared" ref="EN2:EN65" si="28">AC2</f>
        <v>1</v>
      </c>
      <c r="EO2" s="9">
        <f t="shared" ref="EO2:EO65" si="29">AD2</f>
        <v>0</v>
      </c>
      <c r="EP2" s="9">
        <f t="shared" ref="EP2:EP65" si="30">IF($AE2="Low income",1,0)</f>
        <v>0</v>
      </c>
      <c r="EQ2" s="9">
        <f t="shared" ref="EQ2:EQ65" si="31">IF($AE2="Lower middle income",1,0)</f>
        <v>0</v>
      </c>
      <c r="ER2" s="9">
        <f t="shared" ref="ER2:ER65" si="32">IF($AE2="Upper middle income",1,0)</f>
        <v>1</v>
      </c>
      <c r="ES2" s="9">
        <f t="shared" ref="ES2:ES65" si="33">IF($AE2="High income",1,0)</f>
        <v>0</v>
      </c>
      <c r="ET2" s="10">
        <f t="shared" ref="ET2:ET65" si="34">CJ2</f>
        <v>0</v>
      </c>
      <c r="EU2" s="10">
        <f t="shared" ref="EU2:EU65" si="35">CO2</f>
        <v>0</v>
      </c>
      <c r="EV2" s="10">
        <f t="shared" ref="EV2:EV65" si="36">CK2</f>
        <v>1</v>
      </c>
      <c r="EW2" s="10">
        <f t="shared" ref="EW2:EW65" si="37">CL2</f>
        <v>1</v>
      </c>
      <c r="EX2" s="10">
        <f t="shared" ref="EX2:EX65" si="38">CP2</f>
        <v>0</v>
      </c>
      <c r="EY2" s="10">
        <f t="shared" ref="EY2:EY65" si="39">CQ2</f>
        <v>0</v>
      </c>
      <c r="EZ2" s="10">
        <f t="shared" ref="EZ2:EZ65" si="40">CT2</f>
        <v>1</v>
      </c>
      <c r="FA2" s="10">
        <f t="shared" ref="FA2:FA65" si="41">CU2</f>
        <v>0</v>
      </c>
      <c r="FB2" s="10">
        <f t="shared" ref="FB2:FB65" si="42">CV2</f>
        <v>0</v>
      </c>
      <c r="FC2" s="10">
        <f t="shared" ref="FC2:FC65" si="43">CW2</f>
        <v>0</v>
      </c>
      <c r="FD2" s="10">
        <f t="shared" ref="FD2:FD65" si="44">CX2</f>
        <v>0</v>
      </c>
      <c r="FE2" s="10">
        <f t="shared" ref="FE2:FE65" si="45">CY2</f>
        <v>0</v>
      </c>
    </row>
    <row r="3" spans="1:161">
      <c r="A3" t="s">
        <v>377</v>
      </c>
      <c r="B3" t="s">
        <v>377</v>
      </c>
      <c r="C3" t="s">
        <v>377</v>
      </c>
      <c r="D3">
        <v>1</v>
      </c>
      <c r="E3">
        <v>1</v>
      </c>
      <c r="F3" t="s">
        <v>378</v>
      </c>
      <c r="G3" t="s">
        <v>379</v>
      </c>
      <c r="H3" t="s">
        <v>377</v>
      </c>
      <c r="I3" s="8"/>
      <c r="J3" s="7" t="s">
        <v>896</v>
      </c>
      <c r="K3" s="7" t="s">
        <v>1131</v>
      </c>
      <c r="L3" s="8">
        <v>0</v>
      </c>
      <c r="M3" s="8">
        <v>0</v>
      </c>
      <c r="N3" s="8">
        <v>0</v>
      </c>
      <c r="O3" s="8">
        <v>1</v>
      </c>
      <c r="P3" s="8">
        <v>0</v>
      </c>
      <c r="Q3" s="8">
        <v>0</v>
      </c>
      <c r="R3" s="8">
        <v>0</v>
      </c>
      <c r="S3" s="8">
        <v>0</v>
      </c>
      <c r="T3" s="8">
        <v>0</v>
      </c>
      <c r="U3" s="8">
        <v>0</v>
      </c>
      <c r="V3" s="8">
        <v>0</v>
      </c>
      <c r="W3" s="8">
        <v>0</v>
      </c>
      <c r="X3" s="8">
        <v>0</v>
      </c>
      <c r="Y3" s="8">
        <v>0</v>
      </c>
      <c r="Z3" s="8">
        <v>0</v>
      </c>
      <c r="AA3" s="8">
        <v>0</v>
      </c>
      <c r="AB3" s="7" t="s">
        <v>1132</v>
      </c>
      <c r="AC3" s="1">
        <v>0</v>
      </c>
      <c r="AD3" s="1">
        <v>0</v>
      </c>
      <c r="AE3" s="7" t="s">
        <v>1133</v>
      </c>
      <c r="AF3" s="8">
        <v>3236543909</v>
      </c>
      <c r="AG3" s="8"/>
      <c r="AH3" s="7" t="s">
        <v>896</v>
      </c>
      <c r="AI3" s="8"/>
      <c r="AJ3" s="8"/>
      <c r="AK3" s="8">
        <v>105</v>
      </c>
      <c r="AL3" s="8">
        <v>35.052230834960938</v>
      </c>
      <c r="AM3" s="8">
        <v>1.1054000351577997E-3</v>
      </c>
      <c r="AN3" s="8">
        <v>66.050003051757813</v>
      </c>
      <c r="AO3" s="36">
        <v>0.87</v>
      </c>
      <c r="AP3" s="36">
        <v>0.25</v>
      </c>
      <c r="AQ3" s="36">
        <v>0.9</v>
      </c>
      <c r="AR3" s="36">
        <v>0.5</v>
      </c>
      <c r="AS3" s="36">
        <v>0</v>
      </c>
      <c r="AT3" s="36">
        <v>1</v>
      </c>
      <c r="AU3" s="36">
        <v>1</v>
      </c>
      <c r="AV3" s="36">
        <v>1</v>
      </c>
      <c r="AW3" s="36">
        <v>1</v>
      </c>
      <c r="AX3" s="36">
        <v>1</v>
      </c>
      <c r="AY3" s="36">
        <v>0.75</v>
      </c>
      <c r="AZ3" s="36">
        <v>0.75</v>
      </c>
      <c r="BA3" s="36">
        <v>0</v>
      </c>
      <c r="BB3" s="36">
        <v>1</v>
      </c>
      <c r="BC3" s="36">
        <v>0.5</v>
      </c>
      <c r="BD3" s="36">
        <v>1</v>
      </c>
      <c r="BE3" s="36">
        <v>0.61</v>
      </c>
      <c r="BF3" s="36">
        <v>0.75</v>
      </c>
      <c r="BG3" s="36">
        <v>0</v>
      </c>
      <c r="BH3" s="36">
        <v>0.33</v>
      </c>
      <c r="BI3" s="36">
        <v>50.4</v>
      </c>
      <c r="BJ3" s="36">
        <v>100</v>
      </c>
      <c r="BK3" s="36">
        <v>66.666669999999996</v>
      </c>
      <c r="BL3" s="36">
        <v>42.25</v>
      </c>
      <c r="BM3" s="8">
        <v>1.7999999499807018E-6</v>
      </c>
      <c r="BN3" s="8">
        <v>828059.8125</v>
      </c>
      <c r="BO3" t="s">
        <v>377</v>
      </c>
      <c r="BP3" s="8">
        <v>1</v>
      </c>
      <c r="BQ3" s="8">
        <v>1</v>
      </c>
      <c r="BR3" s="8">
        <v>0</v>
      </c>
      <c r="BS3" s="8">
        <v>1</v>
      </c>
      <c r="BT3" s="8">
        <v>51</v>
      </c>
      <c r="BU3" s="8">
        <v>109.22564464761689</v>
      </c>
      <c r="BV3" s="8">
        <v>2.875477793924996E-3</v>
      </c>
      <c r="BW3" s="8">
        <v>69.048540588466665</v>
      </c>
      <c r="BX3" s="8">
        <v>3.6524418975722353E-5</v>
      </c>
      <c r="BY3" s="8">
        <v>0.02</v>
      </c>
      <c r="BZ3" s="8">
        <v>2</v>
      </c>
      <c r="CA3" s="7" t="s">
        <v>896</v>
      </c>
      <c r="CB3" s="8">
        <v>3236543909</v>
      </c>
      <c r="CC3" s="8"/>
      <c r="CD3" s="8"/>
      <c r="CE3" s="8"/>
      <c r="CF3" s="8">
        <v>0.10000000149011612</v>
      </c>
      <c r="CG3" s="8"/>
      <c r="CH3" s="8">
        <v>0</v>
      </c>
      <c r="CI3" s="8" t="s">
        <v>1134</v>
      </c>
      <c r="CJ3">
        <v>0</v>
      </c>
      <c r="CK3">
        <v>0</v>
      </c>
      <c r="CL3">
        <v>0</v>
      </c>
      <c r="CM3">
        <v>0</v>
      </c>
      <c r="CN3">
        <v>0</v>
      </c>
      <c r="CO3">
        <v>0</v>
      </c>
      <c r="CP3">
        <v>0</v>
      </c>
      <c r="CQ3">
        <v>0</v>
      </c>
      <c r="CR3">
        <v>0</v>
      </c>
      <c r="CS3">
        <v>0</v>
      </c>
      <c r="CT3">
        <v>0</v>
      </c>
      <c r="CU3">
        <v>0</v>
      </c>
      <c r="CV3">
        <v>1</v>
      </c>
      <c r="CW3">
        <v>0</v>
      </c>
      <c r="CX3">
        <v>0</v>
      </c>
      <c r="CY3">
        <v>0</v>
      </c>
      <c r="CZ3" s="9">
        <f>IFERROR(VLOOKUP(A3,'FSI2020 Results'!B:H,4,0),"")</f>
        <v>38.837097101693324</v>
      </c>
      <c r="DA3" s="9">
        <f>IFERROR(VLOOKUP(A3,'FSI2020 Results'!B:H,5,0),"")</f>
        <v>1.1405609792137779E-3</v>
      </c>
      <c r="DB3" s="9">
        <f>IFERROR(VLOOKUP(A3,'FSI2020 Results'!B:H,6,0),"")</f>
        <v>58.325000000000003</v>
      </c>
      <c r="DC3" s="9">
        <f>IFERROR(VLOOKUP($A3,'SS2020'!$A:$AB,24,0),"")</f>
        <v>58.325000000000003</v>
      </c>
      <c r="DD3" s="9">
        <f>IFERROR(VLOOKUP($A3,'SS2020'!$A:$AB,25,0),"")</f>
        <v>34.4</v>
      </c>
      <c r="DE3" s="9">
        <f>IFERROR(VLOOKUP($A3,'SS2020'!$A:$AB,26,0),"")</f>
        <v>97.5</v>
      </c>
      <c r="DF3" s="9">
        <f>IFERROR(VLOOKUP($A3,'SS2020'!$A:$AB,27,0),"")</f>
        <v>70</v>
      </c>
      <c r="DG3" s="39">
        <f>IFERROR(VLOOKUP(A3,'GSW2020'!A:D,4,0),"")</f>
        <v>7.499763276459107E-6</v>
      </c>
      <c r="DH3" s="9">
        <f>IFERROR(VLOOKUP(A3,'GSW2020'!A:E,5,0),"")</f>
        <v>3931320.8690112</v>
      </c>
      <c r="DI3" s="9">
        <f t="shared" si="0"/>
        <v>1</v>
      </c>
      <c r="DJ3" s="9">
        <f t="shared" si="1"/>
        <v>1</v>
      </c>
      <c r="DK3" s="9">
        <f>IFERROR(IF(INDEX('FSI2020 Results'!A:A,MATCH('Country characteristics'!A7,'FSI2020 Results'!B:B,0))&lt;11,1,0),"")</f>
        <v>0</v>
      </c>
      <c r="DL3" s="9">
        <f>IFERROR(IF(INDEX('FSI2020 Results'!A:A,MATCH('Country characteristics'!A7,'FSI2020 Results'!B:B,0))&lt;16,1,0),"")</f>
        <v>0</v>
      </c>
      <c r="DM3" s="10">
        <f t="shared" si="2"/>
        <v>0</v>
      </c>
      <c r="DN3" s="9">
        <f t="shared" si="3"/>
        <v>0</v>
      </c>
      <c r="DO3" s="9">
        <f t="shared" si="4"/>
        <v>0</v>
      </c>
      <c r="DP3" s="10">
        <f t="shared" si="5"/>
        <v>0</v>
      </c>
      <c r="DQ3" s="9">
        <f t="shared" si="6"/>
        <v>0</v>
      </c>
      <c r="DR3" s="9">
        <f t="shared" si="7"/>
        <v>0</v>
      </c>
      <c r="DS3" s="9">
        <f t="shared" si="8"/>
        <v>0</v>
      </c>
      <c r="DT3" s="10">
        <f t="shared" si="9"/>
        <v>0</v>
      </c>
      <c r="DU3" s="10">
        <f t="shared" si="10"/>
        <v>0</v>
      </c>
      <c r="DV3" s="9">
        <f t="shared" si="11"/>
        <v>0</v>
      </c>
      <c r="DW3" s="9">
        <f t="shared" si="12"/>
        <v>0</v>
      </c>
      <c r="DX3" s="9">
        <f t="shared" si="13"/>
        <v>0</v>
      </c>
      <c r="DY3" s="10">
        <f t="shared" si="14"/>
        <v>0</v>
      </c>
      <c r="DZ3" s="9">
        <f t="shared" si="15"/>
        <v>0</v>
      </c>
      <c r="EA3" s="10">
        <f t="shared" si="16"/>
        <v>0</v>
      </c>
      <c r="EB3" s="9">
        <f t="shared" si="17"/>
        <v>0</v>
      </c>
      <c r="EC3" s="9">
        <f t="shared" si="18"/>
        <v>1</v>
      </c>
      <c r="ED3" s="9">
        <f t="shared" si="19"/>
        <v>1</v>
      </c>
      <c r="EE3" s="9">
        <f t="shared" si="20"/>
        <v>0</v>
      </c>
      <c r="EF3" s="9">
        <v>1</v>
      </c>
      <c r="EG3" s="9">
        <f t="shared" si="21"/>
        <v>0</v>
      </c>
      <c r="EH3" s="9">
        <f t="shared" si="22"/>
        <v>1</v>
      </c>
      <c r="EI3" s="9">
        <f t="shared" si="23"/>
        <v>0</v>
      </c>
      <c r="EJ3" s="9">
        <f t="shared" si="24"/>
        <v>0</v>
      </c>
      <c r="EK3" s="9">
        <f t="shared" si="25"/>
        <v>0</v>
      </c>
      <c r="EL3" s="9">
        <f t="shared" si="26"/>
        <v>0</v>
      </c>
      <c r="EM3" s="9">
        <f t="shared" si="27"/>
        <v>0</v>
      </c>
      <c r="EN3" s="9">
        <f t="shared" si="28"/>
        <v>0</v>
      </c>
      <c r="EO3" s="9">
        <f t="shared" si="29"/>
        <v>0</v>
      </c>
      <c r="EP3" s="9">
        <f t="shared" si="30"/>
        <v>0</v>
      </c>
      <c r="EQ3" s="9">
        <f t="shared" si="31"/>
        <v>0</v>
      </c>
      <c r="ER3" s="9">
        <f t="shared" si="32"/>
        <v>0</v>
      </c>
      <c r="ES3" s="9">
        <f t="shared" si="33"/>
        <v>1</v>
      </c>
      <c r="ET3" s="10">
        <f t="shared" si="34"/>
        <v>0</v>
      </c>
      <c r="EU3" s="10">
        <f t="shared" si="35"/>
        <v>0</v>
      </c>
      <c r="EV3" s="10">
        <f t="shared" si="36"/>
        <v>0</v>
      </c>
      <c r="EW3" s="10">
        <f t="shared" si="37"/>
        <v>0</v>
      </c>
      <c r="EX3" s="10">
        <f t="shared" si="38"/>
        <v>0</v>
      </c>
      <c r="EY3" s="10">
        <f t="shared" si="39"/>
        <v>0</v>
      </c>
      <c r="EZ3" s="10">
        <f t="shared" si="40"/>
        <v>0</v>
      </c>
      <c r="FA3" s="10">
        <f t="shared" si="41"/>
        <v>0</v>
      </c>
      <c r="FB3" s="10">
        <f t="shared" si="42"/>
        <v>1</v>
      </c>
      <c r="FC3" s="10">
        <f t="shared" si="43"/>
        <v>0</v>
      </c>
      <c r="FD3" s="10">
        <f t="shared" si="44"/>
        <v>0</v>
      </c>
      <c r="FE3" s="10">
        <f t="shared" si="45"/>
        <v>0</v>
      </c>
    </row>
    <row r="4" spans="1:161">
      <c r="A4" t="s">
        <v>113</v>
      </c>
      <c r="D4">
        <v>0</v>
      </c>
      <c r="E4">
        <v>1</v>
      </c>
      <c r="F4" t="s">
        <v>114</v>
      </c>
      <c r="G4" t="s">
        <v>115</v>
      </c>
      <c r="H4" t="s">
        <v>113</v>
      </c>
      <c r="I4" s="8">
        <v>1</v>
      </c>
      <c r="J4" s="7" t="s">
        <v>1135</v>
      </c>
      <c r="K4" s="7" t="s">
        <v>1128</v>
      </c>
      <c r="L4" s="8">
        <v>0</v>
      </c>
      <c r="M4" s="8">
        <v>0</v>
      </c>
      <c r="N4" s="8">
        <v>0</v>
      </c>
      <c r="O4" s="8">
        <v>1</v>
      </c>
      <c r="P4" s="8">
        <v>0</v>
      </c>
      <c r="Q4" s="8">
        <v>0</v>
      </c>
      <c r="R4" s="8">
        <v>0</v>
      </c>
      <c r="S4" s="8">
        <v>0</v>
      </c>
      <c r="T4" s="8">
        <v>0</v>
      </c>
      <c r="U4" s="8">
        <v>0</v>
      </c>
      <c r="V4" s="8">
        <v>0</v>
      </c>
      <c r="W4" s="8">
        <v>0</v>
      </c>
      <c r="X4" s="8">
        <v>1</v>
      </c>
      <c r="Y4" s="8">
        <v>0</v>
      </c>
      <c r="Z4" s="8">
        <v>0</v>
      </c>
      <c r="AA4" s="8">
        <v>0</v>
      </c>
      <c r="AB4" s="7" t="s">
        <v>1135</v>
      </c>
      <c r="AC4" s="1">
        <v>1</v>
      </c>
      <c r="AD4" s="1">
        <v>0</v>
      </c>
      <c r="AE4" s="7" t="s">
        <v>1136</v>
      </c>
      <c r="AF4" s="8">
        <v>105751000000</v>
      </c>
      <c r="AG4" s="8"/>
      <c r="AH4" s="7" t="s">
        <v>896</v>
      </c>
      <c r="AI4" s="8"/>
      <c r="AJ4" s="8"/>
      <c r="AK4" s="8"/>
      <c r="AL4" s="8"/>
      <c r="AM4" s="8"/>
      <c r="AN4" s="8"/>
      <c r="AO4" s="36" t="s">
        <v>896</v>
      </c>
      <c r="AP4" s="36" t="s">
        <v>896</v>
      </c>
      <c r="AQ4" s="36" t="s">
        <v>896</v>
      </c>
      <c r="AR4" s="36" t="s">
        <v>896</v>
      </c>
      <c r="AS4" s="36" t="s">
        <v>896</v>
      </c>
      <c r="AT4" s="36" t="s">
        <v>896</v>
      </c>
      <c r="AU4" s="36" t="s">
        <v>896</v>
      </c>
      <c r="AV4" s="36" t="s">
        <v>896</v>
      </c>
      <c r="AW4" s="36" t="s">
        <v>896</v>
      </c>
      <c r="AX4" s="36" t="s">
        <v>896</v>
      </c>
      <c r="AY4" s="36" t="s">
        <v>896</v>
      </c>
      <c r="AZ4" s="36" t="s">
        <v>896</v>
      </c>
      <c r="BA4" s="36" t="s">
        <v>896</v>
      </c>
      <c r="BB4" s="36" t="s">
        <v>896</v>
      </c>
      <c r="BC4" s="36" t="s">
        <v>896</v>
      </c>
      <c r="BD4" s="36" t="s">
        <v>896</v>
      </c>
      <c r="BE4" s="36" t="s">
        <v>896</v>
      </c>
      <c r="BF4" s="36" t="s">
        <v>896</v>
      </c>
      <c r="BG4" s="36" t="s">
        <v>896</v>
      </c>
      <c r="BH4" s="36" t="s">
        <v>896</v>
      </c>
      <c r="BI4" s="36" t="s">
        <v>896</v>
      </c>
      <c r="BJ4" s="36" t="s">
        <v>896</v>
      </c>
      <c r="BK4" s="36" t="s">
        <v>896</v>
      </c>
      <c r="BL4" s="36" t="s">
        <v>896</v>
      </c>
      <c r="BM4" s="8">
        <v>3.3119998988695443E-4</v>
      </c>
      <c r="BN4" s="8" t="s">
        <v>896</v>
      </c>
      <c r="BO4" t="s">
        <v>113</v>
      </c>
      <c r="BP4" s="8">
        <v>0</v>
      </c>
      <c r="BQ4" s="8">
        <v>1</v>
      </c>
      <c r="BR4" s="8">
        <v>0</v>
      </c>
      <c r="BS4" s="8">
        <v>0</v>
      </c>
      <c r="BT4" s="8"/>
      <c r="BU4" s="8"/>
      <c r="BV4" s="8"/>
      <c r="BW4" s="8"/>
      <c r="BX4" s="8">
        <v>3.9036446144946488E-4</v>
      </c>
      <c r="BY4" s="8"/>
      <c r="BZ4" s="8">
        <v>5</v>
      </c>
      <c r="CA4" s="7" t="s">
        <v>896</v>
      </c>
      <c r="CB4" s="8">
        <v>105751000000</v>
      </c>
      <c r="CC4" s="8">
        <v>527.21017456054688</v>
      </c>
      <c r="CD4" s="8"/>
      <c r="CE4" s="8"/>
      <c r="CF4" s="8">
        <v>0.30000001192092896</v>
      </c>
      <c r="CG4" s="8">
        <v>0</v>
      </c>
      <c r="CH4" s="8">
        <v>0</v>
      </c>
      <c r="CI4" s="8" t="s">
        <v>1014</v>
      </c>
      <c r="CJ4" s="8">
        <v>0</v>
      </c>
      <c r="CK4" s="8">
        <v>0</v>
      </c>
      <c r="CL4" s="8">
        <v>0</v>
      </c>
      <c r="CM4" s="8">
        <v>0</v>
      </c>
      <c r="CN4" s="8">
        <v>0</v>
      </c>
      <c r="CO4" s="8">
        <v>0</v>
      </c>
      <c r="CP4" s="8">
        <v>0</v>
      </c>
      <c r="CQ4" s="8">
        <v>0</v>
      </c>
      <c r="CR4" s="8">
        <v>0</v>
      </c>
      <c r="CS4" s="8">
        <v>0</v>
      </c>
      <c r="CT4" s="8">
        <v>1</v>
      </c>
      <c r="CU4" s="8">
        <v>0</v>
      </c>
      <c r="CV4" s="8">
        <v>0</v>
      </c>
      <c r="CW4" s="8">
        <v>0</v>
      </c>
      <c r="CX4" s="8">
        <v>0</v>
      </c>
      <c r="CY4" s="8">
        <v>0</v>
      </c>
      <c r="CZ4" s="9">
        <f>IFERROR(VLOOKUP(A4,'FSI2020 Results'!B:H,4,0),"")</f>
        <v>345.45172029431006</v>
      </c>
      <c r="DA4" s="9">
        <f>IFERROR(VLOOKUP(A4,'FSI2020 Results'!B:H,5,0),"")</f>
        <v>1.0145164849429062E-2</v>
      </c>
      <c r="DB4" s="9">
        <f>IFERROR(VLOOKUP(A4,'FSI2020 Results'!B:H,6,0),"")</f>
        <v>79.724999999999994</v>
      </c>
      <c r="DC4" s="9">
        <f>IFERROR(VLOOKUP($A4,'SS2020'!$A:$AB,24,0),"")</f>
        <v>79.724999999999994</v>
      </c>
      <c r="DD4" s="9">
        <f>IFERROR(VLOOKUP($A4,'SS2020'!$A:$AB,25,0),"")</f>
        <v>67</v>
      </c>
      <c r="DE4" s="9">
        <f>IFERROR(VLOOKUP($A4,'SS2020'!$A:$AB,26,0),"")</f>
        <v>100</v>
      </c>
      <c r="DF4" s="9">
        <f>IFERROR(VLOOKUP($A4,'SS2020'!$A:$AB,27,0),"")</f>
        <v>72.083333333333329</v>
      </c>
      <c r="DG4" s="39">
        <f>IFERROR(VLOOKUP(A4,'GSW2020'!A:D,4,0),"")</f>
        <v>3.1681907962798815E-4</v>
      </c>
      <c r="DH4" s="9">
        <f>IFERROR(VLOOKUP(A4,'GSW2020'!A:E,5,0),"")</f>
        <v>166074236.41649687</v>
      </c>
      <c r="DI4" s="9">
        <f t="shared" si="0"/>
        <v>1</v>
      </c>
      <c r="DJ4" s="9">
        <f t="shared" si="1"/>
        <v>1</v>
      </c>
      <c r="DK4" s="9">
        <f>IFERROR(IF(INDEX('FSI2020 Results'!A:A,MATCH('Country characteristics'!A8,'FSI2020 Results'!B:B,0))&lt;11,1,0),"")</f>
        <v>0</v>
      </c>
      <c r="DL4" s="9">
        <f>IFERROR(IF(INDEX('FSI2020 Results'!A:A,MATCH('Country characteristics'!A8,'FSI2020 Results'!B:B,0))&lt;16,1,0),"")</f>
        <v>0</v>
      </c>
      <c r="DM4" s="10">
        <f t="shared" si="2"/>
        <v>0</v>
      </c>
      <c r="DN4" s="9">
        <f t="shared" si="3"/>
        <v>0</v>
      </c>
      <c r="DO4" s="9">
        <f t="shared" si="4"/>
        <v>0</v>
      </c>
      <c r="DP4" s="10">
        <f t="shared" si="5"/>
        <v>0</v>
      </c>
      <c r="DQ4" s="9">
        <f t="shared" si="6"/>
        <v>0</v>
      </c>
      <c r="DR4" s="9">
        <f t="shared" si="7"/>
        <v>0</v>
      </c>
      <c r="DS4" s="9">
        <f t="shared" si="8"/>
        <v>0</v>
      </c>
      <c r="DT4" s="10">
        <f t="shared" si="9"/>
        <v>0</v>
      </c>
      <c r="DU4" s="10">
        <f t="shared" si="10"/>
        <v>0</v>
      </c>
      <c r="DV4" s="9">
        <f t="shared" si="11"/>
        <v>0</v>
      </c>
      <c r="DW4" s="9">
        <f t="shared" si="12"/>
        <v>0</v>
      </c>
      <c r="DX4" s="9">
        <f t="shared" si="13"/>
        <v>0</v>
      </c>
      <c r="DY4" s="10">
        <f t="shared" si="14"/>
        <v>0</v>
      </c>
      <c r="DZ4" s="9">
        <f t="shared" si="15"/>
        <v>0</v>
      </c>
      <c r="EA4" s="10">
        <f t="shared" si="16"/>
        <v>0</v>
      </c>
      <c r="EB4" s="9">
        <f t="shared" si="17"/>
        <v>0</v>
      </c>
      <c r="EC4" s="9">
        <f t="shared" si="18"/>
        <v>1</v>
      </c>
      <c r="ED4" s="9">
        <f t="shared" si="19"/>
        <v>1</v>
      </c>
      <c r="EE4" s="9">
        <f t="shared" si="20"/>
        <v>0</v>
      </c>
      <c r="EF4" s="9">
        <v>1</v>
      </c>
      <c r="EG4" s="9">
        <f t="shared" si="21"/>
        <v>0</v>
      </c>
      <c r="EH4" s="9">
        <f t="shared" si="22"/>
        <v>0</v>
      </c>
      <c r="EI4" s="9">
        <f t="shared" si="23"/>
        <v>0</v>
      </c>
      <c r="EJ4" s="9">
        <f t="shared" si="24"/>
        <v>0</v>
      </c>
      <c r="EK4" s="9">
        <f t="shared" si="25"/>
        <v>1</v>
      </c>
      <c r="EL4" s="9">
        <f t="shared" si="26"/>
        <v>0</v>
      </c>
      <c r="EM4" s="9">
        <f t="shared" si="27"/>
        <v>0</v>
      </c>
      <c r="EN4" s="9">
        <f t="shared" si="28"/>
        <v>1</v>
      </c>
      <c r="EO4" s="9">
        <f t="shared" si="29"/>
        <v>0</v>
      </c>
      <c r="EP4" s="9">
        <f t="shared" si="30"/>
        <v>0</v>
      </c>
      <c r="EQ4" s="9">
        <f t="shared" si="31"/>
        <v>1</v>
      </c>
      <c r="ER4" s="9">
        <f t="shared" si="32"/>
        <v>0</v>
      </c>
      <c r="ES4" s="9">
        <f t="shared" si="33"/>
        <v>0</v>
      </c>
      <c r="ET4" s="10">
        <f t="shared" si="34"/>
        <v>0</v>
      </c>
      <c r="EU4" s="10">
        <f t="shared" si="35"/>
        <v>0</v>
      </c>
      <c r="EV4" s="10">
        <f t="shared" si="36"/>
        <v>0</v>
      </c>
      <c r="EW4" s="10">
        <f t="shared" si="37"/>
        <v>0</v>
      </c>
      <c r="EX4" s="10">
        <f t="shared" si="38"/>
        <v>0</v>
      </c>
      <c r="EY4" s="10">
        <f t="shared" si="39"/>
        <v>0</v>
      </c>
      <c r="EZ4" s="10">
        <f t="shared" si="40"/>
        <v>1</v>
      </c>
      <c r="FA4" s="10">
        <f t="shared" si="41"/>
        <v>0</v>
      </c>
      <c r="FB4" s="10">
        <f t="shared" si="42"/>
        <v>0</v>
      </c>
      <c r="FC4" s="10">
        <f t="shared" si="43"/>
        <v>0</v>
      </c>
      <c r="FD4" s="10">
        <f t="shared" si="44"/>
        <v>0</v>
      </c>
      <c r="FE4" s="10">
        <f t="shared" si="45"/>
        <v>0</v>
      </c>
    </row>
    <row r="5" spans="1:161">
      <c r="A5" t="s">
        <v>194</v>
      </c>
      <c r="B5" t="s">
        <v>194</v>
      </c>
      <c r="C5" t="s">
        <v>194</v>
      </c>
      <c r="D5">
        <v>1</v>
      </c>
      <c r="E5">
        <v>1</v>
      </c>
      <c r="F5" t="s">
        <v>195</v>
      </c>
      <c r="G5" t="s">
        <v>196</v>
      </c>
      <c r="H5" t="s">
        <v>194</v>
      </c>
      <c r="I5" s="8"/>
      <c r="J5" s="7" t="s">
        <v>896</v>
      </c>
      <c r="K5" s="7" t="s">
        <v>1128</v>
      </c>
      <c r="L5" s="8">
        <v>0</v>
      </c>
      <c r="M5" s="8">
        <v>0</v>
      </c>
      <c r="N5" s="8">
        <v>1</v>
      </c>
      <c r="O5" s="8">
        <v>1</v>
      </c>
      <c r="P5" s="8">
        <v>1</v>
      </c>
      <c r="Q5" s="8">
        <v>0</v>
      </c>
      <c r="R5" s="8">
        <v>1</v>
      </c>
      <c r="S5" s="8">
        <v>0</v>
      </c>
      <c r="T5" s="8">
        <v>0</v>
      </c>
      <c r="U5" s="8">
        <v>0</v>
      </c>
      <c r="V5" s="8">
        <v>0</v>
      </c>
      <c r="W5" s="8">
        <v>1</v>
      </c>
      <c r="X5" s="8">
        <v>0</v>
      </c>
      <c r="Y5" s="8">
        <v>1</v>
      </c>
      <c r="Z5" s="8">
        <v>0</v>
      </c>
      <c r="AA5" s="8">
        <v>1</v>
      </c>
      <c r="AB5" s="7" t="s">
        <v>1137</v>
      </c>
      <c r="AC5" s="1">
        <v>0</v>
      </c>
      <c r="AD5" s="1">
        <v>0</v>
      </c>
      <c r="AE5" s="7" t="s">
        <v>1133</v>
      </c>
      <c r="AF5" s="8"/>
      <c r="AG5" s="8"/>
      <c r="AH5" s="7" t="s">
        <v>896</v>
      </c>
      <c r="AI5" s="8"/>
      <c r="AJ5" s="8"/>
      <c r="AK5" s="8">
        <v>56</v>
      </c>
      <c r="AL5" s="8">
        <v>195.03709411621094</v>
      </c>
      <c r="AM5" s="8">
        <v>6.1504999175667763E-3</v>
      </c>
      <c r="AN5" s="8">
        <v>77.5</v>
      </c>
      <c r="AO5" s="36">
        <v>0.7</v>
      </c>
      <c r="AP5" s="36">
        <v>1</v>
      </c>
      <c r="AQ5" s="36">
        <v>1</v>
      </c>
      <c r="AR5" s="36">
        <v>0.5</v>
      </c>
      <c r="AS5" s="36">
        <v>1</v>
      </c>
      <c r="AT5" s="36">
        <v>1</v>
      </c>
      <c r="AU5" s="36">
        <v>1</v>
      </c>
      <c r="AV5" s="36">
        <v>1</v>
      </c>
      <c r="AW5" s="36">
        <v>1</v>
      </c>
      <c r="AX5" s="36">
        <v>1</v>
      </c>
      <c r="AY5" s="36">
        <v>1</v>
      </c>
      <c r="AZ5" s="36">
        <v>0.75</v>
      </c>
      <c r="BA5" s="36">
        <v>1</v>
      </c>
      <c r="BB5" s="36">
        <v>1</v>
      </c>
      <c r="BC5" s="36">
        <v>0.75</v>
      </c>
      <c r="BD5" s="36">
        <v>0.9</v>
      </c>
      <c r="BE5" s="36">
        <v>0.42</v>
      </c>
      <c r="BF5" s="36">
        <v>0.32</v>
      </c>
      <c r="BG5" s="36">
        <v>0</v>
      </c>
      <c r="BH5" s="36">
        <v>0.16</v>
      </c>
      <c r="BI5" s="36">
        <v>84</v>
      </c>
      <c r="BJ5" s="36">
        <v>100</v>
      </c>
      <c r="BK5" s="36">
        <v>90</v>
      </c>
      <c r="BL5" s="36">
        <v>22.5</v>
      </c>
      <c r="BM5" s="8">
        <v>7.3600000177975744E-5</v>
      </c>
      <c r="BN5" s="8">
        <v>33838158.100000001</v>
      </c>
      <c r="BO5" t="s">
        <v>194</v>
      </c>
      <c r="BP5" s="8">
        <v>1</v>
      </c>
      <c r="BQ5" s="8">
        <v>1</v>
      </c>
      <c r="BR5" s="8">
        <v>0</v>
      </c>
      <c r="BS5" s="8">
        <v>1</v>
      </c>
      <c r="BT5" s="8">
        <v>35</v>
      </c>
      <c r="BU5" s="8">
        <v>232.9232201074152</v>
      </c>
      <c r="BV5" s="8">
        <v>6.1319440985600961E-3</v>
      </c>
      <c r="BW5" s="8">
        <v>100</v>
      </c>
      <c r="BX5" s="8">
        <v>1.2636836209492931E-5</v>
      </c>
      <c r="BY5" s="8">
        <v>0</v>
      </c>
      <c r="BZ5" s="8">
        <v>0</v>
      </c>
      <c r="CA5" s="7" t="s">
        <v>896</v>
      </c>
      <c r="CB5" s="8">
        <v>175400000</v>
      </c>
      <c r="CC5" s="8">
        <v>0</v>
      </c>
      <c r="CD5" s="8">
        <v>14764</v>
      </c>
      <c r="CE5" s="8">
        <v>11880.24925494446</v>
      </c>
      <c r="CF5" s="8">
        <v>0</v>
      </c>
      <c r="CG5" s="8"/>
      <c r="CH5" s="8">
        <v>0</v>
      </c>
      <c r="CI5" s="8" t="s">
        <v>1138</v>
      </c>
      <c r="CJ5" s="8">
        <v>0</v>
      </c>
      <c r="CK5" s="8">
        <v>0</v>
      </c>
      <c r="CL5" s="8">
        <v>0</v>
      </c>
      <c r="CM5" s="8">
        <v>0</v>
      </c>
      <c r="CN5" s="8">
        <v>0</v>
      </c>
      <c r="CO5" s="8">
        <v>0</v>
      </c>
      <c r="CP5" s="8">
        <v>0</v>
      </c>
      <c r="CQ5" s="8">
        <v>1</v>
      </c>
      <c r="CR5" s="8">
        <v>0</v>
      </c>
      <c r="CS5" s="8">
        <v>0</v>
      </c>
      <c r="CT5" s="8">
        <v>0</v>
      </c>
      <c r="CU5" s="8">
        <v>0</v>
      </c>
      <c r="CV5" s="8">
        <v>0</v>
      </c>
      <c r="CW5" s="8">
        <v>1</v>
      </c>
      <c r="CX5" s="8">
        <v>0</v>
      </c>
      <c r="CY5" s="8">
        <v>0</v>
      </c>
      <c r="CZ5" s="9">
        <f>IFERROR(VLOOKUP(A5,'FSI2020 Results'!B:H,4,0),"")</f>
        <v>192.98633022155909</v>
      </c>
      <c r="DA5" s="9">
        <f>IFERROR(VLOOKUP(A5,'FSI2020 Results'!B:H,5,0),"")</f>
        <v>5.6675883162950885E-3</v>
      </c>
      <c r="DB5" s="9">
        <f>IFERROR(VLOOKUP(A5,'FSI2020 Results'!B:H,6,0),"")</f>
        <v>78.2</v>
      </c>
      <c r="DC5" s="9">
        <f>IFERROR(VLOOKUP($A5,'SS2020'!$A:$AB,24,0),"")</f>
        <v>78.2</v>
      </c>
      <c r="DD5" s="9">
        <f>IFERROR(VLOOKUP($A5,'SS2020'!$A:$AB,25,0),"")</f>
        <v>84</v>
      </c>
      <c r="DE5" s="9">
        <f>IFERROR(VLOOKUP($A5,'SS2020'!$A:$AB,26,0),"")</f>
        <v>100</v>
      </c>
      <c r="DF5" s="9">
        <f>IFERROR(VLOOKUP($A5,'SS2020'!$A:$AB,27,0),"")</f>
        <v>92.5</v>
      </c>
      <c r="DG5" s="39">
        <f>IFERROR(VLOOKUP(A5,'GSW2020'!A:D,4,0),"")</f>
        <v>6.5723224984814342E-5</v>
      </c>
      <c r="DH5" s="9">
        <f>IFERROR(VLOOKUP(A5,'GSW2020'!A:E,5,0),"")</f>
        <v>34451632.196517602</v>
      </c>
      <c r="DI5" s="9">
        <f t="shared" si="0"/>
        <v>1</v>
      </c>
      <c r="DJ5" s="9">
        <f t="shared" si="1"/>
        <v>1</v>
      </c>
      <c r="DK5" s="9">
        <f>IFERROR(IF(INDEX('FSI2020 Results'!A:A,MATCH('Country characteristics'!A9,'FSI2020 Results'!B:B,0))&lt;11,1,0),"")</f>
        <v>0</v>
      </c>
      <c r="DL5" s="9">
        <f>IFERROR(IF(INDEX('FSI2020 Results'!A:A,MATCH('Country characteristics'!A9,'FSI2020 Results'!B:B,0))&lt;16,1,0),"")</f>
        <v>0</v>
      </c>
      <c r="DM5" s="10">
        <f t="shared" si="2"/>
        <v>0</v>
      </c>
      <c r="DN5" s="9">
        <f t="shared" si="3"/>
        <v>0</v>
      </c>
      <c r="DO5" s="9">
        <f t="shared" si="4"/>
        <v>1</v>
      </c>
      <c r="DP5" s="10">
        <f t="shared" si="5"/>
        <v>1</v>
      </c>
      <c r="DQ5" s="9">
        <f t="shared" si="6"/>
        <v>1</v>
      </c>
      <c r="DR5" s="9">
        <f t="shared" si="7"/>
        <v>0</v>
      </c>
      <c r="DS5" s="9">
        <f t="shared" si="8"/>
        <v>1</v>
      </c>
      <c r="DT5" s="10">
        <f t="shared" si="9"/>
        <v>0</v>
      </c>
      <c r="DU5" s="10">
        <f t="shared" si="10"/>
        <v>1</v>
      </c>
      <c r="DV5" s="9">
        <f t="shared" si="11"/>
        <v>1</v>
      </c>
      <c r="DW5" s="9">
        <f t="shared" si="12"/>
        <v>0</v>
      </c>
      <c r="DX5" s="9">
        <f t="shared" si="13"/>
        <v>1</v>
      </c>
      <c r="DY5" s="10">
        <f t="shared" si="14"/>
        <v>1</v>
      </c>
      <c r="DZ5" s="9">
        <f t="shared" si="15"/>
        <v>0</v>
      </c>
      <c r="EA5" s="10">
        <f t="shared" si="16"/>
        <v>0</v>
      </c>
      <c r="EB5" s="9">
        <f t="shared" si="17"/>
        <v>1</v>
      </c>
      <c r="EC5" s="9">
        <f t="shared" si="18"/>
        <v>0</v>
      </c>
      <c r="ED5" s="9">
        <f t="shared" si="19"/>
        <v>1</v>
      </c>
      <c r="EE5" s="9">
        <f t="shared" si="20"/>
        <v>1</v>
      </c>
      <c r="EF5" s="9">
        <v>1</v>
      </c>
      <c r="EG5" s="9">
        <f t="shared" si="21"/>
        <v>0</v>
      </c>
      <c r="EH5" s="9">
        <f t="shared" si="22"/>
        <v>0</v>
      </c>
      <c r="EI5" s="9">
        <f t="shared" si="23"/>
        <v>0</v>
      </c>
      <c r="EJ5" s="9">
        <f t="shared" si="24"/>
        <v>0</v>
      </c>
      <c r="EK5" s="9">
        <f t="shared" si="25"/>
        <v>0</v>
      </c>
      <c r="EL5" s="9">
        <f t="shared" si="26"/>
        <v>1</v>
      </c>
      <c r="EM5" s="9">
        <f t="shared" si="27"/>
        <v>0</v>
      </c>
      <c r="EN5" s="9">
        <f t="shared" si="28"/>
        <v>0</v>
      </c>
      <c r="EO5" s="9">
        <f t="shared" si="29"/>
        <v>0</v>
      </c>
      <c r="EP5" s="9">
        <f t="shared" si="30"/>
        <v>0</v>
      </c>
      <c r="EQ5" s="9">
        <f t="shared" si="31"/>
        <v>0</v>
      </c>
      <c r="ER5" s="9">
        <f t="shared" si="32"/>
        <v>0</v>
      </c>
      <c r="ES5" s="9">
        <f t="shared" si="33"/>
        <v>1</v>
      </c>
      <c r="ET5" s="10">
        <f t="shared" si="34"/>
        <v>0</v>
      </c>
      <c r="EU5" s="10">
        <f t="shared" si="35"/>
        <v>0</v>
      </c>
      <c r="EV5" s="10">
        <f t="shared" si="36"/>
        <v>0</v>
      </c>
      <c r="EW5" s="10">
        <f t="shared" si="37"/>
        <v>0</v>
      </c>
      <c r="EX5" s="10">
        <f t="shared" si="38"/>
        <v>0</v>
      </c>
      <c r="EY5" s="10">
        <f t="shared" si="39"/>
        <v>1</v>
      </c>
      <c r="EZ5" s="10">
        <f t="shared" si="40"/>
        <v>0</v>
      </c>
      <c r="FA5" s="10">
        <f t="shared" si="41"/>
        <v>0</v>
      </c>
      <c r="FB5" s="10">
        <f t="shared" si="42"/>
        <v>0</v>
      </c>
      <c r="FC5" s="10">
        <f t="shared" si="43"/>
        <v>1</v>
      </c>
      <c r="FD5" s="10">
        <f t="shared" si="44"/>
        <v>0</v>
      </c>
      <c r="FE5" s="10">
        <f t="shared" si="45"/>
        <v>0</v>
      </c>
    </row>
    <row r="6" spans="1:161">
      <c r="A6" t="s">
        <v>374</v>
      </c>
      <c r="B6" t="s">
        <v>374</v>
      </c>
      <c r="C6" t="s">
        <v>374</v>
      </c>
      <c r="D6">
        <v>1</v>
      </c>
      <c r="E6">
        <v>1</v>
      </c>
      <c r="F6" t="s">
        <v>375</v>
      </c>
      <c r="G6" t="s">
        <v>376</v>
      </c>
      <c r="H6" t="s">
        <v>374</v>
      </c>
      <c r="I6" s="8">
        <v>1</v>
      </c>
      <c r="J6" s="7" t="s">
        <v>1138</v>
      </c>
      <c r="K6" s="7" t="s">
        <v>1128</v>
      </c>
      <c r="L6" s="8">
        <v>0</v>
      </c>
      <c r="M6" s="8">
        <v>0</v>
      </c>
      <c r="N6" s="8">
        <v>0</v>
      </c>
      <c r="O6" s="8">
        <v>1</v>
      </c>
      <c r="P6" s="8">
        <v>0</v>
      </c>
      <c r="Q6" s="8">
        <v>0</v>
      </c>
      <c r="R6" s="8">
        <v>0</v>
      </c>
      <c r="S6" s="8">
        <v>1</v>
      </c>
      <c r="T6" s="8">
        <v>0</v>
      </c>
      <c r="U6" s="8">
        <v>0</v>
      </c>
      <c r="V6" s="8">
        <v>0</v>
      </c>
      <c r="W6" s="8">
        <v>0</v>
      </c>
      <c r="X6" s="8">
        <v>0</v>
      </c>
      <c r="Y6" s="8">
        <v>1</v>
      </c>
      <c r="Z6" s="8">
        <v>0</v>
      </c>
      <c r="AA6" s="8">
        <v>1</v>
      </c>
      <c r="AB6" s="7" t="s">
        <v>1137</v>
      </c>
      <c r="AC6" s="1">
        <v>0</v>
      </c>
      <c r="AD6" s="1">
        <v>0</v>
      </c>
      <c r="AE6" s="7" t="s">
        <v>1133</v>
      </c>
      <c r="AF6" s="8">
        <v>1610574074</v>
      </c>
      <c r="AG6" s="8"/>
      <c r="AH6" s="7" t="s">
        <v>896</v>
      </c>
      <c r="AI6" s="8"/>
      <c r="AJ6" s="8"/>
      <c r="AK6" s="8">
        <v>98</v>
      </c>
      <c r="AL6" s="8">
        <v>54.529701232910156</v>
      </c>
      <c r="AM6" s="8">
        <v>1.7196000553667545E-3</v>
      </c>
      <c r="AN6" s="8">
        <v>86.875</v>
      </c>
      <c r="AO6" s="36">
        <v>0.93</v>
      </c>
      <c r="AP6" s="36">
        <v>1</v>
      </c>
      <c r="AQ6" s="36">
        <v>1</v>
      </c>
      <c r="AR6" s="36">
        <v>0.5</v>
      </c>
      <c r="AS6" s="36">
        <v>1</v>
      </c>
      <c r="AT6" s="36">
        <v>1</v>
      </c>
      <c r="AU6" s="36">
        <v>1</v>
      </c>
      <c r="AV6" s="36">
        <v>1</v>
      </c>
      <c r="AW6" s="36">
        <v>1</v>
      </c>
      <c r="AX6" s="36">
        <v>1</v>
      </c>
      <c r="AY6" s="36">
        <v>1</v>
      </c>
      <c r="AZ6" s="36">
        <v>1</v>
      </c>
      <c r="BA6" s="36">
        <v>1</v>
      </c>
      <c r="BB6" s="36">
        <v>1</v>
      </c>
      <c r="BC6" s="36">
        <v>0.75</v>
      </c>
      <c r="BD6" s="36">
        <v>0.8</v>
      </c>
      <c r="BE6" s="36">
        <v>0.66</v>
      </c>
      <c r="BF6" s="36">
        <v>0.75</v>
      </c>
      <c r="BG6" s="36">
        <v>0.79</v>
      </c>
      <c r="BH6" s="36">
        <v>0.19500000000000001</v>
      </c>
      <c r="BI6" s="36">
        <v>88.6</v>
      </c>
      <c r="BJ6" s="36">
        <v>100</v>
      </c>
      <c r="BK6" s="36">
        <v>92.5</v>
      </c>
      <c r="BL6" s="36">
        <v>59.875</v>
      </c>
      <c r="BM6" s="8">
        <v>5.750000013904355E-7</v>
      </c>
      <c r="BN6" s="8">
        <v>264615.92589999997</v>
      </c>
      <c r="BO6" t="s">
        <v>374</v>
      </c>
      <c r="BP6" s="8">
        <v>1</v>
      </c>
      <c r="BQ6" s="8">
        <v>1</v>
      </c>
      <c r="BR6" s="8">
        <v>0</v>
      </c>
      <c r="BS6" s="8">
        <v>0</v>
      </c>
      <c r="BT6" s="8"/>
      <c r="BU6" s="8"/>
      <c r="BV6" s="8"/>
      <c r="BW6" s="8"/>
      <c r="BX6" s="8">
        <v>2.6721228172948719E-6</v>
      </c>
      <c r="BY6" s="8"/>
      <c r="BZ6" s="8">
        <v>1</v>
      </c>
      <c r="CA6" s="7" t="s">
        <v>896</v>
      </c>
      <c r="CB6" s="8">
        <v>1610574074</v>
      </c>
      <c r="CC6" s="8">
        <v>125</v>
      </c>
      <c r="CD6" s="8"/>
      <c r="CE6" s="8"/>
      <c r="CF6" s="8">
        <v>0.25</v>
      </c>
      <c r="CG6" s="8"/>
      <c r="CH6" s="8">
        <v>0</v>
      </c>
      <c r="CI6" s="8" t="s">
        <v>1138</v>
      </c>
      <c r="CJ6" s="8">
        <v>0</v>
      </c>
      <c r="CK6" s="8">
        <v>0</v>
      </c>
      <c r="CL6" s="8">
        <v>0</v>
      </c>
      <c r="CM6" s="8">
        <v>0</v>
      </c>
      <c r="CN6" s="8">
        <v>0</v>
      </c>
      <c r="CO6" s="8">
        <v>0</v>
      </c>
      <c r="CP6" s="8">
        <v>0</v>
      </c>
      <c r="CQ6" s="8">
        <v>1</v>
      </c>
      <c r="CR6" s="8">
        <v>1</v>
      </c>
      <c r="CS6" s="8">
        <v>0</v>
      </c>
      <c r="CT6" s="8">
        <v>0</v>
      </c>
      <c r="CU6" s="8">
        <v>0</v>
      </c>
      <c r="CV6" s="8">
        <v>0</v>
      </c>
      <c r="CW6" s="8">
        <v>1</v>
      </c>
      <c r="CX6" s="8">
        <v>0</v>
      </c>
      <c r="CY6" s="8">
        <v>0</v>
      </c>
      <c r="CZ6" s="9">
        <f>IFERROR(VLOOKUP(A6,'FSI2020 Results'!B:H,4,0),"")</f>
        <v>39.049500985611665</v>
      </c>
      <c r="DA6" s="9">
        <f>IFERROR(VLOOKUP(A6,'FSI2020 Results'!B:H,5,0),"")</f>
        <v>1.1467988188029821E-3</v>
      </c>
      <c r="DB6" s="9">
        <f>IFERROR(VLOOKUP(A6,'FSI2020 Results'!B:H,6,0),"")</f>
        <v>76.075000000000003</v>
      </c>
      <c r="DC6" s="9">
        <f>IFERROR(VLOOKUP($A6,'SS2020'!$A:$AB,24,0),"")</f>
        <v>76.075000000000003</v>
      </c>
      <c r="DD6" s="9">
        <f>IFERROR(VLOOKUP($A6,'SS2020'!$A:$AB,25,0),"")</f>
        <v>79.8</v>
      </c>
      <c r="DE6" s="9">
        <f>IFERROR(VLOOKUP($A6,'SS2020'!$A:$AB,26,0),"")</f>
        <v>100</v>
      </c>
      <c r="DF6" s="9">
        <f>IFERROR(VLOOKUP($A6,'SS2020'!$A:$AB,27,0),"")</f>
        <v>90.833333333333329</v>
      </c>
      <c r="DG6" s="39">
        <f>IFERROR(VLOOKUP(A6,'GSW2020'!A:D,4,0),"")</f>
        <v>6.977001492782244E-7</v>
      </c>
      <c r="DH6" s="9">
        <f>IFERROR(VLOOKUP(A6,'GSW2020'!A:E,5,0),"")</f>
        <v>365729.29785388126</v>
      </c>
      <c r="DI6" s="9">
        <f t="shared" si="0"/>
        <v>1</v>
      </c>
      <c r="DJ6" s="9">
        <f t="shared" si="1"/>
        <v>1</v>
      </c>
      <c r="DK6" s="9">
        <f>IFERROR(IF(INDEX('FSI2020 Results'!A:A,MATCH('Country characteristics'!A12,'FSI2020 Results'!B:B,0))&lt;11,1,0),"")</f>
        <v>0</v>
      </c>
      <c r="DL6" s="9">
        <f>IFERROR(IF(INDEX('FSI2020 Results'!A:A,MATCH('Country characteristics'!A12,'FSI2020 Results'!B:B,0))&lt;16,1,0),"")</f>
        <v>0</v>
      </c>
      <c r="DM6" s="10">
        <f t="shared" si="2"/>
        <v>0</v>
      </c>
      <c r="DN6" s="9">
        <f t="shared" si="3"/>
        <v>0</v>
      </c>
      <c r="DO6" s="9">
        <f t="shared" si="4"/>
        <v>0</v>
      </c>
      <c r="DP6" s="10">
        <f t="shared" si="5"/>
        <v>0</v>
      </c>
      <c r="DQ6" s="9">
        <f t="shared" si="6"/>
        <v>0</v>
      </c>
      <c r="DR6" s="9">
        <f t="shared" si="7"/>
        <v>0</v>
      </c>
      <c r="DS6" s="9">
        <f t="shared" si="8"/>
        <v>0</v>
      </c>
      <c r="DT6" s="10">
        <f t="shared" si="9"/>
        <v>0</v>
      </c>
      <c r="DU6" s="10">
        <f t="shared" si="10"/>
        <v>0</v>
      </c>
      <c r="DV6" s="9">
        <f t="shared" si="11"/>
        <v>0</v>
      </c>
      <c r="DW6" s="9">
        <f t="shared" si="12"/>
        <v>0</v>
      </c>
      <c r="DX6" s="9">
        <f t="shared" si="13"/>
        <v>0</v>
      </c>
      <c r="DY6" s="10">
        <f t="shared" si="14"/>
        <v>0</v>
      </c>
      <c r="DZ6" s="9">
        <f t="shared" si="15"/>
        <v>1</v>
      </c>
      <c r="EA6" s="10">
        <f t="shared" si="16"/>
        <v>1</v>
      </c>
      <c r="EB6" s="9">
        <f t="shared" si="17"/>
        <v>1</v>
      </c>
      <c r="EC6" s="9">
        <f t="shared" si="18"/>
        <v>1</v>
      </c>
      <c r="ED6" s="9">
        <f t="shared" si="19"/>
        <v>1</v>
      </c>
      <c r="EE6" s="9">
        <f t="shared" si="20"/>
        <v>0</v>
      </c>
      <c r="EF6" s="9">
        <v>1</v>
      </c>
      <c r="EG6" s="9">
        <f t="shared" si="21"/>
        <v>0</v>
      </c>
      <c r="EH6" s="9">
        <f t="shared" si="22"/>
        <v>0</v>
      </c>
      <c r="EI6" s="9">
        <f t="shared" si="23"/>
        <v>0</v>
      </c>
      <c r="EJ6" s="9">
        <f t="shared" si="24"/>
        <v>0</v>
      </c>
      <c r="EK6" s="9">
        <f t="shared" si="25"/>
        <v>0</v>
      </c>
      <c r="EL6" s="9">
        <f t="shared" si="26"/>
        <v>1</v>
      </c>
      <c r="EM6" s="9">
        <f t="shared" si="27"/>
        <v>0</v>
      </c>
      <c r="EN6" s="9">
        <f t="shared" si="28"/>
        <v>0</v>
      </c>
      <c r="EO6" s="9">
        <f t="shared" si="29"/>
        <v>0</v>
      </c>
      <c r="EP6" s="9">
        <f t="shared" si="30"/>
        <v>0</v>
      </c>
      <c r="EQ6" s="9">
        <f t="shared" si="31"/>
        <v>0</v>
      </c>
      <c r="ER6" s="9">
        <f t="shared" si="32"/>
        <v>0</v>
      </c>
      <c r="ES6" s="9">
        <f t="shared" si="33"/>
        <v>1</v>
      </c>
      <c r="ET6" s="10">
        <f t="shared" si="34"/>
        <v>0</v>
      </c>
      <c r="EU6" s="10">
        <f t="shared" si="35"/>
        <v>0</v>
      </c>
      <c r="EV6" s="10">
        <f t="shared" si="36"/>
        <v>0</v>
      </c>
      <c r="EW6" s="10">
        <f t="shared" si="37"/>
        <v>0</v>
      </c>
      <c r="EX6" s="10">
        <f t="shared" si="38"/>
        <v>0</v>
      </c>
      <c r="EY6" s="10">
        <f t="shared" si="39"/>
        <v>1</v>
      </c>
      <c r="EZ6" s="10">
        <f t="shared" si="40"/>
        <v>0</v>
      </c>
      <c r="FA6" s="10">
        <f t="shared" si="41"/>
        <v>0</v>
      </c>
      <c r="FB6" s="10">
        <f t="shared" si="42"/>
        <v>0</v>
      </c>
      <c r="FC6" s="10">
        <f t="shared" si="43"/>
        <v>1</v>
      </c>
      <c r="FD6" s="10">
        <f t="shared" si="44"/>
        <v>0</v>
      </c>
      <c r="FE6" s="10">
        <f t="shared" si="45"/>
        <v>0</v>
      </c>
    </row>
    <row r="7" spans="1:161">
      <c r="A7" t="s">
        <v>290</v>
      </c>
      <c r="D7">
        <v>0</v>
      </c>
      <c r="E7">
        <v>1</v>
      </c>
      <c r="F7" t="s">
        <v>291</v>
      </c>
      <c r="G7" t="s">
        <v>292</v>
      </c>
      <c r="H7" t="s">
        <v>290</v>
      </c>
      <c r="I7" s="8">
        <v>1</v>
      </c>
      <c r="J7" s="7" t="s">
        <v>1138</v>
      </c>
      <c r="K7" s="7" t="s">
        <v>1128</v>
      </c>
      <c r="L7" s="8">
        <v>0</v>
      </c>
      <c r="M7" s="8">
        <v>0</v>
      </c>
      <c r="N7" s="8">
        <v>0</v>
      </c>
      <c r="O7" s="8">
        <v>1</v>
      </c>
      <c r="P7" s="8">
        <v>0</v>
      </c>
      <c r="Q7" s="8">
        <v>0</v>
      </c>
      <c r="R7" s="8">
        <v>0</v>
      </c>
      <c r="S7" s="8">
        <v>0</v>
      </c>
      <c r="T7" s="8">
        <v>0</v>
      </c>
      <c r="U7" s="8">
        <v>0</v>
      </c>
      <c r="V7" s="8">
        <v>0</v>
      </c>
      <c r="W7" s="8">
        <v>0</v>
      </c>
      <c r="X7" s="8">
        <v>0</v>
      </c>
      <c r="Y7" s="8">
        <v>0</v>
      </c>
      <c r="Z7" s="8">
        <v>0</v>
      </c>
      <c r="AA7" s="8">
        <v>0</v>
      </c>
      <c r="AB7" s="7" t="s">
        <v>1137</v>
      </c>
      <c r="AC7" s="1">
        <v>0</v>
      </c>
      <c r="AD7" s="1">
        <v>1</v>
      </c>
      <c r="AE7" s="7" t="s">
        <v>1133</v>
      </c>
      <c r="AF7" s="8">
        <v>519872000000</v>
      </c>
      <c r="AG7" s="8"/>
      <c r="AH7" s="7" t="s">
        <v>896</v>
      </c>
      <c r="AI7" s="8"/>
      <c r="AJ7" s="8"/>
      <c r="AK7" s="8"/>
      <c r="AL7" s="8"/>
      <c r="AM7" s="8"/>
      <c r="AN7" s="8"/>
      <c r="AO7" s="36" t="s">
        <v>896</v>
      </c>
      <c r="AP7" s="36" t="s">
        <v>896</v>
      </c>
      <c r="AQ7" s="36" t="s">
        <v>896</v>
      </c>
      <c r="AR7" s="36" t="s">
        <v>896</v>
      </c>
      <c r="AS7" s="36" t="s">
        <v>896</v>
      </c>
      <c r="AT7" s="36" t="s">
        <v>896</v>
      </c>
      <c r="AU7" s="36" t="s">
        <v>896</v>
      </c>
      <c r="AV7" s="36" t="s">
        <v>896</v>
      </c>
      <c r="AW7" s="36" t="s">
        <v>896</v>
      </c>
      <c r="AX7" s="36" t="s">
        <v>896</v>
      </c>
      <c r="AY7" s="36" t="s">
        <v>896</v>
      </c>
      <c r="AZ7" s="36" t="s">
        <v>896</v>
      </c>
      <c r="BA7" s="36" t="s">
        <v>896</v>
      </c>
      <c r="BB7" s="36" t="s">
        <v>896</v>
      </c>
      <c r="BC7" s="36" t="s">
        <v>896</v>
      </c>
      <c r="BD7" s="36" t="s">
        <v>896</v>
      </c>
      <c r="BE7" s="36" t="s">
        <v>896</v>
      </c>
      <c r="BF7" s="36" t="s">
        <v>896</v>
      </c>
      <c r="BG7" s="36" t="s">
        <v>896</v>
      </c>
      <c r="BH7" s="36" t="s">
        <v>896</v>
      </c>
      <c r="BI7" s="36" t="s">
        <v>896</v>
      </c>
      <c r="BJ7" s="36" t="s">
        <v>896</v>
      </c>
      <c r="BK7" s="36" t="s">
        <v>896</v>
      </c>
      <c r="BL7" s="36" t="s">
        <v>896</v>
      </c>
      <c r="BM7" s="8">
        <v>1.2399999832268804E-4</v>
      </c>
      <c r="BN7" s="8" t="s">
        <v>896</v>
      </c>
      <c r="BO7" t="s">
        <v>290</v>
      </c>
      <c r="BP7" s="8">
        <v>0</v>
      </c>
      <c r="BQ7" s="8">
        <v>1</v>
      </c>
      <c r="BR7" s="8">
        <v>29649252352</v>
      </c>
      <c r="BS7" s="8">
        <v>0</v>
      </c>
      <c r="BT7" s="8"/>
      <c r="BU7" s="8"/>
      <c r="BV7" s="8"/>
      <c r="BW7" s="8"/>
      <c r="BX7" s="8">
        <v>1.3470250323365564E-3</v>
      </c>
      <c r="BY7" s="8"/>
      <c r="BZ7" s="8">
        <v>18</v>
      </c>
      <c r="CA7" s="7" t="s">
        <v>1139</v>
      </c>
      <c r="CB7" s="8">
        <v>519872000000</v>
      </c>
      <c r="CC7" s="8">
        <v>6832</v>
      </c>
      <c r="CD7" s="8"/>
      <c r="CE7" s="8"/>
      <c r="CF7" s="8">
        <v>0.30000001192092896</v>
      </c>
      <c r="CG7" s="8">
        <v>149522582.90752</v>
      </c>
      <c r="CH7" s="8">
        <v>0</v>
      </c>
      <c r="CI7" s="8" t="s">
        <v>1138</v>
      </c>
      <c r="CJ7" s="8">
        <v>0</v>
      </c>
      <c r="CK7" s="8">
        <v>1</v>
      </c>
      <c r="CL7" s="8">
        <v>1</v>
      </c>
      <c r="CM7" s="8">
        <v>0</v>
      </c>
      <c r="CN7" s="8">
        <v>0</v>
      </c>
      <c r="CO7" s="8">
        <v>1</v>
      </c>
      <c r="CP7" s="8">
        <v>1</v>
      </c>
      <c r="CQ7" s="8">
        <v>0</v>
      </c>
      <c r="CR7" s="8">
        <v>0</v>
      </c>
      <c r="CS7" s="8">
        <v>0</v>
      </c>
      <c r="CT7" s="8">
        <v>0</v>
      </c>
      <c r="CU7" s="8">
        <v>0</v>
      </c>
      <c r="CV7" s="8">
        <v>0</v>
      </c>
      <c r="CW7" s="8">
        <v>1</v>
      </c>
      <c r="CX7" s="8">
        <v>0</v>
      </c>
      <c r="CY7" s="8">
        <v>0</v>
      </c>
      <c r="CZ7" s="9">
        <f>IFERROR(VLOOKUP(A7,'FSI2020 Results'!B:H,4,0),"")</f>
        <v>109.37070179912645</v>
      </c>
      <c r="DA7" s="9">
        <f>IFERROR(VLOOKUP(A7,'FSI2020 Results'!B:H,5,0),"")</f>
        <v>3.2119793715445029E-3</v>
      </c>
      <c r="DB7" s="9">
        <f>IFERROR(VLOOKUP(A7,'FSI2020 Results'!B:H,6,0),"")</f>
        <v>54.975000000000001</v>
      </c>
      <c r="DC7" s="9">
        <f>IFERROR(VLOOKUP($A7,'SS2020'!$A:$AB,24,0),"")</f>
        <v>54.975000000000001</v>
      </c>
      <c r="DD7" s="9">
        <f>IFERROR(VLOOKUP($A7,'SS2020'!$A:$AB,25,0),"")</f>
        <v>63.6</v>
      </c>
      <c r="DE7" s="9">
        <f>IFERROR(VLOOKUP($A7,'SS2020'!$A:$AB,26,0),"")</f>
        <v>97.5</v>
      </c>
      <c r="DF7" s="9">
        <f>IFERROR(VLOOKUP($A7,'SS2020'!$A:$AB,27,0),"")</f>
        <v>31.25</v>
      </c>
      <c r="DG7" s="39">
        <f>IFERROR(VLOOKUP(A7,'GSW2020'!A:D,4,0),"")</f>
        <v>2.8524356409838901E-4</v>
      </c>
      <c r="DH7" s="9">
        <f>IFERROR(VLOOKUP(A7,'GSW2020'!A:E,5,0),"")</f>
        <v>149522582.90752</v>
      </c>
      <c r="DI7" s="9">
        <f t="shared" si="0"/>
        <v>1</v>
      </c>
      <c r="DJ7" s="9">
        <f t="shared" si="1"/>
        <v>1</v>
      </c>
      <c r="DK7" s="9">
        <f>IFERROR(IF(INDEX('FSI2020 Results'!A:A,MATCH('Country characteristics'!A13,'FSI2020 Results'!B:B,0))&lt;11,1,0),"")</f>
        <v>0</v>
      </c>
      <c r="DL7" s="9">
        <f>IFERROR(IF(INDEX('FSI2020 Results'!A:A,MATCH('Country characteristics'!A13,'FSI2020 Results'!B:B,0))&lt;16,1,0),"")</f>
        <v>0</v>
      </c>
      <c r="DM7" s="10">
        <f t="shared" si="2"/>
        <v>0</v>
      </c>
      <c r="DN7" s="9">
        <f t="shared" si="3"/>
        <v>0</v>
      </c>
      <c r="DO7" s="9">
        <f t="shared" si="4"/>
        <v>0</v>
      </c>
      <c r="DP7" s="10">
        <f t="shared" si="5"/>
        <v>0</v>
      </c>
      <c r="DQ7" s="9">
        <f t="shared" si="6"/>
        <v>0</v>
      </c>
      <c r="DR7" s="9">
        <f t="shared" si="7"/>
        <v>0</v>
      </c>
      <c r="DS7" s="9">
        <f t="shared" si="8"/>
        <v>0</v>
      </c>
      <c r="DT7" s="10">
        <f t="shared" si="9"/>
        <v>0</v>
      </c>
      <c r="DU7" s="10">
        <f t="shared" si="10"/>
        <v>0</v>
      </c>
      <c r="DV7" s="9">
        <f t="shared" si="11"/>
        <v>0</v>
      </c>
      <c r="DW7" s="9">
        <f t="shared" si="12"/>
        <v>0</v>
      </c>
      <c r="DX7" s="9">
        <f t="shared" si="13"/>
        <v>0</v>
      </c>
      <c r="DY7" s="10">
        <f t="shared" si="14"/>
        <v>0</v>
      </c>
      <c r="DZ7" s="9">
        <f t="shared" si="15"/>
        <v>0</v>
      </c>
      <c r="EA7" s="10">
        <f t="shared" si="16"/>
        <v>0</v>
      </c>
      <c r="EB7" s="9">
        <f t="shared" si="17"/>
        <v>0</v>
      </c>
      <c r="EC7" s="9">
        <f t="shared" si="18"/>
        <v>1</v>
      </c>
      <c r="ED7" s="9">
        <f t="shared" si="19"/>
        <v>1</v>
      </c>
      <c r="EE7" s="9">
        <f t="shared" si="20"/>
        <v>0</v>
      </c>
      <c r="EF7" s="9">
        <v>1</v>
      </c>
      <c r="EG7" s="9">
        <f t="shared" si="21"/>
        <v>0</v>
      </c>
      <c r="EH7" s="9">
        <f t="shared" si="22"/>
        <v>0</v>
      </c>
      <c r="EI7" s="9">
        <f t="shared" si="23"/>
        <v>0</v>
      </c>
      <c r="EJ7" s="9">
        <f t="shared" si="24"/>
        <v>0</v>
      </c>
      <c r="EK7" s="9">
        <f t="shared" si="25"/>
        <v>0</v>
      </c>
      <c r="EL7" s="9">
        <f t="shared" si="26"/>
        <v>1</v>
      </c>
      <c r="EM7" s="9">
        <f t="shared" si="27"/>
        <v>0</v>
      </c>
      <c r="EN7" s="9">
        <f t="shared" si="28"/>
        <v>0</v>
      </c>
      <c r="EO7" s="9">
        <f t="shared" si="29"/>
        <v>1</v>
      </c>
      <c r="EP7" s="9">
        <f t="shared" si="30"/>
        <v>0</v>
      </c>
      <c r="EQ7" s="9">
        <f t="shared" si="31"/>
        <v>0</v>
      </c>
      <c r="ER7" s="9">
        <f t="shared" si="32"/>
        <v>0</v>
      </c>
      <c r="ES7" s="9">
        <f t="shared" si="33"/>
        <v>1</v>
      </c>
      <c r="ET7" s="10">
        <f t="shared" si="34"/>
        <v>0</v>
      </c>
      <c r="EU7" s="10">
        <f t="shared" si="35"/>
        <v>1</v>
      </c>
      <c r="EV7" s="10">
        <f t="shared" si="36"/>
        <v>1</v>
      </c>
      <c r="EW7" s="10">
        <f t="shared" si="37"/>
        <v>1</v>
      </c>
      <c r="EX7" s="10">
        <f t="shared" si="38"/>
        <v>1</v>
      </c>
      <c r="EY7" s="10">
        <f t="shared" si="39"/>
        <v>0</v>
      </c>
      <c r="EZ7" s="10">
        <f t="shared" si="40"/>
        <v>0</v>
      </c>
      <c r="FA7" s="10">
        <f t="shared" si="41"/>
        <v>0</v>
      </c>
      <c r="FB7" s="10">
        <f t="shared" si="42"/>
        <v>0</v>
      </c>
      <c r="FC7" s="10">
        <f t="shared" si="43"/>
        <v>1</v>
      </c>
      <c r="FD7" s="10">
        <f t="shared" si="44"/>
        <v>0</v>
      </c>
      <c r="FE7" s="10">
        <f t="shared" si="45"/>
        <v>0</v>
      </c>
    </row>
    <row r="8" spans="1:161">
      <c r="A8" t="s">
        <v>344</v>
      </c>
      <c r="B8" t="s">
        <v>344</v>
      </c>
      <c r="C8" t="s">
        <v>1140</v>
      </c>
      <c r="D8">
        <v>1</v>
      </c>
      <c r="E8">
        <v>1</v>
      </c>
      <c r="F8" t="s">
        <v>345</v>
      </c>
      <c r="G8" t="s">
        <v>346</v>
      </c>
      <c r="H8" t="s">
        <v>344</v>
      </c>
      <c r="I8" s="8"/>
      <c r="J8" s="7" t="s">
        <v>896</v>
      </c>
      <c r="K8" s="7" t="s">
        <v>1128</v>
      </c>
      <c r="L8" s="8">
        <v>0</v>
      </c>
      <c r="M8" s="8">
        <v>0</v>
      </c>
      <c r="N8" s="8">
        <v>1</v>
      </c>
      <c r="O8" s="8">
        <v>1</v>
      </c>
      <c r="P8" s="8">
        <v>0</v>
      </c>
      <c r="Q8" s="8">
        <v>0</v>
      </c>
      <c r="R8" s="8">
        <v>0</v>
      </c>
      <c r="S8" s="8">
        <v>0</v>
      </c>
      <c r="T8" s="8">
        <v>1</v>
      </c>
      <c r="U8" s="8">
        <v>0</v>
      </c>
      <c r="V8" s="8">
        <v>0</v>
      </c>
      <c r="W8" s="8">
        <v>1</v>
      </c>
      <c r="X8" s="8">
        <v>0</v>
      </c>
      <c r="Y8" s="8">
        <v>1</v>
      </c>
      <c r="Z8" s="8">
        <v>1</v>
      </c>
      <c r="AA8" s="8">
        <v>0</v>
      </c>
      <c r="AB8" s="7" t="s">
        <v>1137</v>
      </c>
      <c r="AC8" s="1">
        <v>0</v>
      </c>
      <c r="AD8" s="1">
        <v>0</v>
      </c>
      <c r="AE8" s="7" t="s">
        <v>1133</v>
      </c>
      <c r="AF8" s="8"/>
      <c r="AG8" s="8"/>
      <c r="AH8" s="7" t="s">
        <v>896</v>
      </c>
      <c r="AI8" s="8"/>
      <c r="AJ8" s="8"/>
      <c r="AK8" s="8">
        <v>68</v>
      </c>
      <c r="AL8" s="8">
        <v>148.04660034179688</v>
      </c>
      <c r="AM8" s="8">
        <v>4.6687000431120396E-3</v>
      </c>
      <c r="AN8" s="8">
        <v>75.974998474121094</v>
      </c>
      <c r="AO8" s="36">
        <v>0.56999999999999995</v>
      </c>
      <c r="AP8" s="36">
        <v>0.25</v>
      </c>
      <c r="AQ8" s="36">
        <v>1</v>
      </c>
      <c r="AR8" s="36">
        <v>0.5</v>
      </c>
      <c r="AS8" s="36">
        <v>1</v>
      </c>
      <c r="AT8" s="36">
        <v>1</v>
      </c>
      <c r="AU8" s="36">
        <v>1</v>
      </c>
      <c r="AV8" s="36">
        <v>1</v>
      </c>
      <c r="AW8" s="36">
        <v>1</v>
      </c>
      <c r="AX8" s="36">
        <v>1</v>
      </c>
      <c r="AY8" s="36">
        <v>1</v>
      </c>
      <c r="AZ8" s="36">
        <v>0.75</v>
      </c>
      <c r="BA8" s="36">
        <v>1</v>
      </c>
      <c r="BB8" s="36">
        <v>1</v>
      </c>
      <c r="BC8" s="36">
        <v>0.75</v>
      </c>
      <c r="BD8" s="36">
        <v>0.5</v>
      </c>
      <c r="BE8" s="36">
        <v>0.77</v>
      </c>
      <c r="BF8" s="36">
        <v>0.75</v>
      </c>
      <c r="BG8" s="36">
        <v>0</v>
      </c>
      <c r="BH8" s="36">
        <v>0.35499999999999998</v>
      </c>
      <c r="BI8" s="36">
        <v>66.399990000000003</v>
      </c>
      <c r="BJ8" s="36">
        <v>100</v>
      </c>
      <c r="BK8" s="36">
        <v>83.333330000000004</v>
      </c>
      <c r="BL8" s="36">
        <v>46.875</v>
      </c>
      <c r="BM8" s="8">
        <v>3.8499998481711373E-5</v>
      </c>
      <c r="BN8" s="8">
        <v>17698214.530000001</v>
      </c>
      <c r="BO8" t="s">
        <v>344</v>
      </c>
      <c r="BP8" s="8">
        <v>1</v>
      </c>
      <c r="BQ8" s="8">
        <v>1</v>
      </c>
      <c r="BR8" s="8">
        <v>0</v>
      </c>
      <c r="BS8" s="8">
        <v>1</v>
      </c>
      <c r="BT8" s="8">
        <v>54</v>
      </c>
      <c r="BU8" s="8">
        <v>91.662252345478834</v>
      </c>
      <c r="BV8" s="8">
        <v>2.4131033697343753E-3</v>
      </c>
      <c r="BW8" s="8">
        <v>64.386664993600007</v>
      </c>
      <c r="BX8" s="8">
        <v>4.0495633503791408E-5</v>
      </c>
      <c r="BY8" s="8">
        <v>0.1</v>
      </c>
      <c r="BZ8" s="8">
        <v>4</v>
      </c>
      <c r="CA8" s="7" t="s">
        <v>896</v>
      </c>
      <c r="CB8" s="8">
        <v>2516000000</v>
      </c>
      <c r="CC8" s="8">
        <v>189.33106231689453</v>
      </c>
      <c r="CD8" s="8"/>
      <c r="CE8" s="8"/>
      <c r="CF8" s="8">
        <v>0.25</v>
      </c>
      <c r="CG8" s="8"/>
      <c r="CH8" s="8">
        <v>0</v>
      </c>
      <c r="CI8" s="8" t="s">
        <v>1138</v>
      </c>
      <c r="CJ8" s="8">
        <v>0</v>
      </c>
      <c r="CK8" s="8">
        <v>0</v>
      </c>
      <c r="CL8" s="8">
        <v>0</v>
      </c>
      <c r="CM8" s="8">
        <v>0</v>
      </c>
      <c r="CN8" s="8">
        <v>0</v>
      </c>
      <c r="CO8" s="8">
        <v>0</v>
      </c>
      <c r="CP8" s="8">
        <v>0</v>
      </c>
      <c r="CQ8" s="8">
        <v>1</v>
      </c>
      <c r="CR8" s="8">
        <v>0</v>
      </c>
      <c r="CS8" s="8">
        <v>0</v>
      </c>
      <c r="CT8" s="8">
        <v>0</v>
      </c>
      <c r="CU8" s="8">
        <v>0</v>
      </c>
      <c r="CV8" s="8">
        <v>0</v>
      </c>
      <c r="CW8" s="8">
        <v>1</v>
      </c>
      <c r="CX8" s="8">
        <v>0</v>
      </c>
      <c r="CY8" s="8">
        <v>0</v>
      </c>
      <c r="CZ8" s="9">
        <f>IFERROR(VLOOKUP(A8,'FSI2020 Results'!B:H,4,0),"")</f>
        <v>76.653473240327116</v>
      </c>
      <c r="DA8" s="9">
        <f>IFERROR(VLOOKUP(A8,'FSI2020 Results'!B:H,5,0),"")</f>
        <v>2.2511456062279354E-3</v>
      </c>
      <c r="DB8" s="9">
        <f>IFERROR(VLOOKUP(A8,'FSI2020 Results'!B:H,6,0),"")</f>
        <v>73.275000000000006</v>
      </c>
      <c r="DC8" s="9">
        <f>IFERROR(VLOOKUP($A8,'SS2020'!$A:$AB,24,0),"")</f>
        <v>73.275000000000006</v>
      </c>
      <c r="DD8" s="9">
        <f>IFERROR(VLOOKUP($A8,'SS2020'!$A:$AB,25,0),"")</f>
        <v>64.400000000000006</v>
      </c>
      <c r="DE8" s="9">
        <f>IFERROR(VLOOKUP($A8,'SS2020'!$A:$AB,26,0),"")</f>
        <v>100</v>
      </c>
      <c r="DF8" s="9">
        <f>IFERROR(VLOOKUP($A8,'SS2020'!$A:$AB,27,0),"")</f>
        <v>84.166666666666671</v>
      </c>
      <c r="DG8" s="39">
        <f>IFERROR(VLOOKUP(A8,'GSW2020'!A:D,4,0),"")</f>
        <v>7.3959347295583267E-6</v>
      </c>
      <c r="DH8" s="9">
        <f>IFERROR(VLOOKUP(A8,'GSW2020'!A:E,5,0),"")</f>
        <v>3876894.7067199997</v>
      </c>
      <c r="DI8" s="9">
        <f t="shared" si="0"/>
        <v>1</v>
      </c>
      <c r="DJ8" s="9">
        <f t="shared" si="1"/>
        <v>1</v>
      </c>
      <c r="DK8" s="9">
        <f>IFERROR(IF(INDEX('FSI2020 Results'!A:A,MATCH('Country characteristics'!A15,'FSI2020 Results'!B:B,0))&lt;11,1,0),"")</f>
        <v>0</v>
      </c>
      <c r="DL8" s="9">
        <f>IFERROR(IF(INDEX('FSI2020 Results'!A:A,MATCH('Country characteristics'!A15,'FSI2020 Results'!B:B,0))&lt;16,1,0),"")</f>
        <v>0</v>
      </c>
      <c r="DM8" s="10">
        <f t="shared" si="2"/>
        <v>0</v>
      </c>
      <c r="DN8" s="9">
        <f t="shared" si="3"/>
        <v>0</v>
      </c>
      <c r="DO8" s="9">
        <f t="shared" si="4"/>
        <v>0</v>
      </c>
      <c r="DP8" s="10">
        <f t="shared" si="5"/>
        <v>1</v>
      </c>
      <c r="DQ8" s="9">
        <f t="shared" si="6"/>
        <v>1</v>
      </c>
      <c r="DR8" s="9">
        <f t="shared" si="7"/>
        <v>0</v>
      </c>
      <c r="DS8" s="9">
        <f t="shared" si="8"/>
        <v>1</v>
      </c>
      <c r="DT8" s="10">
        <f t="shared" si="9"/>
        <v>0</v>
      </c>
      <c r="DU8" s="10">
        <f t="shared" si="10"/>
        <v>1</v>
      </c>
      <c r="DV8" s="9">
        <f t="shared" si="11"/>
        <v>1</v>
      </c>
      <c r="DW8" s="9">
        <f t="shared" si="12"/>
        <v>0</v>
      </c>
      <c r="DX8" s="9">
        <f t="shared" si="13"/>
        <v>0</v>
      </c>
      <c r="DY8" s="10">
        <f t="shared" si="14"/>
        <v>0</v>
      </c>
      <c r="DZ8" s="9">
        <f t="shared" si="15"/>
        <v>0</v>
      </c>
      <c r="EA8" s="10">
        <f t="shared" si="16"/>
        <v>0</v>
      </c>
      <c r="EB8" s="9">
        <f t="shared" si="17"/>
        <v>0</v>
      </c>
      <c r="EC8" s="9">
        <f t="shared" si="18"/>
        <v>0</v>
      </c>
      <c r="ED8" s="9">
        <f t="shared" si="19"/>
        <v>1</v>
      </c>
      <c r="EE8" s="9">
        <f t="shared" si="20"/>
        <v>0</v>
      </c>
      <c r="EF8" s="9">
        <v>1</v>
      </c>
      <c r="EG8" s="9">
        <f t="shared" si="21"/>
        <v>0</v>
      </c>
      <c r="EH8" s="9">
        <f t="shared" si="22"/>
        <v>0</v>
      </c>
      <c r="EI8" s="9">
        <f t="shared" si="23"/>
        <v>0</v>
      </c>
      <c r="EJ8" s="9">
        <f t="shared" si="24"/>
        <v>0</v>
      </c>
      <c r="EK8" s="9">
        <f t="shared" si="25"/>
        <v>0</v>
      </c>
      <c r="EL8" s="9">
        <f t="shared" si="26"/>
        <v>1</v>
      </c>
      <c r="EM8" s="9">
        <f t="shared" si="27"/>
        <v>0</v>
      </c>
      <c r="EN8" s="9">
        <f t="shared" si="28"/>
        <v>0</v>
      </c>
      <c r="EO8" s="9">
        <f t="shared" si="29"/>
        <v>0</v>
      </c>
      <c r="EP8" s="9">
        <f t="shared" si="30"/>
        <v>0</v>
      </c>
      <c r="EQ8" s="9">
        <f t="shared" si="31"/>
        <v>0</v>
      </c>
      <c r="ER8" s="9">
        <f t="shared" si="32"/>
        <v>0</v>
      </c>
      <c r="ES8" s="9">
        <f t="shared" si="33"/>
        <v>1</v>
      </c>
      <c r="ET8" s="10">
        <f t="shared" si="34"/>
        <v>0</v>
      </c>
      <c r="EU8" s="10">
        <f t="shared" si="35"/>
        <v>0</v>
      </c>
      <c r="EV8" s="10">
        <f t="shared" si="36"/>
        <v>0</v>
      </c>
      <c r="EW8" s="10">
        <f t="shared" si="37"/>
        <v>0</v>
      </c>
      <c r="EX8" s="10">
        <f t="shared" si="38"/>
        <v>0</v>
      </c>
      <c r="EY8" s="10">
        <f t="shared" si="39"/>
        <v>1</v>
      </c>
      <c r="EZ8" s="10">
        <f t="shared" si="40"/>
        <v>0</v>
      </c>
      <c r="FA8" s="10">
        <f t="shared" si="41"/>
        <v>0</v>
      </c>
      <c r="FB8" s="10">
        <f t="shared" si="42"/>
        <v>0</v>
      </c>
      <c r="FC8" s="10">
        <f t="shared" si="43"/>
        <v>1</v>
      </c>
      <c r="FD8" s="10">
        <f t="shared" si="44"/>
        <v>0</v>
      </c>
      <c r="FE8" s="10">
        <f t="shared" si="45"/>
        <v>0</v>
      </c>
    </row>
    <row r="9" spans="1:161">
      <c r="A9" t="s">
        <v>152</v>
      </c>
      <c r="B9" t="s">
        <v>152</v>
      </c>
      <c r="C9" t="s">
        <v>1141</v>
      </c>
      <c r="D9">
        <v>1</v>
      </c>
      <c r="E9">
        <v>1</v>
      </c>
      <c r="F9" t="s">
        <v>153</v>
      </c>
      <c r="G9" t="s">
        <v>154</v>
      </c>
      <c r="H9" t="s">
        <v>152</v>
      </c>
      <c r="I9" s="8"/>
      <c r="J9" s="7" t="s">
        <v>896</v>
      </c>
      <c r="K9" s="7" t="s">
        <v>1131</v>
      </c>
      <c r="L9" s="8">
        <v>0</v>
      </c>
      <c r="M9" s="8">
        <v>1</v>
      </c>
      <c r="N9" s="8">
        <v>0</v>
      </c>
      <c r="O9" s="8">
        <v>1</v>
      </c>
      <c r="P9" s="8">
        <v>0</v>
      </c>
      <c r="Q9" s="8">
        <v>0</v>
      </c>
      <c r="R9" s="8">
        <v>0</v>
      </c>
      <c r="S9" s="8">
        <v>0</v>
      </c>
      <c r="T9" s="8">
        <v>0</v>
      </c>
      <c r="U9" s="8">
        <v>0</v>
      </c>
      <c r="V9" s="8">
        <v>0</v>
      </c>
      <c r="W9" s="8">
        <v>0</v>
      </c>
      <c r="X9" s="8">
        <v>0</v>
      </c>
      <c r="Y9" s="8">
        <v>0</v>
      </c>
      <c r="Z9" s="8">
        <v>0</v>
      </c>
      <c r="AA9" s="8">
        <v>1</v>
      </c>
      <c r="AB9" s="7" t="s">
        <v>1142</v>
      </c>
      <c r="AC9" s="1">
        <v>0</v>
      </c>
      <c r="AD9" s="1">
        <v>0</v>
      </c>
      <c r="AE9" s="7" t="s">
        <v>1133</v>
      </c>
      <c r="AF9" s="8">
        <v>1433900000000</v>
      </c>
      <c r="AG9" s="8"/>
      <c r="AH9" s="7" t="s">
        <v>896</v>
      </c>
      <c r="AI9" s="8"/>
      <c r="AJ9" s="8"/>
      <c r="AK9" s="8">
        <v>44</v>
      </c>
      <c r="AL9" s="8">
        <v>244.35830688476563</v>
      </c>
      <c r="AM9" s="8">
        <v>7.7058998867869377E-3</v>
      </c>
      <c r="AN9" s="8">
        <v>51.150001525878906</v>
      </c>
      <c r="AO9" s="36">
        <v>0.2</v>
      </c>
      <c r="AP9" s="36">
        <v>0.5</v>
      </c>
      <c r="AQ9" s="36">
        <v>1</v>
      </c>
      <c r="AR9" s="36">
        <v>1</v>
      </c>
      <c r="AS9" s="36">
        <v>1</v>
      </c>
      <c r="AT9" s="36">
        <v>1</v>
      </c>
      <c r="AU9" s="36">
        <v>1</v>
      </c>
      <c r="AV9" s="36">
        <v>1</v>
      </c>
      <c r="AW9" s="36">
        <v>0.25</v>
      </c>
      <c r="AX9" s="36">
        <v>1</v>
      </c>
      <c r="AY9" s="36">
        <v>0.4</v>
      </c>
      <c r="AZ9" s="36">
        <v>0</v>
      </c>
      <c r="BA9" s="36">
        <v>0.5</v>
      </c>
      <c r="BB9" s="36">
        <v>0.5</v>
      </c>
      <c r="BC9" s="36">
        <v>0.25</v>
      </c>
      <c r="BD9" s="36">
        <v>0.2</v>
      </c>
      <c r="BE9" s="36">
        <v>0.43</v>
      </c>
      <c r="BF9" s="36">
        <v>0</v>
      </c>
      <c r="BG9" s="36">
        <v>0</v>
      </c>
      <c r="BH9" s="36">
        <v>0</v>
      </c>
      <c r="BI9" s="36">
        <v>74</v>
      </c>
      <c r="BJ9" s="36">
        <v>85</v>
      </c>
      <c r="BK9" s="36">
        <v>30.83333</v>
      </c>
      <c r="BL9" s="36">
        <v>10.75</v>
      </c>
      <c r="BM9" s="8">
        <v>6.0879001393914223E-3</v>
      </c>
      <c r="BN9" s="8">
        <v>2800532408</v>
      </c>
      <c r="BO9" t="s">
        <v>152</v>
      </c>
      <c r="BP9" s="8">
        <v>1</v>
      </c>
      <c r="BQ9" s="8">
        <v>1</v>
      </c>
      <c r="BR9" s="8">
        <v>793862668288</v>
      </c>
      <c r="BS9" s="8">
        <v>0</v>
      </c>
      <c r="BT9" s="8"/>
      <c r="BU9" s="8"/>
      <c r="BV9" s="8"/>
      <c r="BW9" s="8"/>
      <c r="BX9" s="8">
        <v>1.1235107742376821E-2</v>
      </c>
      <c r="BY9" s="8"/>
      <c r="BZ9" s="8">
        <v>41</v>
      </c>
      <c r="CA9" s="7" t="s">
        <v>1143</v>
      </c>
      <c r="CB9" s="8">
        <v>1433900000000</v>
      </c>
      <c r="CC9" s="8">
        <v>17559.3974609375</v>
      </c>
      <c r="CD9" s="8"/>
      <c r="CE9" s="8"/>
      <c r="CF9" s="8">
        <v>0.30000001192092896</v>
      </c>
      <c r="CG9" s="8">
        <v>3565025550.802</v>
      </c>
      <c r="CH9" s="8">
        <v>0</v>
      </c>
      <c r="CI9" s="8" t="s">
        <v>1144</v>
      </c>
      <c r="CJ9" s="8">
        <v>0</v>
      </c>
      <c r="CK9" s="8">
        <v>0</v>
      </c>
      <c r="CL9" s="8">
        <v>0</v>
      </c>
      <c r="CM9" s="8">
        <v>0</v>
      </c>
      <c r="CN9" s="8">
        <v>1</v>
      </c>
      <c r="CO9" s="8">
        <v>1</v>
      </c>
      <c r="CP9" s="8">
        <v>0</v>
      </c>
      <c r="CQ9" s="8">
        <v>0</v>
      </c>
      <c r="CR9" s="8">
        <v>0</v>
      </c>
      <c r="CS9" s="8">
        <v>0</v>
      </c>
      <c r="CT9" s="8">
        <v>0</v>
      </c>
      <c r="CU9" s="8">
        <v>0</v>
      </c>
      <c r="CV9" s="8">
        <v>0</v>
      </c>
      <c r="CW9" s="8">
        <v>0</v>
      </c>
      <c r="CX9" s="8">
        <v>0</v>
      </c>
      <c r="CY9" s="8">
        <v>1</v>
      </c>
      <c r="CZ9" s="9">
        <f>IFERROR(VLOOKUP(A9,'FSI2020 Results'!B:H,4,0),"")</f>
        <v>238.07400055906908</v>
      </c>
      <c r="DA9" s="9">
        <f>IFERROR(VLOOKUP(A9,'FSI2020 Results'!B:H,5,0),"")</f>
        <v>6.9917150216449644E-3</v>
      </c>
      <c r="DB9" s="9">
        <f>IFERROR(VLOOKUP(A9,'FSI2020 Results'!B:H,6,0),"")</f>
        <v>50.087499999999999</v>
      </c>
      <c r="DC9" s="9">
        <f>IFERROR(VLOOKUP($A9,'SS2020'!$A:$AB,24,0),"")</f>
        <v>50.087499999999999</v>
      </c>
      <c r="DD9" s="9">
        <f>IFERROR(VLOOKUP($A9,'SS2020'!$A:$AB,25,0),"")</f>
        <v>64</v>
      </c>
      <c r="DE9" s="9">
        <f>IFERROR(VLOOKUP($A9,'SS2020'!$A:$AB,26,0),"")</f>
        <v>98.75</v>
      </c>
      <c r="DF9" s="9">
        <f>IFERROR(VLOOKUP($A9,'SS2020'!$A:$AB,27,0),"")</f>
        <v>25</v>
      </c>
      <c r="DG9" s="39">
        <f>IFERROR(VLOOKUP(A9,'GSW2020'!A:D,4,0),"")</f>
        <v>6.8009833326751713E-3</v>
      </c>
      <c r="DH9" s="9">
        <f>IFERROR(VLOOKUP(A9,'GSW2020'!A:E,5,0),"")</f>
        <v>3565025550.802</v>
      </c>
      <c r="DI9" s="9">
        <f t="shared" si="0"/>
        <v>1</v>
      </c>
      <c r="DJ9" s="9">
        <f t="shared" si="1"/>
        <v>1</v>
      </c>
      <c r="DK9" s="9">
        <f>IFERROR(IF(INDEX('FSI2020 Results'!A:A,MATCH('Country characteristics'!A16,'FSI2020 Results'!B:B,0))&lt;11,1,0),"")</f>
        <v>0</v>
      </c>
      <c r="DL9" s="9">
        <f>IFERROR(IF(INDEX('FSI2020 Results'!A:A,MATCH('Country characteristics'!A16,'FSI2020 Results'!B:B,0))&lt;16,1,0),"")</f>
        <v>0</v>
      </c>
      <c r="DM9" s="10">
        <f t="shared" si="2"/>
        <v>0</v>
      </c>
      <c r="DN9" s="9">
        <f t="shared" si="3"/>
        <v>0</v>
      </c>
      <c r="DO9" s="9">
        <f t="shared" si="4"/>
        <v>0</v>
      </c>
      <c r="DP9" s="10">
        <f t="shared" si="5"/>
        <v>0</v>
      </c>
      <c r="DQ9" s="9">
        <f t="shared" si="6"/>
        <v>0</v>
      </c>
      <c r="DR9" s="9">
        <f t="shared" si="7"/>
        <v>0</v>
      </c>
      <c r="DS9" s="9">
        <f t="shared" si="8"/>
        <v>0</v>
      </c>
      <c r="DT9" s="10">
        <f t="shared" si="9"/>
        <v>1</v>
      </c>
      <c r="DU9" s="10">
        <f t="shared" si="10"/>
        <v>0</v>
      </c>
      <c r="DV9" s="9">
        <f t="shared" si="11"/>
        <v>1</v>
      </c>
      <c r="DW9" s="9">
        <f t="shared" si="12"/>
        <v>0</v>
      </c>
      <c r="DX9" s="9">
        <f t="shared" si="13"/>
        <v>0</v>
      </c>
      <c r="DY9" s="10">
        <f t="shared" si="14"/>
        <v>0</v>
      </c>
      <c r="DZ9" s="9">
        <f t="shared" si="15"/>
        <v>0</v>
      </c>
      <c r="EA9" s="10">
        <f t="shared" si="16"/>
        <v>0</v>
      </c>
      <c r="EB9" s="9">
        <f t="shared" si="17"/>
        <v>0</v>
      </c>
      <c r="EC9" s="9">
        <f t="shared" si="18"/>
        <v>0</v>
      </c>
      <c r="ED9" s="9">
        <f t="shared" si="19"/>
        <v>0</v>
      </c>
      <c r="EE9" s="9">
        <f t="shared" si="20"/>
        <v>0</v>
      </c>
      <c r="EF9" s="9">
        <v>1</v>
      </c>
      <c r="EG9" s="9">
        <f t="shared" si="21"/>
        <v>0</v>
      </c>
      <c r="EH9" s="9">
        <f t="shared" si="22"/>
        <v>0</v>
      </c>
      <c r="EI9" s="9">
        <f t="shared" si="23"/>
        <v>0</v>
      </c>
      <c r="EJ9" s="9">
        <f t="shared" si="24"/>
        <v>1</v>
      </c>
      <c r="EK9" s="9">
        <f t="shared" si="25"/>
        <v>0</v>
      </c>
      <c r="EL9" s="9">
        <f t="shared" si="26"/>
        <v>0</v>
      </c>
      <c r="EM9" s="9">
        <f t="shared" si="27"/>
        <v>0</v>
      </c>
      <c r="EN9" s="9">
        <f t="shared" si="28"/>
        <v>0</v>
      </c>
      <c r="EO9" s="9">
        <f t="shared" si="29"/>
        <v>0</v>
      </c>
      <c r="EP9" s="9">
        <f t="shared" si="30"/>
        <v>0</v>
      </c>
      <c r="EQ9" s="9">
        <f t="shared" si="31"/>
        <v>0</v>
      </c>
      <c r="ER9" s="9">
        <f t="shared" si="32"/>
        <v>0</v>
      </c>
      <c r="ES9" s="9">
        <f t="shared" si="33"/>
        <v>1</v>
      </c>
      <c r="ET9" s="10">
        <f t="shared" si="34"/>
        <v>0</v>
      </c>
      <c r="EU9" s="10">
        <f t="shared" si="35"/>
        <v>1</v>
      </c>
      <c r="EV9" s="10">
        <f t="shared" si="36"/>
        <v>0</v>
      </c>
      <c r="EW9" s="10">
        <f t="shared" si="37"/>
        <v>0</v>
      </c>
      <c r="EX9" s="10">
        <f t="shared" si="38"/>
        <v>0</v>
      </c>
      <c r="EY9" s="10">
        <f t="shared" si="39"/>
        <v>0</v>
      </c>
      <c r="EZ9" s="10">
        <f t="shared" si="40"/>
        <v>0</v>
      </c>
      <c r="FA9" s="10">
        <f t="shared" si="41"/>
        <v>0</v>
      </c>
      <c r="FB9" s="10">
        <f t="shared" si="42"/>
        <v>0</v>
      </c>
      <c r="FC9" s="10">
        <f t="shared" si="43"/>
        <v>0</v>
      </c>
      <c r="FD9" s="10">
        <f t="shared" si="44"/>
        <v>0</v>
      </c>
      <c r="FE9" s="10">
        <f t="shared" si="45"/>
        <v>1</v>
      </c>
    </row>
    <row r="10" spans="1:161">
      <c r="A10" t="s">
        <v>116</v>
      </c>
      <c r="B10" t="s">
        <v>116</v>
      </c>
      <c r="C10" t="s">
        <v>1145</v>
      </c>
      <c r="D10">
        <v>1</v>
      </c>
      <c r="E10">
        <v>1</v>
      </c>
      <c r="F10" t="s">
        <v>117</v>
      </c>
      <c r="G10" t="s">
        <v>118</v>
      </c>
      <c r="H10" t="s">
        <v>116</v>
      </c>
      <c r="I10" s="8"/>
      <c r="J10" s="7" t="s">
        <v>896</v>
      </c>
      <c r="K10" s="7" t="s">
        <v>1131</v>
      </c>
      <c r="L10" s="8">
        <v>1</v>
      </c>
      <c r="M10" s="8">
        <v>1</v>
      </c>
      <c r="N10" s="8">
        <v>0</v>
      </c>
      <c r="O10" s="8">
        <v>1</v>
      </c>
      <c r="P10" s="8">
        <v>0</v>
      </c>
      <c r="Q10" s="8">
        <v>0</v>
      </c>
      <c r="R10" s="8">
        <v>0</v>
      </c>
      <c r="S10" s="8">
        <v>0</v>
      </c>
      <c r="T10" s="8">
        <v>0</v>
      </c>
      <c r="U10" s="8">
        <v>0</v>
      </c>
      <c r="V10" s="8">
        <v>0</v>
      </c>
      <c r="W10" s="8">
        <v>0</v>
      </c>
      <c r="X10" s="8">
        <v>0</v>
      </c>
      <c r="Y10" s="8">
        <v>0</v>
      </c>
      <c r="Z10" s="8">
        <v>0</v>
      </c>
      <c r="AA10" s="8">
        <v>0</v>
      </c>
      <c r="AB10" s="7" t="s">
        <v>1132</v>
      </c>
      <c r="AC10" s="1">
        <v>0</v>
      </c>
      <c r="AD10" s="1">
        <v>0</v>
      </c>
      <c r="AE10" s="7" t="s">
        <v>1133</v>
      </c>
      <c r="AF10" s="8">
        <v>455286000000</v>
      </c>
      <c r="AG10" s="8"/>
      <c r="AH10" s="7" t="s">
        <v>896</v>
      </c>
      <c r="AI10" s="8"/>
      <c r="AJ10" s="8"/>
      <c r="AK10" s="8">
        <v>35</v>
      </c>
      <c r="AL10" s="8">
        <v>310.41268920898438</v>
      </c>
      <c r="AM10" s="8">
        <v>9.7888996824622154E-3</v>
      </c>
      <c r="AN10" s="8">
        <v>55.900001525878906</v>
      </c>
      <c r="AO10" s="36">
        <v>0.56999999999999995</v>
      </c>
      <c r="AP10" s="36">
        <v>0.625</v>
      </c>
      <c r="AQ10" s="36">
        <v>1</v>
      </c>
      <c r="AR10" s="36">
        <v>1</v>
      </c>
      <c r="AS10" s="36">
        <v>0.75</v>
      </c>
      <c r="AT10" s="36">
        <v>1</v>
      </c>
      <c r="AU10" s="36">
        <v>0.5</v>
      </c>
      <c r="AV10" s="36">
        <v>0.5</v>
      </c>
      <c r="AW10" s="36">
        <v>0.5</v>
      </c>
      <c r="AX10" s="36">
        <v>0.75</v>
      </c>
      <c r="AY10" s="36">
        <v>0.625</v>
      </c>
      <c r="AZ10" s="36">
        <v>0</v>
      </c>
      <c r="BA10" s="36">
        <v>0.4</v>
      </c>
      <c r="BB10" s="36">
        <v>1</v>
      </c>
      <c r="BC10" s="36">
        <v>0.75</v>
      </c>
      <c r="BD10" s="36">
        <v>0.3</v>
      </c>
      <c r="BE10" s="36">
        <v>0.41</v>
      </c>
      <c r="BF10" s="36">
        <v>0.36</v>
      </c>
      <c r="BG10" s="36">
        <v>0</v>
      </c>
      <c r="BH10" s="36">
        <v>0.14000000000000001</v>
      </c>
      <c r="BI10" s="36">
        <v>78.899990000000003</v>
      </c>
      <c r="BJ10" s="36">
        <v>65</v>
      </c>
      <c r="BK10" s="36">
        <v>51.25</v>
      </c>
      <c r="BL10" s="36">
        <v>22.75</v>
      </c>
      <c r="BM10" s="8">
        <v>5.6118997745215893E-3</v>
      </c>
      <c r="BN10" s="8">
        <v>2581560121</v>
      </c>
      <c r="BO10" t="s">
        <v>116</v>
      </c>
      <c r="BP10" s="8">
        <v>1</v>
      </c>
      <c r="BQ10" s="8">
        <v>1</v>
      </c>
      <c r="BR10" s="8">
        <v>330891264000</v>
      </c>
      <c r="BS10" s="8">
        <v>1</v>
      </c>
      <c r="BT10" s="8">
        <v>33</v>
      </c>
      <c r="BU10" s="8">
        <v>257.739616864217</v>
      </c>
      <c r="BV10" s="8">
        <v>6.7852613486402745E-3</v>
      </c>
      <c r="BW10" s="8">
        <v>51.587731129238094</v>
      </c>
      <c r="BX10" s="8">
        <v>6.6164599312996354E-3</v>
      </c>
      <c r="BY10" s="8">
        <v>0.25</v>
      </c>
      <c r="BZ10" s="8">
        <v>28</v>
      </c>
      <c r="CA10" s="7" t="s">
        <v>1146</v>
      </c>
      <c r="CB10" s="8">
        <v>455286000000</v>
      </c>
      <c r="CC10" s="8">
        <v>4350</v>
      </c>
      <c r="CD10" s="8"/>
      <c r="CE10" s="8"/>
      <c r="CF10" s="8">
        <v>0.25</v>
      </c>
      <c r="CG10" s="8">
        <v>2846020328.6630101</v>
      </c>
      <c r="CH10" s="8">
        <v>0</v>
      </c>
      <c r="CI10" s="8" t="s">
        <v>1134</v>
      </c>
      <c r="CJ10" s="8">
        <v>0</v>
      </c>
      <c r="CK10" s="8">
        <v>0</v>
      </c>
      <c r="CL10" s="8">
        <v>0</v>
      </c>
      <c r="CM10" s="8">
        <v>1</v>
      </c>
      <c r="CN10" s="8">
        <v>1</v>
      </c>
      <c r="CO10" s="8">
        <v>0</v>
      </c>
      <c r="CP10" s="8">
        <v>0</v>
      </c>
      <c r="CQ10" s="8">
        <v>0</v>
      </c>
      <c r="CR10" s="8">
        <v>0</v>
      </c>
      <c r="CS10" s="8">
        <v>0</v>
      </c>
      <c r="CT10" s="8">
        <v>0</v>
      </c>
      <c r="CU10" s="8">
        <v>0</v>
      </c>
      <c r="CV10" s="8">
        <v>1</v>
      </c>
      <c r="CW10" s="8">
        <v>0</v>
      </c>
      <c r="CX10" s="8">
        <v>0</v>
      </c>
      <c r="CY10" s="8">
        <v>0</v>
      </c>
      <c r="CZ10" s="9">
        <f>IFERROR(VLOOKUP(A10,'FSI2020 Results'!B:H,4,0),"")</f>
        <v>317.00129080893237</v>
      </c>
      <c r="DA10" s="9">
        <f>IFERROR(VLOOKUP(A10,'FSI2020 Results'!B:H,5,0),"")</f>
        <v>9.3096376825059675E-3</v>
      </c>
      <c r="DB10" s="9">
        <f>IFERROR(VLOOKUP(A10,'FSI2020 Results'!B:H,6,0),"")</f>
        <v>56.5</v>
      </c>
      <c r="DC10" s="9">
        <f>IFERROR(VLOOKUP($A10,'SS2020'!$A:$AB,24,0),"")</f>
        <v>56.5</v>
      </c>
      <c r="DD10" s="9">
        <f>IFERROR(VLOOKUP($A10,'SS2020'!$A:$AB,25,0),"")</f>
        <v>82.5</v>
      </c>
      <c r="DE10" s="9">
        <f>IFERROR(VLOOKUP($A10,'SS2020'!$A:$AB,26,0),"")</f>
        <v>75</v>
      </c>
      <c r="DF10" s="9">
        <f>IFERROR(VLOOKUP($A10,'SS2020'!$A:$AB,27,0),"")</f>
        <v>49.583333333333336</v>
      </c>
      <c r="DG10" s="39">
        <f>IFERROR(VLOOKUP(A10,'GSW2020'!A:D,4,0),"")</f>
        <v>5.4293402792968803E-3</v>
      </c>
      <c r="DH10" s="9">
        <f>IFERROR(VLOOKUP(A10,'GSW2020'!A:E,5,0),"")</f>
        <v>2846020328.6630101</v>
      </c>
      <c r="DI10" s="9">
        <f t="shared" si="0"/>
        <v>1</v>
      </c>
      <c r="DJ10" s="9">
        <f t="shared" si="1"/>
        <v>1</v>
      </c>
      <c r="DK10" s="9">
        <f>IFERROR(IF(INDEX('FSI2020 Results'!A:A,MATCH('Country characteristics'!A17,'FSI2020 Results'!B:B,0))&lt;11,1,0),"")</f>
        <v>0</v>
      </c>
      <c r="DL10" s="9">
        <f>IFERROR(IF(INDEX('FSI2020 Results'!A:A,MATCH('Country characteristics'!A17,'FSI2020 Results'!B:B,0))&lt;16,1,0),"")</f>
        <v>0</v>
      </c>
      <c r="DM10" s="10">
        <f t="shared" si="2"/>
        <v>1</v>
      </c>
      <c r="DN10" s="9">
        <f t="shared" si="3"/>
        <v>1</v>
      </c>
      <c r="DO10" s="9">
        <f t="shared" si="4"/>
        <v>1</v>
      </c>
      <c r="DP10" s="10">
        <f t="shared" si="5"/>
        <v>0</v>
      </c>
      <c r="DQ10" s="9">
        <f t="shared" si="6"/>
        <v>1</v>
      </c>
      <c r="DR10" s="9">
        <f t="shared" si="7"/>
        <v>1</v>
      </c>
      <c r="DS10" s="9">
        <f t="shared" si="8"/>
        <v>1</v>
      </c>
      <c r="DT10" s="10">
        <f t="shared" si="9"/>
        <v>1</v>
      </c>
      <c r="DU10" s="10">
        <f t="shared" si="10"/>
        <v>0</v>
      </c>
      <c r="DV10" s="9">
        <f t="shared" si="11"/>
        <v>1</v>
      </c>
      <c r="DW10" s="9">
        <f t="shared" si="12"/>
        <v>0</v>
      </c>
      <c r="DX10" s="9">
        <f t="shared" si="13"/>
        <v>0</v>
      </c>
      <c r="DY10" s="10">
        <f t="shared" si="14"/>
        <v>0</v>
      </c>
      <c r="DZ10" s="9">
        <f t="shared" si="15"/>
        <v>0</v>
      </c>
      <c r="EA10" s="10">
        <f t="shared" si="16"/>
        <v>0</v>
      </c>
      <c r="EB10" s="9">
        <f t="shared" si="17"/>
        <v>0</v>
      </c>
      <c r="EC10" s="9">
        <f t="shared" si="18"/>
        <v>0</v>
      </c>
      <c r="ED10" s="9">
        <f t="shared" si="19"/>
        <v>0</v>
      </c>
      <c r="EE10" s="9">
        <f t="shared" si="20"/>
        <v>0</v>
      </c>
      <c r="EF10" s="9">
        <v>1</v>
      </c>
      <c r="EG10" s="9">
        <f t="shared" si="21"/>
        <v>0</v>
      </c>
      <c r="EH10" s="9">
        <f t="shared" si="22"/>
        <v>1</v>
      </c>
      <c r="EI10" s="9">
        <f t="shared" si="23"/>
        <v>0</v>
      </c>
      <c r="EJ10" s="9">
        <f t="shared" si="24"/>
        <v>0</v>
      </c>
      <c r="EK10" s="9">
        <f t="shared" si="25"/>
        <v>0</v>
      </c>
      <c r="EL10" s="9">
        <f t="shared" si="26"/>
        <v>0</v>
      </c>
      <c r="EM10" s="9">
        <f t="shared" si="27"/>
        <v>0</v>
      </c>
      <c r="EN10" s="9">
        <f t="shared" si="28"/>
        <v>0</v>
      </c>
      <c r="EO10" s="9">
        <f t="shared" si="29"/>
        <v>0</v>
      </c>
      <c r="EP10" s="9">
        <f t="shared" si="30"/>
        <v>0</v>
      </c>
      <c r="EQ10" s="9">
        <f t="shared" si="31"/>
        <v>0</v>
      </c>
      <c r="ER10" s="9">
        <f t="shared" si="32"/>
        <v>0</v>
      </c>
      <c r="ES10" s="9">
        <f t="shared" si="33"/>
        <v>1</v>
      </c>
      <c r="ET10" s="10">
        <f t="shared" si="34"/>
        <v>0</v>
      </c>
      <c r="EU10" s="10">
        <f t="shared" si="35"/>
        <v>0</v>
      </c>
      <c r="EV10" s="10">
        <f t="shared" si="36"/>
        <v>0</v>
      </c>
      <c r="EW10" s="10">
        <f t="shared" si="37"/>
        <v>0</v>
      </c>
      <c r="EX10" s="10">
        <f t="shared" si="38"/>
        <v>0</v>
      </c>
      <c r="EY10" s="10">
        <f t="shared" si="39"/>
        <v>0</v>
      </c>
      <c r="EZ10" s="10">
        <f t="shared" si="40"/>
        <v>0</v>
      </c>
      <c r="FA10" s="10">
        <f t="shared" si="41"/>
        <v>0</v>
      </c>
      <c r="FB10" s="10">
        <f t="shared" si="42"/>
        <v>1</v>
      </c>
      <c r="FC10" s="10">
        <f t="shared" si="43"/>
        <v>0</v>
      </c>
      <c r="FD10" s="10">
        <f t="shared" si="44"/>
        <v>0</v>
      </c>
      <c r="FE10" s="10">
        <f t="shared" si="45"/>
        <v>0</v>
      </c>
    </row>
    <row r="11" spans="1:161">
      <c r="A11" t="s">
        <v>74</v>
      </c>
      <c r="B11" t="s">
        <v>74</v>
      </c>
      <c r="C11" t="s">
        <v>74</v>
      </c>
      <c r="D11">
        <v>1</v>
      </c>
      <c r="E11">
        <v>1</v>
      </c>
      <c r="F11" t="s">
        <v>75</v>
      </c>
      <c r="G11" t="s">
        <v>76</v>
      </c>
      <c r="H11" t="s">
        <v>74</v>
      </c>
      <c r="I11" s="8">
        <v>1</v>
      </c>
      <c r="J11" s="7" t="s">
        <v>1138</v>
      </c>
      <c r="K11" s="7" t="s">
        <v>1128</v>
      </c>
      <c r="L11" s="8">
        <v>0</v>
      </c>
      <c r="M11" s="8">
        <v>0</v>
      </c>
      <c r="N11" s="8">
        <v>0</v>
      </c>
      <c r="O11" s="8">
        <v>1</v>
      </c>
      <c r="P11" s="8">
        <v>0</v>
      </c>
      <c r="Q11" s="8">
        <v>0</v>
      </c>
      <c r="R11" s="8">
        <v>0</v>
      </c>
      <c r="S11" s="8">
        <v>1</v>
      </c>
      <c r="T11" s="8">
        <v>0</v>
      </c>
      <c r="U11" s="8">
        <v>0</v>
      </c>
      <c r="V11" s="8">
        <v>0</v>
      </c>
      <c r="W11" s="8">
        <v>0</v>
      </c>
      <c r="X11" s="8">
        <v>0</v>
      </c>
      <c r="Y11" s="8">
        <v>1</v>
      </c>
      <c r="Z11" s="8">
        <v>0</v>
      </c>
      <c r="AA11" s="8">
        <v>1</v>
      </c>
      <c r="AB11" s="7" t="s">
        <v>1137</v>
      </c>
      <c r="AC11" s="1">
        <v>0</v>
      </c>
      <c r="AD11" s="1">
        <v>0</v>
      </c>
      <c r="AE11" s="7" t="s">
        <v>1133</v>
      </c>
      <c r="AF11" s="8">
        <v>12424500000</v>
      </c>
      <c r="AG11" s="8"/>
      <c r="AH11" s="7" t="s">
        <v>896</v>
      </c>
      <c r="AI11" s="8"/>
      <c r="AJ11" s="8"/>
      <c r="AK11" s="8">
        <v>19</v>
      </c>
      <c r="AL11" s="8">
        <v>429.00408935546875</v>
      </c>
      <c r="AM11" s="8">
        <v>1.3528699986636639E-2</v>
      </c>
      <c r="AN11" s="8">
        <v>84.5</v>
      </c>
      <c r="AO11" s="36">
        <v>0.7</v>
      </c>
      <c r="AP11" s="36">
        <v>1</v>
      </c>
      <c r="AQ11" s="36">
        <v>1</v>
      </c>
      <c r="AR11" s="36">
        <v>0.5</v>
      </c>
      <c r="AS11" s="36">
        <v>1</v>
      </c>
      <c r="AT11" s="36">
        <v>1</v>
      </c>
      <c r="AU11" s="36">
        <v>1</v>
      </c>
      <c r="AV11" s="36">
        <v>1</v>
      </c>
      <c r="AW11" s="36">
        <v>1</v>
      </c>
      <c r="AX11" s="36">
        <v>1</v>
      </c>
      <c r="AY11" s="36">
        <v>1</v>
      </c>
      <c r="AZ11" s="36">
        <v>1</v>
      </c>
      <c r="BA11" s="36">
        <v>1</v>
      </c>
      <c r="BB11" s="36">
        <v>1</v>
      </c>
      <c r="BC11" s="36">
        <v>0.5</v>
      </c>
      <c r="BD11" s="36">
        <v>0.6</v>
      </c>
      <c r="BE11" s="36">
        <v>0.54</v>
      </c>
      <c r="BF11" s="36">
        <v>1</v>
      </c>
      <c r="BG11" s="36">
        <v>0.73</v>
      </c>
      <c r="BH11" s="36">
        <v>0.33</v>
      </c>
      <c r="BI11" s="36">
        <v>84</v>
      </c>
      <c r="BJ11" s="36">
        <v>100</v>
      </c>
      <c r="BK11" s="36">
        <v>85</v>
      </c>
      <c r="BL11" s="36">
        <v>65</v>
      </c>
      <c r="BM11" s="8">
        <v>3.595000016503036E-4</v>
      </c>
      <c r="BN11" s="8">
        <v>165365136</v>
      </c>
      <c r="BO11" t="s">
        <v>74</v>
      </c>
      <c r="BP11" s="8">
        <v>1</v>
      </c>
      <c r="BQ11" s="8">
        <v>1</v>
      </c>
      <c r="BR11" s="8">
        <v>44038037504</v>
      </c>
      <c r="BS11" s="8">
        <v>1</v>
      </c>
      <c r="BT11" s="8">
        <v>9</v>
      </c>
      <c r="BU11" s="8">
        <v>1377.818943998838</v>
      </c>
      <c r="BV11" s="8">
        <v>3.6272505328759232E-2</v>
      </c>
      <c r="BW11" s="8">
        <v>100</v>
      </c>
      <c r="BX11" s="8">
        <v>2.615630874480726E-3</v>
      </c>
      <c r="BY11" s="8">
        <v>0</v>
      </c>
      <c r="BZ11" s="8">
        <v>7</v>
      </c>
      <c r="CA11" s="7" t="s">
        <v>896</v>
      </c>
      <c r="CB11" s="8">
        <v>12424500000</v>
      </c>
      <c r="CC11" s="8">
        <v>340.26651382446289</v>
      </c>
      <c r="CD11" s="8"/>
      <c r="CE11" s="8"/>
      <c r="CF11" s="8">
        <v>0</v>
      </c>
      <c r="CG11" s="8"/>
      <c r="CH11" s="8">
        <v>0</v>
      </c>
      <c r="CI11" s="8" t="s">
        <v>1138</v>
      </c>
      <c r="CJ11" s="8">
        <v>0</v>
      </c>
      <c r="CK11" s="8">
        <v>0</v>
      </c>
      <c r="CL11" s="8">
        <v>0</v>
      </c>
      <c r="CM11" s="8">
        <v>0</v>
      </c>
      <c r="CN11" s="8">
        <v>0</v>
      </c>
      <c r="CO11" s="8">
        <v>0</v>
      </c>
      <c r="CP11" s="8">
        <v>0</v>
      </c>
      <c r="CQ11" s="8">
        <v>1</v>
      </c>
      <c r="CR11" s="8">
        <v>1</v>
      </c>
      <c r="CS11" s="8">
        <v>0</v>
      </c>
      <c r="CT11" s="8">
        <v>0</v>
      </c>
      <c r="CU11" s="8">
        <v>0</v>
      </c>
      <c r="CV11" s="8">
        <v>0</v>
      </c>
      <c r="CW11" s="8">
        <v>1</v>
      </c>
      <c r="CX11" s="8">
        <v>0</v>
      </c>
      <c r="CY11" s="8">
        <v>0</v>
      </c>
      <c r="CZ11" s="9">
        <f>IFERROR(VLOOKUP(A11,'FSI2020 Results'!B:H,4,0),"")</f>
        <v>407.27981568577093</v>
      </c>
      <c r="DA11" s="9">
        <f>IFERROR(VLOOKUP(A11,'FSI2020 Results'!B:H,5,0),"")</f>
        <v>1.1960921388543124E-2</v>
      </c>
      <c r="DB11" s="9">
        <f>IFERROR(VLOOKUP(A11,'FSI2020 Results'!B:H,6,0),"")</f>
        <v>75.375</v>
      </c>
      <c r="DC11" s="9">
        <f>IFERROR(VLOOKUP($A11,'SS2020'!$A:$AB,24,0),"")</f>
        <v>75.375</v>
      </c>
      <c r="DD11" s="9">
        <f>IFERROR(VLOOKUP($A11,'SS2020'!$A:$AB,25,0),"")</f>
        <v>76.400000000000006</v>
      </c>
      <c r="DE11" s="9">
        <f>IFERROR(VLOOKUP($A11,'SS2020'!$A:$AB,26,0),"")</f>
        <v>100</v>
      </c>
      <c r="DF11" s="9">
        <f>IFERROR(VLOOKUP($A11,'SS2020'!$A:$AB,27,0),"")</f>
        <v>89.166666666666671</v>
      </c>
      <c r="DG11" s="39">
        <f>IFERROR(VLOOKUP(A11,'GSW2020'!A:D,4,0),"")</f>
        <v>8.6026595516962377E-4</v>
      </c>
      <c r="DH11" s="9">
        <f>IFERROR(VLOOKUP(A11,'GSW2020'!A:E,5,0),"")</f>
        <v>450945100.23720956</v>
      </c>
      <c r="DI11" s="9">
        <f t="shared" si="0"/>
        <v>1</v>
      </c>
      <c r="DJ11" s="9">
        <f t="shared" si="1"/>
        <v>1</v>
      </c>
      <c r="DK11" s="9">
        <f>IFERROR(IF(INDEX('FSI2020 Results'!A:A,MATCH('Country characteristics'!A19,'FSI2020 Results'!B:B,0))&lt;11,1,0),"")</f>
        <v>0</v>
      </c>
      <c r="DL11" s="9">
        <f>IFERROR(IF(INDEX('FSI2020 Results'!A:A,MATCH('Country characteristics'!A19,'FSI2020 Results'!B:B,0))&lt;16,1,0),"")</f>
        <v>0</v>
      </c>
      <c r="DM11" s="10">
        <f t="shared" si="2"/>
        <v>0</v>
      </c>
      <c r="DN11" s="9">
        <f t="shared" si="3"/>
        <v>0</v>
      </c>
      <c r="DO11" s="9">
        <f t="shared" si="4"/>
        <v>0</v>
      </c>
      <c r="DP11" s="10">
        <f t="shared" si="5"/>
        <v>0</v>
      </c>
      <c r="DQ11" s="9">
        <f t="shared" si="6"/>
        <v>0</v>
      </c>
      <c r="DR11" s="9">
        <f t="shared" si="7"/>
        <v>0</v>
      </c>
      <c r="DS11" s="9">
        <f t="shared" si="8"/>
        <v>0</v>
      </c>
      <c r="DT11" s="10">
        <f t="shared" si="9"/>
        <v>0</v>
      </c>
      <c r="DU11" s="10">
        <f t="shared" si="10"/>
        <v>0</v>
      </c>
      <c r="DV11" s="9">
        <f t="shared" si="11"/>
        <v>0</v>
      </c>
      <c r="DW11" s="9">
        <f t="shared" si="12"/>
        <v>0</v>
      </c>
      <c r="DX11" s="9">
        <f t="shared" si="13"/>
        <v>0</v>
      </c>
      <c r="DY11" s="10">
        <f t="shared" si="14"/>
        <v>0</v>
      </c>
      <c r="DZ11" s="9">
        <f t="shared" si="15"/>
        <v>1</v>
      </c>
      <c r="EA11" s="10">
        <f t="shared" si="16"/>
        <v>1</v>
      </c>
      <c r="EB11" s="9">
        <f t="shared" si="17"/>
        <v>1</v>
      </c>
      <c r="EC11" s="9">
        <f t="shared" si="18"/>
        <v>1</v>
      </c>
      <c r="ED11" s="9">
        <f t="shared" si="19"/>
        <v>1</v>
      </c>
      <c r="EE11" s="9">
        <f t="shared" si="20"/>
        <v>0</v>
      </c>
      <c r="EF11" s="9">
        <v>1</v>
      </c>
      <c r="EG11" s="9">
        <f t="shared" si="21"/>
        <v>0</v>
      </c>
      <c r="EH11" s="9">
        <f t="shared" si="22"/>
        <v>0</v>
      </c>
      <c r="EI11" s="9">
        <f t="shared" si="23"/>
        <v>0</v>
      </c>
      <c r="EJ11" s="9">
        <f t="shared" si="24"/>
        <v>0</v>
      </c>
      <c r="EK11" s="9">
        <f t="shared" si="25"/>
        <v>0</v>
      </c>
      <c r="EL11" s="9">
        <f t="shared" si="26"/>
        <v>1</v>
      </c>
      <c r="EM11" s="9">
        <f t="shared" si="27"/>
        <v>0</v>
      </c>
      <c r="EN11" s="9">
        <f t="shared" si="28"/>
        <v>0</v>
      </c>
      <c r="EO11" s="9">
        <f t="shared" si="29"/>
        <v>0</v>
      </c>
      <c r="EP11" s="9">
        <f t="shared" si="30"/>
        <v>0</v>
      </c>
      <c r="EQ11" s="9">
        <f t="shared" si="31"/>
        <v>0</v>
      </c>
      <c r="ER11" s="9">
        <f t="shared" si="32"/>
        <v>0</v>
      </c>
      <c r="ES11" s="9">
        <f t="shared" si="33"/>
        <v>1</v>
      </c>
      <c r="ET11" s="10">
        <f t="shared" si="34"/>
        <v>0</v>
      </c>
      <c r="EU11" s="10">
        <f t="shared" si="35"/>
        <v>0</v>
      </c>
      <c r="EV11" s="10">
        <f t="shared" si="36"/>
        <v>0</v>
      </c>
      <c r="EW11" s="10">
        <f t="shared" si="37"/>
        <v>0</v>
      </c>
      <c r="EX11" s="10">
        <f t="shared" si="38"/>
        <v>0</v>
      </c>
      <c r="EY11" s="10">
        <f t="shared" si="39"/>
        <v>1</v>
      </c>
      <c r="EZ11" s="10">
        <f t="shared" si="40"/>
        <v>0</v>
      </c>
      <c r="FA11" s="10">
        <f t="shared" si="41"/>
        <v>0</v>
      </c>
      <c r="FB11" s="10">
        <f t="shared" si="42"/>
        <v>0</v>
      </c>
      <c r="FC11" s="10">
        <f t="shared" si="43"/>
        <v>1</v>
      </c>
      <c r="FD11" s="10">
        <f t="shared" si="44"/>
        <v>0</v>
      </c>
      <c r="FE11" s="10">
        <f t="shared" si="45"/>
        <v>0</v>
      </c>
    </row>
    <row r="12" spans="1:161">
      <c r="A12" t="s">
        <v>251</v>
      </c>
      <c r="B12" t="s">
        <v>251</v>
      </c>
      <c r="C12" t="s">
        <v>1147</v>
      </c>
      <c r="D12">
        <v>1</v>
      </c>
      <c r="E12">
        <v>1</v>
      </c>
      <c r="F12" t="s">
        <v>252</v>
      </c>
      <c r="G12" t="s">
        <v>253</v>
      </c>
      <c r="H12" t="s">
        <v>251</v>
      </c>
      <c r="I12" s="8">
        <v>1</v>
      </c>
      <c r="J12" s="7" t="s">
        <v>1127</v>
      </c>
      <c r="K12" s="7" t="s">
        <v>1128</v>
      </c>
      <c r="L12" s="8">
        <v>0</v>
      </c>
      <c r="M12" s="8">
        <v>0</v>
      </c>
      <c r="N12" s="8">
        <v>0</v>
      </c>
      <c r="O12" s="8">
        <v>1</v>
      </c>
      <c r="P12" s="8">
        <v>0</v>
      </c>
      <c r="Q12" s="8">
        <v>0</v>
      </c>
      <c r="R12" s="8">
        <v>0</v>
      </c>
      <c r="S12" s="8">
        <v>0</v>
      </c>
      <c r="T12" s="8">
        <v>0</v>
      </c>
      <c r="U12" s="8">
        <v>0</v>
      </c>
      <c r="V12" s="8">
        <v>0</v>
      </c>
      <c r="W12" s="8">
        <v>0</v>
      </c>
      <c r="X12" s="8">
        <v>0</v>
      </c>
      <c r="Y12" s="8">
        <v>1</v>
      </c>
      <c r="Z12" s="8">
        <v>0</v>
      </c>
      <c r="AA12" s="8">
        <v>0</v>
      </c>
      <c r="AB12" s="7" t="s">
        <v>1129</v>
      </c>
      <c r="AC12" s="1">
        <v>0</v>
      </c>
      <c r="AD12" s="1">
        <v>0</v>
      </c>
      <c r="AE12" s="7" t="s">
        <v>1133</v>
      </c>
      <c r="AF12" s="8">
        <v>37746196809</v>
      </c>
      <c r="AG12" s="8"/>
      <c r="AH12" s="7" t="s">
        <v>896</v>
      </c>
      <c r="AI12" s="8"/>
      <c r="AJ12" s="8"/>
      <c r="AK12" s="8">
        <v>17</v>
      </c>
      <c r="AL12" s="8">
        <v>490.70669555664063</v>
      </c>
      <c r="AM12" s="8">
        <v>1.5474500134587288E-2</v>
      </c>
      <c r="AN12" s="8">
        <v>77.800003051757813</v>
      </c>
      <c r="AO12" s="36">
        <v>0.8</v>
      </c>
      <c r="AP12" s="36">
        <v>0.5</v>
      </c>
      <c r="AQ12" s="36">
        <v>1</v>
      </c>
      <c r="AR12" s="36">
        <v>0.5</v>
      </c>
      <c r="AS12" s="36">
        <v>1</v>
      </c>
      <c r="AT12" s="36">
        <v>1</v>
      </c>
      <c r="AU12" s="36">
        <v>1</v>
      </c>
      <c r="AV12" s="36">
        <v>1</v>
      </c>
      <c r="AW12" s="36">
        <v>1</v>
      </c>
      <c r="AX12" s="36">
        <v>1</v>
      </c>
      <c r="AY12" s="36">
        <v>1</v>
      </c>
      <c r="AZ12" s="36">
        <v>1</v>
      </c>
      <c r="BA12" s="36">
        <v>1</v>
      </c>
      <c r="BB12" s="36">
        <v>0.75</v>
      </c>
      <c r="BC12" s="36">
        <v>0.5</v>
      </c>
      <c r="BD12" s="36">
        <v>0.4</v>
      </c>
      <c r="BE12" s="36">
        <v>0.48</v>
      </c>
      <c r="BF12" s="36">
        <v>0.75</v>
      </c>
      <c r="BG12" s="36">
        <v>0.65</v>
      </c>
      <c r="BH12" s="36">
        <v>0.23</v>
      </c>
      <c r="BI12" s="36">
        <v>76</v>
      </c>
      <c r="BJ12" s="36">
        <v>100</v>
      </c>
      <c r="BK12" s="36">
        <v>77.5</v>
      </c>
      <c r="BL12" s="36">
        <v>52.75</v>
      </c>
      <c r="BM12" s="8">
        <v>1.131500001065433E-3</v>
      </c>
      <c r="BN12" s="8">
        <v>520498720</v>
      </c>
      <c r="BO12" t="s">
        <v>251</v>
      </c>
      <c r="BP12" s="8">
        <v>1</v>
      </c>
      <c r="BQ12" s="8">
        <v>1</v>
      </c>
      <c r="BR12" s="8">
        <v>41677701120</v>
      </c>
      <c r="BS12" s="8">
        <v>0</v>
      </c>
      <c r="BT12" s="8"/>
      <c r="BU12" s="8"/>
      <c r="BV12" s="8"/>
      <c r="BW12" s="8"/>
      <c r="BX12" s="8">
        <v>5.7857897018827526E-4</v>
      </c>
      <c r="BY12" s="8"/>
      <c r="BZ12" s="8">
        <v>4</v>
      </c>
      <c r="CA12" s="7" t="s">
        <v>896</v>
      </c>
      <c r="CB12" s="8">
        <v>37746196809</v>
      </c>
      <c r="CC12" s="8">
        <v>1746.087158203125</v>
      </c>
      <c r="CD12" s="8"/>
      <c r="CE12" s="8"/>
      <c r="CF12" s="8">
        <v>0</v>
      </c>
      <c r="CG12" s="8"/>
      <c r="CH12" s="8">
        <v>0</v>
      </c>
      <c r="CI12" s="8" t="s">
        <v>1148</v>
      </c>
      <c r="CJ12" s="8">
        <v>0</v>
      </c>
      <c r="CK12" s="8">
        <v>0</v>
      </c>
      <c r="CL12" s="8">
        <v>0</v>
      </c>
      <c r="CM12" s="8">
        <v>0</v>
      </c>
      <c r="CN12" s="8">
        <v>0</v>
      </c>
      <c r="CO12" s="8">
        <v>0</v>
      </c>
      <c r="CP12" s="8">
        <v>0</v>
      </c>
      <c r="CQ12" s="8">
        <v>0</v>
      </c>
      <c r="CR12" s="8">
        <v>0</v>
      </c>
      <c r="CS12" s="8">
        <v>1</v>
      </c>
      <c r="CT12" s="8">
        <v>0</v>
      </c>
      <c r="CU12" s="8">
        <v>1</v>
      </c>
      <c r="CV12" s="8">
        <v>0</v>
      </c>
      <c r="CW12" s="8">
        <v>0</v>
      </c>
      <c r="CX12" s="8">
        <v>0</v>
      </c>
      <c r="CY12" s="8">
        <v>0</v>
      </c>
      <c r="CZ12" s="9">
        <f>IFERROR(VLOOKUP(A12,'FSI2020 Results'!B:H,4,0),"")</f>
        <v>137.9927224012265</v>
      </c>
      <c r="DA12" s="9">
        <f>IFERROR(VLOOKUP(A12,'FSI2020 Results'!B:H,5,0),"")</f>
        <v>4.0525457959486796E-3</v>
      </c>
      <c r="DB12" s="9">
        <f>IFERROR(VLOOKUP(A12,'FSI2020 Results'!B:H,6,0),"")</f>
        <v>62.4</v>
      </c>
      <c r="DC12" s="9">
        <f>IFERROR(VLOOKUP($A12,'SS2020'!$A:$AB,24,0),"")</f>
        <v>62.4</v>
      </c>
      <c r="DD12" s="9">
        <f>IFERROR(VLOOKUP($A12,'SS2020'!$A:$AB,25,0),"")</f>
        <v>46.9</v>
      </c>
      <c r="DE12" s="9">
        <f>IFERROR(VLOOKUP($A12,'SS2020'!$A:$AB,26,0),"")</f>
        <v>95</v>
      </c>
      <c r="DF12" s="9">
        <f>IFERROR(VLOOKUP($A12,'SS2020'!$A:$AB,27,0),"")</f>
        <v>75.833333333333329</v>
      </c>
      <c r="DG12" s="39">
        <f>IFERROR(VLOOKUP(A12,'GSW2020'!A:D,4,0),"")</f>
        <v>1.8319231088013716E-4</v>
      </c>
      <c r="DH12" s="9">
        <f>IFERROR(VLOOKUP(A12,'GSW2020'!A:E,5,0),"")</f>
        <v>96028064.921203196</v>
      </c>
      <c r="DI12" s="9">
        <f t="shared" si="0"/>
        <v>1</v>
      </c>
      <c r="DJ12" s="9">
        <f t="shared" si="1"/>
        <v>1</v>
      </c>
      <c r="DK12" s="9">
        <f>IFERROR(IF(INDEX('FSI2020 Results'!A:A,MATCH('Country characteristics'!A20,'FSI2020 Results'!B:B,0))&lt;11,1,0),"")</f>
        <v>0</v>
      </c>
      <c r="DL12" s="9">
        <f>IFERROR(IF(INDEX('FSI2020 Results'!A:A,MATCH('Country characteristics'!A20,'FSI2020 Results'!B:B,0))&lt;16,1,0),"")</f>
        <v>0</v>
      </c>
      <c r="DM12" s="10">
        <f t="shared" si="2"/>
        <v>0</v>
      </c>
      <c r="DN12" s="9">
        <f t="shared" si="3"/>
        <v>0</v>
      </c>
      <c r="DO12" s="9">
        <f t="shared" si="4"/>
        <v>0</v>
      </c>
      <c r="DP12" s="10">
        <f t="shared" si="5"/>
        <v>0</v>
      </c>
      <c r="DQ12" s="9">
        <f t="shared" si="6"/>
        <v>0</v>
      </c>
      <c r="DR12" s="9">
        <f t="shared" si="7"/>
        <v>0</v>
      </c>
      <c r="DS12" s="9">
        <f t="shared" si="8"/>
        <v>0</v>
      </c>
      <c r="DT12" s="10">
        <f t="shared" si="9"/>
        <v>0</v>
      </c>
      <c r="DU12" s="10">
        <f t="shared" si="10"/>
        <v>0</v>
      </c>
      <c r="DV12" s="9">
        <f t="shared" si="11"/>
        <v>0</v>
      </c>
      <c r="DW12" s="9">
        <f t="shared" si="12"/>
        <v>0</v>
      </c>
      <c r="DX12" s="9">
        <f t="shared" si="13"/>
        <v>0</v>
      </c>
      <c r="DY12" s="10">
        <f t="shared" si="14"/>
        <v>0</v>
      </c>
      <c r="DZ12" s="9">
        <f t="shared" si="15"/>
        <v>0</v>
      </c>
      <c r="EA12" s="10">
        <f t="shared" si="16"/>
        <v>0</v>
      </c>
      <c r="EB12" s="9">
        <f t="shared" si="17"/>
        <v>0</v>
      </c>
      <c r="EC12" s="9">
        <f t="shared" si="18"/>
        <v>1</v>
      </c>
      <c r="ED12" s="9">
        <f t="shared" si="19"/>
        <v>1</v>
      </c>
      <c r="EE12" s="9">
        <f t="shared" si="20"/>
        <v>0</v>
      </c>
      <c r="EF12" s="9">
        <v>1</v>
      </c>
      <c r="EG12" s="9">
        <f t="shared" si="21"/>
        <v>0</v>
      </c>
      <c r="EH12" s="9">
        <f t="shared" si="22"/>
        <v>0</v>
      </c>
      <c r="EI12" s="9">
        <f t="shared" si="23"/>
        <v>1</v>
      </c>
      <c r="EJ12" s="9">
        <f t="shared" si="24"/>
        <v>0</v>
      </c>
      <c r="EK12" s="9">
        <f t="shared" si="25"/>
        <v>0</v>
      </c>
      <c r="EL12" s="9">
        <f t="shared" si="26"/>
        <v>0</v>
      </c>
      <c r="EM12" s="9">
        <f t="shared" si="27"/>
        <v>0</v>
      </c>
      <c r="EN12" s="9">
        <f t="shared" si="28"/>
        <v>0</v>
      </c>
      <c r="EO12" s="9">
        <f t="shared" si="29"/>
        <v>0</v>
      </c>
      <c r="EP12" s="9">
        <f t="shared" si="30"/>
        <v>0</v>
      </c>
      <c r="EQ12" s="9">
        <f t="shared" si="31"/>
        <v>0</v>
      </c>
      <c r="ER12" s="9">
        <f t="shared" si="32"/>
        <v>0</v>
      </c>
      <c r="ES12" s="9">
        <f t="shared" si="33"/>
        <v>1</v>
      </c>
      <c r="ET12" s="10">
        <f t="shared" si="34"/>
        <v>0</v>
      </c>
      <c r="EU12" s="10">
        <f t="shared" si="35"/>
        <v>0</v>
      </c>
      <c r="EV12" s="10">
        <f t="shared" si="36"/>
        <v>0</v>
      </c>
      <c r="EW12" s="10">
        <f t="shared" si="37"/>
        <v>0</v>
      </c>
      <c r="EX12" s="10">
        <f t="shared" si="38"/>
        <v>0</v>
      </c>
      <c r="EY12" s="10">
        <f t="shared" si="39"/>
        <v>0</v>
      </c>
      <c r="EZ12" s="10">
        <f t="shared" si="40"/>
        <v>0</v>
      </c>
      <c r="FA12" s="10">
        <f t="shared" si="41"/>
        <v>1</v>
      </c>
      <c r="FB12" s="10">
        <f t="shared" si="42"/>
        <v>0</v>
      </c>
      <c r="FC12" s="10">
        <f t="shared" si="43"/>
        <v>0</v>
      </c>
      <c r="FD12" s="10">
        <f t="shared" si="44"/>
        <v>0</v>
      </c>
      <c r="FE12" s="10">
        <f t="shared" si="45"/>
        <v>0</v>
      </c>
    </row>
    <row r="13" spans="1:161">
      <c r="A13" t="s">
        <v>170</v>
      </c>
      <c r="D13">
        <v>0</v>
      </c>
      <c r="E13">
        <v>1</v>
      </c>
      <c r="F13" t="s">
        <v>171</v>
      </c>
      <c r="G13" t="s">
        <v>172</v>
      </c>
      <c r="H13" t="s">
        <v>170</v>
      </c>
      <c r="I13" s="8">
        <v>1</v>
      </c>
      <c r="J13" s="7" t="s">
        <v>1149</v>
      </c>
      <c r="K13" s="7" t="s">
        <v>1128</v>
      </c>
      <c r="L13" s="8">
        <v>0</v>
      </c>
      <c r="M13" s="8">
        <v>0</v>
      </c>
      <c r="N13" s="8">
        <v>0</v>
      </c>
      <c r="O13" s="8">
        <v>0</v>
      </c>
      <c r="P13" s="8">
        <v>0</v>
      </c>
      <c r="Q13" s="8">
        <v>0</v>
      </c>
      <c r="R13" s="8">
        <v>0</v>
      </c>
      <c r="S13" s="8">
        <v>0</v>
      </c>
      <c r="T13" s="8">
        <v>0</v>
      </c>
      <c r="U13" s="8">
        <v>0</v>
      </c>
      <c r="V13" s="8">
        <v>0</v>
      </c>
      <c r="W13" s="8">
        <v>0</v>
      </c>
      <c r="X13" s="8">
        <v>0</v>
      </c>
      <c r="Y13" s="8">
        <v>0</v>
      </c>
      <c r="Z13" s="8">
        <v>0</v>
      </c>
      <c r="AA13" s="8">
        <v>0</v>
      </c>
      <c r="AB13" s="7" t="s">
        <v>1150</v>
      </c>
      <c r="AC13" s="1">
        <v>0</v>
      </c>
      <c r="AD13" s="1">
        <v>0</v>
      </c>
      <c r="AE13" s="7" t="s">
        <v>1136</v>
      </c>
      <c r="AF13" s="8">
        <v>274025000000</v>
      </c>
      <c r="AG13" s="8"/>
      <c r="AH13" s="7" t="s">
        <v>896</v>
      </c>
      <c r="AI13" s="8"/>
      <c r="AJ13" s="8"/>
      <c r="AK13" s="8"/>
      <c r="AL13" s="8"/>
      <c r="AM13" s="8"/>
      <c r="AN13" s="8"/>
      <c r="AO13" s="36" t="s">
        <v>896</v>
      </c>
      <c r="AP13" s="36" t="s">
        <v>896</v>
      </c>
      <c r="AQ13" s="36" t="s">
        <v>896</v>
      </c>
      <c r="AR13" s="36" t="s">
        <v>896</v>
      </c>
      <c r="AS13" s="36" t="s">
        <v>896</v>
      </c>
      <c r="AT13" s="36" t="s">
        <v>896</v>
      </c>
      <c r="AU13" s="36" t="s">
        <v>896</v>
      </c>
      <c r="AV13" s="36" t="s">
        <v>896</v>
      </c>
      <c r="AW13" s="36" t="s">
        <v>896</v>
      </c>
      <c r="AX13" s="36" t="s">
        <v>896</v>
      </c>
      <c r="AY13" s="36" t="s">
        <v>896</v>
      </c>
      <c r="AZ13" s="36" t="s">
        <v>896</v>
      </c>
      <c r="BA13" s="36" t="s">
        <v>896</v>
      </c>
      <c r="BB13" s="36" t="s">
        <v>896</v>
      </c>
      <c r="BC13" s="36" t="s">
        <v>896</v>
      </c>
      <c r="BD13" s="36" t="s">
        <v>896</v>
      </c>
      <c r="BE13" s="36" t="s">
        <v>896</v>
      </c>
      <c r="BF13" s="36" t="s">
        <v>896</v>
      </c>
      <c r="BG13" s="36" t="s">
        <v>896</v>
      </c>
      <c r="BH13" s="36" t="s">
        <v>896</v>
      </c>
      <c r="BI13" s="36" t="s">
        <v>896</v>
      </c>
      <c r="BJ13" s="36" t="s">
        <v>896</v>
      </c>
      <c r="BK13" s="36" t="s">
        <v>896</v>
      </c>
      <c r="BL13" s="36" t="s">
        <v>896</v>
      </c>
      <c r="BM13" s="8">
        <v>1.5330000314861536E-4</v>
      </c>
      <c r="BN13" s="8" t="s">
        <v>896</v>
      </c>
      <c r="BO13" t="s">
        <v>170</v>
      </c>
      <c r="BP13" s="8">
        <v>0</v>
      </c>
      <c r="BQ13" s="8">
        <v>1</v>
      </c>
      <c r="BR13" s="8">
        <v>3635475712</v>
      </c>
      <c r="BS13" s="8">
        <v>0</v>
      </c>
      <c r="BT13" s="8"/>
      <c r="BU13" s="8"/>
      <c r="BV13" s="8"/>
      <c r="BW13" s="8"/>
      <c r="BX13" s="8">
        <v>1.728842084678952E-4</v>
      </c>
      <c r="BY13" s="8"/>
      <c r="BZ13" s="8">
        <v>5</v>
      </c>
      <c r="CA13" s="7" t="s">
        <v>896</v>
      </c>
      <c r="CB13" s="8">
        <v>274025000000</v>
      </c>
      <c r="CC13" s="8">
        <v>824.26469421386719</v>
      </c>
      <c r="CD13" s="8"/>
      <c r="CE13" s="8"/>
      <c r="CF13" s="8">
        <v>0.25</v>
      </c>
      <c r="CG13" s="8">
        <v>110319592.16347</v>
      </c>
      <c r="CH13" s="8">
        <v>0</v>
      </c>
      <c r="CI13" s="8" t="s">
        <v>1148</v>
      </c>
      <c r="CJ13" s="8">
        <v>0</v>
      </c>
      <c r="CK13" s="8">
        <v>0</v>
      </c>
      <c r="CL13" s="8">
        <v>0</v>
      </c>
      <c r="CM13" s="8">
        <v>0</v>
      </c>
      <c r="CN13" s="8">
        <v>0</v>
      </c>
      <c r="CO13" s="8">
        <v>0</v>
      </c>
      <c r="CP13" s="8">
        <v>0</v>
      </c>
      <c r="CQ13" s="8">
        <v>0</v>
      </c>
      <c r="CR13" s="8">
        <v>0</v>
      </c>
      <c r="CS13" s="8">
        <v>0</v>
      </c>
      <c r="CT13" s="8">
        <v>0</v>
      </c>
      <c r="CU13" s="8">
        <v>1</v>
      </c>
      <c r="CV13" s="8">
        <v>0</v>
      </c>
      <c r="CW13" s="8">
        <v>0</v>
      </c>
      <c r="CX13" s="8">
        <v>0</v>
      </c>
      <c r="CY13" s="8">
        <v>0</v>
      </c>
      <c r="CZ13" s="9">
        <f>IFERROR(VLOOKUP(A13,'FSI2020 Results'!B:H,4,0),"")</f>
        <v>228.79073150900354</v>
      </c>
      <c r="DA13" s="9">
        <f>IFERROR(VLOOKUP(A13,'FSI2020 Results'!B:H,5,0),"")</f>
        <v>6.7190856227400172E-3</v>
      </c>
      <c r="DB13" s="9">
        <f>IFERROR(VLOOKUP(A13,'FSI2020 Results'!B:H,6,0),"")</f>
        <v>72.724999999999994</v>
      </c>
      <c r="DC13" s="9">
        <f>IFERROR(VLOOKUP($A13,'SS2020'!$A:$AB,24,0),"")</f>
        <v>72.724999999999994</v>
      </c>
      <c r="DD13" s="9">
        <f>IFERROR(VLOOKUP($A13,'SS2020'!$A:$AB,25,0),"")</f>
        <v>69.400000000000006</v>
      </c>
      <c r="DE13" s="9">
        <f>IFERROR(VLOOKUP($A13,'SS2020'!$A:$AB,26,0),"")</f>
        <v>95</v>
      </c>
      <c r="DF13" s="9">
        <f>IFERROR(VLOOKUP($A13,'SS2020'!$A:$AB,27,0),"")</f>
        <v>60.416666666666664</v>
      </c>
      <c r="DG13" s="39">
        <f>IFERROR(VLOOKUP(A13,'GSW2020'!A:D,4,0),"")</f>
        <v>2.1045619361760142E-4</v>
      </c>
      <c r="DH13" s="9">
        <f>IFERROR(VLOOKUP(A13,'GSW2020'!A:E,5,0),"")</f>
        <v>110319592.16347</v>
      </c>
      <c r="DI13" s="9">
        <f t="shared" si="0"/>
        <v>1</v>
      </c>
      <c r="DJ13" s="9">
        <f t="shared" si="1"/>
        <v>1</v>
      </c>
      <c r="DK13" s="9">
        <f>IFERROR(IF(INDEX('FSI2020 Results'!A:A,MATCH('Country characteristics'!A21,'FSI2020 Results'!B:B,0))&lt;11,1,0),"")</f>
        <v>1</v>
      </c>
      <c r="DL13" s="9">
        <f>IFERROR(IF(INDEX('FSI2020 Results'!A:A,MATCH('Country characteristics'!A21,'FSI2020 Results'!B:B,0))&lt;16,1,0),"")</f>
        <v>1</v>
      </c>
      <c r="DM13" s="10">
        <f t="shared" si="2"/>
        <v>0</v>
      </c>
      <c r="DN13" s="9">
        <f t="shared" si="3"/>
        <v>0</v>
      </c>
      <c r="DO13" s="9">
        <f t="shared" si="4"/>
        <v>0</v>
      </c>
      <c r="DP13" s="10">
        <f t="shared" si="5"/>
        <v>0</v>
      </c>
      <c r="DQ13" s="9">
        <f t="shared" si="6"/>
        <v>0</v>
      </c>
      <c r="DR13" s="9">
        <f t="shared" si="7"/>
        <v>0</v>
      </c>
      <c r="DS13" s="9">
        <f t="shared" si="8"/>
        <v>0</v>
      </c>
      <c r="DT13" s="10">
        <f t="shared" si="9"/>
        <v>0</v>
      </c>
      <c r="DU13" s="10">
        <f t="shared" si="10"/>
        <v>0</v>
      </c>
      <c r="DV13" s="9">
        <f t="shared" si="11"/>
        <v>0</v>
      </c>
      <c r="DW13" s="9">
        <f t="shared" si="12"/>
        <v>0</v>
      </c>
      <c r="DX13" s="9">
        <f t="shared" si="13"/>
        <v>0</v>
      </c>
      <c r="DY13" s="10">
        <f t="shared" si="14"/>
        <v>0</v>
      </c>
      <c r="DZ13" s="9">
        <f t="shared" si="15"/>
        <v>0</v>
      </c>
      <c r="EA13" s="10">
        <f t="shared" si="16"/>
        <v>0</v>
      </c>
      <c r="EB13" s="9">
        <f t="shared" si="17"/>
        <v>0</v>
      </c>
      <c r="EC13" s="9">
        <f t="shared" si="18"/>
        <v>1</v>
      </c>
      <c r="ED13" s="9">
        <f t="shared" si="19"/>
        <v>1</v>
      </c>
      <c r="EE13" s="9">
        <f t="shared" si="20"/>
        <v>0</v>
      </c>
      <c r="EF13" s="9">
        <v>1</v>
      </c>
      <c r="EG13" s="9">
        <f t="shared" si="21"/>
        <v>1</v>
      </c>
      <c r="EH13" s="9">
        <f t="shared" si="22"/>
        <v>0</v>
      </c>
      <c r="EI13" s="9">
        <f t="shared" si="23"/>
        <v>0</v>
      </c>
      <c r="EJ13" s="9">
        <f t="shared" si="24"/>
        <v>0</v>
      </c>
      <c r="EK13" s="9">
        <f t="shared" si="25"/>
        <v>0</v>
      </c>
      <c r="EL13" s="9">
        <f t="shared" si="26"/>
        <v>0</v>
      </c>
      <c r="EM13" s="9">
        <f t="shared" si="27"/>
        <v>0</v>
      </c>
      <c r="EN13" s="9">
        <f t="shared" si="28"/>
        <v>0</v>
      </c>
      <c r="EO13" s="9">
        <f t="shared" si="29"/>
        <v>0</v>
      </c>
      <c r="EP13" s="9">
        <f t="shared" si="30"/>
        <v>0</v>
      </c>
      <c r="EQ13" s="9">
        <f t="shared" si="31"/>
        <v>1</v>
      </c>
      <c r="ER13" s="9">
        <f t="shared" si="32"/>
        <v>0</v>
      </c>
      <c r="ES13" s="9">
        <f t="shared" si="33"/>
        <v>0</v>
      </c>
      <c r="ET13" s="10">
        <f t="shared" si="34"/>
        <v>0</v>
      </c>
      <c r="EU13" s="10">
        <f t="shared" si="35"/>
        <v>0</v>
      </c>
      <c r="EV13" s="10">
        <f t="shared" si="36"/>
        <v>0</v>
      </c>
      <c r="EW13" s="10">
        <f t="shared" si="37"/>
        <v>0</v>
      </c>
      <c r="EX13" s="10">
        <f t="shared" si="38"/>
        <v>0</v>
      </c>
      <c r="EY13" s="10">
        <f t="shared" si="39"/>
        <v>0</v>
      </c>
      <c r="EZ13" s="10">
        <f t="shared" si="40"/>
        <v>0</v>
      </c>
      <c r="FA13" s="10">
        <f t="shared" si="41"/>
        <v>1</v>
      </c>
      <c r="FB13" s="10">
        <f t="shared" si="42"/>
        <v>0</v>
      </c>
      <c r="FC13" s="10">
        <f t="shared" si="43"/>
        <v>0</v>
      </c>
      <c r="FD13" s="10">
        <f t="shared" si="44"/>
        <v>0</v>
      </c>
      <c r="FE13" s="10">
        <f t="shared" si="45"/>
        <v>0</v>
      </c>
    </row>
    <row r="14" spans="1:161">
      <c r="A14" t="s">
        <v>197</v>
      </c>
      <c r="B14" t="s">
        <v>197</v>
      </c>
      <c r="C14" t="s">
        <v>197</v>
      </c>
      <c r="D14">
        <v>1</v>
      </c>
      <c r="E14">
        <v>1</v>
      </c>
      <c r="F14" t="s">
        <v>198</v>
      </c>
      <c r="G14" t="s">
        <v>199</v>
      </c>
      <c r="H14" t="s">
        <v>197</v>
      </c>
      <c r="I14" s="8">
        <v>1</v>
      </c>
      <c r="J14" s="7" t="s">
        <v>1138</v>
      </c>
      <c r="K14" s="7" t="s">
        <v>1128</v>
      </c>
      <c r="L14" s="8">
        <v>0</v>
      </c>
      <c r="M14" s="8">
        <v>0</v>
      </c>
      <c r="N14" s="8">
        <v>0</v>
      </c>
      <c r="O14" s="8">
        <v>1</v>
      </c>
      <c r="P14" s="8">
        <v>0</v>
      </c>
      <c r="Q14" s="8">
        <v>0</v>
      </c>
      <c r="R14" s="8">
        <v>0</v>
      </c>
      <c r="S14" s="8">
        <v>0</v>
      </c>
      <c r="T14" s="8">
        <v>0</v>
      </c>
      <c r="U14" s="8">
        <v>0</v>
      </c>
      <c r="V14" s="8">
        <v>0</v>
      </c>
      <c r="W14" s="8">
        <v>0</v>
      </c>
      <c r="X14" s="8">
        <v>0</v>
      </c>
      <c r="Y14" s="8">
        <v>0</v>
      </c>
      <c r="Z14" s="8">
        <v>1</v>
      </c>
      <c r="AA14" s="8">
        <v>0</v>
      </c>
      <c r="AB14" s="7" t="s">
        <v>1137</v>
      </c>
      <c r="AC14" s="1">
        <v>0</v>
      </c>
      <c r="AD14" s="1">
        <v>0</v>
      </c>
      <c r="AE14" s="7" t="s">
        <v>1133</v>
      </c>
      <c r="AF14" s="8">
        <v>5145000000</v>
      </c>
      <c r="AG14" s="8"/>
      <c r="AH14" s="7" t="s">
        <v>896</v>
      </c>
      <c r="AI14" s="8"/>
      <c r="AJ14" s="8"/>
      <c r="AK14" s="8">
        <v>48</v>
      </c>
      <c r="AL14" s="8">
        <v>230.9530029296875</v>
      </c>
      <c r="AM14" s="8">
        <v>7.283099927008152E-3</v>
      </c>
      <c r="AN14" s="8">
        <v>73.849998474121094</v>
      </c>
      <c r="AO14" s="36">
        <v>0.53</v>
      </c>
      <c r="AP14" s="36">
        <v>1</v>
      </c>
      <c r="AQ14" s="36">
        <v>1</v>
      </c>
      <c r="AR14" s="36">
        <v>0.5</v>
      </c>
      <c r="AS14" s="36">
        <v>1</v>
      </c>
      <c r="AT14" s="36">
        <v>1</v>
      </c>
      <c r="AU14" s="36">
        <v>1</v>
      </c>
      <c r="AV14" s="36">
        <v>1</v>
      </c>
      <c r="AW14" s="36">
        <v>0.5</v>
      </c>
      <c r="AX14" s="36">
        <v>1</v>
      </c>
      <c r="AY14" s="36">
        <v>1</v>
      </c>
      <c r="AZ14" s="36">
        <v>0.75</v>
      </c>
      <c r="BA14" s="36">
        <v>1</v>
      </c>
      <c r="BB14" s="36">
        <v>1</v>
      </c>
      <c r="BC14" s="36">
        <v>0.5</v>
      </c>
      <c r="BD14" s="36">
        <v>0.7</v>
      </c>
      <c r="BE14" s="36">
        <v>0.5</v>
      </c>
      <c r="BF14" s="36">
        <v>0.5</v>
      </c>
      <c r="BG14" s="36">
        <v>0</v>
      </c>
      <c r="BH14" s="36">
        <v>0.28999999999999998</v>
      </c>
      <c r="BI14" s="36">
        <v>80.599999999999994</v>
      </c>
      <c r="BJ14" s="36">
        <v>90</v>
      </c>
      <c r="BK14" s="36">
        <v>82.5</v>
      </c>
      <c r="BL14" s="36">
        <v>32.25</v>
      </c>
      <c r="BM14" s="8">
        <v>1.8849999469239265E-4</v>
      </c>
      <c r="BN14" s="8">
        <v>86733384</v>
      </c>
      <c r="BO14" t="s">
        <v>197</v>
      </c>
      <c r="BP14" s="8">
        <v>1</v>
      </c>
      <c r="BQ14" s="8">
        <v>1</v>
      </c>
      <c r="BR14" s="8">
        <v>0</v>
      </c>
      <c r="BS14" s="8">
        <v>0</v>
      </c>
      <c r="BT14" s="8"/>
      <c r="BU14" s="8"/>
      <c r="BV14" s="8"/>
      <c r="BW14" s="8"/>
      <c r="BX14" s="8">
        <v>1.59267042616533E-3</v>
      </c>
      <c r="BY14" s="8"/>
      <c r="BZ14" s="8">
        <v>4</v>
      </c>
      <c r="CA14" s="7" t="s">
        <v>896</v>
      </c>
      <c r="CB14" s="8">
        <v>5145000000</v>
      </c>
      <c r="CC14" s="8">
        <v>326.66666412353516</v>
      </c>
      <c r="CD14" s="8"/>
      <c r="CE14" s="8"/>
      <c r="CF14" s="8">
        <v>0.25</v>
      </c>
      <c r="CG14" s="8"/>
      <c r="CH14" s="8">
        <v>0</v>
      </c>
      <c r="CI14" s="8" t="s">
        <v>1138</v>
      </c>
      <c r="CJ14" s="8">
        <v>0</v>
      </c>
      <c r="CK14" s="8">
        <v>0</v>
      </c>
      <c r="CL14" s="8">
        <v>0</v>
      </c>
      <c r="CM14" s="8">
        <v>0</v>
      </c>
      <c r="CN14" s="8">
        <v>0</v>
      </c>
      <c r="CO14" s="8">
        <v>0</v>
      </c>
      <c r="CP14" s="8">
        <v>0</v>
      </c>
      <c r="CQ14" s="8">
        <v>1</v>
      </c>
      <c r="CR14" s="8">
        <v>0</v>
      </c>
      <c r="CS14" s="8">
        <v>0</v>
      </c>
      <c r="CT14" s="8">
        <v>0</v>
      </c>
      <c r="CU14" s="8">
        <v>0</v>
      </c>
      <c r="CV14" s="8">
        <v>0</v>
      </c>
      <c r="CW14" s="8">
        <v>1</v>
      </c>
      <c r="CX14" s="8">
        <v>0</v>
      </c>
      <c r="CY14" s="8">
        <v>0</v>
      </c>
      <c r="CZ14" s="9">
        <f>IFERROR(VLOOKUP(A14,'FSI2020 Results'!B:H,4,0),"")</f>
        <v>192.86310419130669</v>
      </c>
      <c r="DA14" s="9">
        <f>IFERROR(VLOOKUP(A14,'FSI2020 Results'!B:H,5,0),"")</f>
        <v>5.6639694360950234E-3</v>
      </c>
      <c r="DB14" s="9">
        <f>IFERROR(VLOOKUP(A14,'FSI2020 Results'!B:H,6,0),"")</f>
        <v>74</v>
      </c>
      <c r="DC14" s="9">
        <f>IFERROR(VLOOKUP($A14,'SS2020'!$A:$AB,24,0),"")</f>
        <v>74</v>
      </c>
      <c r="DD14" s="9">
        <f>IFERROR(VLOOKUP($A14,'SS2020'!$A:$AB,25,0),"")</f>
        <v>82.9</v>
      </c>
      <c r="DE14" s="9">
        <f>IFERROR(VLOOKUP($A14,'SS2020'!$A:$AB,26,0),"")</f>
        <v>100</v>
      </c>
      <c r="DF14" s="9">
        <f>IFERROR(VLOOKUP($A14,'SS2020'!$A:$AB,27,0),"")</f>
        <v>77.916666666666671</v>
      </c>
      <c r="DG14" s="39">
        <f>IFERROR(VLOOKUP(A14,'GSW2020'!A:D,4,0),"")</f>
        <v>1.078107283779335E-4</v>
      </c>
      <c r="DH14" s="9">
        <f>IFERROR(VLOOKUP(A14,'GSW2020'!A:E,5,0),"")</f>
        <v>56513592.596428797</v>
      </c>
      <c r="DI14" s="9">
        <f t="shared" si="0"/>
        <v>1</v>
      </c>
      <c r="DJ14" s="9">
        <f t="shared" si="1"/>
        <v>1</v>
      </c>
      <c r="DK14" s="9">
        <f>IFERROR(IF(INDEX('FSI2020 Results'!A:A,MATCH('Country characteristics'!A22,'FSI2020 Results'!B:B,0))&lt;11,1,0),"")</f>
        <v>0</v>
      </c>
      <c r="DL14" s="9">
        <f>IFERROR(IF(INDEX('FSI2020 Results'!A:A,MATCH('Country characteristics'!A22,'FSI2020 Results'!B:B,0))&lt;16,1,0),"")</f>
        <v>0</v>
      </c>
      <c r="DM14" s="10">
        <f t="shared" si="2"/>
        <v>0</v>
      </c>
      <c r="DN14" s="9">
        <f t="shared" si="3"/>
        <v>0</v>
      </c>
      <c r="DO14" s="9">
        <f t="shared" si="4"/>
        <v>0</v>
      </c>
      <c r="DP14" s="10">
        <f t="shared" si="5"/>
        <v>0</v>
      </c>
      <c r="DQ14" s="9">
        <f t="shared" si="6"/>
        <v>0</v>
      </c>
      <c r="DR14" s="9">
        <f t="shared" si="7"/>
        <v>0</v>
      </c>
      <c r="DS14" s="9">
        <f t="shared" si="8"/>
        <v>0</v>
      </c>
      <c r="DT14" s="10">
        <f t="shared" si="9"/>
        <v>0</v>
      </c>
      <c r="DU14" s="10">
        <f t="shared" si="10"/>
        <v>0</v>
      </c>
      <c r="DV14" s="9">
        <f t="shared" si="11"/>
        <v>0</v>
      </c>
      <c r="DW14" s="9">
        <f t="shared" si="12"/>
        <v>0</v>
      </c>
      <c r="DX14" s="9">
        <f t="shared" si="13"/>
        <v>0</v>
      </c>
      <c r="DY14" s="10">
        <f t="shared" si="14"/>
        <v>0</v>
      </c>
      <c r="DZ14" s="9">
        <f t="shared" si="15"/>
        <v>0</v>
      </c>
      <c r="EA14" s="10">
        <f t="shared" si="16"/>
        <v>0</v>
      </c>
      <c r="EB14" s="9">
        <f t="shared" si="17"/>
        <v>0</v>
      </c>
      <c r="EC14" s="9">
        <f t="shared" si="18"/>
        <v>1</v>
      </c>
      <c r="ED14" s="9">
        <f t="shared" si="19"/>
        <v>1</v>
      </c>
      <c r="EE14" s="9">
        <f t="shared" si="20"/>
        <v>0</v>
      </c>
      <c r="EF14" s="9">
        <v>1</v>
      </c>
      <c r="EG14" s="9">
        <f t="shared" si="21"/>
        <v>0</v>
      </c>
      <c r="EH14" s="9">
        <f t="shared" si="22"/>
        <v>0</v>
      </c>
      <c r="EI14" s="9">
        <f t="shared" si="23"/>
        <v>0</v>
      </c>
      <c r="EJ14" s="9">
        <f t="shared" si="24"/>
        <v>0</v>
      </c>
      <c r="EK14" s="9">
        <f t="shared" si="25"/>
        <v>0</v>
      </c>
      <c r="EL14" s="9">
        <f t="shared" si="26"/>
        <v>1</v>
      </c>
      <c r="EM14" s="9">
        <f t="shared" si="27"/>
        <v>0</v>
      </c>
      <c r="EN14" s="9">
        <f t="shared" si="28"/>
        <v>0</v>
      </c>
      <c r="EO14" s="9">
        <f t="shared" si="29"/>
        <v>0</v>
      </c>
      <c r="EP14" s="9">
        <f t="shared" si="30"/>
        <v>0</v>
      </c>
      <c r="EQ14" s="9">
        <f t="shared" si="31"/>
        <v>0</v>
      </c>
      <c r="ER14" s="9">
        <f t="shared" si="32"/>
        <v>0</v>
      </c>
      <c r="ES14" s="9">
        <f t="shared" si="33"/>
        <v>1</v>
      </c>
      <c r="ET14" s="10">
        <f t="shared" si="34"/>
        <v>0</v>
      </c>
      <c r="EU14" s="10">
        <f t="shared" si="35"/>
        <v>0</v>
      </c>
      <c r="EV14" s="10">
        <f t="shared" si="36"/>
        <v>0</v>
      </c>
      <c r="EW14" s="10">
        <f t="shared" si="37"/>
        <v>0</v>
      </c>
      <c r="EX14" s="10">
        <f t="shared" si="38"/>
        <v>0</v>
      </c>
      <c r="EY14" s="10">
        <f t="shared" si="39"/>
        <v>1</v>
      </c>
      <c r="EZ14" s="10">
        <f t="shared" si="40"/>
        <v>0</v>
      </c>
      <c r="FA14" s="10">
        <f t="shared" si="41"/>
        <v>0</v>
      </c>
      <c r="FB14" s="10">
        <f t="shared" si="42"/>
        <v>0</v>
      </c>
      <c r="FC14" s="10">
        <f t="shared" si="43"/>
        <v>1</v>
      </c>
      <c r="FD14" s="10">
        <f t="shared" si="44"/>
        <v>0</v>
      </c>
      <c r="FE14" s="10">
        <f t="shared" si="45"/>
        <v>0</v>
      </c>
    </row>
    <row r="15" spans="1:161">
      <c r="A15" t="s">
        <v>158</v>
      </c>
      <c r="B15" t="s">
        <v>158</v>
      </c>
      <c r="C15" t="s">
        <v>1151</v>
      </c>
      <c r="D15">
        <v>1</v>
      </c>
      <c r="E15">
        <v>1</v>
      </c>
      <c r="F15" t="s">
        <v>159</v>
      </c>
      <c r="G15" t="s">
        <v>160</v>
      </c>
      <c r="H15" t="s">
        <v>158</v>
      </c>
      <c r="I15" s="8"/>
      <c r="J15" s="7" t="s">
        <v>896</v>
      </c>
      <c r="K15" s="7" t="s">
        <v>1131</v>
      </c>
      <c r="L15" s="8">
        <v>1</v>
      </c>
      <c r="M15" s="8">
        <v>1</v>
      </c>
      <c r="N15" s="8">
        <v>0</v>
      </c>
      <c r="O15" s="8">
        <v>1</v>
      </c>
      <c r="P15" s="8">
        <v>0</v>
      </c>
      <c r="Q15" s="8">
        <v>0</v>
      </c>
      <c r="R15" s="8">
        <v>0</v>
      </c>
      <c r="S15" s="8">
        <v>0</v>
      </c>
      <c r="T15" s="8">
        <v>0</v>
      </c>
      <c r="U15" s="8">
        <v>0</v>
      </c>
      <c r="V15" s="8">
        <v>0</v>
      </c>
      <c r="W15" s="8">
        <v>0</v>
      </c>
      <c r="X15" s="8">
        <v>0</v>
      </c>
      <c r="Y15" s="8">
        <v>0</v>
      </c>
      <c r="Z15" s="8">
        <v>0</v>
      </c>
      <c r="AA15" s="8">
        <v>0</v>
      </c>
      <c r="AB15" s="7" t="s">
        <v>1132</v>
      </c>
      <c r="AC15" s="1">
        <v>0</v>
      </c>
      <c r="AD15" s="1">
        <v>0</v>
      </c>
      <c r="AE15" s="7" t="s">
        <v>1133</v>
      </c>
      <c r="AF15" s="8">
        <v>542761000000</v>
      </c>
      <c r="AG15" s="8"/>
      <c r="AH15" s="7" t="s">
        <v>896</v>
      </c>
      <c r="AI15" s="8"/>
      <c r="AJ15" s="8"/>
      <c r="AK15" s="8">
        <v>53</v>
      </c>
      <c r="AL15" s="8">
        <v>212.96519470214844</v>
      </c>
      <c r="AM15" s="8">
        <v>6.7158997990190983E-3</v>
      </c>
      <c r="AN15" s="8">
        <v>44</v>
      </c>
      <c r="AO15" s="36">
        <v>7.0000000000000007E-2</v>
      </c>
      <c r="AP15" s="36">
        <v>0.75</v>
      </c>
      <c r="AQ15" s="36">
        <v>0.75</v>
      </c>
      <c r="AR15" s="36">
        <v>0.5</v>
      </c>
      <c r="AS15" s="36">
        <v>1</v>
      </c>
      <c r="AT15" s="36">
        <v>1</v>
      </c>
      <c r="AU15" s="36">
        <v>0</v>
      </c>
      <c r="AV15" s="36">
        <v>0.5</v>
      </c>
      <c r="AW15" s="36">
        <v>0</v>
      </c>
      <c r="AX15" s="36">
        <v>0.75</v>
      </c>
      <c r="AY15" s="36">
        <v>0.75</v>
      </c>
      <c r="AZ15" s="36">
        <v>0.375</v>
      </c>
      <c r="BA15" s="36">
        <v>0.5</v>
      </c>
      <c r="BB15" s="36">
        <v>0.5</v>
      </c>
      <c r="BC15" s="36">
        <v>0.5</v>
      </c>
      <c r="BD15" s="36">
        <v>0.3</v>
      </c>
      <c r="BE15" s="36">
        <v>0.38</v>
      </c>
      <c r="BF15" s="36">
        <v>0</v>
      </c>
      <c r="BG15" s="36">
        <v>0</v>
      </c>
      <c r="BH15" s="36">
        <v>0.17499999999999999</v>
      </c>
      <c r="BI15" s="36">
        <v>61.4</v>
      </c>
      <c r="BJ15" s="36">
        <v>45</v>
      </c>
      <c r="BK15" s="36">
        <v>48.75</v>
      </c>
      <c r="BL15" s="36">
        <v>13.875</v>
      </c>
      <c r="BM15" s="8">
        <v>1.5626100823283195E-2</v>
      </c>
      <c r="BN15" s="8">
        <v>7188227121</v>
      </c>
      <c r="BO15" t="s">
        <v>158</v>
      </c>
      <c r="BP15" s="8">
        <v>1</v>
      </c>
      <c r="BQ15" s="8">
        <v>1</v>
      </c>
      <c r="BR15" s="8">
        <v>748464766976</v>
      </c>
      <c r="BS15" s="8">
        <v>1</v>
      </c>
      <c r="BT15" s="8">
        <v>16</v>
      </c>
      <c r="BU15" s="8">
        <v>822.4337525022886</v>
      </c>
      <c r="BV15" s="8">
        <v>2.1651417118427916E-2</v>
      </c>
      <c r="BW15" s="8">
        <v>67.840924668285723</v>
      </c>
      <c r="BX15" s="8">
        <v>1.8275823189688591E-2</v>
      </c>
      <c r="BY15" s="8">
        <v>2.9580000000000002E-2</v>
      </c>
      <c r="BZ15" s="8">
        <v>37</v>
      </c>
      <c r="CA15" s="7" t="s">
        <v>1139</v>
      </c>
      <c r="CB15" s="8">
        <v>542761000000</v>
      </c>
      <c r="CC15" s="8">
        <v>8257</v>
      </c>
      <c r="CD15" s="8"/>
      <c r="CE15" s="8"/>
      <c r="CF15" s="8">
        <v>0.29580000042915344</v>
      </c>
      <c r="CG15" s="8">
        <v>9039110806.1263905</v>
      </c>
      <c r="CH15" s="8">
        <v>0</v>
      </c>
      <c r="CI15" s="8" t="s">
        <v>1134</v>
      </c>
      <c r="CJ15" s="8">
        <v>0</v>
      </c>
      <c r="CK15" s="8">
        <v>0</v>
      </c>
      <c r="CL15" s="8">
        <v>0</v>
      </c>
      <c r="CM15" s="8">
        <v>1</v>
      </c>
      <c r="CN15" s="8">
        <v>1</v>
      </c>
      <c r="CO15" s="8">
        <v>0</v>
      </c>
      <c r="CP15" s="8">
        <v>0</v>
      </c>
      <c r="CQ15" s="8">
        <v>0</v>
      </c>
      <c r="CR15" s="8">
        <v>0</v>
      </c>
      <c r="CS15" s="8">
        <v>0</v>
      </c>
      <c r="CT15" s="8">
        <v>0</v>
      </c>
      <c r="CU15" s="8">
        <v>0</v>
      </c>
      <c r="CV15" s="8">
        <v>1</v>
      </c>
      <c r="CW15" s="8">
        <v>0</v>
      </c>
      <c r="CX15" s="8">
        <v>0</v>
      </c>
      <c r="CY15" s="8">
        <v>0</v>
      </c>
      <c r="CZ15" s="9">
        <f>IFERROR(VLOOKUP(A15,'FSI2020 Results'!B:H,4,0),"")</f>
        <v>236.20874776385097</v>
      </c>
      <c r="DA15" s="9">
        <f>IFERROR(VLOOKUP(A15,'FSI2020 Results'!B:H,5,0),"")</f>
        <v>6.9369366083916612E-3</v>
      </c>
      <c r="DB15" s="9">
        <f>IFERROR(VLOOKUP(A15,'FSI2020 Results'!B:H,6,0),"")</f>
        <v>45.05</v>
      </c>
      <c r="DC15" s="9">
        <f>IFERROR(VLOOKUP($A15,'SS2020'!$A:$AB,24,0),"")</f>
        <v>45.05</v>
      </c>
      <c r="DD15" s="9">
        <f>IFERROR(VLOOKUP($A15,'SS2020'!$A:$AB,25,0),"")</f>
        <v>52</v>
      </c>
      <c r="DE15" s="9">
        <f>IFERROR(VLOOKUP($A15,'SS2020'!$A:$AB,26,0),"")</f>
        <v>60</v>
      </c>
      <c r="DF15" s="9">
        <f>IFERROR(VLOOKUP($A15,'SS2020'!$A:$AB,27,0),"")</f>
        <v>49.583333333333336</v>
      </c>
      <c r="DG15" s="39">
        <f>IFERROR(VLOOKUP(A15,'GSW2020'!A:D,4,0),"")</f>
        <v>1.7243871343598092E-2</v>
      </c>
      <c r="DH15" s="9">
        <f>IFERROR(VLOOKUP(A15,'GSW2020'!A:E,5,0),"")</f>
        <v>9039110806.1263905</v>
      </c>
      <c r="DI15" s="9">
        <f t="shared" si="0"/>
        <v>1</v>
      </c>
      <c r="DJ15" s="9">
        <f t="shared" si="1"/>
        <v>1</v>
      </c>
      <c r="DK15" s="9">
        <f>IFERROR(IF(INDEX('FSI2020 Results'!A:A,MATCH('Country characteristics'!A24,'FSI2020 Results'!B:B,0))&lt;11,1,0),"")</f>
        <v>0</v>
      </c>
      <c r="DL15" s="9">
        <f>IFERROR(IF(INDEX('FSI2020 Results'!A:A,MATCH('Country characteristics'!A24,'FSI2020 Results'!B:B,0))&lt;16,1,0),"")</f>
        <v>0</v>
      </c>
      <c r="DM15" s="10">
        <f t="shared" si="2"/>
        <v>1</v>
      </c>
      <c r="DN15" s="9">
        <f t="shared" si="3"/>
        <v>1</v>
      </c>
      <c r="DO15" s="9">
        <f t="shared" si="4"/>
        <v>1</v>
      </c>
      <c r="DP15" s="10">
        <f t="shared" si="5"/>
        <v>0</v>
      </c>
      <c r="DQ15" s="9">
        <f t="shared" si="6"/>
        <v>1</v>
      </c>
      <c r="DR15" s="9">
        <f t="shared" si="7"/>
        <v>1</v>
      </c>
      <c r="DS15" s="9">
        <f t="shared" si="8"/>
        <v>1</v>
      </c>
      <c r="DT15" s="10">
        <f t="shared" si="9"/>
        <v>1</v>
      </c>
      <c r="DU15" s="10">
        <f t="shared" si="10"/>
        <v>0</v>
      </c>
      <c r="DV15" s="9">
        <f t="shared" si="11"/>
        <v>1</v>
      </c>
      <c r="DW15" s="9">
        <f t="shared" si="12"/>
        <v>0</v>
      </c>
      <c r="DX15" s="9">
        <f t="shared" si="13"/>
        <v>0</v>
      </c>
      <c r="DY15" s="10">
        <f t="shared" si="14"/>
        <v>0</v>
      </c>
      <c r="DZ15" s="9">
        <f t="shared" si="15"/>
        <v>0</v>
      </c>
      <c r="EA15" s="10">
        <f t="shared" si="16"/>
        <v>0</v>
      </c>
      <c r="EB15" s="9">
        <f t="shared" si="17"/>
        <v>0</v>
      </c>
      <c r="EC15" s="9">
        <f t="shared" si="18"/>
        <v>0</v>
      </c>
      <c r="ED15" s="9">
        <f t="shared" si="19"/>
        <v>0</v>
      </c>
      <c r="EE15" s="9">
        <f t="shared" si="20"/>
        <v>0</v>
      </c>
      <c r="EF15" s="9">
        <v>1</v>
      </c>
      <c r="EG15" s="9">
        <f t="shared" si="21"/>
        <v>0</v>
      </c>
      <c r="EH15" s="9">
        <f t="shared" si="22"/>
        <v>1</v>
      </c>
      <c r="EI15" s="9">
        <f t="shared" si="23"/>
        <v>0</v>
      </c>
      <c r="EJ15" s="9">
        <f t="shared" si="24"/>
        <v>0</v>
      </c>
      <c r="EK15" s="9">
        <f t="shared" si="25"/>
        <v>0</v>
      </c>
      <c r="EL15" s="9">
        <f t="shared" si="26"/>
        <v>0</v>
      </c>
      <c r="EM15" s="9">
        <f t="shared" si="27"/>
        <v>0</v>
      </c>
      <c r="EN15" s="9">
        <f t="shared" si="28"/>
        <v>0</v>
      </c>
      <c r="EO15" s="9">
        <f t="shared" si="29"/>
        <v>0</v>
      </c>
      <c r="EP15" s="9">
        <f t="shared" si="30"/>
        <v>0</v>
      </c>
      <c r="EQ15" s="9">
        <f t="shared" si="31"/>
        <v>0</v>
      </c>
      <c r="ER15" s="9">
        <f t="shared" si="32"/>
        <v>0</v>
      </c>
      <c r="ES15" s="9">
        <f t="shared" si="33"/>
        <v>1</v>
      </c>
      <c r="ET15" s="10">
        <f t="shared" si="34"/>
        <v>0</v>
      </c>
      <c r="EU15" s="10">
        <f t="shared" si="35"/>
        <v>0</v>
      </c>
      <c r="EV15" s="10">
        <f t="shared" si="36"/>
        <v>0</v>
      </c>
      <c r="EW15" s="10">
        <f t="shared" si="37"/>
        <v>0</v>
      </c>
      <c r="EX15" s="10">
        <f t="shared" si="38"/>
        <v>0</v>
      </c>
      <c r="EY15" s="10">
        <f t="shared" si="39"/>
        <v>0</v>
      </c>
      <c r="EZ15" s="10">
        <f t="shared" si="40"/>
        <v>0</v>
      </c>
      <c r="FA15" s="10">
        <f t="shared" si="41"/>
        <v>0</v>
      </c>
      <c r="FB15" s="10">
        <f t="shared" si="42"/>
        <v>1</v>
      </c>
      <c r="FC15" s="10">
        <f t="shared" si="43"/>
        <v>0</v>
      </c>
      <c r="FD15" s="10">
        <f t="shared" si="44"/>
        <v>0</v>
      </c>
      <c r="FE15" s="10">
        <f t="shared" si="45"/>
        <v>0</v>
      </c>
    </row>
    <row r="16" spans="1:161">
      <c r="A16" t="s">
        <v>338</v>
      </c>
      <c r="B16" t="s">
        <v>338</v>
      </c>
      <c r="C16" t="s">
        <v>1152</v>
      </c>
      <c r="D16">
        <v>1</v>
      </c>
      <c r="E16">
        <v>1</v>
      </c>
      <c r="F16" t="s">
        <v>339</v>
      </c>
      <c r="G16" t="s">
        <v>340</v>
      </c>
      <c r="H16" t="s">
        <v>338</v>
      </c>
      <c r="I16" s="8">
        <v>1</v>
      </c>
      <c r="J16" s="7" t="s">
        <v>1138</v>
      </c>
      <c r="K16" s="7" t="s">
        <v>1128</v>
      </c>
      <c r="L16" s="8">
        <v>0</v>
      </c>
      <c r="M16" s="8">
        <v>0</v>
      </c>
      <c r="N16" s="8">
        <v>0</v>
      </c>
      <c r="O16" s="8">
        <v>1</v>
      </c>
      <c r="P16" s="8">
        <v>0</v>
      </c>
      <c r="Q16" s="8">
        <v>0</v>
      </c>
      <c r="R16" s="8">
        <v>0</v>
      </c>
      <c r="S16" s="8">
        <v>0</v>
      </c>
      <c r="T16" s="8">
        <v>0</v>
      </c>
      <c r="U16" s="8">
        <v>0</v>
      </c>
      <c r="V16" s="8">
        <v>0</v>
      </c>
      <c r="W16" s="8">
        <v>0</v>
      </c>
      <c r="X16" s="8">
        <v>0</v>
      </c>
      <c r="Y16" s="8">
        <v>1</v>
      </c>
      <c r="Z16" s="8">
        <v>1</v>
      </c>
      <c r="AA16" s="8">
        <v>0</v>
      </c>
      <c r="AB16" s="7" t="s">
        <v>1137</v>
      </c>
      <c r="AC16" s="1">
        <v>0</v>
      </c>
      <c r="AD16" s="1">
        <v>0</v>
      </c>
      <c r="AE16" s="7" t="s">
        <v>1130</v>
      </c>
      <c r="AF16" s="8">
        <v>1871203164</v>
      </c>
      <c r="AG16" s="8"/>
      <c r="AH16" s="7" t="s">
        <v>896</v>
      </c>
      <c r="AI16" s="8"/>
      <c r="AJ16" s="8"/>
      <c r="AK16" s="8">
        <v>90</v>
      </c>
      <c r="AL16" s="8">
        <v>86.299949645996094</v>
      </c>
      <c r="AM16" s="8">
        <v>2.7214998845010996E-3</v>
      </c>
      <c r="AN16" s="8">
        <v>75.175003051757813</v>
      </c>
      <c r="AO16" s="36">
        <v>0.73</v>
      </c>
      <c r="AP16" s="36">
        <v>0.875</v>
      </c>
      <c r="AQ16" s="36">
        <v>1</v>
      </c>
      <c r="AR16" s="36">
        <v>0.5</v>
      </c>
      <c r="AS16" s="36">
        <v>1</v>
      </c>
      <c r="AT16" s="36">
        <v>1</v>
      </c>
      <c r="AU16" s="36">
        <v>1</v>
      </c>
      <c r="AV16" s="36">
        <v>1</v>
      </c>
      <c r="AW16" s="36">
        <v>0.5</v>
      </c>
      <c r="AX16" s="36">
        <v>1</v>
      </c>
      <c r="AY16" s="36">
        <v>0.75</v>
      </c>
      <c r="AZ16" s="36">
        <v>1</v>
      </c>
      <c r="BA16" s="36">
        <v>1</v>
      </c>
      <c r="BB16" s="36">
        <v>1</v>
      </c>
      <c r="BC16" s="36">
        <v>0.5</v>
      </c>
      <c r="BD16" s="36">
        <v>0.7</v>
      </c>
      <c r="BE16" s="36">
        <v>0.69</v>
      </c>
      <c r="BF16" s="36">
        <v>0.52</v>
      </c>
      <c r="BG16" s="36">
        <v>0</v>
      </c>
      <c r="BH16" s="36">
        <v>0.27</v>
      </c>
      <c r="BI16" s="36">
        <v>82.1</v>
      </c>
      <c r="BJ16" s="36">
        <v>90</v>
      </c>
      <c r="BK16" s="36">
        <v>82.5</v>
      </c>
      <c r="BL16" s="36">
        <v>37</v>
      </c>
      <c r="BM16" s="8">
        <v>8.3799995991284959E-6</v>
      </c>
      <c r="BN16" s="8">
        <v>3856033.16</v>
      </c>
      <c r="BO16" t="s">
        <v>338</v>
      </c>
      <c r="BP16" s="8">
        <v>1</v>
      </c>
      <c r="BQ16" s="8">
        <v>1</v>
      </c>
      <c r="BR16" s="8">
        <v>0</v>
      </c>
      <c r="BS16" s="8">
        <v>0</v>
      </c>
      <c r="BT16" s="8"/>
      <c r="BU16" s="8"/>
      <c r="BV16" s="8"/>
      <c r="BW16" s="8"/>
      <c r="BX16" s="8">
        <v>3.2592917037140468E-5</v>
      </c>
      <c r="BY16" s="8"/>
      <c r="BZ16" s="8">
        <v>0</v>
      </c>
      <c r="CA16" s="7" t="s">
        <v>896</v>
      </c>
      <c r="CB16" s="8">
        <v>1871203164</v>
      </c>
      <c r="CC16" s="8">
        <v>0</v>
      </c>
      <c r="CD16" s="8"/>
      <c r="CE16" s="8"/>
      <c r="CF16" s="8"/>
      <c r="CG16" s="8">
        <v>3783107.4750000001</v>
      </c>
      <c r="CH16" s="8">
        <v>0</v>
      </c>
      <c r="CI16" s="8" t="s">
        <v>1138</v>
      </c>
      <c r="CJ16" s="8">
        <v>0</v>
      </c>
      <c r="CK16" s="8">
        <v>0</v>
      </c>
      <c r="CL16" s="8">
        <v>0</v>
      </c>
      <c r="CM16" s="8">
        <v>0</v>
      </c>
      <c r="CN16" s="8">
        <v>0</v>
      </c>
      <c r="CO16" s="8">
        <v>0</v>
      </c>
      <c r="CP16" s="8">
        <v>0</v>
      </c>
      <c r="CQ16" s="8">
        <v>1</v>
      </c>
      <c r="CR16" s="8">
        <v>0</v>
      </c>
      <c r="CS16" s="8">
        <v>0</v>
      </c>
      <c r="CT16" s="8">
        <v>0</v>
      </c>
      <c r="CU16" s="8">
        <v>0</v>
      </c>
      <c r="CV16" s="8">
        <v>0</v>
      </c>
      <c r="CW16" s="8">
        <v>1</v>
      </c>
      <c r="CX16" s="8">
        <v>0</v>
      </c>
      <c r="CY16" s="8">
        <v>0</v>
      </c>
      <c r="CZ16" s="9">
        <f>IFERROR(VLOOKUP(A16,'FSI2020 Results'!B:H,4,0),"")</f>
        <v>78.071630094387103</v>
      </c>
      <c r="DA16" s="9">
        <f>IFERROR(VLOOKUP(A16,'FSI2020 Results'!B:H,5,0),"")</f>
        <v>2.2927937851819403E-3</v>
      </c>
      <c r="DB16" s="9">
        <f>IFERROR(VLOOKUP(A16,'FSI2020 Results'!B:H,6,0),"")</f>
        <v>73.924999999999997</v>
      </c>
      <c r="DC16" s="9">
        <f>IFERROR(VLOOKUP($A16,'SS2020'!$A:$AB,24,0),"")</f>
        <v>73.924999999999997</v>
      </c>
      <c r="DD16" s="9">
        <f>IFERROR(VLOOKUP($A16,'SS2020'!$A:$AB,25,0),"")</f>
        <v>82.1</v>
      </c>
      <c r="DE16" s="9">
        <f>IFERROR(VLOOKUP($A16,'SS2020'!$A:$AB,26,0),"")</f>
        <v>90</v>
      </c>
      <c r="DF16" s="9">
        <f>IFERROR(VLOOKUP($A16,'SS2020'!$A:$AB,27,0),"")</f>
        <v>82.5</v>
      </c>
      <c r="DG16" s="39">
        <f>IFERROR(VLOOKUP(A16,'GSW2020'!A:D,4,0),"")</f>
        <v>7.2170172461753619E-6</v>
      </c>
      <c r="DH16" s="9">
        <f>IFERROR(VLOOKUP(A16,'GSW2020'!A:E,5,0),"")</f>
        <v>3783107.4750000001</v>
      </c>
      <c r="DI16" s="9">
        <f t="shared" si="0"/>
        <v>1</v>
      </c>
      <c r="DJ16" s="9">
        <f t="shared" si="1"/>
        <v>1</v>
      </c>
      <c r="DK16" s="9">
        <f>IFERROR(IF(INDEX('FSI2020 Results'!A:A,MATCH('Country characteristics'!A25,'FSI2020 Results'!B:B,0))&lt;11,1,0),"")</f>
        <v>0</v>
      </c>
      <c r="DL16" s="9">
        <f>IFERROR(IF(INDEX('FSI2020 Results'!A:A,MATCH('Country characteristics'!A25,'FSI2020 Results'!B:B,0))&lt;16,1,0),"")</f>
        <v>0</v>
      </c>
      <c r="DM16" s="10">
        <f t="shared" si="2"/>
        <v>0</v>
      </c>
      <c r="DN16" s="9">
        <f t="shared" si="3"/>
        <v>0</v>
      </c>
      <c r="DO16" s="9">
        <f t="shared" si="4"/>
        <v>0</v>
      </c>
      <c r="DP16" s="10">
        <f t="shared" si="5"/>
        <v>0</v>
      </c>
      <c r="DQ16" s="9">
        <f t="shared" si="6"/>
        <v>0</v>
      </c>
      <c r="DR16" s="9">
        <f t="shared" si="7"/>
        <v>0</v>
      </c>
      <c r="DS16" s="9">
        <f t="shared" si="8"/>
        <v>0</v>
      </c>
      <c r="DT16" s="10">
        <f t="shared" si="9"/>
        <v>0</v>
      </c>
      <c r="DU16" s="10">
        <f t="shared" si="10"/>
        <v>0</v>
      </c>
      <c r="DV16" s="9">
        <f t="shared" si="11"/>
        <v>0</v>
      </c>
      <c r="DW16" s="9">
        <f t="shared" si="12"/>
        <v>0</v>
      </c>
      <c r="DX16" s="9">
        <f t="shared" si="13"/>
        <v>0</v>
      </c>
      <c r="DY16" s="10">
        <f t="shared" si="14"/>
        <v>0</v>
      </c>
      <c r="DZ16" s="9">
        <f t="shared" si="15"/>
        <v>0</v>
      </c>
      <c r="EA16" s="10">
        <f t="shared" si="16"/>
        <v>0</v>
      </c>
      <c r="EB16" s="9">
        <f t="shared" si="17"/>
        <v>0</v>
      </c>
      <c r="EC16" s="9">
        <f t="shared" si="18"/>
        <v>1</v>
      </c>
      <c r="ED16" s="9">
        <f t="shared" si="19"/>
        <v>1</v>
      </c>
      <c r="EE16" s="9">
        <f t="shared" si="20"/>
        <v>0</v>
      </c>
      <c r="EF16" s="9">
        <v>1</v>
      </c>
      <c r="EG16" s="9">
        <f t="shared" si="21"/>
        <v>0</v>
      </c>
      <c r="EH16" s="9">
        <f t="shared" si="22"/>
        <v>0</v>
      </c>
      <c r="EI16" s="9">
        <f t="shared" si="23"/>
        <v>0</v>
      </c>
      <c r="EJ16" s="9">
        <f t="shared" si="24"/>
        <v>0</v>
      </c>
      <c r="EK16" s="9">
        <f t="shared" si="25"/>
        <v>0</v>
      </c>
      <c r="EL16" s="9">
        <f t="shared" si="26"/>
        <v>1</v>
      </c>
      <c r="EM16" s="9">
        <f t="shared" si="27"/>
        <v>0</v>
      </c>
      <c r="EN16" s="9">
        <f t="shared" si="28"/>
        <v>0</v>
      </c>
      <c r="EO16" s="9">
        <f t="shared" si="29"/>
        <v>0</v>
      </c>
      <c r="EP16" s="9">
        <f t="shared" si="30"/>
        <v>0</v>
      </c>
      <c r="EQ16" s="9">
        <f t="shared" si="31"/>
        <v>0</v>
      </c>
      <c r="ER16" s="9">
        <f t="shared" si="32"/>
        <v>1</v>
      </c>
      <c r="ES16" s="9">
        <f t="shared" si="33"/>
        <v>0</v>
      </c>
      <c r="ET16" s="10">
        <f t="shared" si="34"/>
        <v>0</v>
      </c>
      <c r="EU16" s="10">
        <f t="shared" si="35"/>
        <v>0</v>
      </c>
      <c r="EV16" s="10">
        <f t="shared" si="36"/>
        <v>0</v>
      </c>
      <c r="EW16" s="10">
        <f t="shared" si="37"/>
        <v>0</v>
      </c>
      <c r="EX16" s="10">
        <f t="shared" si="38"/>
        <v>0</v>
      </c>
      <c r="EY16" s="10">
        <f t="shared" si="39"/>
        <v>1</v>
      </c>
      <c r="EZ16" s="10">
        <f t="shared" si="40"/>
        <v>0</v>
      </c>
      <c r="FA16" s="10">
        <f t="shared" si="41"/>
        <v>0</v>
      </c>
      <c r="FB16" s="10">
        <f t="shared" si="42"/>
        <v>0</v>
      </c>
      <c r="FC16" s="10">
        <f t="shared" si="43"/>
        <v>1</v>
      </c>
      <c r="FD16" s="10">
        <f t="shared" si="44"/>
        <v>0</v>
      </c>
      <c r="FE16" s="10">
        <f t="shared" si="45"/>
        <v>0</v>
      </c>
    </row>
    <row r="17" spans="1:161">
      <c r="A17" t="s">
        <v>128</v>
      </c>
      <c r="B17" t="s">
        <v>128</v>
      </c>
      <c r="C17" t="s">
        <v>128</v>
      </c>
      <c r="D17">
        <v>1</v>
      </c>
      <c r="E17">
        <v>1</v>
      </c>
      <c r="F17" t="s">
        <v>129</v>
      </c>
      <c r="G17" t="s">
        <v>130</v>
      </c>
      <c r="H17" t="s">
        <v>128</v>
      </c>
      <c r="I17" s="8"/>
      <c r="J17" s="7" t="s">
        <v>896</v>
      </c>
      <c r="K17" s="7" t="s">
        <v>1131</v>
      </c>
      <c r="L17" s="8">
        <v>0</v>
      </c>
      <c r="M17" s="8">
        <v>0</v>
      </c>
      <c r="N17" s="8">
        <v>1</v>
      </c>
      <c r="O17" s="8">
        <v>1</v>
      </c>
      <c r="P17" s="8">
        <v>1</v>
      </c>
      <c r="Q17" s="8">
        <v>0</v>
      </c>
      <c r="R17" s="8">
        <v>1</v>
      </c>
      <c r="S17" s="8">
        <v>0</v>
      </c>
      <c r="T17" s="8">
        <v>0</v>
      </c>
      <c r="U17" s="8">
        <v>0</v>
      </c>
      <c r="V17" s="8">
        <v>0</v>
      </c>
      <c r="W17" s="8">
        <v>1</v>
      </c>
      <c r="X17" s="8">
        <v>0</v>
      </c>
      <c r="Y17" s="8">
        <v>1</v>
      </c>
      <c r="Z17" s="8">
        <v>1</v>
      </c>
      <c r="AA17" s="8">
        <v>0</v>
      </c>
      <c r="AB17" s="7" t="s">
        <v>1153</v>
      </c>
      <c r="AC17" s="1">
        <v>0</v>
      </c>
      <c r="AD17" s="1">
        <v>0</v>
      </c>
      <c r="AE17" s="7" t="s">
        <v>1133</v>
      </c>
      <c r="AF17" s="8"/>
      <c r="AG17" s="8"/>
      <c r="AH17" s="7" t="s">
        <v>896</v>
      </c>
      <c r="AI17" s="8"/>
      <c r="AJ17" s="8"/>
      <c r="AK17" s="8">
        <v>36</v>
      </c>
      <c r="AL17" s="8">
        <v>281.82681274414063</v>
      </c>
      <c r="AM17" s="8">
        <v>8.8873999193310738E-3</v>
      </c>
      <c r="AN17" s="8">
        <v>73.050003051757813</v>
      </c>
      <c r="AO17" s="36">
        <v>0.67</v>
      </c>
      <c r="AP17" s="36">
        <v>0.5</v>
      </c>
      <c r="AQ17" s="36">
        <v>0.75</v>
      </c>
      <c r="AR17" s="36">
        <v>1</v>
      </c>
      <c r="AS17" s="36">
        <v>1</v>
      </c>
      <c r="AT17" s="36">
        <v>1</v>
      </c>
      <c r="AU17" s="36">
        <v>1</v>
      </c>
      <c r="AV17" s="36">
        <v>1</v>
      </c>
      <c r="AW17" s="36">
        <v>1</v>
      </c>
      <c r="AX17" s="36">
        <v>1</v>
      </c>
      <c r="AY17" s="36">
        <v>1</v>
      </c>
      <c r="AZ17" s="36">
        <v>0.75</v>
      </c>
      <c r="BA17" s="36">
        <v>1</v>
      </c>
      <c r="BB17" s="36">
        <v>1</v>
      </c>
      <c r="BC17" s="36">
        <v>0.5</v>
      </c>
      <c r="BD17" s="36">
        <v>0.4</v>
      </c>
      <c r="BE17" s="36">
        <v>0.56999999999999995</v>
      </c>
      <c r="BF17" s="36">
        <v>0.24</v>
      </c>
      <c r="BG17" s="36">
        <v>0</v>
      </c>
      <c r="BH17" s="36">
        <v>0.23</v>
      </c>
      <c r="BI17" s="36">
        <v>78.400000000000006</v>
      </c>
      <c r="BJ17" s="36">
        <v>100</v>
      </c>
      <c r="BK17" s="36">
        <v>77.5</v>
      </c>
      <c r="BL17" s="36">
        <v>26</v>
      </c>
      <c r="BM17" s="8">
        <v>3.7789999623782933E-4</v>
      </c>
      <c r="BN17" s="8">
        <v>173834114.69999999</v>
      </c>
      <c r="BO17" t="s">
        <v>128</v>
      </c>
      <c r="BP17" s="8">
        <v>1</v>
      </c>
      <c r="BQ17" s="8">
        <v>1</v>
      </c>
      <c r="BR17" s="8">
        <v>619841978368</v>
      </c>
      <c r="BS17" s="8">
        <v>1</v>
      </c>
      <c r="BT17" s="8">
        <v>2</v>
      </c>
      <c r="BU17" s="8">
        <v>2653.0011944663192</v>
      </c>
      <c r="BV17" s="8">
        <v>6.9842993800182024E-2</v>
      </c>
      <c r="BW17" s="8">
        <v>100</v>
      </c>
      <c r="BX17" s="8">
        <v>1.8672924298438826E-2</v>
      </c>
      <c r="BY17" s="8">
        <v>0</v>
      </c>
      <c r="BZ17" s="8">
        <v>4</v>
      </c>
      <c r="CA17" s="7" t="s">
        <v>896</v>
      </c>
      <c r="CB17" s="8">
        <v>6127000000</v>
      </c>
      <c r="CC17" s="8">
        <v>740.66607666015625</v>
      </c>
      <c r="CD17" s="8"/>
      <c r="CE17" s="8"/>
      <c r="CF17" s="8">
        <v>0</v>
      </c>
      <c r="CG17" s="8">
        <v>222506936.93000001</v>
      </c>
      <c r="CH17" s="8">
        <v>0</v>
      </c>
      <c r="CI17" s="8" t="s">
        <v>1153</v>
      </c>
      <c r="CJ17" s="8">
        <v>0</v>
      </c>
      <c r="CK17" s="8">
        <v>0</v>
      </c>
      <c r="CL17" s="8">
        <v>0</v>
      </c>
      <c r="CM17" s="8">
        <v>0</v>
      </c>
      <c r="CN17" s="8">
        <v>0</v>
      </c>
      <c r="CO17" s="8">
        <v>0</v>
      </c>
      <c r="CP17" s="8">
        <v>0</v>
      </c>
      <c r="CQ17" s="8">
        <v>1</v>
      </c>
      <c r="CR17" s="8">
        <v>0</v>
      </c>
      <c r="CS17" s="8">
        <v>0</v>
      </c>
      <c r="CT17" s="8">
        <v>0</v>
      </c>
      <c r="CU17" s="8">
        <v>0</v>
      </c>
      <c r="CV17" s="8">
        <v>0</v>
      </c>
      <c r="CW17" s="8">
        <v>0</v>
      </c>
      <c r="CX17" s="8">
        <v>1</v>
      </c>
      <c r="CY17" s="8">
        <v>0</v>
      </c>
      <c r="CZ17" s="9">
        <f>IFERROR(VLOOKUP(A17,'FSI2020 Results'!B:H,4,0),"")</f>
        <v>289.06936119417031</v>
      </c>
      <c r="DA17" s="9">
        <f>IFERROR(VLOOKUP(A17,'FSI2020 Results'!B:H,5,0),"")</f>
        <v>8.4893377278176876E-3</v>
      </c>
      <c r="DB17" s="9">
        <f>IFERROR(VLOOKUP(A17,'FSI2020 Results'!B:H,6,0),"")</f>
        <v>72.724999999999994</v>
      </c>
      <c r="DC17" s="9">
        <f>IFERROR(VLOOKUP($A17,'SS2020'!$A:$AB,24,0),"")</f>
        <v>72.724999999999994</v>
      </c>
      <c r="DD17" s="9">
        <f>IFERROR(VLOOKUP($A17,'SS2020'!$A:$AB,25,0),"")</f>
        <v>78.400000000000006</v>
      </c>
      <c r="DE17" s="9">
        <f>IFERROR(VLOOKUP($A17,'SS2020'!$A:$AB,26,0),"")</f>
        <v>100</v>
      </c>
      <c r="DF17" s="9">
        <f>IFERROR(VLOOKUP($A17,'SS2020'!$A:$AB,27,0),"")</f>
        <v>77.5</v>
      </c>
      <c r="DG17" s="39">
        <f>IFERROR(VLOOKUP(A17,'GSW2020'!A:D,4,0),"")</f>
        <v>4.2447549054034305E-4</v>
      </c>
      <c r="DH17" s="9">
        <f>IFERROR(VLOOKUP(A17,'GSW2020'!A:E,5,0),"")</f>
        <v>222506936.93000001</v>
      </c>
      <c r="DI17" s="9">
        <f t="shared" si="0"/>
        <v>1</v>
      </c>
      <c r="DJ17" s="9">
        <f t="shared" si="1"/>
        <v>1</v>
      </c>
      <c r="DK17" s="9">
        <f>IFERROR(IF(INDEX('FSI2020 Results'!A:A,MATCH('Country characteristics'!A27,'FSI2020 Results'!B:B,0))&lt;11,1,0),"")</f>
        <v>0</v>
      </c>
      <c r="DL17" s="9">
        <f>IFERROR(IF(INDEX('FSI2020 Results'!A:A,MATCH('Country characteristics'!A27,'FSI2020 Results'!B:B,0))&lt;16,1,0),"")</f>
        <v>0</v>
      </c>
      <c r="DM17" s="10">
        <f t="shared" si="2"/>
        <v>0</v>
      </c>
      <c r="DN17" s="9">
        <f t="shared" si="3"/>
        <v>0</v>
      </c>
      <c r="DO17" s="9">
        <f t="shared" si="4"/>
        <v>1</v>
      </c>
      <c r="DP17" s="10">
        <f t="shared" si="5"/>
        <v>1</v>
      </c>
      <c r="DQ17" s="9">
        <f t="shared" si="6"/>
        <v>1</v>
      </c>
      <c r="DR17" s="9">
        <f t="shared" si="7"/>
        <v>0</v>
      </c>
      <c r="DS17" s="9">
        <f t="shared" si="8"/>
        <v>1</v>
      </c>
      <c r="DT17" s="10">
        <f t="shared" si="9"/>
        <v>0</v>
      </c>
      <c r="DU17" s="10">
        <f t="shared" si="10"/>
        <v>1</v>
      </c>
      <c r="DV17" s="9">
        <f t="shared" si="11"/>
        <v>1</v>
      </c>
      <c r="DW17" s="9">
        <f t="shared" si="12"/>
        <v>0</v>
      </c>
      <c r="DX17" s="9">
        <f t="shared" si="13"/>
        <v>1</v>
      </c>
      <c r="DY17" s="10">
        <f t="shared" si="14"/>
        <v>1</v>
      </c>
      <c r="DZ17" s="9">
        <f t="shared" si="15"/>
        <v>0</v>
      </c>
      <c r="EA17" s="10">
        <f t="shared" si="16"/>
        <v>0</v>
      </c>
      <c r="EB17" s="9">
        <f t="shared" si="17"/>
        <v>1</v>
      </c>
      <c r="EC17" s="9">
        <f t="shared" si="18"/>
        <v>0</v>
      </c>
      <c r="ED17" s="9">
        <f t="shared" si="19"/>
        <v>1</v>
      </c>
      <c r="EE17" s="9">
        <f t="shared" si="20"/>
        <v>1</v>
      </c>
      <c r="EF17" s="9">
        <v>1</v>
      </c>
      <c r="EG17" s="9">
        <f t="shared" si="21"/>
        <v>0</v>
      </c>
      <c r="EH17" s="9">
        <f t="shared" si="22"/>
        <v>0</v>
      </c>
      <c r="EI17" s="9">
        <f t="shared" si="23"/>
        <v>0</v>
      </c>
      <c r="EJ17" s="9">
        <f t="shared" si="24"/>
        <v>0</v>
      </c>
      <c r="EK17" s="9">
        <f t="shared" si="25"/>
        <v>0</v>
      </c>
      <c r="EL17" s="9">
        <f t="shared" si="26"/>
        <v>0</v>
      </c>
      <c r="EM17" s="9">
        <f t="shared" si="27"/>
        <v>1</v>
      </c>
      <c r="EN17" s="9">
        <f t="shared" si="28"/>
        <v>0</v>
      </c>
      <c r="EO17" s="9">
        <f t="shared" si="29"/>
        <v>0</v>
      </c>
      <c r="EP17" s="9">
        <f t="shared" si="30"/>
        <v>0</v>
      </c>
      <c r="EQ17" s="9">
        <f t="shared" si="31"/>
        <v>0</v>
      </c>
      <c r="ER17" s="9">
        <f t="shared" si="32"/>
        <v>0</v>
      </c>
      <c r="ES17" s="9">
        <f t="shared" si="33"/>
        <v>1</v>
      </c>
      <c r="ET17" s="10">
        <f t="shared" si="34"/>
        <v>0</v>
      </c>
      <c r="EU17" s="10">
        <f t="shared" si="35"/>
        <v>0</v>
      </c>
      <c r="EV17" s="10">
        <f t="shared" si="36"/>
        <v>0</v>
      </c>
      <c r="EW17" s="10">
        <f t="shared" si="37"/>
        <v>0</v>
      </c>
      <c r="EX17" s="10">
        <f t="shared" si="38"/>
        <v>0</v>
      </c>
      <c r="EY17" s="10">
        <f t="shared" si="39"/>
        <v>1</v>
      </c>
      <c r="EZ17" s="10">
        <f t="shared" si="40"/>
        <v>0</v>
      </c>
      <c r="FA17" s="10">
        <f t="shared" si="41"/>
        <v>0</v>
      </c>
      <c r="FB17" s="10">
        <f t="shared" si="42"/>
        <v>0</v>
      </c>
      <c r="FC17" s="10">
        <f t="shared" si="43"/>
        <v>0</v>
      </c>
      <c r="FD17" s="10">
        <f t="shared" si="44"/>
        <v>1</v>
      </c>
      <c r="FE17" s="10">
        <f t="shared" si="45"/>
        <v>0</v>
      </c>
    </row>
    <row r="18" spans="1:161">
      <c r="A18" t="s">
        <v>281</v>
      </c>
      <c r="B18" t="s">
        <v>281</v>
      </c>
      <c r="C18" t="s">
        <v>281</v>
      </c>
      <c r="D18">
        <v>1</v>
      </c>
      <c r="E18">
        <v>1</v>
      </c>
      <c r="F18" t="s">
        <v>282</v>
      </c>
      <c r="G18" t="s">
        <v>283</v>
      </c>
      <c r="H18" t="s">
        <v>281</v>
      </c>
      <c r="I18" s="8">
        <v>1</v>
      </c>
      <c r="J18" s="7" t="s">
        <v>1138</v>
      </c>
      <c r="K18" s="7" t="s">
        <v>1128</v>
      </c>
      <c r="L18" s="8">
        <v>0</v>
      </c>
      <c r="M18" s="8">
        <v>0</v>
      </c>
      <c r="N18" s="8">
        <v>0</v>
      </c>
      <c r="O18" s="8">
        <v>0</v>
      </c>
      <c r="P18" s="8">
        <v>0</v>
      </c>
      <c r="Q18" s="8">
        <v>0</v>
      </c>
      <c r="R18" s="8">
        <v>0</v>
      </c>
      <c r="S18" s="8">
        <v>0</v>
      </c>
      <c r="T18" s="8">
        <v>0</v>
      </c>
      <c r="U18" s="8">
        <v>0</v>
      </c>
      <c r="V18" s="8">
        <v>0</v>
      </c>
      <c r="W18" s="8">
        <v>0</v>
      </c>
      <c r="X18" s="8">
        <v>0</v>
      </c>
      <c r="Y18" s="8">
        <v>0</v>
      </c>
      <c r="Z18" s="8">
        <v>0</v>
      </c>
      <c r="AA18" s="8">
        <v>0</v>
      </c>
      <c r="AB18" s="7" t="s">
        <v>1137</v>
      </c>
      <c r="AC18" s="1">
        <v>0</v>
      </c>
      <c r="AD18" s="1">
        <v>1</v>
      </c>
      <c r="AE18" s="7" t="s">
        <v>1136</v>
      </c>
      <c r="AF18" s="8">
        <v>40287647757</v>
      </c>
      <c r="AG18" s="8"/>
      <c r="AH18" s="7" t="s">
        <v>896</v>
      </c>
      <c r="AI18" s="8"/>
      <c r="AJ18" s="8"/>
      <c r="AK18" s="8">
        <v>88</v>
      </c>
      <c r="AL18" s="8">
        <v>94.821853637695313</v>
      </c>
      <c r="AM18" s="8">
        <v>2.9901999514549971E-3</v>
      </c>
      <c r="AN18" s="8">
        <v>80.349998474121094</v>
      </c>
      <c r="AO18" s="36">
        <v>0.6</v>
      </c>
      <c r="AP18" s="36">
        <v>0.5</v>
      </c>
      <c r="AQ18" s="36">
        <v>1</v>
      </c>
      <c r="AR18" s="36">
        <v>0.5</v>
      </c>
      <c r="AS18" s="36">
        <v>1</v>
      </c>
      <c r="AT18" s="36">
        <v>1</v>
      </c>
      <c r="AU18" s="36">
        <v>1</v>
      </c>
      <c r="AV18" s="36">
        <v>1</v>
      </c>
      <c r="AW18" s="36">
        <v>1</v>
      </c>
      <c r="AX18" s="36">
        <v>1</v>
      </c>
      <c r="AY18" s="36">
        <v>1</v>
      </c>
      <c r="AZ18" s="36">
        <v>0.375</v>
      </c>
      <c r="BA18" s="36">
        <v>1</v>
      </c>
      <c r="BB18" s="36">
        <v>1</v>
      </c>
      <c r="BC18" s="36">
        <v>0.5</v>
      </c>
      <c r="BD18" s="36">
        <v>0.5</v>
      </c>
      <c r="BE18" s="36">
        <v>0.74</v>
      </c>
      <c r="BF18" s="36">
        <v>1</v>
      </c>
      <c r="BG18" s="36">
        <v>1</v>
      </c>
      <c r="BH18" s="36">
        <v>0.35499999999999998</v>
      </c>
      <c r="BI18" s="36">
        <v>72</v>
      </c>
      <c r="BJ18" s="36">
        <v>100</v>
      </c>
      <c r="BK18" s="36">
        <v>72.916669999999996</v>
      </c>
      <c r="BL18" s="36">
        <v>77.375</v>
      </c>
      <c r="BM18" s="8">
        <v>6.1099999584257603E-6</v>
      </c>
      <c r="BN18" s="8">
        <v>2809457.0449999999</v>
      </c>
      <c r="BO18" t="s">
        <v>281</v>
      </c>
      <c r="BP18" s="8">
        <v>1</v>
      </c>
      <c r="BQ18" s="8">
        <v>1</v>
      </c>
      <c r="BR18" s="8">
        <v>3883949312</v>
      </c>
      <c r="BS18" s="8">
        <v>0</v>
      </c>
      <c r="BT18" s="8"/>
      <c r="BU18" s="8"/>
      <c r="BV18" s="8"/>
      <c r="BW18" s="8"/>
      <c r="BX18" s="8">
        <v>1.5418251361863568E-4</v>
      </c>
      <c r="BY18" s="8"/>
      <c r="BZ18" s="8">
        <v>7</v>
      </c>
      <c r="CA18" s="7" t="s">
        <v>896</v>
      </c>
      <c r="CB18" s="8">
        <v>40287647757</v>
      </c>
      <c r="CC18" s="8">
        <v>4072.2894592285156</v>
      </c>
      <c r="CD18" s="8"/>
      <c r="CE18" s="8"/>
      <c r="CF18" s="8">
        <v>0.25</v>
      </c>
      <c r="CG18" s="8">
        <v>6532516.5963731799</v>
      </c>
      <c r="CH18" s="8">
        <v>0</v>
      </c>
      <c r="CI18" s="8" t="s">
        <v>1138</v>
      </c>
      <c r="CJ18" s="8">
        <v>0</v>
      </c>
      <c r="CK18" s="8">
        <v>0</v>
      </c>
      <c r="CL18" s="8">
        <v>1</v>
      </c>
      <c r="CM18" s="8">
        <v>0</v>
      </c>
      <c r="CN18" s="8">
        <v>0</v>
      </c>
      <c r="CO18" s="8">
        <v>0</v>
      </c>
      <c r="CP18" s="8">
        <v>1</v>
      </c>
      <c r="CQ18" s="8">
        <v>0</v>
      </c>
      <c r="CR18" s="8">
        <v>0</v>
      </c>
      <c r="CS18" s="8">
        <v>0</v>
      </c>
      <c r="CT18" s="8">
        <v>0</v>
      </c>
      <c r="CU18" s="8">
        <v>0</v>
      </c>
      <c r="CV18" s="8">
        <v>0</v>
      </c>
      <c r="CW18" s="8">
        <v>1</v>
      </c>
      <c r="CX18" s="8">
        <v>0</v>
      </c>
      <c r="CY18" s="8">
        <v>0</v>
      </c>
      <c r="CZ18" s="9">
        <f>IFERROR(VLOOKUP(A18,'FSI2020 Results'!B:H,4,0),"")</f>
        <v>114.74294147467648</v>
      </c>
      <c r="DA18" s="9">
        <f>IFERROR(VLOOKUP(A18,'FSI2020 Results'!B:H,5,0),"")</f>
        <v>3.3697503534711954E-3</v>
      </c>
      <c r="DB18" s="9">
        <f>IFERROR(VLOOKUP(A18,'FSI2020 Results'!B:H,6,0),"")</f>
        <v>79.099999999999994</v>
      </c>
      <c r="DC18" s="9">
        <f>IFERROR(VLOOKUP($A18,'SS2020'!$A:$AB,24,0),"")</f>
        <v>79.099999999999994</v>
      </c>
      <c r="DD18" s="9">
        <f>IFERROR(VLOOKUP($A18,'SS2020'!$A:$AB,25,0),"")</f>
        <v>72</v>
      </c>
      <c r="DE18" s="9">
        <f>IFERROR(VLOOKUP($A18,'SS2020'!$A:$AB,26,0),"")</f>
        <v>100</v>
      </c>
      <c r="DF18" s="9">
        <f>IFERROR(VLOOKUP($A18,'SS2020'!$A:$AB,27,0),"")</f>
        <v>68.75</v>
      </c>
      <c r="DG18" s="39">
        <f>IFERROR(VLOOKUP(A18,'GSW2020'!A:D,4,0),"")</f>
        <v>1.246205275649802E-5</v>
      </c>
      <c r="DH18" s="9">
        <f>IFERROR(VLOOKUP(A18,'GSW2020'!A:E,5,0),"")</f>
        <v>6532516.5963731799</v>
      </c>
      <c r="DI18" s="9">
        <f t="shared" si="0"/>
        <v>1</v>
      </c>
      <c r="DJ18" s="9">
        <f t="shared" si="1"/>
        <v>1</v>
      </c>
      <c r="DK18" s="9">
        <f>IFERROR(IF(INDEX('FSI2020 Results'!A:A,MATCH('Country characteristics'!A29,'FSI2020 Results'!B:B,0))&lt;11,1,0),"")</f>
        <v>0</v>
      </c>
      <c r="DL18" s="9">
        <f>IFERROR(IF(INDEX('FSI2020 Results'!A:A,MATCH('Country characteristics'!A29,'FSI2020 Results'!B:B,0))&lt;16,1,0),"")</f>
        <v>0</v>
      </c>
      <c r="DM18" s="10">
        <f t="shared" si="2"/>
        <v>0</v>
      </c>
      <c r="DN18" s="9">
        <f t="shared" si="3"/>
        <v>0</v>
      </c>
      <c r="DO18" s="9">
        <f t="shared" si="4"/>
        <v>0</v>
      </c>
      <c r="DP18" s="10">
        <f t="shared" si="5"/>
        <v>0</v>
      </c>
      <c r="DQ18" s="9">
        <f t="shared" si="6"/>
        <v>0</v>
      </c>
      <c r="DR18" s="9">
        <f t="shared" si="7"/>
        <v>0</v>
      </c>
      <c r="DS18" s="9">
        <f t="shared" si="8"/>
        <v>0</v>
      </c>
      <c r="DT18" s="10">
        <f t="shared" si="9"/>
        <v>0</v>
      </c>
      <c r="DU18" s="10">
        <f t="shared" si="10"/>
        <v>0</v>
      </c>
      <c r="DV18" s="9">
        <f t="shared" si="11"/>
        <v>0</v>
      </c>
      <c r="DW18" s="9">
        <f t="shared" si="12"/>
        <v>0</v>
      </c>
      <c r="DX18" s="9">
        <f t="shared" si="13"/>
        <v>0</v>
      </c>
      <c r="DY18" s="10">
        <f t="shared" si="14"/>
        <v>0</v>
      </c>
      <c r="DZ18" s="9">
        <f t="shared" si="15"/>
        <v>0</v>
      </c>
      <c r="EA18" s="10">
        <f t="shared" si="16"/>
        <v>0</v>
      </c>
      <c r="EB18" s="9">
        <f t="shared" si="17"/>
        <v>0</v>
      </c>
      <c r="EC18" s="9">
        <f t="shared" si="18"/>
        <v>1</v>
      </c>
      <c r="ED18" s="9">
        <f t="shared" si="19"/>
        <v>1</v>
      </c>
      <c r="EE18" s="9">
        <f t="shared" si="20"/>
        <v>0</v>
      </c>
      <c r="EF18" s="9">
        <v>1</v>
      </c>
      <c r="EG18" s="9">
        <f t="shared" si="21"/>
        <v>0</v>
      </c>
      <c r="EH18" s="9">
        <f t="shared" si="22"/>
        <v>0</v>
      </c>
      <c r="EI18" s="9">
        <f t="shared" si="23"/>
        <v>0</v>
      </c>
      <c r="EJ18" s="9">
        <f t="shared" si="24"/>
        <v>0</v>
      </c>
      <c r="EK18" s="9">
        <f t="shared" si="25"/>
        <v>0</v>
      </c>
      <c r="EL18" s="9">
        <f t="shared" si="26"/>
        <v>1</v>
      </c>
      <c r="EM18" s="9">
        <f t="shared" si="27"/>
        <v>0</v>
      </c>
      <c r="EN18" s="9">
        <f t="shared" si="28"/>
        <v>0</v>
      </c>
      <c r="EO18" s="9">
        <f t="shared" si="29"/>
        <v>1</v>
      </c>
      <c r="EP18" s="9">
        <f t="shared" si="30"/>
        <v>0</v>
      </c>
      <c r="EQ18" s="9">
        <f t="shared" si="31"/>
        <v>1</v>
      </c>
      <c r="ER18" s="9">
        <f t="shared" si="32"/>
        <v>0</v>
      </c>
      <c r="ES18" s="9">
        <f t="shared" si="33"/>
        <v>0</v>
      </c>
      <c r="ET18" s="10">
        <f t="shared" si="34"/>
        <v>0</v>
      </c>
      <c r="EU18" s="10">
        <f t="shared" si="35"/>
        <v>0</v>
      </c>
      <c r="EV18" s="10">
        <f t="shared" si="36"/>
        <v>0</v>
      </c>
      <c r="EW18" s="10">
        <f t="shared" si="37"/>
        <v>1</v>
      </c>
      <c r="EX18" s="10">
        <f t="shared" si="38"/>
        <v>1</v>
      </c>
      <c r="EY18" s="10">
        <f t="shared" si="39"/>
        <v>0</v>
      </c>
      <c r="EZ18" s="10">
        <f t="shared" si="40"/>
        <v>0</v>
      </c>
      <c r="FA18" s="10">
        <f t="shared" si="41"/>
        <v>0</v>
      </c>
      <c r="FB18" s="10">
        <f t="shared" si="42"/>
        <v>0</v>
      </c>
      <c r="FC18" s="10">
        <f t="shared" si="43"/>
        <v>1</v>
      </c>
      <c r="FD18" s="10">
        <f t="shared" si="44"/>
        <v>0</v>
      </c>
      <c r="FE18" s="10">
        <f t="shared" si="45"/>
        <v>0</v>
      </c>
    </row>
    <row r="19" spans="1:161">
      <c r="A19" t="s">
        <v>347</v>
      </c>
      <c r="B19" t="s">
        <v>347</v>
      </c>
      <c r="C19" t="s">
        <v>1154</v>
      </c>
      <c r="D19">
        <v>1</v>
      </c>
      <c r="E19">
        <v>1</v>
      </c>
      <c r="F19" t="s">
        <v>348</v>
      </c>
      <c r="G19" t="s">
        <v>349</v>
      </c>
      <c r="H19" t="s">
        <v>347</v>
      </c>
      <c r="I19" s="8">
        <v>1</v>
      </c>
      <c r="J19" s="7" t="s">
        <v>1135</v>
      </c>
      <c r="K19" s="7" t="s">
        <v>1128</v>
      </c>
      <c r="L19" s="8">
        <v>0</v>
      </c>
      <c r="M19" s="8">
        <v>0</v>
      </c>
      <c r="N19" s="8">
        <v>0</v>
      </c>
      <c r="O19" s="8">
        <v>1</v>
      </c>
      <c r="P19" s="8">
        <v>0</v>
      </c>
      <c r="Q19" s="8">
        <v>0</v>
      </c>
      <c r="R19" s="8">
        <v>0</v>
      </c>
      <c r="S19" s="8">
        <v>0</v>
      </c>
      <c r="T19" s="8">
        <v>0</v>
      </c>
      <c r="U19" s="8">
        <v>0</v>
      </c>
      <c r="V19" s="8">
        <v>0</v>
      </c>
      <c r="W19" s="8">
        <v>0</v>
      </c>
      <c r="X19" s="8">
        <v>0</v>
      </c>
      <c r="Y19" s="8">
        <v>0</v>
      </c>
      <c r="Z19" s="8">
        <v>0</v>
      </c>
      <c r="AA19" s="8">
        <v>1</v>
      </c>
      <c r="AB19" s="7" t="s">
        <v>1135</v>
      </c>
      <c r="AC19" s="1">
        <v>1</v>
      </c>
      <c r="AD19" s="1">
        <v>0</v>
      </c>
      <c r="AE19" s="7" t="s">
        <v>1130</v>
      </c>
      <c r="AF19" s="8">
        <v>18616018903</v>
      </c>
      <c r="AG19" s="8"/>
      <c r="AH19" s="7" t="s">
        <v>896</v>
      </c>
      <c r="AI19" s="8"/>
      <c r="AJ19" s="8"/>
      <c r="AK19" s="8">
        <v>103</v>
      </c>
      <c r="AL19" s="8">
        <v>39.449378967285156</v>
      </c>
      <c r="AM19" s="8">
        <v>1.2440000427886844E-3</v>
      </c>
      <c r="AN19" s="8">
        <v>68.724998474121094</v>
      </c>
      <c r="AO19" s="36">
        <v>0.6</v>
      </c>
      <c r="AP19" s="36">
        <v>0.5</v>
      </c>
      <c r="AQ19" s="36">
        <v>1</v>
      </c>
      <c r="AR19" s="36">
        <v>0.5</v>
      </c>
      <c r="AS19" s="36">
        <v>0</v>
      </c>
      <c r="AT19" s="36">
        <v>1</v>
      </c>
      <c r="AU19" s="36">
        <v>1</v>
      </c>
      <c r="AV19" s="36">
        <v>1</v>
      </c>
      <c r="AW19" s="36">
        <v>0.5</v>
      </c>
      <c r="AX19" s="36">
        <v>1</v>
      </c>
      <c r="AY19" s="36">
        <v>0.875</v>
      </c>
      <c r="AZ19" s="36">
        <v>0.75</v>
      </c>
      <c r="BA19" s="36">
        <v>0</v>
      </c>
      <c r="BB19" s="36">
        <v>1</v>
      </c>
      <c r="BC19" s="36">
        <v>0.25</v>
      </c>
      <c r="BD19" s="36">
        <v>0.6</v>
      </c>
      <c r="BE19" s="36">
        <v>0.87</v>
      </c>
      <c r="BF19" s="36">
        <v>1</v>
      </c>
      <c r="BG19" s="36">
        <v>0.88</v>
      </c>
      <c r="BH19" s="36">
        <v>0.42</v>
      </c>
      <c r="BI19" s="36">
        <v>52</v>
      </c>
      <c r="BJ19" s="36">
        <v>90</v>
      </c>
      <c r="BK19" s="36">
        <v>57.91666</v>
      </c>
      <c r="BL19" s="36">
        <v>79.25</v>
      </c>
      <c r="BM19" s="8">
        <v>1.7999999499807018E-6</v>
      </c>
      <c r="BN19" s="8">
        <v>825767.37760000001</v>
      </c>
      <c r="BO19" t="s">
        <v>347</v>
      </c>
      <c r="BP19" s="8">
        <v>1</v>
      </c>
      <c r="BQ19" s="8">
        <v>1</v>
      </c>
      <c r="BR19" s="8">
        <v>0</v>
      </c>
      <c r="BS19" s="8">
        <v>1</v>
      </c>
      <c r="BT19" s="8">
        <v>56</v>
      </c>
      <c r="BU19" s="8">
        <v>74.337286334227898</v>
      </c>
      <c r="BV19" s="8">
        <v>1.9570057636586367E-3</v>
      </c>
      <c r="BW19" s="8">
        <v>55.257888988619051</v>
      </c>
      <c r="BX19" s="8">
        <v>8.5520750487205361E-5</v>
      </c>
      <c r="BY19" s="8">
        <v>0.22</v>
      </c>
      <c r="BZ19" s="8">
        <v>4</v>
      </c>
      <c r="CA19" s="7" t="s">
        <v>896</v>
      </c>
      <c r="CB19" s="8">
        <v>18616018903</v>
      </c>
      <c r="CC19" s="8">
        <v>338.94633483886719</v>
      </c>
      <c r="CD19" s="8"/>
      <c r="CE19" s="8"/>
      <c r="CF19" s="8">
        <v>0.2199999988079071</v>
      </c>
      <c r="CG19" s="8">
        <v>7434009.1839372804</v>
      </c>
      <c r="CH19" s="8">
        <v>0</v>
      </c>
      <c r="CI19" s="8" t="s">
        <v>1014</v>
      </c>
      <c r="CJ19" s="8">
        <v>0</v>
      </c>
      <c r="CK19" s="8">
        <v>0</v>
      </c>
      <c r="CL19" s="8">
        <v>0</v>
      </c>
      <c r="CM19" s="8">
        <v>0</v>
      </c>
      <c r="CN19" s="8">
        <v>0</v>
      </c>
      <c r="CO19" s="8">
        <v>0</v>
      </c>
      <c r="CP19" s="8">
        <v>0</v>
      </c>
      <c r="CQ19" s="8">
        <v>0</v>
      </c>
      <c r="CR19" s="8">
        <v>0</v>
      </c>
      <c r="CS19" s="8">
        <v>0</v>
      </c>
      <c r="CT19" s="8">
        <v>1</v>
      </c>
      <c r="CU19" s="8">
        <v>0</v>
      </c>
      <c r="CV19" s="8">
        <v>0</v>
      </c>
      <c r="CW19" s="8">
        <v>0</v>
      </c>
      <c r="CX19" s="8">
        <v>0</v>
      </c>
      <c r="CY19" s="8">
        <v>0</v>
      </c>
      <c r="CZ19" s="9">
        <f>IFERROR(VLOOKUP(A19,'FSI2020 Results'!B:H,4,0),"")</f>
        <v>58.37322219957079</v>
      </c>
      <c r="DA19" s="9">
        <f>IFERROR(VLOOKUP(A19,'FSI2020 Results'!B:H,5,0),"")</f>
        <v>1.7142944359995187E-3</v>
      </c>
      <c r="DB19" s="9">
        <f>IFERROR(VLOOKUP(A19,'FSI2020 Results'!B:H,6,0),"")</f>
        <v>62.244500000000002</v>
      </c>
      <c r="DC19" s="9">
        <f>IFERROR(VLOOKUP($A19,'SS2020'!$A:$AB,24,0),"")</f>
        <v>62.244500000000002</v>
      </c>
      <c r="DD19" s="9">
        <f>IFERROR(VLOOKUP($A19,'SS2020'!$A:$AB,25,0),"")</f>
        <v>28</v>
      </c>
      <c r="DE19" s="9">
        <f>IFERROR(VLOOKUP($A19,'SS2020'!$A:$AB,26,0),"")</f>
        <v>95</v>
      </c>
      <c r="DF19" s="9">
        <f>IFERROR(VLOOKUP($A19,'SS2020'!$A:$AB,27,0),"")</f>
        <v>58.75</v>
      </c>
      <c r="DG19" s="39">
        <f>IFERROR(VLOOKUP(A19,'GSW2020'!A:D,4,0),"")</f>
        <v>1.4181826142462785E-5</v>
      </c>
      <c r="DH19" s="9">
        <f>IFERROR(VLOOKUP(A19,'GSW2020'!A:E,5,0),"")</f>
        <v>7434009.1839372804</v>
      </c>
      <c r="DI19" s="9">
        <f t="shared" si="0"/>
        <v>1</v>
      </c>
      <c r="DJ19" s="9">
        <f t="shared" si="1"/>
        <v>1</v>
      </c>
      <c r="DK19" s="9">
        <f>IFERROR(IF(INDEX('FSI2020 Results'!A:A,MATCH('Country characteristics'!A32,'FSI2020 Results'!B:B,0))&lt;11,1,0),"")</f>
        <v>0</v>
      </c>
      <c r="DL19" s="9">
        <f>IFERROR(IF(INDEX('FSI2020 Results'!A:A,MATCH('Country characteristics'!A32,'FSI2020 Results'!B:B,0))&lt;16,1,0),"")</f>
        <v>0</v>
      </c>
      <c r="DM19" s="10">
        <f t="shared" si="2"/>
        <v>0</v>
      </c>
      <c r="DN19" s="9">
        <f t="shared" si="3"/>
        <v>0</v>
      </c>
      <c r="DO19" s="9">
        <f t="shared" si="4"/>
        <v>0</v>
      </c>
      <c r="DP19" s="10">
        <f t="shared" si="5"/>
        <v>0</v>
      </c>
      <c r="DQ19" s="9">
        <f t="shared" si="6"/>
        <v>0</v>
      </c>
      <c r="DR19" s="9">
        <f t="shared" si="7"/>
        <v>0</v>
      </c>
      <c r="DS19" s="9">
        <f t="shared" si="8"/>
        <v>0</v>
      </c>
      <c r="DT19" s="10">
        <f t="shared" si="9"/>
        <v>0</v>
      </c>
      <c r="DU19" s="10">
        <f t="shared" si="10"/>
        <v>0</v>
      </c>
      <c r="DV19" s="9">
        <f t="shared" si="11"/>
        <v>0</v>
      </c>
      <c r="DW19" s="9">
        <f t="shared" si="12"/>
        <v>0</v>
      </c>
      <c r="DX19" s="9">
        <f t="shared" si="13"/>
        <v>0</v>
      </c>
      <c r="DY19" s="10">
        <f t="shared" si="14"/>
        <v>0</v>
      </c>
      <c r="DZ19" s="9">
        <f t="shared" si="15"/>
        <v>0</v>
      </c>
      <c r="EA19" s="10">
        <f t="shared" si="16"/>
        <v>0</v>
      </c>
      <c r="EB19" s="9">
        <f t="shared" si="17"/>
        <v>0</v>
      </c>
      <c r="EC19" s="9">
        <f t="shared" si="18"/>
        <v>1</v>
      </c>
      <c r="ED19" s="9">
        <f t="shared" si="19"/>
        <v>1</v>
      </c>
      <c r="EE19" s="9">
        <f t="shared" si="20"/>
        <v>0</v>
      </c>
      <c r="EF19" s="9">
        <v>1</v>
      </c>
      <c r="EG19" s="9">
        <f t="shared" si="21"/>
        <v>0</v>
      </c>
      <c r="EH19" s="9">
        <f t="shared" si="22"/>
        <v>0</v>
      </c>
      <c r="EI19" s="9">
        <f t="shared" si="23"/>
        <v>0</v>
      </c>
      <c r="EJ19" s="9">
        <f t="shared" si="24"/>
        <v>0</v>
      </c>
      <c r="EK19" s="9">
        <f t="shared" si="25"/>
        <v>1</v>
      </c>
      <c r="EL19" s="9">
        <f t="shared" si="26"/>
        <v>0</v>
      </c>
      <c r="EM19" s="9">
        <f t="shared" si="27"/>
        <v>0</v>
      </c>
      <c r="EN19" s="9">
        <f t="shared" si="28"/>
        <v>1</v>
      </c>
      <c r="EO19" s="9">
        <f t="shared" si="29"/>
        <v>0</v>
      </c>
      <c r="EP19" s="9">
        <f t="shared" si="30"/>
        <v>0</v>
      </c>
      <c r="EQ19" s="9">
        <f t="shared" si="31"/>
        <v>0</v>
      </c>
      <c r="ER19" s="9">
        <f t="shared" si="32"/>
        <v>1</v>
      </c>
      <c r="ES19" s="9">
        <f t="shared" si="33"/>
        <v>0</v>
      </c>
      <c r="ET19" s="10">
        <f t="shared" si="34"/>
        <v>0</v>
      </c>
      <c r="EU19" s="10">
        <f t="shared" si="35"/>
        <v>0</v>
      </c>
      <c r="EV19" s="10">
        <f t="shared" si="36"/>
        <v>0</v>
      </c>
      <c r="EW19" s="10">
        <f t="shared" si="37"/>
        <v>0</v>
      </c>
      <c r="EX19" s="10">
        <f t="shared" si="38"/>
        <v>0</v>
      </c>
      <c r="EY19" s="10">
        <f t="shared" si="39"/>
        <v>0</v>
      </c>
      <c r="EZ19" s="10">
        <f t="shared" si="40"/>
        <v>1</v>
      </c>
      <c r="FA19" s="10">
        <f t="shared" si="41"/>
        <v>0</v>
      </c>
      <c r="FB19" s="10">
        <f t="shared" si="42"/>
        <v>0</v>
      </c>
      <c r="FC19" s="10">
        <f t="shared" si="43"/>
        <v>0</v>
      </c>
      <c r="FD19" s="10">
        <f t="shared" si="44"/>
        <v>0</v>
      </c>
      <c r="FE19" s="10">
        <f t="shared" si="45"/>
        <v>0</v>
      </c>
    </row>
    <row r="20" spans="1:161">
      <c r="A20" t="s">
        <v>227</v>
      </c>
      <c r="B20" t="s">
        <v>227</v>
      </c>
      <c r="C20" t="s">
        <v>1155</v>
      </c>
      <c r="D20">
        <v>1</v>
      </c>
      <c r="E20">
        <v>1</v>
      </c>
      <c r="F20" t="s">
        <v>228</v>
      </c>
      <c r="G20" t="s">
        <v>229</v>
      </c>
      <c r="H20" t="s">
        <v>227</v>
      </c>
      <c r="I20" s="8">
        <v>1</v>
      </c>
      <c r="J20" s="7" t="s">
        <v>1138</v>
      </c>
      <c r="K20" s="7" t="s">
        <v>1128</v>
      </c>
      <c r="L20" s="8">
        <v>0</v>
      </c>
      <c r="M20" s="8">
        <v>0</v>
      </c>
      <c r="N20" s="8">
        <v>0</v>
      </c>
      <c r="O20" s="8">
        <v>1</v>
      </c>
      <c r="P20" s="8">
        <v>0</v>
      </c>
      <c r="Q20" s="8">
        <v>0</v>
      </c>
      <c r="R20" s="8">
        <v>0</v>
      </c>
      <c r="S20" s="8">
        <v>0</v>
      </c>
      <c r="T20" s="8">
        <v>0</v>
      </c>
      <c r="U20" s="8">
        <v>0</v>
      </c>
      <c r="V20" s="8">
        <v>0</v>
      </c>
      <c r="W20" s="8">
        <v>0</v>
      </c>
      <c r="X20" s="8">
        <v>0</v>
      </c>
      <c r="Y20" s="8">
        <v>0</v>
      </c>
      <c r="Z20" s="8">
        <v>0</v>
      </c>
      <c r="AA20" s="8">
        <v>0</v>
      </c>
      <c r="AB20" s="7" t="s">
        <v>1137</v>
      </c>
      <c r="AC20" s="1">
        <v>0</v>
      </c>
      <c r="AD20" s="1">
        <v>1</v>
      </c>
      <c r="AE20" s="7" t="s">
        <v>1130</v>
      </c>
      <c r="AF20" s="8">
        <v>1868630000000</v>
      </c>
      <c r="AG20" s="8"/>
      <c r="AH20" s="7" t="s">
        <v>896</v>
      </c>
      <c r="AI20" s="8"/>
      <c r="AJ20" s="8"/>
      <c r="AK20" s="8">
        <v>73</v>
      </c>
      <c r="AL20" s="8">
        <v>137.99749755859375</v>
      </c>
      <c r="AM20" s="8">
        <v>4.3517998419702053E-3</v>
      </c>
      <c r="AN20" s="8">
        <v>49</v>
      </c>
      <c r="AO20" s="36">
        <v>0.5</v>
      </c>
      <c r="AP20" s="36">
        <v>0.25</v>
      </c>
      <c r="AQ20" s="36">
        <v>0.75</v>
      </c>
      <c r="AR20" s="36">
        <v>0.5</v>
      </c>
      <c r="AS20" s="36">
        <v>1</v>
      </c>
      <c r="AT20" s="36">
        <v>1</v>
      </c>
      <c r="AU20" s="36">
        <v>1</v>
      </c>
      <c r="AV20" s="36">
        <v>1</v>
      </c>
      <c r="AW20" s="36">
        <v>0.5</v>
      </c>
      <c r="AX20" s="36">
        <v>1</v>
      </c>
      <c r="AY20" s="36">
        <v>0.5</v>
      </c>
      <c r="AZ20" s="36">
        <v>0</v>
      </c>
      <c r="BA20" s="36">
        <v>0</v>
      </c>
      <c r="BB20" s="36">
        <v>0</v>
      </c>
      <c r="BC20" s="36">
        <v>0.5</v>
      </c>
      <c r="BD20" s="36">
        <v>0.3</v>
      </c>
      <c r="BE20" s="36">
        <v>0.52</v>
      </c>
      <c r="BF20" s="36">
        <v>0.34</v>
      </c>
      <c r="BG20" s="36">
        <v>0</v>
      </c>
      <c r="BH20" s="36">
        <v>0.14000000000000001</v>
      </c>
      <c r="BI20" s="36">
        <v>60</v>
      </c>
      <c r="BJ20" s="36">
        <v>90</v>
      </c>
      <c r="BK20" s="36">
        <v>21.66667</v>
      </c>
      <c r="BL20" s="36">
        <v>25</v>
      </c>
      <c r="BM20" s="8">
        <v>1.6137999482452869E-3</v>
      </c>
      <c r="BN20" s="8">
        <v>742367165.89999998</v>
      </c>
      <c r="BO20" t="s">
        <v>227</v>
      </c>
      <c r="BP20" s="8">
        <v>1</v>
      </c>
      <c r="BQ20" s="8">
        <v>1</v>
      </c>
      <c r="BR20" s="8">
        <v>40909991936</v>
      </c>
      <c r="BS20" s="8">
        <v>0</v>
      </c>
      <c r="BT20" s="8"/>
      <c r="BU20" s="8"/>
      <c r="BV20" s="8"/>
      <c r="BW20" s="8"/>
      <c r="BX20" s="8">
        <v>1.0995479595304279E-2</v>
      </c>
      <c r="BY20" s="8"/>
      <c r="BZ20" s="8">
        <v>55</v>
      </c>
      <c r="CA20" s="7" t="s">
        <v>1139</v>
      </c>
      <c r="CB20" s="8">
        <v>1868630000000</v>
      </c>
      <c r="CC20" s="8">
        <v>19400</v>
      </c>
      <c r="CD20" s="8"/>
      <c r="CE20" s="8"/>
      <c r="CF20" s="8">
        <v>0.34000000357627869</v>
      </c>
      <c r="CG20" s="8">
        <v>775222485.90999997</v>
      </c>
      <c r="CH20" s="8">
        <v>0</v>
      </c>
      <c r="CI20" s="8" t="s">
        <v>1138</v>
      </c>
      <c r="CJ20" s="8">
        <v>0</v>
      </c>
      <c r="CK20" s="8">
        <v>1</v>
      </c>
      <c r="CL20" s="8">
        <v>1</v>
      </c>
      <c r="CM20" s="8">
        <v>0</v>
      </c>
      <c r="CN20" s="8">
        <v>0</v>
      </c>
      <c r="CO20" s="8">
        <v>1</v>
      </c>
      <c r="CP20" s="8">
        <v>1</v>
      </c>
      <c r="CQ20" s="8">
        <v>0</v>
      </c>
      <c r="CR20" s="8">
        <v>0</v>
      </c>
      <c r="CS20" s="8">
        <v>0</v>
      </c>
      <c r="CT20" s="8">
        <v>0</v>
      </c>
      <c r="CU20" s="8">
        <v>0</v>
      </c>
      <c r="CV20" s="8">
        <v>0</v>
      </c>
      <c r="CW20" s="8">
        <v>1</v>
      </c>
      <c r="CX20" s="8">
        <v>0</v>
      </c>
      <c r="CY20" s="8">
        <v>0</v>
      </c>
      <c r="CZ20" s="9">
        <f>IFERROR(VLOOKUP(A20,'FSI2020 Results'!B:H,4,0),"")</f>
        <v>157.21232755462535</v>
      </c>
      <c r="DA20" s="9">
        <f>IFERROR(VLOOKUP(A20,'FSI2020 Results'!B:H,5,0),"")</f>
        <v>4.6169837511455675E-3</v>
      </c>
      <c r="DB20" s="9">
        <f>IFERROR(VLOOKUP(A20,'FSI2020 Results'!B:H,6,0),"")</f>
        <v>51.674999999999997</v>
      </c>
      <c r="DC20" s="9">
        <f>IFERROR(VLOOKUP($A20,'SS2020'!$A:$AB,24,0),"")</f>
        <v>51.674999999999997</v>
      </c>
      <c r="DD20" s="9">
        <f>IFERROR(VLOOKUP($A20,'SS2020'!$A:$AB,25,0),"")</f>
        <v>60</v>
      </c>
      <c r="DE20" s="9">
        <f>IFERROR(VLOOKUP($A20,'SS2020'!$A:$AB,26,0),"")</f>
        <v>97.5</v>
      </c>
      <c r="DF20" s="9">
        <f>IFERROR(VLOOKUP($A20,'SS2020'!$A:$AB,27,0),"")</f>
        <v>30</v>
      </c>
      <c r="DG20" s="39">
        <f>IFERROR(VLOOKUP(A20,'GSW2020'!A:D,4,0),"")</f>
        <v>1.478888476578479E-3</v>
      </c>
      <c r="DH20" s="9">
        <f>IFERROR(VLOOKUP(A20,'GSW2020'!A:E,5,0),"")</f>
        <v>775222485.90999997</v>
      </c>
      <c r="DI20" s="9">
        <f t="shared" si="0"/>
        <v>1</v>
      </c>
      <c r="DJ20" s="9">
        <f t="shared" si="1"/>
        <v>1</v>
      </c>
      <c r="DK20" s="9">
        <f>IFERROR(IF(INDEX('FSI2020 Results'!A:A,MATCH('Country characteristics'!A34,'FSI2020 Results'!B:B,0))&lt;11,1,0),"")</f>
        <v>0</v>
      </c>
      <c r="DL20" s="9">
        <f>IFERROR(IF(INDEX('FSI2020 Results'!A:A,MATCH('Country characteristics'!A34,'FSI2020 Results'!B:B,0))&lt;16,1,0),"")</f>
        <v>0</v>
      </c>
      <c r="DM20" s="10">
        <f t="shared" si="2"/>
        <v>0</v>
      </c>
      <c r="DN20" s="9">
        <f t="shared" si="3"/>
        <v>0</v>
      </c>
      <c r="DO20" s="9">
        <f t="shared" si="4"/>
        <v>0</v>
      </c>
      <c r="DP20" s="10">
        <f t="shared" si="5"/>
        <v>0</v>
      </c>
      <c r="DQ20" s="9">
        <f t="shared" si="6"/>
        <v>0</v>
      </c>
      <c r="DR20" s="9">
        <f t="shared" si="7"/>
        <v>0</v>
      </c>
      <c r="DS20" s="9">
        <f t="shared" si="8"/>
        <v>0</v>
      </c>
      <c r="DT20" s="10">
        <f t="shared" si="9"/>
        <v>0</v>
      </c>
      <c r="DU20" s="10">
        <f t="shared" si="10"/>
        <v>0</v>
      </c>
      <c r="DV20" s="9">
        <f t="shared" si="11"/>
        <v>0</v>
      </c>
      <c r="DW20" s="9">
        <f t="shared" si="12"/>
        <v>0</v>
      </c>
      <c r="DX20" s="9">
        <f t="shared" si="13"/>
        <v>0</v>
      </c>
      <c r="DY20" s="10">
        <f t="shared" si="14"/>
        <v>0</v>
      </c>
      <c r="DZ20" s="9">
        <f t="shared" si="15"/>
        <v>0</v>
      </c>
      <c r="EA20" s="10">
        <f t="shared" si="16"/>
        <v>0</v>
      </c>
      <c r="EB20" s="9">
        <f t="shared" si="17"/>
        <v>0</v>
      </c>
      <c r="EC20" s="9">
        <f t="shared" si="18"/>
        <v>1</v>
      </c>
      <c r="ED20" s="9">
        <f t="shared" si="19"/>
        <v>1</v>
      </c>
      <c r="EE20" s="9">
        <f t="shared" si="20"/>
        <v>0</v>
      </c>
      <c r="EF20" s="9">
        <v>1</v>
      </c>
      <c r="EG20" s="9">
        <f t="shared" si="21"/>
        <v>0</v>
      </c>
      <c r="EH20" s="9">
        <f t="shared" si="22"/>
        <v>0</v>
      </c>
      <c r="EI20" s="9">
        <f t="shared" si="23"/>
        <v>0</v>
      </c>
      <c r="EJ20" s="9">
        <f t="shared" si="24"/>
        <v>0</v>
      </c>
      <c r="EK20" s="9">
        <f t="shared" si="25"/>
        <v>0</v>
      </c>
      <c r="EL20" s="9">
        <f t="shared" si="26"/>
        <v>1</v>
      </c>
      <c r="EM20" s="9">
        <f t="shared" si="27"/>
        <v>0</v>
      </c>
      <c r="EN20" s="9">
        <f t="shared" si="28"/>
        <v>0</v>
      </c>
      <c r="EO20" s="9">
        <f t="shared" si="29"/>
        <v>1</v>
      </c>
      <c r="EP20" s="9">
        <f t="shared" si="30"/>
        <v>0</v>
      </c>
      <c r="EQ20" s="9">
        <f t="shared" si="31"/>
        <v>0</v>
      </c>
      <c r="ER20" s="9">
        <f t="shared" si="32"/>
        <v>1</v>
      </c>
      <c r="ES20" s="9">
        <f t="shared" si="33"/>
        <v>0</v>
      </c>
      <c r="ET20" s="10">
        <f t="shared" si="34"/>
        <v>0</v>
      </c>
      <c r="EU20" s="10">
        <f t="shared" si="35"/>
        <v>1</v>
      </c>
      <c r="EV20" s="10">
        <f t="shared" si="36"/>
        <v>1</v>
      </c>
      <c r="EW20" s="10">
        <f t="shared" si="37"/>
        <v>1</v>
      </c>
      <c r="EX20" s="10">
        <f t="shared" si="38"/>
        <v>1</v>
      </c>
      <c r="EY20" s="10">
        <f t="shared" si="39"/>
        <v>0</v>
      </c>
      <c r="EZ20" s="10">
        <f t="shared" si="40"/>
        <v>0</v>
      </c>
      <c r="FA20" s="10">
        <f t="shared" si="41"/>
        <v>0</v>
      </c>
      <c r="FB20" s="10">
        <f t="shared" si="42"/>
        <v>0</v>
      </c>
      <c r="FC20" s="10">
        <f t="shared" si="43"/>
        <v>1</v>
      </c>
      <c r="FD20" s="10">
        <f t="shared" si="44"/>
        <v>0</v>
      </c>
      <c r="FE20" s="10">
        <f t="shared" si="45"/>
        <v>0</v>
      </c>
    </row>
    <row r="21" spans="1:161">
      <c r="A21" t="s">
        <v>35</v>
      </c>
      <c r="B21" t="s">
        <v>35</v>
      </c>
      <c r="C21" t="s">
        <v>1156</v>
      </c>
      <c r="D21">
        <v>1</v>
      </c>
      <c r="E21">
        <v>1</v>
      </c>
      <c r="F21" t="s">
        <v>36</v>
      </c>
      <c r="G21" t="s">
        <v>37</v>
      </c>
      <c r="H21" t="s">
        <v>35</v>
      </c>
      <c r="I21" s="8"/>
      <c r="J21" s="7" t="s">
        <v>896</v>
      </c>
      <c r="K21" s="7" t="s">
        <v>1128</v>
      </c>
      <c r="L21" s="8">
        <v>0</v>
      </c>
      <c r="M21" s="8">
        <v>0</v>
      </c>
      <c r="N21" s="8">
        <v>1</v>
      </c>
      <c r="O21" s="8">
        <v>1</v>
      </c>
      <c r="P21" s="8">
        <v>1</v>
      </c>
      <c r="Q21" s="8">
        <v>0</v>
      </c>
      <c r="R21" s="8">
        <v>1</v>
      </c>
      <c r="S21" s="8">
        <v>0</v>
      </c>
      <c r="T21" s="8">
        <v>0</v>
      </c>
      <c r="U21" s="8">
        <v>0</v>
      </c>
      <c r="V21" s="8">
        <v>0</v>
      </c>
      <c r="W21" s="8">
        <v>1</v>
      </c>
      <c r="X21" s="8">
        <v>0</v>
      </c>
      <c r="Y21" s="8">
        <v>1</v>
      </c>
      <c r="Z21" s="8">
        <v>0</v>
      </c>
      <c r="AA21" s="8">
        <v>1</v>
      </c>
      <c r="AB21" s="7" t="s">
        <v>1137</v>
      </c>
      <c r="AC21" s="1">
        <v>0</v>
      </c>
      <c r="AD21" s="1">
        <v>0</v>
      </c>
      <c r="AE21" s="7" t="s">
        <v>1133</v>
      </c>
      <c r="AF21" s="8"/>
      <c r="AG21" s="8"/>
      <c r="AH21" s="7" t="s">
        <v>896</v>
      </c>
      <c r="AI21" s="8"/>
      <c r="AJ21" s="8"/>
      <c r="AK21" s="8">
        <v>16</v>
      </c>
      <c r="AL21" s="8">
        <v>502.7578125</v>
      </c>
      <c r="AM21" s="8">
        <v>1.5854500234127045E-2</v>
      </c>
      <c r="AN21" s="8">
        <v>68.650001525878906</v>
      </c>
      <c r="AO21" s="36">
        <v>0.4</v>
      </c>
      <c r="AP21" s="36">
        <v>0.5</v>
      </c>
      <c r="AQ21" s="36">
        <v>0.75</v>
      </c>
      <c r="AR21" s="36">
        <v>0.5</v>
      </c>
      <c r="AS21" s="36">
        <v>1</v>
      </c>
      <c r="AT21" s="36">
        <v>1</v>
      </c>
      <c r="AU21" s="36">
        <v>1</v>
      </c>
      <c r="AV21" s="36">
        <v>1</v>
      </c>
      <c r="AW21" s="36">
        <v>0.5</v>
      </c>
      <c r="AX21" s="36">
        <v>1</v>
      </c>
      <c r="AY21" s="36">
        <v>1</v>
      </c>
      <c r="AZ21" s="36">
        <v>0.75</v>
      </c>
      <c r="BA21" s="36">
        <v>1</v>
      </c>
      <c r="BB21" s="36">
        <v>1</v>
      </c>
      <c r="BC21" s="36">
        <v>0.75</v>
      </c>
      <c r="BD21" s="36">
        <v>1</v>
      </c>
      <c r="BE21" s="36">
        <v>0.33</v>
      </c>
      <c r="BF21" s="36">
        <v>0.25</v>
      </c>
      <c r="BG21" s="36">
        <v>0</v>
      </c>
      <c r="BH21" s="36">
        <v>0</v>
      </c>
      <c r="BI21" s="36">
        <v>63</v>
      </c>
      <c r="BJ21" s="36">
        <v>90</v>
      </c>
      <c r="BK21" s="36">
        <v>91.666669999999996</v>
      </c>
      <c r="BL21" s="36">
        <v>14.5</v>
      </c>
      <c r="BM21" s="8">
        <v>3.7523999344557524E-3</v>
      </c>
      <c r="BN21" s="8">
        <v>1726162303.9999998</v>
      </c>
      <c r="BO21" t="s">
        <v>35</v>
      </c>
      <c r="BP21" s="8">
        <v>1</v>
      </c>
      <c r="BQ21" s="8">
        <v>1</v>
      </c>
      <c r="BR21" s="8">
        <v>0</v>
      </c>
      <c r="BS21" s="8">
        <v>1</v>
      </c>
      <c r="BT21" s="8">
        <v>1</v>
      </c>
      <c r="BU21" s="8">
        <v>2769.1077227577584</v>
      </c>
      <c r="BV21" s="8">
        <v>7.2899617955698423E-2</v>
      </c>
      <c r="BW21" s="8">
        <v>100</v>
      </c>
      <c r="BX21" s="8">
        <v>2.1233400553212208E-2</v>
      </c>
      <c r="BY21" s="8">
        <v>0</v>
      </c>
      <c r="BZ21" s="8">
        <v>4</v>
      </c>
      <c r="CA21" s="7" t="s">
        <v>896</v>
      </c>
      <c r="CB21" s="8">
        <v>500000000</v>
      </c>
      <c r="CC21" s="8">
        <v>111.2912712097168</v>
      </c>
      <c r="CD21" s="8"/>
      <c r="CE21" s="8"/>
      <c r="CF21" s="8">
        <v>0</v>
      </c>
      <c r="CG21" s="8"/>
      <c r="CH21" s="8">
        <v>0</v>
      </c>
      <c r="CI21" s="8" t="s">
        <v>1138</v>
      </c>
      <c r="CJ21" s="8">
        <v>0</v>
      </c>
      <c r="CK21" s="8">
        <v>0</v>
      </c>
      <c r="CL21" s="8">
        <v>0</v>
      </c>
      <c r="CM21" s="8">
        <v>0</v>
      </c>
      <c r="CN21" s="8">
        <v>0</v>
      </c>
      <c r="CO21" s="8">
        <v>0</v>
      </c>
      <c r="CP21" s="8">
        <v>0</v>
      </c>
      <c r="CQ21" s="8">
        <v>0</v>
      </c>
      <c r="CR21" s="8">
        <v>0</v>
      </c>
      <c r="CS21" s="8">
        <v>0</v>
      </c>
      <c r="CT21" s="8">
        <v>0</v>
      </c>
      <c r="CU21" s="8">
        <v>0</v>
      </c>
      <c r="CV21" s="8">
        <v>0</v>
      </c>
      <c r="CW21" s="8">
        <v>1</v>
      </c>
      <c r="CX21" s="8">
        <v>0</v>
      </c>
      <c r="CY21" s="8">
        <v>0</v>
      </c>
      <c r="CZ21" s="9">
        <f>IFERROR(VLOOKUP(A21,'FSI2020 Results'!B:H,4,0),"")</f>
        <v>619.14014868761899</v>
      </c>
      <c r="DA21" s="9">
        <f>IFERROR(VLOOKUP(A21,'FSI2020 Results'!B:H,5,0),"")</f>
        <v>1.8182798070840504E-2</v>
      </c>
      <c r="DB21" s="9">
        <f>IFERROR(VLOOKUP(A21,'FSI2020 Results'!B:H,6,0),"")</f>
        <v>71.3</v>
      </c>
      <c r="DC21" s="9">
        <f>IFERROR(VLOOKUP($A21,'SS2020'!$A:$AB,24,0),"")</f>
        <v>71.3</v>
      </c>
      <c r="DD21" s="9">
        <f>IFERROR(VLOOKUP($A21,'SS2020'!$A:$AB,25,0),"")</f>
        <v>63</v>
      </c>
      <c r="DE21" s="9">
        <f>IFERROR(VLOOKUP($A21,'SS2020'!$A:$AB,26,0),"")</f>
        <v>100</v>
      </c>
      <c r="DF21" s="9">
        <f>IFERROR(VLOOKUP($A21,'SS2020'!$A:$AB,27,0),"")</f>
        <v>91.666666666666671</v>
      </c>
      <c r="DG21" s="39">
        <f>IFERROR(VLOOKUP(A21,'GSW2020'!A:D,4,0),"")</f>
        <v>4.9838060474342938E-3</v>
      </c>
      <c r="DH21" s="9">
        <f>IFERROR(VLOOKUP(A21,'GSW2020'!A:E,5,0),"")</f>
        <v>2612474554.0812798</v>
      </c>
      <c r="DI21" s="9">
        <f t="shared" si="0"/>
        <v>1</v>
      </c>
      <c r="DJ21" s="9">
        <f t="shared" si="1"/>
        <v>1</v>
      </c>
      <c r="DK21" s="9">
        <f>IFERROR(IF(INDEX('FSI2020 Results'!A:A,MATCH('Country characteristics'!A36,'FSI2020 Results'!B:B,0))&lt;11,1,0),"")</f>
        <v>0</v>
      </c>
      <c r="DL21" s="9">
        <f>IFERROR(IF(INDEX('FSI2020 Results'!A:A,MATCH('Country characteristics'!A36,'FSI2020 Results'!B:B,0))&lt;16,1,0),"")</f>
        <v>0</v>
      </c>
      <c r="DM21" s="10">
        <f t="shared" si="2"/>
        <v>0</v>
      </c>
      <c r="DN21" s="9">
        <f t="shared" si="3"/>
        <v>0</v>
      </c>
      <c r="DO21" s="9">
        <f t="shared" si="4"/>
        <v>1</v>
      </c>
      <c r="DP21" s="10">
        <f t="shared" si="5"/>
        <v>1</v>
      </c>
      <c r="DQ21" s="9">
        <f t="shared" si="6"/>
        <v>1</v>
      </c>
      <c r="DR21" s="9">
        <f t="shared" si="7"/>
        <v>0</v>
      </c>
      <c r="DS21" s="9">
        <f t="shared" si="8"/>
        <v>1</v>
      </c>
      <c r="DT21" s="10">
        <f t="shared" si="9"/>
        <v>0</v>
      </c>
      <c r="DU21" s="10">
        <f t="shared" si="10"/>
        <v>1</v>
      </c>
      <c r="DV21" s="9">
        <f t="shared" si="11"/>
        <v>1</v>
      </c>
      <c r="DW21" s="9">
        <f t="shared" si="12"/>
        <v>0</v>
      </c>
      <c r="DX21" s="9">
        <f t="shared" si="13"/>
        <v>1</v>
      </c>
      <c r="DY21" s="10">
        <f t="shared" si="14"/>
        <v>1</v>
      </c>
      <c r="DZ21" s="9">
        <f t="shared" si="15"/>
        <v>0</v>
      </c>
      <c r="EA21" s="10">
        <f t="shared" si="16"/>
        <v>0</v>
      </c>
      <c r="EB21" s="9">
        <f t="shared" si="17"/>
        <v>1</v>
      </c>
      <c r="EC21" s="9">
        <f t="shared" si="18"/>
        <v>0</v>
      </c>
      <c r="ED21" s="9">
        <f t="shared" si="19"/>
        <v>1</v>
      </c>
      <c r="EE21" s="9">
        <f t="shared" si="20"/>
        <v>1</v>
      </c>
      <c r="EF21" s="9">
        <v>1</v>
      </c>
      <c r="EG21" s="9">
        <f t="shared" si="21"/>
        <v>0</v>
      </c>
      <c r="EH21" s="9">
        <f t="shared" si="22"/>
        <v>0</v>
      </c>
      <c r="EI21" s="9">
        <f t="shared" si="23"/>
        <v>0</v>
      </c>
      <c r="EJ21" s="9">
        <f t="shared" si="24"/>
        <v>0</v>
      </c>
      <c r="EK21" s="9">
        <f t="shared" si="25"/>
        <v>0</v>
      </c>
      <c r="EL21" s="9">
        <f t="shared" si="26"/>
        <v>1</v>
      </c>
      <c r="EM21" s="9">
        <f t="shared" si="27"/>
        <v>0</v>
      </c>
      <c r="EN21" s="9">
        <f t="shared" si="28"/>
        <v>0</v>
      </c>
      <c r="EO21" s="9">
        <f t="shared" si="29"/>
        <v>0</v>
      </c>
      <c r="EP21" s="9">
        <f t="shared" si="30"/>
        <v>0</v>
      </c>
      <c r="EQ21" s="9">
        <f t="shared" si="31"/>
        <v>0</v>
      </c>
      <c r="ER21" s="9">
        <f t="shared" si="32"/>
        <v>0</v>
      </c>
      <c r="ES21" s="9">
        <f t="shared" si="33"/>
        <v>1</v>
      </c>
      <c r="ET21" s="10">
        <f t="shared" si="34"/>
        <v>0</v>
      </c>
      <c r="EU21" s="10">
        <f t="shared" si="35"/>
        <v>0</v>
      </c>
      <c r="EV21" s="10">
        <f t="shared" si="36"/>
        <v>0</v>
      </c>
      <c r="EW21" s="10">
        <f t="shared" si="37"/>
        <v>0</v>
      </c>
      <c r="EX21" s="10">
        <f t="shared" si="38"/>
        <v>0</v>
      </c>
      <c r="EY21" s="10">
        <f t="shared" si="39"/>
        <v>0</v>
      </c>
      <c r="EZ21" s="10">
        <f t="shared" si="40"/>
        <v>0</v>
      </c>
      <c r="FA21" s="10">
        <f t="shared" si="41"/>
        <v>0</v>
      </c>
      <c r="FB21" s="10">
        <f t="shared" si="42"/>
        <v>0</v>
      </c>
      <c r="FC21" s="10">
        <f t="shared" si="43"/>
        <v>1</v>
      </c>
      <c r="FD21" s="10">
        <f t="shared" si="44"/>
        <v>0</v>
      </c>
      <c r="FE21" s="10">
        <f t="shared" si="45"/>
        <v>0</v>
      </c>
    </row>
    <row r="22" spans="1:161">
      <c r="A22" t="s">
        <v>383</v>
      </c>
      <c r="B22" t="s">
        <v>383</v>
      </c>
      <c r="C22" t="s">
        <v>383</v>
      </c>
      <c r="D22">
        <v>1</v>
      </c>
      <c r="E22">
        <v>1</v>
      </c>
      <c r="F22" t="s">
        <v>384</v>
      </c>
      <c r="G22" t="s">
        <v>385</v>
      </c>
      <c r="H22" t="s">
        <v>383</v>
      </c>
      <c r="I22" s="8">
        <v>1</v>
      </c>
      <c r="J22" s="7" t="s">
        <v>1149</v>
      </c>
      <c r="K22" s="7" t="s">
        <v>1128</v>
      </c>
      <c r="L22" s="8">
        <v>0</v>
      </c>
      <c r="M22" s="8">
        <v>0</v>
      </c>
      <c r="N22" s="8">
        <v>0</v>
      </c>
      <c r="O22" s="8">
        <v>1</v>
      </c>
      <c r="P22" s="8">
        <v>0</v>
      </c>
      <c r="Q22" s="8">
        <v>0</v>
      </c>
      <c r="R22" s="8">
        <v>0</v>
      </c>
      <c r="S22" s="8">
        <v>1</v>
      </c>
      <c r="T22" s="8">
        <v>0</v>
      </c>
      <c r="U22" s="8">
        <v>0</v>
      </c>
      <c r="V22" s="8">
        <v>0</v>
      </c>
      <c r="W22" s="8">
        <v>0</v>
      </c>
      <c r="X22" s="8">
        <v>0</v>
      </c>
      <c r="Y22" s="8">
        <v>0</v>
      </c>
      <c r="Z22" s="8">
        <v>0</v>
      </c>
      <c r="AA22" s="8">
        <v>0</v>
      </c>
      <c r="AB22" s="7" t="s">
        <v>1142</v>
      </c>
      <c r="AC22" s="1">
        <v>0</v>
      </c>
      <c r="AD22" s="1">
        <v>0</v>
      </c>
      <c r="AE22" s="7" t="s">
        <v>1133</v>
      </c>
      <c r="AF22" s="8">
        <v>13567351175</v>
      </c>
      <c r="AG22" s="8"/>
      <c r="AH22" s="7" t="s">
        <v>896</v>
      </c>
      <c r="AI22" s="8"/>
      <c r="AJ22" s="8"/>
      <c r="AK22" s="8">
        <v>91</v>
      </c>
      <c r="AL22" s="8">
        <v>85.59808349609375</v>
      </c>
      <c r="AM22" s="8">
        <v>2.6992999482899904E-3</v>
      </c>
      <c r="AN22" s="8">
        <v>84.050003051757813</v>
      </c>
      <c r="AO22" s="36">
        <v>0.63</v>
      </c>
      <c r="AP22" s="36">
        <v>0.5</v>
      </c>
      <c r="AQ22" s="36">
        <v>1</v>
      </c>
      <c r="AR22" s="36">
        <v>0.5</v>
      </c>
      <c r="AS22" s="36">
        <v>1</v>
      </c>
      <c r="AT22" s="36">
        <v>1</v>
      </c>
      <c r="AU22" s="36">
        <v>1</v>
      </c>
      <c r="AV22" s="36">
        <v>1</v>
      </c>
      <c r="AW22" s="36">
        <v>1</v>
      </c>
      <c r="AX22" s="36">
        <v>1</v>
      </c>
      <c r="AY22" s="36">
        <v>1</v>
      </c>
      <c r="AZ22" s="36">
        <v>0.75</v>
      </c>
      <c r="BA22" s="36">
        <v>1</v>
      </c>
      <c r="BB22" s="36">
        <v>1</v>
      </c>
      <c r="BC22" s="36">
        <v>0.75</v>
      </c>
      <c r="BD22" s="36">
        <v>0.8</v>
      </c>
      <c r="BE22" s="36">
        <v>0.72</v>
      </c>
      <c r="BF22" s="36">
        <v>1</v>
      </c>
      <c r="BG22" s="36">
        <v>0.8</v>
      </c>
      <c r="BH22" s="36">
        <v>0.36</v>
      </c>
      <c r="BI22" s="36">
        <v>72.599999999999994</v>
      </c>
      <c r="BJ22" s="36">
        <v>100</v>
      </c>
      <c r="BK22" s="36">
        <v>88.333340000000007</v>
      </c>
      <c r="BL22" s="36">
        <v>72</v>
      </c>
      <c r="BM22" s="8">
        <v>3.0000001061125658E-6</v>
      </c>
      <c r="BN22" s="8">
        <v>1378233.4369999999</v>
      </c>
      <c r="BO22" t="s">
        <v>383</v>
      </c>
      <c r="BP22" s="8">
        <v>1</v>
      </c>
      <c r="BQ22" s="8">
        <v>1</v>
      </c>
      <c r="BR22" s="8">
        <v>0</v>
      </c>
      <c r="BS22" s="8">
        <v>0</v>
      </c>
      <c r="BT22" s="8"/>
      <c r="BU22" s="8"/>
      <c r="BV22" s="8"/>
      <c r="BW22" s="8"/>
      <c r="BX22" s="8">
        <v>4.0532135320958633E-5</v>
      </c>
      <c r="BY22" s="8"/>
      <c r="BZ22" s="8">
        <v>4</v>
      </c>
      <c r="CA22" s="7" t="s">
        <v>896</v>
      </c>
      <c r="CB22" s="8">
        <v>13567351175</v>
      </c>
      <c r="CC22" s="8"/>
      <c r="CD22" s="8"/>
      <c r="CE22" s="8"/>
      <c r="CF22" s="8">
        <v>0.18500000238418579</v>
      </c>
      <c r="CG22" s="8">
        <v>196586.383770455</v>
      </c>
      <c r="CH22" s="8">
        <v>0</v>
      </c>
      <c r="CI22" s="8" t="s">
        <v>1148</v>
      </c>
      <c r="CJ22" s="8">
        <v>0</v>
      </c>
      <c r="CK22" s="8">
        <v>0</v>
      </c>
      <c r="CL22" s="8">
        <v>0</v>
      </c>
      <c r="CM22" s="8">
        <v>0</v>
      </c>
      <c r="CN22" s="8">
        <v>0</v>
      </c>
      <c r="CO22" s="8">
        <v>0</v>
      </c>
      <c r="CP22" s="8">
        <v>0</v>
      </c>
      <c r="CQ22" s="8">
        <v>0</v>
      </c>
      <c r="CR22" s="8">
        <v>1</v>
      </c>
      <c r="CS22" s="8">
        <v>0</v>
      </c>
      <c r="CT22" s="8">
        <v>0</v>
      </c>
      <c r="CU22" s="8">
        <v>1</v>
      </c>
      <c r="CV22" s="8">
        <v>0</v>
      </c>
      <c r="CW22" s="8">
        <v>0</v>
      </c>
      <c r="CX22" s="8">
        <v>0</v>
      </c>
      <c r="CY22" s="8">
        <v>0</v>
      </c>
      <c r="CZ22" s="9">
        <f>IFERROR(VLOOKUP(A22,'FSI2020 Results'!B:H,4,0),"")</f>
        <v>34.618330411080258</v>
      </c>
      <c r="DA22" s="9">
        <f>IFERROR(VLOOKUP(A22,'FSI2020 Results'!B:H,5,0),"")</f>
        <v>1.0166649873192058E-3</v>
      </c>
      <c r="DB22" s="9">
        <f>IFERROR(VLOOKUP(A22,'FSI2020 Results'!B:H,6,0),"")</f>
        <v>78.3</v>
      </c>
      <c r="DC22" s="9">
        <f>IFERROR(VLOOKUP($A22,'SS2020'!$A:$AB,24,0),"")</f>
        <v>78.3</v>
      </c>
      <c r="DD22" s="9">
        <f>IFERROR(VLOOKUP($A22,'SS2020'!$A:$AB,25,0),"")</f>
        <v>72.599999999999994</v>
      </c>
      <c r="DE22" s="9">
        <f>IFERROR(VLOOKUP($A22,'SS2020'!$A:$AB,26,0),"")</f>
        <v>100</v>
      </c>
      <c r="DF22" s="9">
        <f>IFERROR(VLOOKUP($A22,'SS2020'!$A:$AB,27,0),"")</f>
        <v>84.583333333333329</v>
      </c>
      <c r="DG22" s="39">
        <f>IFERROR(VLOOKUP(A22,'GSW2020'!A:D,4,0),"")</f>
        <v>3.7502696696044086E-7</v>
      </c>
      <c r="DH22" s="9">
        <f>IFERROR(VLOOKUP(A22,'GSW2020'!A:E,5,0),"")</f>
        <v>196586.383770455</v>
      </c>
      <c r="DI22" s="9">
        <f t="shared" si="0"/>
        <v>1</v>
      </c>
      <c r="DJ22" s="9">
        <f t="shared" si="1"/>
        <v>1</v>
      </c>
      <c r="DK22" s="9">
        <f>IFERROR(IF(INDEX('FSI2020 Results'!A:A,MATCH('Country characteristics'!A37,'FSI2020 Results'!B:B,0))&lt;11,1,0),"")</f>
        <v>0</v>
      </c>
      <c r="DL22" s="9">
        <f>IFERROR(IF(INDEX('FSI2020 Results'!A:A,MATCH('Country characteristics'!A37,'FSI2020 Results'!B:B,0))&lt;16,1,0),"")</f>
        <v>0</v>
      </c>
      <c r="DM22" s="10">
        <f t="shared" si="2"/>
        <v>0</v>
      </c>
      <c r="DN22" s="9">
        <f t="shared" si="3"/>
        <v>0</v>
      </c>
      <c r="DO22" s="9">
        <f t="shared" si="4"/>
        <v>0</v>
      </c>
      <c r="DP22" s="10">
        <f t="shared" si="5"/>
        <v>0</v>
      </c>
      <c r="DQ22" s="9">
        <f t="shared" si="6"/>
        <v>0</v>
      </c>
      <c r="DR22" s="9">
        <f t="shared" si="7"/>
        <v>0</v>
      </c>
      <c r="DS22" s="9">
        <f t="shared" si="8"/>
        <v>0</v>
      </c>
      <c r="DT22" s="10">
        <f t="shared" si="9"/>
        <v>0</v>
      </c>
      <c r="DU22" s="10">
        <f t="shared" si="10"/>
        <v>0</v>
      </c>
      <c r="DV22" s="9">
        <f t="shared" si="11"/>
        <v>0</v>
      </c>
      <c r="DW22" s="9">
        <f t="shared" si="12"/>
        <v>0</v>
      </c>
      <c r="DX22" s="9">
        <f t="shared" si="13"/>
        <v>0</v>
      </c>
      <c r="DY22" s="10">
        <f t="shared" si="14"/>
        <v>0</v>
      </c>
      <c r="DZ22" s="9">
        <f t="shared" si="15"/>
        <v>1</v>
      </c>
      <c r="EA22" s="10">
        <f t="shared" si="16"/>
        <v>1</v>
      </c>
      <c r="EB22" s="9">
        <f t="shared" si="17"/>
        <v>1</v>
      </c>
      <c r="EC22" s="9">
        <f t="shared" si="18"/>
        <v>1</v>
      </c>
      <c r="ED22" s="9">
        <f t="shared" si="19"/>
        <v>1</v>
      </c>
      <c r="EE22" s="9">
        <f t="shared" si="20"/>
        <v>0</v>
      </c>
      <c r="EF22" s="9">
        <v>1</v>
      </c>
      <c r="EG22" s="9">
        <f t="shared" si="21"/>
        <v>0</v>
      </c>
      <c r="EH22" s="9">
        <f t="shared" si="22"/>
        <v>0</v>
      </c>
      <c r="EI22" s="9">
        <f t="shared" si="23"/>
        <v>0</v>
      </c>
      <c r="EJ22" s="9">
        <f t="shared" si="24"/>
        <v>1</v>
      </c>
      <c r="EK22" s="9">
        <f t="shared" si="25"/>
        <v>0</v>
      </c>
      <c r="EL22" s="9">
        <f t="shared" si="26"/>
        <v>0</v>
      </c>
      <c r="EM22" s="9">
        <f t="shared" si="27"/>
        <v>0</v>
      </c>
      <c r="EN22" s="9">
        <f t="shared" si="28"/>
        <v>0</v>
      </c>
      <c r="EO22" s="9">
        <f t="shared" si="29"/>
        <v>0</v>
      </c>
      <c r="EP22" s="9">
        <f t="shared" si="30"/>
        <v>0</v>
      </c>
      <c r="EQ22" s="9">
        <f t="shared" si="31"/>
        <v>0</v>
      </c>
      <c r="ER22" s="9">
        <f t="shared" si="32"/>
        <v>0</v>
      </c>
      <c r="ES22" s="9">
        <f t="shared" si="33"/>
        <v>1</v>
      </c>
      <c r="ET22" s="10">
        <f t="shared" si="34"/>
        <v>0</v>
      </c>
      <c r="EU22" s="10">
        <f t="shared" si="35"/>
        <v>0</v>
      </c>
      <c r="EV22" s="10">
        <f t="shared" si="36"/>
        <v>0</v>
      </c>
      <c r="EW22" s="10">
        <f t="shared" si="37"/>
        <v>0</v>
      </c>
      <c r="EX22" s="10">
        <f t="shared" si="38"/>
        <v>0</v>
      </c>
      <c r="EY22" s="10">
        <f t="shared" si="39"/>
        <v>0</v>
      </c>
      <c r="EZ22" s="10">
        <f t="shared" si="40"/>
        <v>0</v>
      </c>
      <c r="FA22" s="10">
        <f t="shared" si="41"/>
        <v>1</v>
      </c>
      <c r="FB22" s="10">
        <f t="shared" si="42"/>
        <v>0</v>
      </c>
      <c r="FC22" s="10">
        <f t="shared" si="43"/>
        <v>0</v>
      </c>
      <c r="FD22" s="10">
        <f t="shared" si="44"/>
        <v>0</v>
      </c>
      <c r="FE22" s="10">
        <f t="shared" si="45"/>
        <v>0</v>
      </c>
    </row>
    <row r="23" spans="1:161">
      <c r="A23" t="s">
        <v>353</v>
      </c>
      <c r="B23" t="s">
        <v>353</v>
      </c>
      <c r="C23" t="s">
        <v>353</v>
      </c>
      <c r="D23">
        <v>1</v>
      </c>
      <c r="E23">
        <v>1</v>
      </c>
      <c r="F23" t="s">
        <v>354</v>
      </c>
      <c r="G23" t="s">
        <v>355</v>
      </c>
      <c r="H23" t="s">
        <v>353</v>
      </c>
      <c r="I23" s="8">
        <v>1</v>
      </c>
      <c r="J23" s="7" t="s">
        <v>1157</v>
      </c>
      <c r="K23" s="7" t="s">
        <v>1131</v>
      </c>
      <c r="L23" s="8">
        <v>1</v>
      </c>
      <c r="M23" s="8">
        <v>0</v>
      </c>
      <c r="N23" s="8">
        <v>0</v>
      </c>
      <c r="O23" s="8">
        <v>1</v>
      </c>
      <c r="P23" s="8">
        <v>0</v>
      </c>
      <c r="Q23" s="8">
        <v>0</v>
      </c>
      <c r="R23" s="8">
        <v>0</v>
      </c>
      <c r="S23" s="8">
        <v>0</v>
      </c>
      <c r="T23" s="8">
        <v>0</v>
      </c>
      <c r="U23" s="8">
        <v>0</v>
      </c>
      <c r="V23" s="8">
        <v>0</v>
      </c>
      <c r="W23" s="8">
        <v>0</v>
      </c>
      <c r="X23" s="8">
        <v>0</v>
      </c>
      <c r="Y23" s="8">
        <v>0</v>
      </c>
      <c r="Z23" s="8">
        <v>0</v>
      </c>
      <c r="AA23" s="8">
        <v>0</v>
      </c>
      <c r="AB23" s="7" t="s">
        <v>1132</v>
      </c>
      <c r="AC23" s="1">
        <v>0</v>
      </c>
      <c r="AD23" s="1">
        <v>0</v>
      </c>
      <c r="AE23" s="7" t="s">
        <v>1130</v>
      </c>
      <c r="AF23" s="8">
        <v>65132951116</v>
      </c>
      <c r="AG23" s="8"/>
      <c r="AH23" s="7" t="s">
        <v>896</v>
      </c>
      <c r="AI23" s="8"/>
      <c r="AJ23" s="8"/>
      <c r="AK23" s="8">
        <v>89</v>
      </c>
      <c r="AL23" s="8">
        <v>91.382118225097656</v>
      </c>
      <c r="AM23" s="8">
        <v>2.8816999401897192E-3</v>
      </c>
      <c r="AN23" s="8">
        <v>54.174999237060547</v>
      </c>
      <c r="AO23" s="36">
        <v>0.3</v>
      </c>
      <c r="AP23" s="36">
        <v>0.75</v>
      </c>
      <c r="AQ23" s="36">
        <v>1</v>
      </c>
      <c r="AR23" s="36">
        <v>1</v>
      </c>
      <c r="AS23" s="36">
        <v>0.47499999999999998</v>
      </c>
      <c r="AT23" s="36">
        <v>1</v>
      </c>
      <c r="AU23" s="36">
        <v>0.5</v>
      </c>
      <c r="AV23" s="36">
        <v>0.5</v>
      </c>
      <c r="AW23" s="36">
        <v>0.5</v>
      </c>
      <c r="AX23" s="36">
        <v>0.75</v>
      </c>
      <c r="AY23" s="36">
        <v>0.625</v>
      </c>
      <c r="AZ23" s="36">
        <v>0.75</v>
      </c>
      <c r="BA23" s="36">
        <v>0.3</v>
      </c>
      <c r="BB23" s="36">
        <v>1</v>
      </c>
      <c r="BC23" s="36">
        <v>0.5</v>
      </c>
      <c r="BD23" s="36">
        <v>0.5</v>
      </c>
      <c r="BE23" s="36">
        <v>0.35</v>
      </c>
      <c r="BF23" s="36">
        <v>0</v>
      </c>
      <c r="BG23" s="36">
        <v>0</v>
      </c>
      <c r="BH23" s="36">
        <v>3.5000000000000003E-2</v>
      </c>
      <c r="BI23" s="36">
        <v>70.5</v>
      </c>
      <c r="BJ23" s="36">
        <v>65</v>
      </c>
      <c r="BK23" s="36">
        <v>61.25</v>
      </c>
      <c r="BL23" s="36">
        <v>9.625</v>
      </c>
      <c r="BM23" s="8">
        <v>1.8980000459123403E-4</v>
      </c>
      <c r="BN23" s="8">
        <v>87330000</v>
      </c>
      <c r="BO23" t="s">
        <v>353</v>
      </c>
      <c r="BP23" s="8">
        <v>1</v>
      </c>
      <c r="BQ23" s="8">
        <v>1</v>
      </c>
      <c r="BR23" s="8">
        <v>8946043904</v>
      </c>
      <c r="BS23" s="8">
        <v>1</v>
      </c>
      <c r="BT23" s="8">
        <v>45</v>
      </c>
      <c r="BU23" s="8">
        <v>143.70537435597379</v>
      </c>
      <c r="BV23" s="8">
        <v>3.7831922545425501E-3</v>
      </c>
      <c r="BW23" s="8">
        <v>55.568504792285715</v>
      </c>
      <c r="BX23" s="8">
        <v>5.8743609809541882E-4</v>
      </c>
      <c r="BY23" s="8">
        <v>0.1</v>
      </c>
      <c r="BZ23" s="8">
        <v>7</v>
      </c>
      <c r="CA23" s="7" t="s">
        <v>896</v>
      </c>
      <c r="CB23" s="8">
        <v>65132951116</v>
      </c>
      <c r="CC23" s="8">
        <v>887.13290405273438</v>
      </c>
      <c r="CD23" s="8"/>
      <c r="CE23" s="8"/>
      <c r="CF23" s="8">
        <v>0.10000000149011612</v>
      </c>
      <c r="CG23" s="8">
        <v>56440000</v>
      </c>
      <c r="CH23" s="8">
        <v>0</v>
      </c>
      <c r="CI23" s="8" t="s">
        <v>1134</v>
      </c>
      <c r="CJ23" s="8">
        <v>0</v>
      </c>
      <c r="CK23" s="8">
        <v>0</v>
      </c>
      <c r="CL23" s="8">
        <v>0</v>
      </c>
      <c r="CM23" s="8">
        <v>1</v>
      </c>
      <c r="CN23" s="8">
        <v>0</v>
      </c>
      <c r="CO23" s="8">
        <v>0</v>
      </c>
      <c r="CP23" s="8">
        <v>0</v>
      </c>
      <c r="CQ23" s="8">
        <v>0</v>
      </c>
      <c r="CR23" s="8">
        <v>0</v>
      </c>
      <c r="CS23" s="8">
        <v>0</v>
      </c>
      <c r="CT23" s="8">
        <v>0</v>
      </c>
      <c r="CU23" s="8">
        <v>0</v>
      </c>
      <c r="CV23" s="8">
        <v>1</v>
      </c>
      <c r="CW23" s="8">
        <v>0</v>
      </c>
      <c r="CX23" s="8">
        <v>0</v>
      </c>
      <c r="CY23" s="8">
        <v>0</v>
      </c>
      <c r="CZ23" s="9">
        <f>IFERROR(VLOOKUP(A23,'FSI2020 Results'!B:H,4,0),"")</f>
        <v>57.526008890312617</v>
      </c>
      <c r="DA23" s="9">
        <f>IFERROR(VLOOKUP(A23,'FSI2020 Results'!B:H,5,0),"")</f>
        <v>1.6894136258019841E-3</v>
      </c>
      <c r="DB23" s="9">
        <f>IFERROR(VLOOKUP(A23,'FSI2020 Results'!B:H,6,0),"")</f>
        <v>49.45</v>
      </c>
      <c r="DC23" s="9">
        <f>IFERROR(VLOOKUP($A23,'SS2020'!$A:$AB,24,0),"")</f>
        <v>49.45</v>
      </c>
      <c r="DD23" s="9">
        <f>IFERROR(VLOOKUP($A23,'SS2020'!$A:$AB,25,0),"")</f>
        <v>56</v>
      </c>
      <c r="DE23" s="9">
        <f>IFERROR(VLOOKUP($A23,'SS2020'!$A:$AB,26,0),"")</f>
        <v>52</v>
      </c>
      <c r="DF23" s="9">
        <f>IFERROR(VLOOKUP($A23,'SS2020'!$A:$AB,27,0),"")</f>
        <v>66.25</v>
      </c>
      <c r="DG23" s="39">
        <f>IFERROR(VLOOKUP(A23,'GSW2020'!A:D,4,0),"")</f>
        <v>1.0767033611016759E-4</v>
      </c>
      <c r="DH23" s="9">
        <f>IFERROR(VLOOKUP(A23,'GSW2020'!A:E,5,0),"")</f>
        <v>56440000</v>
      </c>
      <c r="DI23" s="9">
        <f t="shared" si="0"/>
        <v>1</v>
      </c>
      <c r="DJ23" s="9">
        <f t="shared" si="1"/>
        <v>1</v>
      </c>
      <c r="DK23" s="9">
        <f>IFERROR(IF(INDEX('FSI2020 Results'!A:A,MATCH('Country characteristics'!A38,'FSI2020 Results'!B:B,0))&lt;11,1,0),"")</f>
        <v>0</v>
      </c>
      <c r="DL23" s="9">
        <f>IFERROR(IF(INDEX('FSI2020 Results'!A:A,MATCH('Country characteristics'!A38,'FSI2020 Results'!B:B,0))&lt;16,1,0),"")</f>
        <v>0</v>
      </c>
      <c r="DM23" s="10">
        <f t="shared" si="2"/>
        <v>1</v>
      </c>
      <c r="DN23" s="9">
        <f t="shared" si="3"/>
        <v>1</v>
      </c>
      <c r="DO23" s="9">
        <f t="shared" si="4"/>
        <v>1</v>
      </c>
      <c r="DP23" s="10">
        <f t="shared" si="5"/>
        <v>0</v>
      </c>
      <c r="DQ23" s="9">
        <f t="shared" si="6"/>
        <v>1</v>
      </c>
      <c r="DR23" s="9">
        <f t="shared" si="7"/>
        <v>1</v>
      </c>
      <c r="DS23" s="9">
        <f t="shared" si="8"/>
        <v>1</v>
      </c>
      <c r="DT23" s="10">
        <f t="shared" si="9"/>
        <v>0</v>
      </c>
      <c r="DU23" s="10">
        <f t="shared" si="10"/>
        <v>0</v>
      </c>
      <c r="DV23" s="9">
        <f t="shared" si="11"/>
        <v>0</v>
      </c>
      <c r="DW23" s="9">
        <f t="shared" si="12"/>
        <v>0</v>
      </c>
      <c r="DX23" s="9">
        <f t="shared" si="13"/>
        <v>0</v>
      </c>
      <c r="DY23" s="10">
        <f t="shared" si="14"/>
        <v>0</v>
      </c>
      <c r="DZ23" s="9">
        <f t="shared" si="15"/>
        <v>0</v>
      </c>
      <c r="EA23" s="10">
        <f t="shared" si="16"/>
        <v>0</v>
      </c>
      <c r="EB23" s="9">
        <f t="shared" si="17"/>
        <v>0</v>
      </c>
      <c r="EC23" s="9">
        <f t="shared" si="18"/>
        <v>1</v>
      </c>
      <c r="ED23" s="9">
        <f t="shared" si="19"/>
        <v>1</v>
      </c>
      <c r="EE23" s="9">
        <f t="shared" si="20"/>
        <v>0</v>
      </c>
      <c r="EF23" s="9">
        <v>1</v>
      </c>
      <c r="EG23" s="9">
        <f t="shared" si="21"/>
        <v>0</v>
      </c>
      <c r="EH23" s="9">
        <f t="shared" si="22"/>
        <v>1</v>
      </c>
      <c r="EI23" s="9">
        <f t="shared" si="23"/>
        <v>0</v>
      </c>
      <c r="EJ23" s="9">
        <f t="shared" si="24"/>
        <v>0</v>
      </c>
      <c r="EK23" s="9">
        <f t="shared" si="25"/>
        <v>0</v>
      </c>
      <c r="EL23" s="9">
        <f t="shared" si="26"/>
        <v>0</v>
      </c>
      <c r="EM23" s="9">
        <f t="shared" si="27"/>
        <v>0</v>
      </c>
      <c r="EN23" s="9">
        <f t="shared" si="28"/>
        <v>0</v>
      </c>
      <c r="EO23" s="9">
        <f t="shared" si="29"/>
        <v>0</v>
      </c>
      <c r="EP23" s="9">
        <f t="shared" si="30"/>
        <v>0</v>
      </c>
      <c r="EQ23" s="9">
        <f t="shared" si="31"/>
        <v>0</v>
      </c>
      <c r="ER23" s="9">
        <f t="shared" si="32"/>
        <v>1</v>
      </c>
      <c r="ES23" s="9">
        <f t="shared" si="33"/>
        <v>0</v>
      </c>
      <c r="ET23" s="10">
        <f t="shared" si="34"/>
        <v>0</v>
      </c>
      <c r="EU23" s="10">
        <f t="shared" si="35"/>
        <v>0</v>
      </c>
      <c r="EV23" s="10">
        <f t="shared" si="36"/>
        <v>0</v>
      </c>
      <c r="EW23" s="10">
        <f t="shared" si="37"/>
        <v>0</v>
      </c>
      <c r="EX23" s="10">
        <f t="shared" si="38"/>
        <v>0</v>
      </c>
      <c r="EY23" s="10">
        <f t="shared" si="39"/>
        <v>0</v>
      </c>
      <c r="EZ23" s="10">
        <f t="shared" si="40"/>
        <v>0</v>
      </c>
      <c r="FA23" s="10">
        <f t="shared" si="41"/>
        <v>0</v>
      </c>
      <c r="FB23" s="10">
        <f t="shared" si="42"/>
        <v>1</v>
      </c>
      <c r="FC23" s="10">
        <f t="shared" si="43"/>
        <v>0</v>
      </c>
      <c r="FD23" s="10">
        <f t="shared" si="44"/>
        <v>0</v>
      </c>
      <c r="FE23" s="10">
        <f t="shared" si="45"/>
        <v>0</v>
      </c>
    </row>
    <row r="24" spans="1:161">
      <c r="A24" t="s">
        <v>167</v>
      </c>
      <c r="D24">
        <v>0</v>
      </c>
      <c r="E24">
        <v>1</v>
      </c>
      <c r="F24" t="s">
        <v>168</v>
      </c>
      <c r="G24" t="s">
        <v>169</v>
      </c>
      <c r="H24" t="s">
        <v>167</v>
      </c>
      <c r="I24" s="8">
        <v>1</v>
      </c>
      <c r="J24" s="7" t="s">
        <v>1135</v>
      </c>
      <c r="K24" s="7" t="s">
        <v>1128</v>
      </c>
      <c r="L24" s="8">
        <v>0</v>
      </c>
      <c r="M24" s="8">
        <v>0</v>
      </c>
      <c r="N24" s="8">
        <v>0</v>
      </c>
      <c r="O24" s="8">
        <v>1</v>
      </c>
      <c r="P24" s="8">
        <v>0</v>
      </c>
      <c r="Q24" s="8">
        <v>0</v>
      </c>
      <c r="R24" s="8">
        <v>0</v>
      </c>
      <c r="S24" s="8">
        <v>0</v>
      </c>
      <c r="T24" s="8">
        <v>0</v>
      </c>
      <c r="U24" s="8">
        <v>0</v>
      </c>
      <c r="V24" s="8">
        <v>0</v>
      </c>
      <c r="W24" s="8">
        <v>0</v>
      </c>
      <c r="X24" s="8">
        <v>0</v>
      </c>
      <c r="Y24" s="8">
        <v>0</v>
      </c>
      <c r="Z24" s="8">
        <v>0</v>
      </c>
      <c r="AA24" s="8">
        <v>0</v>
      </c>
      <c r="AB24" s="7" t="s">
        <v>1135</v>
      </c>
      <c r="AC24" s="1">
        <v>1</v>
      </c>
      <c r="AD24" s="1">
        <v>0</v>
      </c>
      <c r="AE24" s="7" t="s">
        <v>1136</v>
      </c>
      <c r="AF24" s="8">
        <v>38675205293</v>
      </c>
      <c r="AG24" s="8"/>
      <c r="AH24" s="7" t="s">
        <v>896</v>
      </c>
      <c r="AI24" s="8"/>
      <c r="AJ24" s="8"/>
      <c r="AK24" s="8"/>
      <c r="AL24" s="8"/>
      <c r="AM24" s="8"/>
      <c r="AN24" s="8"/>
      <c r="AO24" s="36" t="s">
        <v>896</v>
      </c>
      <c r="AP24" s="36" t="s">
        <v>896</v>
      </c>
      <c r="AQ24" s="36" t="s">
        <v>896</v>
      </c>
      <c r="AR24" s="36" t="s">
        <v>896</v>
      </c>
      <c r="AS24" s="36" t="s">
        <v>896</v>
      </c>
      <c r="AT24" s="36" t="s">
        <v>896</v>
      </c>
      <c r="AU24" s="36" t="s">
        <v>896</v>
      </c>
      <c r="AV24" s="36" t="s">
        <v>896</v>
      </c>
      <c r="AW24" s="36" t="s">
        <v>896</v>
      </c>
      <c r="AX24" s="36" t="s">
        <v>896</v>
      </c>
      <c r="AY24" s="36" t="s">
        <v>896</v>
      </c>
      <c r="AZ24" s="36" t="s">
        <v>896</v>
      </c>
      <c r="BA24" s="36" t="s">
        <v>896</v>
      </c>
      <c r="BB24" s="36" t="s">
        <v>896</v>
      </c>
      <c r="BC24" s="36" t="s">
        <v>896</v>
      </c>
      <c r="BD24" s="36" t="s">
        <v>896</v>
      </c>
      <c r="BE24" s="36" t="s">
        <v>896</v>
      </c>
      <c r="BF24" s="36" t="s">
        <v>896</v>
      </c>
      <c r="BG24" s="36" t="s">
        <v>896</v>
      </c>
      <c r="BH24" s="36" t="s">
        <v>896</v>
      </c>
      <c r="BI24" s="36" t="s">
        <v>896</v>
      </c>
      <c r="BJ24" s="36" t="s">
        <v>896</v>
      </c>
      <c r="BK24" s="36" t="s">
        <v>896</v>
      </c>
      <c r="BL24" s="36" t="s">
        <v>896</v>
      </c>
      <c r="BM24" s="8">
        <v>6.0499998653540388E-5</v>
      </c>
      <c r="BN24" s="8" t="s">
        <v>896</v>
      </c>
      <c r="BO24" t="s">
        <v>167</v>
      </c>
      <c r="BP24" s="8">
        <v>0</v>
      </c>
      <c r="BQ24" s="8">
        <v>1</v>
      </c>
      <c r="BR24" s="8">
        <v>0</v>
      </c>
      <c r="BS24" s="8">
        <v>0</v>
      </c>
      <c r="BT24" s="8"/>
      <c r="BU24" s="8"/>
      <c r="BV24" s="8"/>
      <c r="BW24" s="8"/>
      <c r="BX24" s="8">
        <v>2.295427370752773E-5</v>
      </c>
      <c r="BY24" s="8"/>
      <c r="BZ24" s="8">
        <v>4</v>
      </c>
      <c r="CA24" s="7" t="s">
        <v>896</v>
      </c>
      <c r="CB24" s="8">
        <v>38675205293</v>
      </c>
      <c r="CC24" s="8"/>
      <c r="CD24" s="8"/>
      <c r="CE24" s="8"/>
      <c r="CF24" s="8">
        <v>0.33000001311302185</v>
      </c>
      <c r="CG24" s="8">
        <v>129696599.727696</v>
      </c>
      <c r="CH24" s="8">
        <v>0</v>
      </c>
      <c r="CI24" s="8" t="s">
        <v>1014</v>
      </c>
      <c r="CJ24" s="8">
        <v>0</v>
      </c>
      <c r="CK24" s="8">
        <v>0</v>
      </c>
      <c r="CL24" s="8">
        <v>1</v>
      </c>
      <c r="CM24" s="8">
        <v>0</v>
      </c>
      <c r="CN24" s="8">
        <v>0</v>
      </c>
      <c r="CO24" s="8">
        <v>0</v>
      </c>
      <c r="CP24" s="8">
        <v>0</v>
      </c>
      <c r="CQ24" s="8">
        <v>0</v>
      </c>
      <c r="CR24" s="8">
        <v>0</v>
      </c>
      <c r="CS24" s="8">
        <v>0</v>
      </c>
      <c r="CT24" s="8">
        <v>1</v>
      </c>
      <c r="CU24" s="8">
        <v>0</v>
      </c>
      <c r="CV24" s="8">
        <v>0</v>
      </c>
      <c r="CW24" s="8">
        <v>0</v>
      </c>
      <c r="CX24" s="8">
        <v>0</v>
      </c>
      <c r="CY24" s="8">
        <v>0</v>
      </c>
      <c r="CZ24" s="9">
        <f>IFERROR(VLOOKUP(A24,'FSI2020 Results'!B:H,4,0),"")</f>
        <v>229.23189436533426</v>
      </c>
      <c r="DA24" s="9">
        <f>IFERROR(VLOOKUP(A24,'FSI2020 Results'!B:H,5,0),"")</f>
        <v>6.732041615256445E-3</v>
      </c>
      <c r="DB24" s="9">
        <f>IFERROR(VLOOKUP(A24,'FSI2020 Results'!B:H,6,0),"")</f>
        <v>71.474999999999994</v>
      </c>
      <c r="DC24" s="9">
        <f>IFERROR(VLOOKUP($A24,'SS2020'!$A:$AB,24,0),"")</f>
        <v>71.474999999999994</v>
      </c>
      <c r="DD24" s="9">
        <f>IFERROR(VLOOKUP($A24,'SS2020'!$A:$AB,25,0),"")</f>
        <v>74.400000000000006</v>
      </c>
      <c r="DE24" s="9">
        <f>IFERROR(VLOOKUP($A24,'SS2020'!$A:$AB,26,0),"")</f>
        <v>99.5</v>
      </c>
      <c r="DF24" s="9">
        <f>IFERROR(VLOOKUP($A24,'SS2020'!$A:$AB,27,0),"")</f>
        <v>59.583333333333336</v>
      </c>
      <c r="DG24" s="39">
        <f>IFERROR(VLOOKUP(A24,'GSW2020'!A:D,4,0),"")</f>
        <v>2.4742162446893864E-4</v>
      </c>
      <c r="DH24" s="9">
        <f>IFERROR(VLOOKUP(A24,'GSW2020'!A:E,5,0),"")</f>
        <v>129696599.727696</v>
      </c>
      <c r="DI24" s="9">
        <f t="shared" si="0"/>
        <v>1</v>
      </c>
      <c r="DJ24" s="9">
        <f t="shared" si="1"/>
        <v>1</v>
      </c>
      <c r="DK24" s="9">
        <f>IFERROR(IF(INDEX('FSI2020 Results'!A:A,MATCH('Country characteristics'!A42,'FSI2020 Results'!B:B,0))&lt;11,1,0),"")</f>
        <v>0</v>
      </c>
      <c r="DL24" s="9">
        <f>IFERROR(IF(INDEX('FSI2020 Results'!A:A,MATCH('Country characteristics'!A42,'FSI2020 Results'!B:B,0))&lt;16,1,0),"")</f>
        <v>0</v>
      </c>
      <c r="DM24" s="10">
        <f t="shared" si="2"/>
        <v>0</v>
      </c>
      <c r="DN24" s="9">
        <f t="shared" si="3"/>
        <v>0</v>
      </c>
      <c r="DO24" s="9">
        <f t="shared" si="4"/>
        <v>0</v>
      </c>
      <c r="DP24" s="10">
        <f t="shared" si="5"/>
        <v>0</v>
      </c>
      <c r="DQ24" s="9">
        <f t="shared" si="6"/>
        <v>0</v>
      </c>
      <c r="DR24" s="9">
        <f t="shared" si="7"/>
        <v>0</v>
      </c>
      <c r="DS24" s="9">
        <f t="shared" si="8"/>
        <v>0</v>
      </c>
      <c r="DT24" s="10">
        <f t="shared" si="9"/>
        <v>0</v>
      </c>
      <c r="DU24" s="10">
        <f t="shared" si="10"/>
        <v>0</v>
      </c>
      <c r="DV24" s="9">
        <f t="shared" si="11"/>
        <v>0</v>
      </c>
      <c r="DW24" s="9">
        <f t="shared" si="12"/>
        <v>0</v>
      </c>
      <c r="DX24" s="9">
        <f t="shared" si="13"/>
        <v>0</v>
      </c>
      <c r="DY24" s="10">
        <f t="shared" si="14"/>
        <v>0</v>
      </c>
      <c r="DZ24" s="9">
        <f t="shared" si="15"/>
        <v>0</v>
      </c>
      <c r="EA24" s="10">
        <f t="shared" si="16"/>
        <v>0</v>
      </c>
      <c r="EB24" s="9">
        <f t="shared" si="17"/>
        <v>0</v>
      </c>
      <c r="EC24" s="9">
        <f t="shared" si="18"/>
        <v>1</v>
      </c>
      <c r="ED24" s="9">
        <f t="shared" si="19"/>
        <v>1</v>
      </c>
      <c r="EE24" s="9">
        <f t="shared" si="20"/>
        <v>0</v>
      </c>
      <c r="EF24" s="9">
        <v>1</v>
      </c>
      <c r="EG24" s="9">
        <f t="shared" si="21"/>
        <v>0</v>
      </c>
      <c r="EH24" s="9">
        <f t="shared" si="22"/>
        <v>0</v>
      </c>
      <c r="EI24" s="9">
        <f t="shared" si="23"/>
        <v>0</v>
      </c>
      <c r="EJ24" s="9">
        <f t="shared" si="24"/>
        <v>0</v>
      </c>
      <c r="EK24" s="9">
        <f t="shared" si="25"/>
        <v>1</v>
      </c>
      <c r="EL24" s="9">
        <f t="shared" si="26"/>
        <v>0</v>
      </c>
      <c r="EM24" s="9">
        <f t="shared" si="27"/>
        <v>0</v>
      </c>
      <c r="EN24" s="9">
        <f t="shared" si="28"/>
        <v>1</v>
      </c>
      <c r="EO24" s="9">
        <f t="shared" si="29"/>
        <v>0</v>
      </c>
      <c r="EP24" s="9">
        <f t="shared" si="30"/>
        <v>0</v>
      </c>
      <c r="EQ24" s="9">
        <f t="shared" si="31"/>
        <v>1</v>
      </c>
      <c r="ER24" s="9">
        <f t="shared" si="32"/>
        <v>0</v>
      </c>
      <c r="ES24" s="9">
        <f t="shared" si="33"/>
        <v>0</v>
      </c>
      <c r="ET24" s="10">
        <f t="shared" si="34"/>
        <v>0</v>
      </c>
      <c r="EU24" s="10">
        <f t="shared" si="35"/>
        <v>0</v>
      </c>
      <c r="EV24" s="10">
        <f t="shared" si="36"/>
        <v>0</v>
      </c>
      <c r="EW24" s="10">
        <f t="shared" si="37"/>
        <v>1</v>
      </c>
      <c r="EX24" s="10">
        <f t="shared" si="38"/>
        <v>0</v>
      </c>
      <c r="EY24" s="10">
        <f t="shared" si="39"/>
        <v>0</v>
      </c>
      <c r="EZ24" s="10">
        <f t="shared" si="40"/>
        <v>1</v>
      </c>
      <c r="FA24" s="10">
        <f t="shared" si="41"/>
        <v>0</v>
      </c>
      <c r="FB24" s="10">
        <f t="shared" si="42"/>
        <v>0</v>
      </c>
      <c r="FC24" s="10">
        <f t="shared" si="43"/>
        <v>0</v>
      </c>
      <c r="FD24" s="10">
        <f t="shared" si="44"/>
        <v>0</v>
      </c>
      <c r="FE24" s="10">
        <f t="shared" si="45"/>
        <v>0</v>
      </c>
    </row>
    <row r="25" spans="1:161">
      <c r="A25" t="s">
        <v>65</v>
      </c>
      <c r="B25" t="s">
        <v>65</v>
      </c>
      <c r="C25" t="s">
        <v>1158</v>
      </c>
      <c r="D25">
        <v>1</v>
      </c>
      <c r="E25">
        <v>1</v>
      </c>
      <c r="F25" t="s">
        <v>66</v>
      </c>
      <c r="G25" t="s">
        <v>67</v>
      </c>
      <c r="H25" t="s">
        <v>65</v>
      </c>
      <c r="I25" s="8"/>
      <c r="J25" s="7" t="s">
        <v>896</v>
      </c>
      <c r="K25" s="7" t="s">
        <v>1131</v>
      </c>
      <c r="L25" s="8">
        <v>0</v>
      </c>
      <c r="M25" s="8">
        <v>1</v>
      </c>
      <c r="N25" s="8">
        <v>0</v>
      </c>
      <c r="O25" s="8">
        <v>1</v>
      </c>
      <c r="P25" s="8">
        <v>0</v>
      </c>
      <c r="Q25" s="8">
        <v>0</v>
      </c>
      <c r="R25" s="8">
        <v>0</v>
      </c>
      <c r="S25" s="8">
        <v>0</v>
      </c>
      <c r="T25" s="8">
        <v>0</v>
      </c>
      <c r="U25" s="8">
        <v>0</v>
      </c>
      <c r="V25" s="8">
        <v>0</v>
      </c>
      <c r="W25" s="8">
        <v>0</v>
      </c>
      <c r="X25" s="8">
        <v>0</v>
      </c>
      <c r="Y25" s="8">
        <v>0</v>
      </c>
      <c r="Z25" s="8">
        <v>0</v>
      </c>
      <c r="AA25" s="8">
        <v>0</v>
      </c>
      <c r="AB25" s="7" t="s">
        <v>1153</v>
      </c>
      <c r="AC25" s="1">
        <v>0</v>
      </c>
      <c r="AD25" s="1">
        <v>0</v>
      </c>
      <c r="AE25" s="7" t="s">
        <v>1133</v>
      </c>
      <c r="AF25" s="8">
        <v>1713340000000</v>
      </c>
      <c r="AG25" s="8"/>
      <c r="AH25" s="7" t="s">
        <v>896</v>
      </c>
      <c r="AI25" s="8"/>
      <c r="AJ25" s="8"/>
      <c r="AK25" s="8">
        <v>21</v>
      </c>
      <c r="AL25" s="8">
        <v>425.83990478515625</v>
      </c>
      <c r="AM25" s="8">
        <v>1.3428900390863419E-2</v>
      </c>
      <c r="AN25" s="8">
        <v>54.75</v>
      </c>
      <c r="AO25" s="36">
        <v>0.14000000000000001</v>
      </c>
      <c r="AP25" s="36">
        <v>0.5</v>
      </c>
      <c r="AQ25" s="36">
        <v>1</v>
      </c>
      <c r="AR25" s="36">
        <v>1</v>
      </c>
      <c r="AS25" s="36">
        <v>1</v>
      </c>
      <c r="AT25" s="36">
        <v>1</v>
      </c>
      <c r="AU25" s="36">
        <v>1</v>
      </c>
      <c r="AV25" s="36">
        <v>0.75</v>
      </c>
      <c r="AW25" s="36">
        <v>0.5</v>
      </c>
      <c r="AX25" s="36">
        <v>0.75</v>
      </c>
      <c r="AY25" s="36">
        <v>0.25</v>
      </c>
      <c r="AZ25" s="36">
        <v>0</v>
      </c>
      <c r="BA25" s="36">
        <v>0.6</v>
      </c>
      <c r="BB25" s="36">
        <v>0.5</v>
      </c>
      <c r="BC25" s="36">
        <v>0.75</v>
      </c>
      <c r="BD25" s="36">
        <v>0.3</v>
      </c>
      <c r="BE25" s="36">
        <v>0.41</v>
      </c>
      <c r="BF25" s="36">
        <v>0.36</v>
      </c>
      <c r="BG25" s="36">
        <v>0</v>
      </c>
      <c r="BH25" s="36">
        <v>0.14000000000000001</v>
      </c>
      <c r="BI25" s="36">
        <v>72.8</v>
      </c>
      <c r="BJ25" s="36">
        <v>80</v>
      </c>
      <c r="BK25" s="36">
        <v>40</v>
      </c>
      <c r="BL25" s="36">
        <v>22.75</v>
      </c>
      <c r="BM25" s="8">
        <v>1.7469599843025208E-2</v>
      </c>
      <c r="BN25" s="8">
        <v>8036226074</v>
      </c>
      <c r="BO25" t="s">
        <v>65</v>
      </c>
      <c r="BP25" s="8">
        <v>1</v>
      </c>
      <c r="BQ25" s="8">
        <v>1</v>
      </c>
      <c r="BR25" s="8">
        <v>1599772688384</v>
      </c>
      <c r="BS25" s="8">
        <v>0</v>
      </c>
      <c r="BT25" s="8"/>
      <c r="BU25" s="8"/>
      <c r="BV25" s="8"/>
      <c r="BW25" s="8"/>
      <c r="BX25" s="8">
        <v>2.3876081955598542E-2</v>
      </c>
      <c r="BY25" s="8"/>
      <c r="BZ25" s="8">
        <v>131</v>
      </c>
      <c r="CA25" s="7" t="s">
        <v>1143</v>
      </c>
      <c r="CB25" s="8">
        <v>1713340000000</v>
      </c>
      <c r="CC25" s="8">
        <v>24796</v>
      </c>
      <c r="CD25" s="8"/>
      <c r="CE25" s="8"/>
      <c r="CF25" s="8">
        <v>0.26800000667572021</v>
      </c>
      <c r="CG25" s="8">
        <v>8369483659.9243097</v>
      </c>
      <c r="CH25" s="8">
        <v>0</v>
      </c>
      <c r="CI25" s="8" t="s">
        <v>1153</v>
      </c>
      <c r="CJ25" s="8">
        <v>1</v>
      </c>
      <c r="CK25" s="8">
        <v>0</v>
      </c>
      <c r="CL25" s="8">
        <v>0</v>
      </c>
      <c r="CM25" s="8">
        <v>0</v>
      </c>
      <c r="CN25" s="8">
        <v>1</v>
      </c>
      <c r="CO25" s="8">
        <v>1</v>
      </c>
      <c r="CP25" s="8">
        <v>0</v>
      </c>
      <c r="CQ25" s="8">
        <v>0</v>
      </c>
      <c r="CR25" s="8">
        <v>0</v>
      </c>
      <c r="CS25" s="8">
        <v>0</v>
      </c>
      <c r="CT25" s="8">
        <v>0</v>
      </c>
      <c r="CU25" s="8">
        <v>0</v>
      </c>
      <c r="CV25" s="8">
        <v>0</v>
      </c>
      <c r="CW25" s="8">
        <v>0</v>
      </c>
      <c r="CX25" s="8">
        <v>1</v>
      </c>
      <c r="CY25" s="8">
        <v>0</v>
      </c>
      <c r="CZ25" s="9">
        <f>IFERROR(VLOOKUP(A25,'FSI2020 Results'!B:H,4,0),"")</f>
        <v>438.37637350513234</v>
      </c>
      <c r="DA25" s="9">
        <f>IFERROR(VLOOKUP(A25,'FSI2020 Results'!B:H,5,0),"")</f>
        <v>1.2874159583039444E-2</v>
      </c>
      <c r="DB25" s="9">
        <f>IFERROR(VLOOKUP(A25,'FSI2020 Results'!B:H,6,0),"")</f>
        <v>55.837499999999999</v>
      </c>
      <c r="DC25" s="9">
        <f>IFERROR(VLOOKUP($A25,'SS2020'!$A:$AB,24,0),"")</f>
        <v>55.837499999999999</v>
      </c>
      <c r="DD25" s="9">
        <f>IFERROR(VLOOKUP($A25,'SS2020'!$A:$AB,25,0),"")</f>
        <v>72.8</v>
      </c>
      <c r="DE25" s="9">
        <f>IFERROR(VLOOKUP($A25,'SS2020'!$A:$AB,26,0),"")</f>
        <v>88.75</v>
      </c>
      <c r="DF25" s="9">
        <f>IFERROR(VLOOKUP($A25,'SS2020'!$A:$AB,27,0),"")</f>
        <v>41.666666666666664</v>
      </c>
      <c r="DG25" s="39">
        <f>IFERROR(VLOOKUP(A25,'GSW2020'!A:D,4,0),"")</f>
        <v>1.596642662531194E-2</v>
      </c>
      <c r="DH25" s="9">
        <f>IFERROR(VLOOKUP(A25,'GSW2020'!A:E,5,0),"")</f>
        <v>8369483659.9243097</v>
      </c>
      <c r="DI25" s="9">
        <f t="shared" si="0"/>
        <v>1</v>
      </c>
      <c r="DJ25" s="9">
        <f t="shared" si="1"/>
        <v>1</v>
      </c>
      <c r="DK25" s="9">
        <f>IFERROR(IF(INDEX('FSI2020 Results'!A:A,MATCH('Country characteristics'!A44,'FSI2020 Results'!B:B,0))&lt;11,1,0),"")</f>
        <v>0</v>
      </c>
      <c r="DL25" s="9">
        <f>IFERROR(IF(INDEX('FSI2020 Results'!A:A,MATCH('Country characteristics'!A44,'FSI2020 Results'!B:B,0))&lt;16,1,0),"")</f>
        <v>0</v>
      </c>
      <c r="DM25" s="10">
        <f t="shared" si="2"/>
        <v>0</v>
      </c>
      <c r="DN25" s="9">
        <f t="shared" si="3"/>
        <v>0</v>
      </c>
      <c r="DO25" s="9">
        <f t="shared" si="4"/>
        <v>0</v>
      </c>
      <c r="DP25" s="10">
        <f t="shared" si="5"/>
        <v>0</v>
      </c>
      <c r="DQ25" s="9">
        <f t="shared" si="6"/>
        <v>0</v>
      </c>
      <c r="DR25" s="9">
        <f t="shared" si="7"/>
        <v>0</v>
      </c>
      <c r="DS25" s="9">
        <f t="shared" si="8"/>
        <v>0</v>
      </c>
      <c r="DT25" s="10">
        <f t="shared" si="9"/>
        <v>1</v>
      </c>
      <c r="DU25" s="10">
        <f t="shared" si="10"/>
        <v>0</v>
      </c>
      <c r="DV25" s="9">
        <f t="shared" si="11"/>
        <v>1</v>
      </c>
      <c r="DW25" s="9">
        <f t="shared" si="12"/>
        <v>0</v>
      </c>
      <c r="DX25" s="9">
        <f t="shared" si="13"/>
        <v>0</v>
      </c>
      <c r="DY25" s="10">
        <f t="shared" si="14"/>
        <v>0</v>
      </c>
      <c r="DZ25" s="9">
        <f t="shared" si="15"/>
        <v>0</v>
      </c>
      <c r="EA25" s="10">
        <f t="shared" si="16"/>
        <v>0</v>
      </c>
      <c r="EB25" s="9">
        <f t="shared" si="17"/>
        <v>0</v>
      </c>
      <c r="EC25" s="9">
        <f t="shared" si="18"/>
        <v>0</v>
      </c>
      <c r="ED25" s="9">
        <f t="shared" si="19"/>
        <v>0</v>
      </c>
      <c r="EE25" s="9">
        <f t="shared" si="20"/>
        <v>0</v>
      </c>
      <c r="EF25" s="9">
        <v>1</v>
      </c>
      <c r="EG25" s="9">
        <f t="shared" si="21"/>
        <v>0</v>
      </c>
      <c r="EH25" s="9">
        <f t="shared" si="22"/>
        <v>0</v>
      </c>
      <c r="EI25" s="9">
        <f t="shared" si="23"/>
        <v>0</v>
      </c>
      <c r="EJ25" s="9">
        <f t="shared" si="24"/>
        <v>0</v>
      </c>
      <c r="EK25" s="9">
        <f t="shared" si="25"/>
        <v>0</v>
      </c>
      <c r="EL25" s="9">
        <f t="shared" si="26"/>
        <v>0</v>
      </c>
      <c r="EM25" s="9">
        <f t="shared" si="27"/>
        <v>1</v>
      </c>
      <c r="EN25" s="9">
        <f t="shared" si="28"/>
        <v>0</v>
      </c>
      <c r="EO25" s="9">
        <f t="shared" si="29"/>
        <v>0</v>
      </c>
      <c r="EP25" s="9">
        <f t="shared" si="30"/>
        <v>0</v>
      </c>
      <c r="EQ25" s="9">
        <f t="shared" si="31"/>
        <v>0</v>
      </c>
      <c r="ER25" s="9">
        <f t="shared" si="32"/>
        <v>0</v>
      </c>
      <c r="ES25" s="9">
        <f t="shared" si="33"/>
        <v>1</v>
      </c>
      <c r="ET25" s="10">
        <f t="shared" si="34"/>
        <v>1</v>
      </c>
      <c r="EU25" s="10">
        <f t="shared" si="35"/>
        <v>1</v>
      </c>
      <c r="EV25" s="10">
        <f t="shared" si="36"/>
        <v>0</v>
      </c>
      <c r="EW25" s="10">
        <f t="shared" si="37"/>
        <v>0</v>
      </c>
      <c r="EX25" s="10">
        <f t="shared" si="38"/>
        <v>0</v>
      </c>
      <c r="EY25" s="10">
        <f t="shared" si="39"/>
        <v>0</v>
      </c>
      <c r="EZ25" s="10">
        <f t="shared" si="40"/>
        <v>0</v>
      </c>
      <c r="FA25" s="10">
        <f t="shared" si="41"/>
        <v>0</v>
      </c>
      <c r="FB25" s="10">
        <f t="shared" si="42"/>
        <v>0</v>
      </c>
      <c r="FC25" s="10">
        <f t="shared" si="43"/>
        <v>0</v>
      </c>
      <c r="FD25" s="10">
        <f t="shared" si="44"/>
        <v>1</v>
      </c>
      <c r="FE25" s="10">
        <f t="shared" si="45"/>
        <v>0</v>
      </c>
    </row>
    <row r="26" spans="1:161">
      <c r="A26" t="s">
        <v>11</v>
      </c>
      <c r="B26" t="s">
        <v>11</v>
      </c>
      <c r="C26" t="s">
        <v>1159</v>
      </c>
      <c r="D26">
        <v>1</v>
      </c>
      <c r="E26">
        <v>1</v>
      </c>
      <c r="F26" t="s">
        <v>12</v>
      </c>
      <c r="G26" t="s">
        <v>13</v>
      </c>
      <c r="H26" t="s">
        <v>11</v>
      </c>
      <c r="I26" s="8"/>
      <c r="J26" s="7" t="s">
        <v>896</v>
      </c>
      <c r="K26" s="7" t="s">
        <v>1128</v>
      </c>
      <c r="L26" s="8">
        <v>0</v>
      </c>
      <c r="M26" s="8">
        <v>0</v>
      </c>
      <c r="N26" s="8">
        <v>1</v>
      </c>
      <c r="O26" s="8">
        <v>1</v>
      </c>
      <c r="P26" s="8">
        <v>1</v>
      </c>
      <c r="Q26" s="8">
        <v>0</v>
      </c>
      <c r="R26" s="8">
        <v>1</v>
      </c>
      <c r="S26" s="8">
        <v>0</v>
      </c>
      <c r="T26" s="8">
        <v>0</v>
      </c>
      <c r="U26" s="8">
        <v>0</v>
      </c>
      <c r="V26" s="8">
        <v>0</v>
      </c>
      <c r="W26" s="8">
        <v>1</v>
      </c>
      <c r="X26" s="8">
        <v>0</v>
      </c>
      <c r="Y26" s="8">
        <v>1</v>
      </c>
      <c r="Z26" s="8">
        <v>0</v>
      </c>
      <c r="AA26" s="8">
        <v>1</v>
      </c>
      <c r="AB26" s="7" t="s">
        <v>1137</v>
      </c>
      <c r="AC26" s="1">
        <v>0</v>
      </c>
      <c r="AD26" s="1">
        <v>0</v>
      </c>
      <c r="AE26" s="7" t="s">
        <v>1133</v>
      </c>
      <c r="AF26" s="8"/>
      <c r="AG26" s="8"/>
      <c r="AH26" s="7" t="s">
        <v>896</v>
      </c>
      <c r="AI26" s="8"/>
      <c r="AJ26" s="8"/>
      <c r="AK26" s="8">
        <v>3</v>
      </c>
      <c r="AL26" s="8">
        <v>1267.6820068359375</v>
      </c>
      <c r="AM26" s="8">
        <v>3.9976499974727631E-2</v>
      </c>
      <c r="AN26" s="8">
        <v>72.275001525878906</v>
      </c>
      <c r="AO26" s="36">
        <v>0.4</v>
      </c>
      <c r="AP26" s="36">
        <v>1</v>
      </c>
      <c r="AQ26" s="36">
        <v>0.75</v>
      </c>
      <c r="AR26" s="36">
        <v>1</v>
      </c>
      <c r="AS26" s="36">
        <v>1</v>
      </c>
      <c r="AT26" s="36">
        <v>1</v>
      </c>
      <c r="AU26" s="36">
        <v>1</v>
      </c>
      <c r="AV26" s="36">
        <v>1</v>
      </c>
      <c r="AW26" s="36">
        <v>0.5</v>
      </c>
      <c r="AX26" s="36">
        <v>1</v>
      </c>
      <c r="AY26" s="36">
        <v>1</v>
      </c>
      <c r="AZ26" s="36">
        <v>1</v>
      </c>
      <c r="BA26" s="36">
        <v>1</v>
      </c>
      <c r="BB26" s="36">
        <v>1</v>
      </c>
      <c r="BC26" s="36">
        <v>0.5</v>
      </c>
      <c r="BD26" s="36">
        <v>0.6</v>
      </c>
      <c r="BE26" s="36">
        <v>0.32</v>
      </c>
      <c r="BF26" s="36">
        <v>0.1</v>
      </c>
      <c r="BG26" s="36">
        <v>0</v>
      </c>
      <c r="BH26" s="36">
        <v>0.28499999999999998</v>
      </c>
      <c r="BI26" s="36">
        <v>83</v>
      </c>
      <c r="BJ26" s="36">
        <v>90</v>
      </c>
      <c r="BK26" s="36">
        <v>85</v>
      </c>
      <c r="BL26" s="36">
        <v>17.625</v>
      </c>
      <c r="BM26" s="8">
        <v>3.7856299430131912E-2</v>
      </c>
      <c r="BN26" s="8">
        <v>17414397952</v>
      </c>
      <c r="BO26" t="s">
        <v>11</v>
      </c>
      <c r="BP26" s="8">
        <v>1</v>
      </c>
      <c r="BQ26" s="8">
        <v>1</v>
      </c>
      <c r="BR26" s="8">
        <v>2344306081792</v>
      </c>
      <c r="BS26" s="8">
        <v>1</v>
      </c>
      <c r="BT26" s="8">
        <v>3</v>
      </c>
      <c r="BU26" s="8">
        <v>2534.0565282130201</v>
      </c>
      <c r="BV26" s="8">
        <v>6.6711652734440421E-2</v>
      </c>
      <c r="BW26" s="8">
        <v>100</v>
      </c>
      <c r="BX26" s="8">
        <v>1.6272298257714517E-2</v>
      </c>
      <c r="BY26" s="8">
        <v>0</v>
      </c>
      <c r="BZ26" s="8">
        <v>5</v>
      </c>
      <c r="CA26" s="7" t="s">
        <v>896</v>
      </c>
      <c r="CB26" s="8">
        <v>2507000000</v>
      </c>
      <c r="CC26" s="8">
        <v>748.33280944824219</v>
      </c>
      <c r="CD26" s="8"/>
      <c r="CE26" s="8"/>
      <c r="CF26" s="8">
        <v>0</v>
      </c>
      <c r="CG26" s="8"/>
      <c r="CH26" s="8">
        <v>0</v>
      </c>
      <c r="CI26" s="8" t="s">
        <v>1138</v>
      </c>
      <c r="CJ26" s="8">
        <v>0</v>
      </c>
      <c r="CK26" s="8">
        <v>0</v>
      </c>
      <c r="CL26" s="8">
        <v>0</v>
      </c>
      <c r="CM26" s="8">
        <v>0</v>
      </c>
      <c r="CN26" s="8">
        <v>0</v>
      </c>
      <c r="CO26" s="8">
        <v>0</v>
      </c>
      <c r="CP26" s="8">
        <v>0</v>
      </c>
      <c r="CQ26" s="8">
        <v>1</v>
      </c>
      <c r="CR26" s="8">
        <v>0</v>
      </c>
      <c r="CS26" s="8">
        <v>0</v>
      </c>
      <c r="CT26" s="8">
        <v>0</v>
      </c>
      <c r="CU26" s="8">
        <v>0</v>
      </c>
      <c r="CV26" s="8">
        <v>0</v>
      </c>
      <c r="CW26" s="8">
        <v>1</v>
      </c>
      <c r="CX26" s="8">
        <v>0</v>
      </c>
      <c r="CY26" s="8">
        <v>0</v>
      </c>
      <c r="CZ26" s="9">
        <f>IFERROR(VLOOKUP(A26,'FSI2020 Results'!B:H,4,0),"")</f>
        <v>1575.1874665676469</v>
      </c>
      <c r="DA26" s="9">
        <f>IFERROR(VLOOKUP(A26,'FSI2020 Results'!B:H,5,0),"")</f>
        <v>4.6259826129881693E-2</v>
      </c>
      <c r="DB26" s="9">
        <f>IFERROR(VLOOKUP(A26,'FSI2020 Results'!B:H,6,0),"")</f>
        <v>76.075000000000003</v>
      </c>
      <c r="DC26" s="9">
        <f>IFERROR(VLOOKUP($A26,'SS2020'!$A:$AB,24,0),"")</f>
        <v>76.075000000000003</v>
      </c>
      <c r="DD26" s="9">
        <f>IFERROR(VLOOKUP($A26,'SS2020'!$A:$AB,25,0),"")</f>
        <v>80.400000000000006</v>
      </c>
      <c r="DE26" s="9">
        <f>IFERROR(VLOOKUP($A26,'SS2020'!$A:$AB,26,0),"")</f>
        <v>100</v>
      </c>
      <c r="DF26" s="9">
        <f>IFERROR(VLOOKUP($A26,'SS2020'!$A:$AB,27,0),"")</f>
        <v>85</v>
      </c>
      <c r="DG26" s="39">
        <f>IFERROR(VLOOKUP(A26,'GSW2020'!A:D,4,0),"")</f>
        <v>4.5795108614446606E-2</v>
      </c>
      <c r="DH26" s="9">
        <f>IFERROR(VLOOKUP(A26,'GSW2020'!A:E,5,0),"")</f>
        <v>24005459846.941898</v>
      </c>
      <c r="DI26" s="9">
        <f t="shared" si="0"/>
        <v>1</v>
      </c>
      <c r="DJ26" s="9">
        <f t="shared" si="1"/>
        <v>1</v>
      </c>
      <c r="DK26" s="9">
        <f>IFERROR(IF(INDEX('FSI2020 Results'!A:A,MATCH('Country characteristics'!A46,'FSI2020 Results'!B:B,0))&lt;11,1,0),"")</f>
        <v>0</v>
      </c>
      <c r="DL26" s="9">
        <f>IFERROR(IF(INDEX('FSI2020 Results'!A:A,MATCH('Country characteristics'!A46,'FSI2020 Results'!B:B,0))&lt;16,1,0),"")</f>
        <v>1</v>
      </c>
      <c r="DM26" s="10">
        <f t="shared" si="2"/>
        <v>0</v>
      </c>
      <c r="DN26" s="9">
        <f t="shared" si="3"/>
        <v>0</v>
      </c>
      <c r="DO26" s="9">
        <f t="shared" si="4"/>
        <v>1</v>
      </c>
      <c r="DP26" s="10">
        <f t="shared" si="5"/>
        <v>1</v>
      </c>
      <c r="DQ26" s="9">
        <f t="shared" si="6"/>
        <v>1</v>
      </c>
      <c r="DR26" s="9">
        <f t="shared" si="7"/>
        <v>0</v>
      </c>
      <c r="DS26" s="9">
        <f t="shared" si="8"/>
        <v>1</v>
      </c>
      <c r="DT26" s="10">
        <f t="shared" si="9"/>
        <v>0</v>
      </c>
      <c r="DU26" s="10">
        <f t="shared" si="10"/>
        <v>1</v>
      </c>
      <c r="DV26" s="9">
        <f t="shared" si="11"/>
        <v>1</v>
      </c>
      <c r="DW26" s="9">
        <f t="shared" si="12"/>
        <v>0</v>
      </c>
      <c r="DX26" s="9">
        <f t="shared" si="13"/>
        <v>1</v>
      </c>
      <c r="DY26" s="10">
        <f t="shared" si="14"/>
        <v>1</v>
      </c>
      <c r="DZ26" s="9">
        <f t="shared" si="15"/>
        <v>0</v>
      </c>
      <c r="EA26" s="10">
        <f t="shared" si="16"/>
        <v>0</v>
      </c>
      <c r="EB26" s="9">
        <f t="shared" si="17"/>
        <v>1</v>
      </c>
      <c r="EC26" s="9">
        <f t="shared" si="18"/>
        <v>0</v>
      </c>
      <c r="ED26" s="9">
        <f t="shared" si="19"/>
        <v>1</v>
      </c>
      <c r="EE26" s="9">
        <f t="shared" si="20"/>
        <v>1</v>
      </c>
      <c r="EF26" s="9">
        <v>1</v>
      </c>
      <c r="EG26" s="9">
        <f t="shared" si="21"/>
        <v>0</v>
      </c>
      <c r="EH26" s="9">
        <f t="shared" si="22"/>
        <v>0</v>
      </c>
      <c r="EI26" s="9">
        <f t="shared" si="23"/>
        <v>0</v>
      </c>
      <c r="EJ26" s="9">
        <f t="shared" si="24"/>
        <v>0</v>
      </c>
      <c r="EK26" s="9">
        <f t="shared" si="25"/>
        <v>0</v>
      </c>
      <c r="EL26" s="9">
        <f t="shared" si="26"/>
        <v>1</v>
      </c>
      <c r="EM26" s="9">
        <f t="shared" si="27"/>
        <v>0</v>
      </c>
      <c r="EN26" s="9">
        <f t="shared" si="28"/>
        <v>0</v>
      </c>
      <c r="EO26" s="9">
        <f t="shared" si="29"/>
        <v>0</v>
      </c>
      <c r="EP26" s="9">
        <f t="shared" si="30"/>
        <v>0</v>
      </c>
      <c r="EQ26" s="9">
        <f t="shared" si="31"/>
        <v>0</v>
      </c>
      <c r="ER26" s="9">
        <f t="shared" si="32"/>
        <v>0</v>
      </c>
      <c r="ES26" s="9">
        <f t="shared" si="33"/>
        <v>1</v>
      </c>
      <c r="ET26" s="10">
        <f t="shared" si="34"/>
        <v>0</v>
      </c>
      <c r="EU26" s="10">
        <f t="shared" si="35"/>
        <v>0</v>
      </c>
      <c r="EV26" s="10">
        <f t="shared" si="36"/>
        <v>0</v>
      </c>
      <c r="EW26" s="10">
        <f t="shared" si="37"/>
        <v>0</v>
      </c>
      <c r="EX26" s="10">
        <f t="shared" si="38"/>
        <v>0</v>
      </c>
      <c r="EY26" s="10">
        <f t="shared" si="39"/>
        <v>1</v>
      </c>
      <c r="EZ26" s="10">
        <f t="shared" si="40"/>
        <v>0</v>
      </c>
      <c r="FA26" s="10">
        <f t="shared" si="41"/>
        <v>0</v>
      </c>
      <c r="FB26" s="10">
        <f t="shared" si="42"/>
        <v>0</v>
      </c>
      <c r="FC26" s="10">
        <f t="shared" si="43"/>
        <v>1</v>
      </c>
      <c r="FD26" s="10">
        <f t="shared" si="44"/>
        <v>0</v>
      </c>
      <c r="FE26" s="10">
        <f t="shared" si="45"/>
        <v>0</v>
      </c>
    </row>
    <row r="27" spans="1:161">
      <c r="A27" t="s">
        <v>254</v>
      </c>
      <c r="B27" t="s">
        <v>254</v>
      </c>
      <c r="C27" t="s">
        <v>254</v>
      </c>
      <c r="D27">
        <v>1</v>
      </c>
      <c r="E27">
        <v>1</v>
      </c>
      <c r="F27" t="s">
        <v>255</v>
      </c>
      <c r="G27" t="s">
        <v>256</v>
      </c>
      <c r="H27" t="s">
        <v>254</v>
      </c>
      <c r="I27" s="8">
        <v>1</v>
      </c>
      <c r="J27" s="7" t="s">
        <v>1138</v>
      </c>
      <c r="K27" s="7" t="s">
        <v>1128</v>
      </c>
      <c r="L27" s="8">
        <v>0</v>
      </c>
      <c r="M27" s="8">
        <v>1</v>
      </c>
      <c r="N27" s="8">
        <v>0</v>
      </c>
      <c r="O27" s="8">
        <v>1</v>
      </c>
      <c r="P27" s="8">
        <v>0</v>
      </c>
      <c r="Q27" s="8">
        <v>0</v>
      </c>
      <c r="R27" s="8">
        <v>0</v>
      </c>
      <c r="S27" s="8">
        <v>0</v>
      </c>
      <c r="T27" s="8">
        <v>0</v>
      </c>
      <c r="U27" s="8">
        <v>0</v>
      </c>
      <c r="V27" s="8">
        <v>0</v>
      </c>
      <c r="W27" s="8">
        <v>0</v>
      </c>
      <c r="X27" s="8">
        <v>0</v>
      </c>
      <c r="Y27" s="8">
        <v>0</v>
      </c>
      <c r="Z27" s="8">
        <v>0</v>
      </c>
      <c r="AA27" s="8">
        <v>0</v>
      </c>
      <c r="AB27" s="7" t="s">
        <v>1137</v>
      </c>
      <c r="AC27" s="1">
        <v>0</v>
      </c>
      <c r="AD27" s="1">
        <v>1</v>
      </c>
      <c r="AE27" s="7" t="s">
        <v>1133</v>
      </c>
      <c r="AF27" s="8">
        <v>298231000000</v>
      </c>
      <c r="AG27" s="8"/>
      <c r="AH27" s="7" t="s">
        <v>896</v>
      </c>
      <c r="AI27" s="8"/>
      <c r="AJ27" s="8"/>
      <c r="AK27" s="8">
        <v>60</v>
      </c>
      <c r="AL27" s="8">
        <v>168.6416015625</v>
      </c>
      <c r="AM27" s="8">
        <v>5.3181000985205173E-3</v>
      </c>
      <c r="AN27" s="8">
        <v>61.599998474121094</v>
      </c>
      <c r="AO27" s="36">
        <v>0.6</v>
      </c>
      <c r="AP27" s="36">
        <v>0.375</v>
      </c>
      <c r="AQ27" s="36">
        <v>0.9</v>
      </c>
      <c r="AR27" s="36">
        <v>0.5</v>
      </c>
      <c r="AS27" s="36">
        <v>1</v>
      </c>
      <c r="AT27" s="36">
        <v>1</v>
      </c>
      <c r="AU27" s="36">
        <v>1</v>
      </c>
      <c r="AV27" s="36">
        <v>1</v>
      </c>
      <c r="AW27" s="36">
        <v>1</v>
      </c>
      <c r="AX27" s="36">
        <v>1</v>
      </c>
      <c r="AY27" s="36">
        <v>0.5</v>
      </c>
      <c r="AZ27" s="36">
        <v>0</v>
      </c>
      <c r="BA27" s="36">
        <v>0.5</v>
      </c>
      <c r="BB27" s="36">
        <v>1</v>
      </c>
      <c r="BC27" s="36">
        <v>0.25</v>
      </c>
      <c r="BD27" s="36">
        <v>0.3</v>
      </c>
      <c r="BE27" s="36">
        <v>0.48</v>
      </c>
      <c r="BF27" s="36">
        <v>0.75</v>
      </c>
      <c r="BG27" s="36">
        <v>0</v>
      </c>
      <c r="BH27" s="36">
        <v>0.16500000000000001</v>
      </c>
      <c r="BI27" s="36">
        <v>67.5</v>
      </c>
      <c r="BJ27" s="36">
        <v>100</v>
      </c>
      <c r="BK27" s="36">
        <v>42.5</v>
      </c>
      <c r="BL27" s="36">
        <v>34.875</v>
      </c>
      <c r="BM27" s="8">
        <v>3.7560000782832503E-4</v>
      </c>
      <c r="BN27" s="8">
        <v>172757934.90000001</v>
      </c>
      <c r="BO27" t="s">
        <v>254</v>
      </c>
      <c r="BP27" s="8">
        <v>1</v>
      </c>
      <c r="BQ27" s="8">
        <v>1</v>
      </c>
      <c r="BR27" s="8">
        <v>167965147136</v>
      </c>
      <c r="BS27" s="8">
        <v>0</v>
      </c>
      <c r="BT27" s="8"/>
      <c r="BU27" s="8"/>
      <c r="BV27" s="8"/>
      <c r="BW27" s="8"/>
      <c r="BX27" s="8">
        <v>3.4824298387408498E-3</v>
      </c>
      <c r="BY27" s="8"/>
      <c r="BZ27" s="8">
        <v>19</v>
      </c>
      <c r="CA27" s="7" t="s">
        <v>1139</v>
      </c>
      <c r="CB27" s="8">
        <v>298231000000</v>
      </c>
      <c r="CC27" s="8">
        <v>7350</v>
      </c>
      <c r="CD27" s="8"/>
      <c r="CE27" s="8"/>
      <c r="CF27" s="8">
        <v>0.25</v>
      </c>
      <c r="CG27" s="8">
        <v>247094407.48388001</v>
      </c>
      <c r="CH27" s="8">
        <v>0</v>
      </c>
      <c r="CI27" s="8" t="s">
        <v>1138</v>
      </c>
      <c r="CJ27" s="8">
        <v>0</v>
      </c>
      <c r="CK27" s="8">
        <v>0</v>
      </c>
      <c r="CL27" s="8">
        <v>1</v>
      </c>
      <c r="CM27" s="8">
        <v>0</v>
      </c>
      <c r="CN27" s="8">
        <v>1</v>
      </c>
      <c r="CO27" s="8">
        <v>0</v>
      </c>
      <c r="CP27" s="8">
        <v>1</v>
      </c>
      <c r="CQ27" s="8">
        <v>0</v>
      </c>
      <c r="CR27" s="8">
        <v>0</v>
      </c>
      <c r="CS27" s="8">
        <v>0</v>
      </c>
      <c r="CT27" s="8">
        <v>0</v>
      </c>
      <c r="CU27" s="8">
        <v>0</v>
      </c>
      <c r="CV27" s="8">
        <v>0</v>
      </c>
      <c r="CW27" s="8">
        <v>1</v>
      </c>
      <c r="CX27" s="8">
        <v>0</v>
      </c>
      <c r="CY27" s="8">
        <v>0</v>
      </c>
      <c r="CZ27" s="9">
        <f>IFERROR(VLOOKUP(A27,'FSI2020 Results'!B:H,4,0),"")</f>
        <v>135.12468445806098</v>
      </c>
      <c r="DA27" s="9">
        <f>IFERROR(VLOOKUP(A27,'FSI2020 Results'!B:H,5,0),"")</f>
        <v>3.9683177663327246E-3</v>
      </c>
      <c r="DB27" s="9">
        <f>IFERROR(VLOOKUP(A27,'FSI2020 Results'!B:H,6,0),"")</f>
        <v>55.787500000000001</v>
      </c>
      <c r="DC27" s="9">
        <f>IFERROR(VLOOKUP($A27,'SS2020'!$A:$AB,24,0),"")</f>
        <v>55.787500000000001</v>
      </c>
      <c r="DD27" s="9">
        <f>IFERROR(VLOOKUP($A27,'SS2020'!$A:$AB,25,0),"")</f>
        <v>65.5</v>
      </c>
      <c r="DE27" s="9">
        <f>IFERROR(VLOOKUP($A27,'SS2020'!$A:$AB,26,0),"")</f>
        <v>98.75</v>
      </c>
      <c r="DF27" s="9">
        <f>IFERROR(VLOOKUP($A27,'SS2020'!$A:$AB,27,0),"")</f>
        <v>38.333333333333336</v>
      </c>
      <c r="DG27" s="39">
        <f>IFERROR(VLOOKUP(A27,'GSW2020'!A:D,4,0),"")</f>
        <v>4.7138089838292115E-4</v>
      </c>
      <c r="DH27" s="9">
        <f>IFERROR(VLOOKUP(A27,'GSW2020'!A:E,5,0),"")</f>
        <v>247094407.48388001</v>
      </c>
      <c r="DI27" s="9">
        <f t="shared" si="0"/>
        <v>1</v>
      </c>
      <c r="DJ27" s="9">
        <f t="shared" si="1"/>
        <v>1</v>
      </c>
      <c r="DK27" s="9">
        <f>IFERROR(IF(INDEX('FSI2020 Results'!A:A,MATCH('Country characteristics'!A51,'FSI2020 Results'!B:B,0))&lt;11,1,0),"")</f>
        <v>0</v>
      </c>
      <c r="DL27" s="9">
        <f>IFERROR(IF(INDEX('FSI2020 Results'!A:A,MATCH('Country characteristics'!A51,'FSI2020 Results'!B:B,0))&lt;16,1,0),"")</f>
        <v>0</v>
      </c>
      <c r="DM27" s="10">
        <f t="shared" si="2"/>
        <v>0</v>
      </c>
      <c r="DN27" s="9">
        <f t="shared" si="3"/>
        <v>0</v>
      </c>
      <c r="DO27" s="9">
        <f t="shared" si="4"/>
        <v>0</v>
      </c>
      <c r="DP27" s="10">
        <f t="shared" si="5"/>
        <v>0</v>
      </c>
      <c r="DQ27" s="9">
        <f t="shared" si="6"/>
        <v>0</v>
      </c>
      <c r="DR27" s="9">
        <f t="shared" si="7"/>
        <v>0</v>
      </c>
      <c r="DS27" s="9">
        <f t="shared" si="8"/>
        <v>0</v>
      </c>
      <c r="DT27" s="10">
        <f t="shared" si="9"/>
        <v>1</v>
      </c>
      <c r="DU27" s="10">
        <f t="shared" si="10"/>
        <v>0</v>
      </c>
      <c r="DV27" s="9">
        <f t="shared" si="11"/>
        <v>1</v>
      </c>
      <c r="DW27" s="9">
        <f t="shared" si="12"/>
        <v>0</v>
      </c>
      <c r="DX27" s="9">
        <f t="shared" si="13"/>
        <v>0</v>
      </c>
      <c r="DY27" s="10">
        <f t="shared" si="14"/>
        <v>0</v>
      </c>
      <c r="DZ27" s="9">
        <f t="shared" si="15"/>
        <v>0</v>
      </c>
      <c r="EA27" s="10">
        <f t="shared" si="16"/>
        <v>0</v>
      </c>
      <c r="EB27" s="9">
        <f t="shared" si="17"/>
        <v>0</v>
      </c>
      <c r="EC27" s="9">
        <f t="shared" si="18"/>
        <v>0</v>
      </c>
      <c r="ED27" s="9">
        <f t="shared" si="19"/>
        <v>0</v>
      </c>
      <c r="EE27" s="9">
        <f t="shared" si="20"/>
        <v>0</v>
      </c>
      <c r="EF27" s="9">
        <v>1</v>
      </c>
      <c r="EG27" s="9">
        <f t="shared" si="21"/>
        <v>0</v>
      </c>
      <c r="EH27" s="9">
        <f t="shared" si="22"/>
        <v>0</v>
      </c>
      <c r="EI27" s="9">
        <f t="shared" si="23"/>
        <v>0</v>
      </c>
      <c r="EJ27" s="9">
        <f t="shared" si="24"/>
        <v>0</v>
      </c>
      <c r="EK27" s="9">
        <f t="shared" si="25"/>
        <v>0</v>
      </c>
      <c r="EL27" s="9">
        <f t="shared" si="26"/>
        <v>1</v>
      </c>
      <c r="EM27" s="9">
        <f t="shared" si="27"/>
        <v>0</v>
      </c>
      <c r="EN27" s="9">
        <f t="shared" si="28"/>
        <v>0</v>
      </c>
      <c r="EO27" s="9">
        <f t="shared" si="29"/>
        <v>1</v>
      </c>
      <c r="EP27" s="9">
        <f t="shared" si="30"/>
        <v>0</v>
      </c>
      <c r="EQ27" s="9">
        <f t="shared" si="31"/>
        <v>0</v>
      </c>
      <c r="ER27" s="9">
        <f t="shared" si="32"/>
        <v>0</v>
      </c>
      <c r="ES27" s="9">
        <f t="shared" si="33"/>
        <v>1</v>
      </c>
      <c r="ET27" s="10">
        <f t="shared" si="34"/>
        <v>0</v>
      </c>
      <c r="EU27" s="10">
        <f t="shared" si="35"/>
        <v>0</v>
      </c>
      <c r="EV27" s="10">
        <f t="shared" si="36"/>
        <v>0</v>
      </c>
      <c r="EW27" s="10">
        <f t="shared" si="37"/>
        <v>1</v>
      </c>
      <c r="EX27" s="10">
        <f t="shared" si="38"/>
        <v>1</v>
      </c>
      <c r="EY27" s="10">
        <f t="shared" si="39"/>
        <v>0</v>
      </c>
      <c r="EZ27" s="10">
        <f t="shared" si="40"/>
        <v>0</v>
      </c>
      <c r="FA27" s="10">
        <f t="shared" si="41"/>
        <v>0</v>
      </c>
      <c r="FB27" s="10">
        <f t="shared" si="42"/>
        <v>0</v>
      </c>
      <c r="FC27" s="10">
        <f t="shared" si="43"/>
        <v>1</v>
      </c>
      <c r="FD27" s="10">
        <f t="shared" si="44"/>
        <v>0</v>
      </c>
      <c r="FE27" s="10">
        <f t="shared" si="45"/>
        <v>0</v>
      </c>
    </row>
    <row r="28" spans="1:161">
      <c r="A28" t="s">
        <v>83</v>
      </c>
      <c r="B28" t="s">
        <v>83</v>
      </c>
      <c r="C28" t="s">
        <v>83</v>
      </c>
      <c r="D28">
        <v>1</v>
      </c>
      <c r="E28">
        <v>1</v>
      </c>
      <c r="F28" t="s">
        <v>84</v>
      </c>
      <c r="G28" t="s">
        <v>85</v>
      </c>
      <c r="H28" t="s">
        <v>83</v>
      </c>
      <c r="I28" s="8">
        <v>1</v>
      </c>
      <c r="J28" s="7" t="s">
        <v>1149</v>
      </c>
      <c r="K28" s="7" t="s">
        <v>1128</v>
      </c>
      <c r="L28" s="8">
        <v>0</v>
      </c>
      <c r="M28" s="8">
        <v>0</v>
      </c>
      <c r="N28" s="8">
        <v>0</v>
      </c>
      <c r="O28" s="8">
        <v>1</v>
      </c>
      <c r="P28" s="8">
        <v>0</v>
      </c>
      <c r="Q28" s="8">
        <v>0</v>
      </c>
      <c r="R28" s="8">
        <v>0</v>
      </c>
      <c r="S28" s="8">
        <v>0</v>
      </c>
      <c r="T28" s="8">
        <v>0</v>
      </c>
      <c r="U28" s="8">
        <v>0</v>
      </c>
      <c r="V28" s="8">
        <v>0</v>
      </c>
      <c r="W28" s="8">
        <v>0</v>
      </c>
      <c r="X28" s="8">
        <v>0</v>
      </c>
      <c r="Y28" s="8">
        <v>0</v>
      </c>
      <c r="Z28" s="8">
        <v>0</v>
      </c>
      <c r="AA28" s="8">
        <v>0</v>
      </c>
      <c r="AB28" s="7" t="s">
        <v>1142</v>
      </c>
      <c r="AC28" s="1">
        <v>0</v>
      </c>
      <c r="AD28" s="1">
        <v>0</v>
      </c>
      <c r="AE28" s="7" t="s">
        <v>1130</v>
      </c>
      <c r="AF28" s="8">
        <v>13608200000000</v>
      </c>
      <c r="AG28" s="8"/>
      <c r="AH28" s="7" t="s">
        <v>896</v>
      </c>
      <c r="AI28" s="8"/>
      <c r="AJ28" s="8"/>
      <c r="AK28" s="8">
        <v>28</v>
      </c>
      <c r="AL28" s="8">
        <v>372.57769775390625</v>
      </c>
      <c r="AM28" s="8">
        <v>1.1749300174415112E-2</v>
      </c>
      <c r="AN28" s="8">
        <v>60.075000762939453</v>
      </c>
      <c r="AO28" s="36">
        <v>0.4</v>
      </c>
      <c r="AP28" s="36">
        <v>0.5</v>
      </c>
      <c r="AQ28" s="36">
        <v>1</v>
      </c>
      <c r="AR28" s="36">
        <v>1</v>
      </c>
      <c r="AS28" s="36">
        <v>1</v>
      </c>
      <c r="AT28" s="36">
        <v>1</v>
      </c>
      <c r="AU28" s="36">
        <v>1</v>
      </c>
      <c r="AV28" s="36">
        <v>1</v>
      </c>
      <c r="AW28" s="36">
        <v>0.5</v>
      </c>
      <c r="AX28" s="36">
        <v>1</v>
      </c>
      <c r="AY28" s="36">
        <v>0.625</v>
      </c>
      <c r="AZ28" s="36">
        <v>0</v>
      </c>
      <c r="BA28" s="36">
        <v>0.3</v>
      </c>
      <c r="BB28" s="36">
        <v>1</v>
      </c>
      <c r="BC28" s="36">
        <v>0.5</v>
      </c>
      <c r="BD28" s="36">
        <v>0.3</v>
      </c>
      <c r="BE28" s="36">
        <v>0.51</v>
      </c>
      <c r="BF28" s="36">
        <v>0.31</v>
      </c>
      <c r="BG28" s="36">
        <v>0</v>
      </c>
      <c r="BH28" s="36">
        <v>7.0000000000000007E-2</v>
      </c>
      <c r="BI28" s="36">
        <v>78</v>
      </c>
      <c r="BJ28" s="36">
        <v>90</v>
      </c>
      <c r="BK28" s="36">
        <v>45.416670000000003</v>
      </c>
      <c r="BL28" s="36">
        <v>22.25</v>
      </c>
      <c r="BM28" s="8">
        <v>5.0746998749673367E-3</v>
      </c>
      <c r="BN28" s="8">
        <v>2334406411</v>
      </c>
      <c r="BO28" t="s">
        <v>83</v>
      </c>
      <c r="BP28" s="8">
        <v>1</v>
      </c>
      <c r="BQ28" s="8">
        <v>1</v>
      </c>
      <c r="BR28" s="8">
        <v>497957371904</v>
      </c>
      <c r="BS28" s="8">
        <v>1</v>
      </c>
      <c r="BT28" s="8">
        <v>19</v>
      </c>
      <c r="BU28" s="8">
        <v>658.58056110598523</v>
      </c>
      <c r="BV28" s="8">
        <v>1.7337812791862906E-2</v>
      </c>
      <c r="BW28" s="8">
        <v>58.301258530571417</v>
      </c>
      <c r="BX28" s="8">
        <v>3.6705010682990459E-2</v>
      </c>
      <c r="BY28" s="8">
        <v>0.25</v>
      </c>
      <c r="BZ28" s="8">
        <v>68</v>
      </c>
      <c r="CA28" s="7" t="s">
        <v>896</v>
      </c>
      <c r="CB28" s="8">
        <v>13608200000000</v>
      </c>
      <c r="CC28" s="8">
        <v>43939</v>
      </c>
      <c r="CD28" s="8"/>
      <c r="CE28" s="8"/>
      <c r="CF28" s="8">
        <v>0.25</v>
      </c>
      <c r="CG28" s="8">
        <v>3335017288.29</v>
      </c>
      <c r="CH28" s="8">
        <v>0</v>
      </c>
      <c r="CI28" s="8" t="s">
        <v>1148</v>
      </c>
      <c r="CJ28" s="8">
        <v>0</v>
      </c>
      <c r="CK28" s="8">
        <v>1</v>
      </c>
      <c r="CL28" s="8">
        <v>0</v>
      </c>
      <c r="CM28" s="8">
        <v>0</v>
      </c>
      <c r="CN28" s="8">
        <v>0</v>
      </c>
      <c r="CO28" s="8">
        <v>1</v>
      </c>
      <c r="CP28" s="8">
        <v>0</v>
      </c>
      <c r="CQ28" s="8">
        <v>0</v>
      </c>
      <c r="CR28" s="8">
        <v>0</v>
      </c>
      <c r="CS28" s="8">
        <v>0</v>
      </c>
      <c r="CT28" s="8">
        <v>0</v>
      </c>
      <c r="CU28" s="8">
        <v>1</v>
      </c>
      <c r="CV28" s="8">
        <v>0</v>
      </c>
      <c r="CW28" s="8">
        <v>0</v>
      </c>
      <c r="CX28" s="8">
        <v>0</v>
      </c>
      <c r="CY28" s="8">
        <v>0</v>
      </c>
      <c r="CZ28" s="9">
        <f>IFERROR(VLOOKUP(A28,'FSI2020 Results'!B:H,4,0),"")</f>
        <v>397.24781335609356</v>
      </c>
      <c r="DA28" s="9">
        <f>IFERROR(VLOOKUP(A28,'FSI2020 Results'!B:H,5,0),"")</f>
        <v>1.1666303323484064E-2</v>
      </c>
      <c r="DB28" s="9">
        <f>IFERROR(VLOOKUP(A28,'FSI2020 Results'!B:H,6,0),"")</f>
        <v>59.85</v>
      </c>
      <c r="DC28" s="9">
        <f>IFERROR(VLOOKUP($A28,'SS2020'!$A:$AB,24,0),"")</f>
        <v>59.85</v>
      </c>
      <c r="DD28" s="9">
        <f>IFERROR(VLOOKUP($A28,'SS2020'!$A:$AB,25,0),"")</f>
        <v>75.400000000000006</v>
      </c>
      <c r="DE28" s="9">
        <f>IFERROR(VLOOKUP($A28,'SS2020'!$A:$AB,26,0),"")</f>
        <v>100</v>
      </c>
      <c r="DF28" s="9">
        <f>IFERROR(VLOOKUP($A28,'SS2020'!$A:$AB,27,0),"")</f>
        <v>40.416666666666664</v>
      </c>
      <c r="DG28" s="39">
        <f>IFERROR(VLOOKUP(A28,'GSW2020'!A:D,4,0),"")</f>
        <v>6.3621975968002117E-3</v>
      </c>
      <c r="DH28" s="9">
        <f>IFERROR(VLOOKUP(A28,'GSW2020'!A:E,5,0),"")</f>
        <v>3335017288.29</v>
      </c>
      <c r="DI28" s="9">
        <f t="shared" si="0"/>
        <v>1</v>
      </c>
      <c r="DJ28" s="9">
        <f t="shared" si="1"/>
        <v>1</v>
      </c>
      <c r="DK28" s="9">
        <f>IFERROR(IF(INDEX('FSI2020 Results'!A:A,MATCH('Country characteristics'!A52,'FSI2020 Results'!B:B,0))&lt;11,1,0),"")</f>
        <v>0</v>
      </c>
      <c r="DL28" s="9">
        <f>IFERROR(IF(INDEX('FSI2020 Results'!A:A,MATCH('Country characteristics'!A52,'FSI2020 Results'!B:B,0))&lt;16,1,0),"")</f>
        <v>1</v>
      </c>
      <c r="DM28" s="10">
        <f t="shared" si="2"/>
        <v>0</v>
      </c>
      <c r="DN28" s="9">
        <f t="shared" si="3"/>
        <v>0</v>
      </c>
      <c r="DO28" s="9">
        <f t="shared" si="4"/>
        <v>0</v>
      </c>
      <c r="DP28" s="10">
        <f t="shared" si="5"/>
        <v>0</v>
      </c>
      <c r="DQ28" s="9">
        <f t="shared" si="6"/>
        <v>0</v>
      </c>
      <c r="DR28" s="9">
        <f t="shared" si="7"/>
        <v>0</v>
      </c>
      <c r="DS28" s="9">
        <f t="shared" si="8"/>
        <v>0</v>
      </c>
      <c r="DT28" s="10">
        <f t="shared" si="9"/>
        <v>0</v>
      </c>
      <c r="DU28" s="10">
        <f t="shared" si="10"/>
        <v>0</v>
      </c>
      <c r="DV28" s="9">
        <f t="shared" si="11"/>
        <v>0</v>
      </c>
      <c r="DW28" s="9">
        <f t="shared" si="12"/>
        <v>0</v>
      </c>
      <c r="DX28" s="9">
        <f t="shared" si="13"/>
        <v>0</v>
      </c>
      <c r="DY28" s="10">
        <f t="shared" si="14"/>
        <v>0</v>
      </c>
      <c r="DZ28" s="9">
        <f t="shared" si="15"/>
        <v>0</v>
      </c>
      <c r="EA28" s="10">
        <f t="shared" si="16"/>
        <v>0</v>
      </c>
      <c r="EB28" s="9">
        <f t="shared" si="17"/>
        <v>0</v>
      </c>
      <c r="EC28" s="9">
        <f t="shared" si="18"/>
        <v>1</v>
      </c>
      <c r="ED28" s="9">
        <f t="shared" si="19"/>
        <v>1</v>
      </c>
      <c r="EE28" s="9">
        <f t="shared" si="20"/>
        <v>0</v>
      </c>
      <c r="EF28" s="9">
        <v>1</v>
      </c>
      <c r="EG28" s="9">
        <f t="shared" si="21"/>
        <v>0</v>
      </c>
      <c r="EH28" s="9">
        <f t="shared" si="22"/>
        <v>0</v>
      </c>
      <c r="EI28" s="9">
        <f t="shared" si="23"/>
        <v>0</v>
      </c>
      <c r="EJ28" s="9">
        <f t="shared" si="24"/>
        <v>1</v>
      </c>
      <c r="EK28" s="9">
        <f t="shared" si="25"/>
        <v>0</v>
      </c>
      <c r="EL28" s="9">
        <f t="shared" si="26"/>
        <v>0</v>
      </c>
      <c r="EM28" s="9">
        <f t="shared" si="27"/>
        <v>0</v>
      </c>
      <c r="EN28" s="9">
        <f t="shared" si="28"/>
        <v>0</v>
      </c>
      <c r="EO28" s="9">
        <f t="shared" si="29"/>
        <v>0</v>
      </c>
      <c r="EP28" s="9">
        <f t="shared" si="30"/>
        <v>0</v>
      </c>
      <c r="EQ28" s="9">
        <f t="shared" si="31"/>
        <v>0</v>
      </c>
      <c r="ER28" s="9">
        <f t="shared" si="32"/>
        <v>1</v>
      </c>
      <c r="ES28" s="9">
        <f t="shared" si="33"/>
        <v>0</v>
      </c>
      <c r="ET28" s="10">
        <f t="shared" si="34"/>
        <v>0</v>
      </c>
      <c r="EU28" s="10">
        <f t="shared" si="35"/>
        <v>1</v>
      </c>
      <c r="EV28" s="10">
        <f t="shared" si="36"/>
        <v>1</v>
      </c>
      <c r="EW28" s="10">
        <f t="shared" si="37"/>
        <v>0</v>
      </c>
      <c r="EX28" s="10">
        <f t="shared" si="38"/>
        <v>0</v>
      </c>
      <c r="EY28" s="10">
        <f t="shared" si="39"/>
        <v>0</v>
      </c>
      <c r="EZ28" s="10">
        <f t="shared" si="40"/>
        <v>0</v>
      </c>
      <c r="FA28" s="10">
        <f t="shared" si="41"/>
        <v>1</v>
      </c>
      <c r="FB28" s="10">
        <f t="shared" si="42"/>
        <v>0</v>
      </c>
      <c r="FC28" s="10">
        <f t="shared" si="43"/>
        <v>0</v>
      </c>
      <c r="FD28" s="10">
        <f t="shared" si="44"/>
        <v>0</v>
      </c>
      <c r="FE28" s="10">
        <f t="shared" si="45"/>
        <v>0</v>
      </c>
    </row>
    <row r="29" spans="1:161">
      <c r="A29" t="s">
        <v>314</v>
      </c>
      <c r="D29">
        <v>0</v>
      </c>
      <c r="E29">
        <v>1</v>
      </c>
      <c r="F29" t="s">
        <v>315</v>
      </c>
      <c r="G29" t="s">
        <v>316</v>
      </c>
      <c r="H29" t="s">
        <v>314</v>
      </c>
      <c r="I29" s="8">
        <v>1</v>
      </c>
      <c r="J29" s="7" t="s">
        <v>1138</v>
      </c>
      <c r="K29" s="7" t="s">
        <v>1128</v>
      </c>
      <c r="L29" s="8">
        <v>0</v>
      </c>
      <c r="M29" s="8">
        <v>0</v>
      </c>
      <c r="N29" s="8">
        <v>0</v>
      </c>
      <c r="O29" s="8">
        <v>1</v>
      </c>
      <c r="P29" s="8">
        <v>0</v>
      </c>
      <c r="Q29" s="8">
        <v>0</v>
      </c>
      <c r="R29" s="8">
        <v>0</v>
      </c>
      <c r="S29" s="8">
        <v>0</v>
      </c>
      <c r="T29" s="8">
        <v>0</v>
      </c>
      <c r="U29" s="8">
        <v>0</v>
      </c>
      <c r="V29" s="8">
        <v>0</v>
      </c>
      <c r="W29" s="8">
        <v>0</v>
      </c>
      <c r="X29" s="8">
        <v>0</v>
      </c>
      <c r="Y29" s="8">
        <v>0</v>
      </c>
      <c r="Z29" s="8">
        <v>0</v>
      </c>
      <c r="AA29" s="8">
        <v>0</v>
      </c>
      <c r="AB29" s="7" t="s">
        <v>1137</v>
      </c>
      <c r="AC29" s="1">
        <v>0</v>
      </c>
      <c r="AD29" s="1">
        <v>1</v>
      </c>
      <c r="AE29" s="7" t="s">
        <v>1130</v>
      </c>
      <c r="AF29" s="8">
        <v>331047000000</v>
      </c>
      <c r="AG29" s="8"/>
      <c r="AH29" s="7" t="s">
        <v>896</v>
      </c>
      <c r="AI29" s="8"/>
      <c r="AJ29" s="8"/>
      <c r="AK29" s="8"/>
      <c r="AL29" s="8"/>
      <c r="AM29" s="8"/>
      <c r="AN29" s="8"/>
      <c r="AO29" s="36" t="s">
        <v>896</v>
      </c>
      <c r="AP29" s="36" t="s">
        <v>896</v>
      </c>
      <c r="AQ29" s="36" t="s">
        <v>896</v>
      </c>
      <c r="AR29" s="36" t="s">
        <v>896</v>
      </c>
      <c r="AS29" s="36" t="s">
        <v>896</v>
      </c>
      <c r="AT29" s="36" t="s">
        <v>896</v>
      </c>
      <c r="AU29" s="36" t="s">
        <v>896</v>
      </c>
      <c r="AV29" s="36" t="s">
        <v>896</v>
      </c>
      <c r="AW29" s="36" t="s">
        <v>896</v>
      </c>
      <c r="AX29" s="36" t="s">
        <v>896</v>
      </c>
      <c r="AY29" s="36" t="s">
        <v>896</v>
      </c>
      <c r="AZ29" s="36" t="s">
        <v>896</v>
      </c>
      <c r="BA29" s="36" t="s">
        <v>896</v>
      </c>
      <c r="BB29" s="36" t="s">
        <v>896</v>
      </c>
      <c r="BC29" s="36" t="s">
        <v>896</v>
      </c>
      <c r="BD29" s="36" t="s">
        <v>896</v>
      </c>
      <c r="BE29" s="36" t="s">
        <v>896</v>
      </c>
      <c r="BF29" s="36" t="s">
        <v>896</v>
      </c>
      <c r="BG29" s="36" t="s">
        <v>896</v>
      </c>
      <c r="BH29" s="36" t="s">
        <v>896</v>
      </c>
      <c r="BI29" s="36" t="s">
        <v>896</v>
      </c>
      <c r="BJ29" s="36" t="s">
        <v>896</v>
      </c>
      <c r="BK29" s="36" t="s">
        <v>896</v>
      </c>
      <c r="BL29" s="36" t="s">
        <v>896</v>
      </c>
      <c r="BM29" s="8">
        <v>1.2339999375399202E-4</v>
      </c>
      <c r="BN29" s="8" t="s">
        <v>896</v>
      </c>
      <c r="BO29" t="s">
        <v>314</v>
      </c>
      <c r="BP29" s="8">
        <v>0</v>
      </c>
      <c r="BQ29" s="8">
        <v>1</v>
      </c>
      <c r="BR29" s="8">
        <v>36909166592</v>
      </c>
      <c r="BS29" s="8">
        <v>0</v>
      </c>
      <c r="BT29" s="8"/>
      <c r="BU29" s="8"/>
      <c r="BV29" s="8"/>
      <c r="BW29" s="8"/>
      <c r="BX29" s="8">
        <v>8.1259894827018979E-4</v>
      </c>
      <c r="BY29" s="8"/>
      <c r="BZ29" s="8">
        <v>17</v>
      </c>
      <c r="CA29" s="7" t="s">
        <v>1139</v>
      </c>
      <c r="CB29" s="8">
        <v>331047000000</v>
      </c>
      <c r="CC29" s="8">
        <v>5500</v>
      </c>
      <c r="CD29" s="8"/>
      <c r="CE29" s="8"/>
      <c r="CF29" s="8">
        <v>0.33000001311302185</v>
      </c>
      <c r="CG29" s="8">
        <v>70428351.074110702</v>
      </c>
      <c r="CH29" s="8">
        <v>0</v>
      </c>
      <c r="CI29" s="8" t="s">
        <v>1138</v>
      </c>
      <c r="CJ29" s="8">
        <v>0</v>
      </c>
      <c r="CK29" s="8">
        <v>1</v>
      </c>
      <c r="CL29" s="8">
        <v>1</v>
      </c>
      <c r="CM29" s="8">
        <v>0</v>
      </c>
      <c r="CN29" s="8">
        <v>0</v>
      </c>
      <c r="CO29" s="8">
        <v>0</v>
      </c>
      <c r="CP29" s="8">
        <v>1</v>
      </c>
      <c r="CQ29" s="8">
        <v>0</v>
      </c>
      <c r="CR29" s="8">
        <v>0</v>
      </c>
      <c r="CS29" s="8">
        <v>0</v>
      </c>
      <c r="CT29" s="8">
        <v>0</v>
      </c>
      <c r="CU29" s="8">
        <v>0</v>
      </c>
      <c r="CV29" s="8">
        <v>0</v>
      </c>
      <c r="CW29" s="8">
        <v>1</v>
      </c>
      <c r="CX29" s="8">
        <v>0</v>
      </c>
      <c r="CY29" s="8">
        <v>0</v>
      </c>
      <c r="CZ29" s="9">
        <f>IFERROR(VLOOKUP(A29,'FSI2020 Results'!B:H,4,0),"")</f>
        <v>92.254504407520201</v>
      </c>
      <c r="DA29" s="9">
        <f>IFERROR(VLOOKUP(A29,'FSI2020 Results'!B:H,5,0),"")</f>
        <v>2.7093139224181428E-3</v>
      </c>
      <c r="DB29" s="9">
        <f>IFERROR(VLOOKUP(A29,'FSI2020 Results'!B:H,6,0),"")</f>
        <v>56.475000000000001</v>
      </c>
      <c r="DC29" s="9">
        <f>IFERROR(VLOOKUP($A29,'SS2020'!$A:$AB,24,0),"")</f>
        <v>56.475000000000001</v>
      </c>
      <c r="DD29" s="9">
        <f>IFERROR(VLOOKUP($A29,'SS2020'!$A:$AB,25,0),"")</f>
        <v>66.599999999999994</v>
      </c>
      <c r="DE29" s="9">
        <f>IFERROR(VLOOKUP($A29,'SS2020'!$A:$AB,26,0),"")</f>
        <v>97</v>
      </c>
      <c r="DF29" s="9">
        <f>IFERROR(VLOOKUP($A29,'SS2020'!$A:$AB,27,0),"")</f>
        <v>42.083333333333336</v>
      </c>
      <c r="DG29" s="39">
        <f>IFERROR(VLOOKUP(A29,'GSW2020'!A:D,4,0),"")</f>
        <v>1.3435585102470555E-4</v>
      </c>
      <c r="DH29" s="9">
        <f>IFERROR(VLOOKUP(A29,'GSW2020'!A:E,5,0),"")</f>
        <v>70428351.074110702</v>
      </c>
      <c r="DI29" s="9">
        <f t="shared" si="0"/>
        <v>1</v>
      </c>
      <c r="DJ29" s="9">
        <f t="shared" si="1"/>
        <v>1</v>
      </c>
      <c r="DK29" s="9">
        <f>IFERROR(IF(INDEX('FSI2020 Results'!A:A,MATCH('Country characteristics'!A55,'FSI2020 Results'!B:B,0))&lt;11,1,0),"")</f>
        <v>0</v>
      </c>
      <c r="DL29" s="9">
        <f>IFERROR(IF(INDEX('FSI2020 Results'!A:A,MATCH('Country characteristics'!A55,'FSI2020 Results'!B:B,0))&lt;16,1,0),"")</f>
        <v>0</v>
      </c>
      <c r="DM29" s="10">
        <f t="shared" si="2"/>
        <v>0</v>
      </c>
      <c r="DN29" s="9">
        <f t="shared" si="3"/>
        <v>0</v>
      </c>
      <c r="DO29" s="9">
        <f t="shared" si="4"/>
        <v>0</v>
      </c>
      <c r="DP29" s="10">
        <f t="shared" si="5"/>
        <v>0</v>
      </c>
      <c r="DQ29" s="9">
        <f t="shared" si="6"/>
        <v>0</v>
      </c>
      <c r="DR29" s="9">
        <f t="shared" si="7"/>
        <v>0</v>
      </c>
      <c r="DS29" s="9">
        <f t="shared" si="8"/>
        <v>0</v>
      </c>
      <c r="DT29" s="10">
        <f t="shared" si="9"/>
        <v>0</v>
      </c>
      <c r="DU29" s="10">
        <f t="shared" si="10"/>
        <v>0</v>
      </c>
      <c r="DV29" s="9">
        <f t="shared" si="11"/>
        <v>0</v>
      </c>
      <c r="DW29" s="9">
        <f t="shared" si="12"/>
        <v>0</v>
      </c>
      <c r="DX29" s="9">
        <f t="shared" si="13"/>
        <v>0</v>
      </c>
      <c r="DY29" s="10">
        <f t="shared" si="14"/>
        <v>0</v>
      </c>
      <c r="DZ29" s="9">
        <f t="shared" si="15"/>
        <v>0</v>
      </c>
      <c r="EA29" s="10">
        <f t="shared" si="16"/>
        <v>0</v>
      </c>
      <c r="EB29" s="9">
        <f t="shared" si="17"/>
        <v>0</v>
      </c>
      <c r="EC29" s="9">
        <f t="shared" si="18"/>
        <v>1</v>
      </c>
      <c r="ED29" s="9">
        <f t="shared" si="19"/>
        <v>1</v>
      </c>
      <c r="EE29" s="9">
        <f t="shared" si="20"/>
        <v>0</v>
      </c>
      <c r="EF29" s="9">
        <v>1</v>
      </c>
      <c r="EG29" s="9">
        <f t="shared" si="21"/>
        <v>0</v>
      </c>
      <c r="EH29" s="9">
        <f t="shared" si="22"/>
        <v>0</v>
      </c>
      <c r="EI29" s="9">
        <f t="shared" si="23"/>
        <v>0</v>
      </c>
      <c r="EJ29" s="9">
        <f t="shared" si="24"/>
        <v>0</v>
      </c>
      <c r="EK29" s="9">
        <f t="shared" si="25"/>
        <v>0</v>
      </c>
      <c r="EL29" s="9">
        <f t="shared" si="26"/>
        <v>1</v>
      </c>
      <c r="EM29" s="9">
        <f t="shared" si="27"/>
        <v>0</v>
      </c>
      <c r="EN29" s="9">
        <f t="shared" si="28"/>
        <v>0</v>
      </c>
      <c r="EO29" s="9">
        <f t="shared" si="29"/>
        <v>1</v>
      </c>
      <c r="EP29" s="9">
        <f t="shared" si="30"/>
        <v>0</v>
      </c>
      <c r="EQ29" s="9">
        <f t="shared" si="31"/>
        <v>0</v>
      </c>
      <c r="ER29" s="9">
        <f t="shared" si="32"/>
        <v>1</v>
      </c>
      <c r="ES29" s="9">
        <f t="shared" si="33"/>
        <v>0</v>
      </c>
      <c r="ET29" s="10">
        <f t="shared" si="34"/>
        <v>0</v>
      </c>
      <c r="EU29" s="10">
        <f t="shared" si="35"/>
        <v>0</v>
      </c>
      <c r="EV29" s="10">
        <f t="shared" si="36"/>
        <v>1</v>
      </c>
      <c r="EW29" s="10">
        <f t="shared" si="37"/>
        <v>1</v>
      </c>
      <c r="EX29" s="10">
        <f t="shared" si="38"/>
        <v>1</v>
      </c>
      <c r="EY29" s="10">
        <f t="shared" si="39"/>
        <v>0</v>
      </c>
      <c r="EZ29" s="10">
        <f t="shared" si="40"/>
        <v>0</v>
      </c>
      <c r="FA29" s="10">
        <f t="shared" si="41"/>
        <v>0</v>
      </c>
      <c r="FB29" s="10">
        <f t="shared" si="42"/>
        <v>0</v>
      </c>
      <c r="FC29" s="10">
        <f t="shared" si="43"/>
        <v>1</v>
      </c>
      <c r="FD29" s="10">
        <f t="shared" si="44"/>
        <v>0</v>
      </c>
      <c r="FE29" s="10">
        <f t="shared" si="45"/>
        <v>0</v>
      </c>
    </row>
    <row r="30" spans="1:161">
      <c r="A30" t="s">
        <v>407</v>
      </c>
      <c r="B30" t="s">
        <v>407</v>
      </c>
      <c r="C30" t="s">
        <v>407</v>
      </c>
      <c r="D30">
        <v>1</v>
      </c>
      <c r="E30">
        <v>1</v>
      </c>
      <c r="F30" t="s">
        <v>408</v>
      </c>
      <c r="G30" t="s">
        <v>409</v>
      </c>
      <c r="H30" t="s">
        <v>407</v>
      </c>
      <c r="I30" s="8"/>
      <c r="J30" s="7" t="s">
        <v>896</v>
      </c>
      <c r="K30" s="7" t="s">
        <v>1128</v>
      </c>
      <c r="L30" s="8">
        <v>0</v>
      </c>
      <c r="M30" s="8">
        <v>0</v>
      </c>
      <c r="N30" s="8">
        <v>0</v>
      </c>
      <c r="O30" s="8">
        <v>1</v>
      </c>
      <c r="P30" s="8">
        <v>0</v>
      </c>
      <c r="Q30" s="8">
        <v>0</v>
      </c>
      <c r="R30" s="8">
        <v>0</v>
      </c>
      <c r="S30" s="8">
        <v>1</v>
      </c>
      <c r="T30" s="8">
        <v>0</v>
      </c>
      <c r="U30" s="8">
        <v>0</v>
      </c>
      <c r="V30" s="8">
        <v>0</v>
      </c>
      <c r="W30" s="8">
        <v>0</v>
      </c>
      <c r="X30" s="8">
        <v>0</v>
      </c>
      <c r="Y30" s="8">
        <v>1</v>
      </c>
      <c r="Z30" s="8">
        <v>0</v>
      </c>
      <c r="AA30" s="8">
        <v>1</v>
      </c>
      <c r="AB30" s="7" t="s">
        <v>1142</v>
      </c>
      <c r="AC30" s="1">
        <v>0</v>
      </c>
      <c r="AD30" s="1">
        <v>0</v>
      </c>
      <c r="AE30" s="7" t="s">
        <v>1133</v>
      </c>
      <c r="AF30" s="8"/>
      <c r="AG30" s="8"/>
      <c r="AH30" s="7" t="s">
        <v>896</v>
      </c>
      <c r="AI30" s="8"/>
      <c r="AJ30" s="8"/>
      <c r="AK30" s="8">
        <v>100</v>
      </c>
      <c r="AL30" s="8">
        <v>44.973228454589844</v>
      </c>
      <c r="AM30" s="8">
        <v>1.4181999722495675E-3</v>
      </c>
      <c r="AN30" s="8">
        <v>74.574996948242188</v>
      </c>
      <c r="AO30" s="36">
        <v>0.5</v>
      </c>
      <c r="AP30" s="36">
        <v>0.875</v>
      </c>
      <c r="AQ30" s="36">
        <v>1</v>
      </c>
      <c r="AR30" s="36">
        <v>0.5</v>
      </c>
      <c r="AS30" s="36">
        <v>1</v>
      </c>
      <c r="AT30" s="36">
        <v>1</v>
      </c>
      <c r="AU30" s="36">
        <v>1</v>
      </c>
      <c r="AV30" s="36">
        <v>1</v>
      </c>
      <c r="AW30" s="36">
        <v>1</v>
      </c>
      <c r="AX30" s="36">
        <v>1</v>
      </c>
      <c r="AY30" s="36">
        <v>1</v>
      </c>
      <c r="AZ30" s="36">
        <v>0.375</v>
      </c>
      <c r="BA30" s="36">
        <v>0.8</v>
      </c>
      <c r="BB30" s="36">
        <v>1</v>
      </c>
      <c r="BC30" s="36">
        <v>0.5</v>
      </c>
      <c r="BD30" s="36">
        <v>1</v>
      </c>
      <c r="BE30" s="36">
        <v>0.44</v>
      </c>
      <c r="BF30" s="36">
        <v>0.75</v>
      </c>
      <c r="BG30" s="36">
        <v>0</v>
      </c>
      <c r="BH30" s="36">
        <v>0.17499999999999999</v>
      </c>
      <c r="BI30" s="36">
        <v>77.5</v>
      </c>
      <c r="BJ30" s="36">
        <v>100</v>
      </c>
      <c r="BK30" s="36">
        <v>77.916669999999996</v>
      </c>
      <c r="BL30" s="36">
        <v>34.125</v>
      </c>
      <c r="BM30" s="8">
        <v>1.2799999922208372E-6</v>
      </c>
      <c r="BN30" s="8">
        <v>586533.5</v>
      </c>
      <c r="BO30" t="s">
        <v>407</v>
      </c>
      <c r="BP30" s="8">
        <v>1</v>
      </c>
      <c r="BQ30" s="8">
        <v>1</v>
      </c>
      <c r="BR30" s="8">
        <v>0</v>
      </c>
      <c r="BS30" s="8">
        <v>0</v>
      </c>
      <c r="BT30" s="8"/>
      <c r="BU30" s="8"/>
      <c r="BV30" s="8"/>
      <c r="BW30" s="8"/>
      <c r="BX30" s="8">
        <v>1.3488093788569951E-4</v>
      </c>
      <c r="BY30" s="8"/>
      <c r="BZ30" s="8">
        <v>1</v>
      </c>
      <c r="CA30" s="7" t="s">
        <v>896</v>
      </c>
      <c r="CB30" s="8">
        <v>299900000</v>
      </c>
      <c r="CC30" s="8"/>
      <c r="CD30" s="8"/>
      <c r="CE30" s="8"/>
      <c r="CF30" s="8"/>
      <c r="CG30" s="8"/>
      <c r="CH30" s="8">
        <v>0</v>
      </c>
      <c r="CI30" s="8" t="s">
        <v>1144</v>
      </c>
      <c r="CJ30" s="8">
        <v>0</v>
      </c>
      <c r="CK30" s="8">
        <v>0</v>
      </c>
      <c r="CL30" s="8">
        <v>0</v>
      </c>
      <c r="CM30" s="8">
        <v>0</v>
      </c>
      <c r="CN30" s="8">
        <v>0</v>
      </c>
      <c r="CO30" s="8">
        <v>0</v>
      </c>
      <c r="CP30" s="8">
        <v>0</v>
      </c>
      <c r="CQ30" s="8">
        <v>0</v>
      </c>
      <c r="CR30" s="8">
        <v>1</v>
      </c>
      <c r="CS30" s="8">
        <v>0</v>
      </c>
      <c r="CT30" s="8">
        <v>0</v>
      </c>
      <c r="CU30" s="8">
        <v>0</v>
      </c>
      <c r="CV30" s="8">
        <v>0</v>
      </c>
      <c r="CW30" s="8">
        <v>0</v>
      </c>
      <c r="CX30" s="8">
        <v>0</v>
      </c>
      <c r="CY30" s="8">
        <v>1</v>
      </c>
      <c r="CZ30" s="9">
        <f>IFERROR(VLOOKUP(A30,'FSI2020 Results'!B:H,4,0),"")</f>
        <v>12.089683732212634</v>
      </c>
      <c r="DA30" s="9">
        <f>IFERROR(VLOOKUP(A30,'FSI2020 Results'!B:H,5,0),"")</f>
        <v>3.5504768752132383E-4</v>
      </c>
      <c r="DB30" s="9">
        <f>IFERROR(VLOOKUP(A30,'FSI2020 Results'!B:H,6,0),"")</f>
        <v>70.3</v>
      </c>
      <c r="DC30" s="9">
        <f>IFERROR(VLOOKUP($A30,'SS2020'!$A:$AB,24,0),"")</f>
        <v>70.3</v>
      </c>
      <c r="DD30" s="9">
        <f>IFERROR(VLOOKUP($A30,'SS2020'!$A:$AB,25,0),"")</f>
        <v>76.3</v>
      </c>
      <c r="DE30" s="9">
        <f>IFERROR(VLOOKUP($A30,'SS2020'!$A:$AB,26,0),"")</f>
        <v>100</v>
      </c>
      <c r="DF30" s="9">
        <f>IFERROR(VLOOKUP($A30,'SS2020'!$A:$AB,27,0),"")</f>
        <v>77.916666666666671</v>
      </c>
      <c r="DG30" s="39">
        <f>IFERROR(VLOOKUP(A30,'GSW2020'!A:D,4,0),"")</f>
        <v>4.2135377987670543E-8</v>
      </c>
      <c r="DH30" s="9">
        <f>IFERROR(VLOOKUP(A30,'GSW2020'!A:E,5,0),"")</f>
        <v>22087.055911025</v>
      </c>
      <c r="DI30" s="9">
        <f t="shared" si="0"/>
        <v>1</v>
      </c>
      <c r="DJ30" s="9">
        <f t="shared" si="1"/>
        <v>1</v>
      </c>
      <c r="DK30" s="9">
        <f>IFERROR(IF(INDEX('FSI2020 Results'!A:A,MATCH('Country characteristics'!A59,'FSI2020 Results'!B:B,0))&lt;11,1,0),"")</f>
        <v>0</v>
      </c>
      <c r="DL30" s="9">
        <f>IFERROR(IF(INDEX('FSI2020 Results'!A:A,MATCH('Country characteristics'!A59,'FSI2020 Results'!B:B,0))&lt;16,1,0),"")</f>
        <v>0</v>
      </c>
      <c r="DM30" s="10">
        <f t="shared" si="2"/>
        <v>0</v>
      </c>
      <c r="DN30" s="9">
        <f t="shared" si="3"/>
        <v>0</v>
      </c>
      <c r="DO30" s="9">
        <f t="shared" si="4"/>
        <v>0</v>
      </c>
      <c r="DP30" s="10">
        <f t="shared" si="5"/>
        <v>0</v>
      </c>
      <c r="DQ30" s="9">
        <f t="shared" si="6"/>
        <v>0</v>
      </c>
      <c r="DR30" s="9">
        <f t="shared" si="7"/>
        <v>0</v>
      </c>
      <c r="DS30" s="9">
        <f t="shared" si="8"/>
        <v>0</v>
      </c>
      <c r="DT30" s="10">
        <f t="shared" si="9"/>
        <v>0</v>
      </c>
      <c r="DU30" s="10">
        <f t="shared" si="10"/>
        <v>0</v>
      </c>
      <c r="DV30" s="9">
        <f t="shared" si="11"/>
        <v>0</v>
      </c>
      <c r="DW30" s="9">
        <f t="shared" si="12"/>
        <v>0</v>
      </c>
      <c r="DX30" s="9">
        <f t="shared" si="13"/>
        <v>0</v>
      </c>
      <c r="DY30" s="10">
        <f t="shared" si="14"/>
        <v>0</v>
      </c>
      <c r="DZ30" s="9">
        <f t="shared" si="15"/>
        <v>1</v>
      </c>
      <c r="EA30" s="10">
        <f t="shared" si="16"/>
        <v>1</v>
      </c>
      <c r="EB30" s="9">
        <f t="shared" si="17"/>
        <v>1</v>
      </c>
      <c r="EC30" s="9">
        <f t="shared" si="18"/>
        <v>1</v>
      </c>
      <c r="ED30" s="9">
        <f t="shared" si="19"/>
        <v>1</v>
      </c>
      <c r="EE30" s="9">
        <f t="shared" si="20"/>
        <v>0</v>
      </c>
      <c r="EF30" s="9">
        <v>1</v>
      </c>
      <c r="EG30" s="9">
        <f t="shared" si="21"/>
        <v>0</v>
      </c>
      <c r="EH30" s="9">
        <f t="shared" si="22"/>
        <v>0</v>
      </c>
      <c r="EI30" s="9">
        <f t="shared" si="23"/>
        <v>0</v>
      </c>
      <c r="EJ30" s="9">
        <f t="shared" si="24"/>
        <v>1</v>
      </c>
      <c r="EK30" s="9">
        <f t="shared" si="25"/>
        <v>0</v>
      </c>
      <c r="EL30" s="9">
        <f t="shared" si="26"/>
        <v>0</v>
      </c>
      <c r="EM30" s="9">
        <f t="shared" si="27"/>
        <v>0</v>
      </c>
      <c r="EN30" s="9">
        <f t="shared" si="28"/>
        <v>0</v>
      </c>
      <c r="EO30" s="9">
        <f t="shared" si="29"/>
        <v>0</v>
      </c>
      <c r="EP30" s="9">
        <f t="shared" si="30"/>
        <v>0</v>
      </c>
      <c r="EQ30" s="9">
        <f t="shared" si="31"/>
        <v>0</v>
      </c>
      <c r="ER30" s="9">
        <f t="shared" si="32"/>
        <v>0</v>
      </c>
      <c r="ES30" s="9">
        <f t="shared" si="33"/>
        <v>1</v>
      </c>
      <c r="ET30" s="10">
        <f t="shared" si="34"/>
        <v>0</v>
      </c>
      <c r="EU30" s="10">
        <f t="shared" si="35"/>
        <v>0</v>
      </c>
      <c r="EV30" s="10">
        <f t="shared" si="36"/>
        <v>0</v>
      </c>
      <c r="EW30" s="10">
        <f t="shared" si="37"/>
        <v>0</v>
      </c>
      <c r="EX30" s="10">
        <f t="shared" si="38"/>
        <v>0</v>
      </c>
      <c r="EY30" s="10">
        <f t="shared" si="39"/>
        <v>0</v>
      </c>
      <c r="EZ30" s="10">
        <f t="shared" si="40"/>
        <v>0</v>
      </c>
      <c r="FA30" s="10">
        <f t="shared" si="41"/>
        <v>0</v>
      </c>
      <c r="FB30" s="10">
        <f t="shared" si="42"/>
        <v>0</v>
      </c>
      <c r="FC30" s="10">
        <f t="shared" si="43"/>
        <v>0</v>
      </c>
      <c r="FD30" s="10">
        <f t="shared" si="44"/>
        <v>0</v>
      </c>
      <c r="FE30" s="10">
        <f t="shared" si="45"/>
        <v>1</v>
      </c>
    </row>
    <row r="31" spans="1:161">
      <c r="A31" t="s">
        <v>257</v>
      </c>
      <c r="B31" t="s">
        <v>257</v>
      </c>
      <c r="C31" t="s">
        <v>257</v>
      </c>
      <c r="D31">
        <v>1</v>
      </c>
      <c r="E31">
        <v>1</v>
      </c>
      <c r="F31" t="s">
        <v>258</v>
      </c>
      <c r="G31" t="s">
        <v>259</v>
      </c>
      <c r="H31" t="s">
        <v>257</v>
      </c>
      <c r="I31" s="8">
        <v>1</v>
      </c>
      <c r="J31" s="7" t="s">
        <v>1138</v>
      </c>
      <c r="K31" s="7" t="s">
        <v>1128</v>
      </c>
      <c r="L31" s="8">
        <v>0</v>
      </c>
      <c r="M31" s="8">
        <v>0</v>
      </c>
      <c r="N31" s="8">
        <v>0</v>
      </c>
      <c r="O31" s="8">
        <v>1</v>
      </c>
      <c r="P31" s="8">
        <v>0</v>
      </c>
      <c r="Q31" s="8">
        <v>0</v>
      </c>
      <c r="R31" s="8">
        <v>0</v>
      </c>
      <c r="S31" s="8">
        <v>0</v>
      </c>
      <c r="T31" s="8">
        <v>0</v>
      </c>
      <c r="U31" s="8">
        <v>0</v>
      </c>
      <c r="V31" s="8">
        <v>0</v>
      </c>
      <c r="W31" s="8">
        <v>0</v>
      </c>
      <c r="X31" s="8">
        <v>0</v>
      </c>
      <c r="Y31" s="8">
        <v>0</v>
      </c>
      <c r="Z31" s="8">
        <v>0</v>
      </c>
      <c r="AA31" s="8">
        <v>1</v>
      </c>
      <c r="AB31" s="7" t="s">
        <v>1137</v>
      </c>
      <c r="AC31" s="1">
        <v>0</v>
      </c>
      <c r="AD31" s="1">
        <v>1</v>
      </c>
      <c r="AE31" s="7" t="s">
        <v>1130</v>
      </c>
      <c r="AF31" s="8">
        <v>60130106116</v>
      </c>
      <c r="AG31" s="8"/>
      <c r="AH31" s="7" t="s">
        <v>896</v>
      </c>
      <c r="AI31" s="8"/>
      <c r="AJ31" s="8"/>
      <c r="AK31" s="8">
        <v>59</v>
      </c>
      <c r="AL31" s="8">
        <v>168.77799987792969</v>
      </c>
      <c r="AM31" s="8">
        <v>5.322400014847517E-3</v>
      </c>
      <c r="AN31" s="8">
        <v>68.650001525878906</v>
      </c>
      <c r="AO31" s="36">
        <v>0.37</v>
      </c>
      <c r="AP31" s="36">
        <v>0.375</v>
      </c>
      <c r="AQ31" s="36">
        <v>1</v>
      </c>
      <c r="AR31" s="36">
        <v>0.5</v>
      </c>
      <c r="AS31" s="36">
        <v>1</v>
      </c>
      <c r="AT31" s="36">
        <v>1</v>
      </c>
      <c r="AU31" s="36">
        <v>1</v>
      </c>
      <c r="AV31" s="36">
        <v>1</v>
      </c>
      <c r="AW31" s="36">
        <v>1</v>
      </c>
      <c r="AX31" s="36">
        <v>1</v>
      </c>
      <c r="AY31" s="36">
        <v>0.625</v>
      </c>
      <c r="AZ31" s="36">
        <v>1</v>
      </c>
      <c r="BA31" s="36">
        <v>1</v>
      </c>
      <c r="BB31" s="36">
        <v>1</v>
      </c>
      <c r="BC31" s="36">
        <v>0.25</v>
      </c>
      <c r="BD31" s="36">
        <v>0.5</v>
      </c>
      <c r="BE31" s="36">
        <v>0.52</v>
      </c>
      <c r="BF31" s="36">
        <v>0.52</v>
      </c>
      <c r="BG31" s="36">
        <v>0</v>
      </c>
      <c r="BH31" s="36">
        <v>7.0000000000000007E-2</v>
      </c>
      <c r="BI31" s="36">
        <v>64.900000000000006</v>
      </c>
      <c r="BJ31" s="36">
        <v>100</v>
      </c>
      <c r="BK31" s="36">
        <v>72.916669999999996</v>
      </c>
      <c r="BL31" s="36">
        <v>27.75</v>
      </c>
      <c r="BM31" s="8">
        <v>1.4200000441633165E-4</v>
      </c>
      <c r="BN31" s="8">
        <v>65305940.259999998</v>
      </c>
      <c r="BO31" t="s">
        <v>257</v>
      </c>
      <c r="BP31" s="8">
        <v>1</v>
      </c>
      <c r="BQ31" s="8">
        <v>1</v>
      </c>
      <c r="BR31" s="8">
        <v>2609117184</v>
      </c>
      <c r="BS31" s="8">
        <v>0</v>
      </c>
      <c r="BT31" s="8"/>
      <c r="BU31" s="8"/>
      <c r="BV31" s="8"/>
      <c r="BW31" s="8"/>
      <c r="BX31" s="8">
        <v>4.7012040541863338E-4</v>
      </c>
      <c r="BY31" s="8"/>
      <c r="BZ31" s="8">
        <v>5</v>
      </c>
      <c r="CA31" s="7" t="s">
        <v>896</v>
      </c>
      <c r="CB31" s="8">
        <v>60130106116</v>
      </c>
      <c r="CC31" s="8">
        <v>1947.1986389160156</v>
      </c>
      <c r="CD31" s="8"/>
      <c r="CE31" s="8"/>
      <c r="CF31" s="8">
        <v>0.30000001192092896</v>
      </c>
      <c r="CG31" s="8">
        <v>85438695.854250699</v>
      </c>
      <c r="CH31" s="8">
        <v>0</v>
      </c>
      <c r="CI31" s="8" t="s">
        <v>1138</v>
      </c>
      <c r="CJ31" s="8">
        <v>0</v>
      </c>
      <c r="CK31" s="8">
        <v>0</v>
      </c>
      <c r="CL31" s="8">
        <v>1</v>
      </c>
      <c r="CM31" s="8">
        <v>0</v>
      </c>
      <c r="CN31" s="8">
        <v>0</v>
      </c>
      <c r="CO31" s="8">
        <v>0</v>
      </c>
      <c r="CP31" s="8">
        <v>1</v>
      </c>
      <c r="CQ31" s="8">
        <v>0</v>
      </c>
      <c r="CR31" s="8">
        <v>0</v>
      </c>
      <c r="CS31" s="8">
        <v>0</v>
      </c>
      <c r="CT31" s="8">
        <v>0</v>
      </c>
      <c r="CU31" s="8">
        <v>0</v>
      </c>
      <c r="CV31" s="8">
        <v>0</v>
      </c>
      <c r="CW31" s="8">
        <v>1</v>
      </c>
      <c r="CX31" s="8">
        <v>0</v>
      </c>
      <c r="CY31" s="8">
        <v>0</v>
      </c>
      <c r="CZ31" s="9">
        <f>IFERROR(VLOOKUP(A31,'FSI2020 Results'!B:H,4,0),"")</f>
        <v>132.24362730235097</v>
      </c>
      <c r="DA31" s="9">
        <f>IFERROR(VLOOKUP(A31,'FSI2020 Results'!B:H,5,0),"")</f>
        <v>3.8837073907919584E-3</v>
      </c>
      <c r="DB31" s="9">
        <f>IFERROR(VLOOKUP(A31,'FSI2020 Results'!B:H,6,0),"")</f>
        <v>62.325000000000003</v>
      </c>
      <c r="DC31" s="9">
        <f>IFERROR(VLOOKUP($A31,'SS2020'!$A:$AB,24,0),"")</f>
        <v>62.325000000000003</v>
      </c>
      <c r="DD31" s="9">
        <f>IFERROR(VLOOKUP($A31,'SS2020'!$A:$AB,25,0),"")</f>
        <v>50.4</v>
      </c>
      <c r="DE31" s="9">
        <f>IFERROR(VLOOKUP($A31,'SS2020'!$A:$AB,26,0),"")</f>
        <v>100</v>
      </c>
      <c r="DF31" s="9">
        <f>IFERROR(VLOOKUP($A31,'SS2020'!$A:$AB,27,0),"")</f>
        <v>72.916666666666671</v>
      </c>
      <c r="DG31" s="39">
        <f>IFERROR(VLOOKUP(A31,'GSW2020'!A:D,4,0),"")</f>
        <v>1.6299101877111189E-4</v>
      </c>
      <c r="DH31" s="9">
        <f>IFERROR(VLOOKUP(A31,'GSW2020'!A:E,5,0),"")</f>
        <v>85438695.854250699</v>
      </c>
      <c r="DI31" s="9">
        <f t="shared" si="0"/>
        <v>1</v>
      </c>
      <c r="DJ31" s="9">
        <f t="shared" si="1"/>
        <v>1</v>
      </c>
      <c r="DK31" s="9">
        <f>IFERROR(IF(INDEX('FSI2020 Results'!A:A,MATCH('Country characteristics'!A60,'FSI2020 Results'!B:B,0))&lt;11,1,0),"")</f>
        <v>0</v>
      </c>
      <c r="DL31" s="9">
        <f>IFERROR(IF(INDEX('FSI2020 Results'!A:A,MATCH('Country characteristics'!A60,'FSI2020 Results'!B:B,0))&lt;16,1,0),"")</f>
        <v>0</v>
      </c>
      <c r="DM31" s="10">
        <f t="shared" si="2"/>
        <v>0</v>
      </c>
      <c r="DN31" s="9">
        <f t="shared" si="3"/>
        <v>0</v>
      </c>
      <c r="DO31" s="9">
        <f t="shared" si="4"/>
        <v>0</v>
      </c>
      <c r="DP31" s="10">
        <f t="shared" si="5"/>
        <v>0</v>
      </c>
      <c r="DQ31" s="9">
        <f t="shared" si="6"/>
        <v>0</v>
      </c>
      <c r="DR31" s="9">
        <f t="shared" si="7"/>
        <v>0</v>
      </c>
      <c r="DS31" s="9">
        <f t="shared" si="8"/>
        <v>0</v>
      </c>
      <c r="DT31" s="10">
        <f t="shared" si="9"/>
        <v>0</v>
      </c>
      <c r="DU31" s="10">
        <f t="shared" si="10"/>
        <v>0</v>
      </c>
      <c r="DV31" s="9">
        <f t="shared" si="11"/>
        <v>0</v>
      </c>
      <c r="DW31" s="9">
        <f t="shared" si="12"/>
        <v>0</v>
      </c>
      <c r="DX31" s="9">
        <f t="shared" si="13"/>
        <v>0</v>
      </c>
      <c r="DY31" s="10">
        <f t="shared" si="14"/>
        <v>0</v>
      </c>
      <c r="DZ31" s="9">
        <f t="shared" si="15"/>
        <v>0</v>
      </c>
      <c r="EA31" s="10">
        <f t="shared" si="16"/>
        <v>0</v>
      </c>
      <c r="EB31" s="9">
        <f t="shared" si="17"/>
        <v>0</v>
      </c>
      <c r="EC31" s="9">
        <f t="shared" si="18"/>
        <v>1</v>
      </c>
      <c r="ED31" s="9">
        <f t="shared" si="19"/>
        <v>1</v>
      </c>
      <c r="EE31" s="9">
        <f t="shared" si="20"/>
        <v>0</v>
      </c>
      <c r="EF31" s="9">
        <v>1</v>
      </c>
      <c r="EG31" s="9">
        <f t="shared" si="21"/>
        <v>0</v>
      </c>
      <c r="EH31" s="9">
        <f t="shared" si="22"/>
        <v>0</v>
      </c>
      <c r="EI31" s="9">
        <f t="shared" si="23"/>
        <v>0</v>
      </c>
      <c r="EJ31" s="9">
        <f t="shared" si="24"/>
        <v>0</v>
      </c>
      <c r="EK31" s="9">
        <f t="shared" si="25"/>
        <v>0</v>
      </c>
      <c r="EL31" s="9">
        <f t="shared" si="26"/>
        <v>1</v>
      </c>
      <c r="EM31" s="9">
        <f t="shared" si="27"/>
        <v>0</v>
      </c>
      <c r="EN31" s="9">
        <f t="shared" si="28"/>
        <v>0</v>
      </c>
      <c r="EO31" s="9">
        <f t="shared" si="29"/>
        <v>1</v>
      </c>
      <c r="EP31" s="9">
        <f t="shared" si="30"/>
        <v>0</v>
      </c>
      <c r="EQ31" s="9">
        <f t="shared" si="31"/>
        <v>0</v>
      </c>
      <c r="ER31" s="9">
        <f t="shared" si="32"/>
        <v>1</v>
      </c>
      <c r="ES31" s="9">
        <f t="shared" si="33"/>
        <v>0</v>
      </c>
      <c r="ET31" s="10">
        <f t="shared" si="34"/>
        <v>0</v>
      </c>
      <c r="EU31" s="10">
        <f t="shared" si="35"/>
        <v>0</v>
      </c>
      <c r="EV31" s="10">
        <f t="shared" si="36"/>
        <v>0</v>
      </c>
      <c r="EW31" s="10">
        <f t="shared" si="37"/>
        <v>1</v>
      </c>
      <c r="EX31" s="10">
        <f t="shared" si="38"/>
        <v>1</v>
      </c>
      <c r="EY31" s="10">
        <f t="shared" si="39"/>
        <v>0</v>
      </c>
      <c r="EZ31" s="10">
        <f t="shared" si="40"/>
        <v>0</v>
      </c>
      <c r="FA31" s="10">
        <f t="shared" si="41"/>
        <v>0</v>
      </c>
      <c r="FB31" s="10">
        <f t="shared" si="42"/>
        <v>0</v>
      </c>
      <c r="FC31" s="10">
        <f t="shared" si="43"/>
        <v>1</v>
      </c>
      <c r="FD31" s="10">
        <f t="shared" si="44"/>
        <v>0</v>
      </c>
      <c r="FE31" s="10">
        <f t="shared" si="45"/>
        <v>0</v>
      </c>
    </row>
    <row r="32" spans="1:161">
      <c r="A32" t="s">
        <v>287</v>
      </c>
      <c r="B32" t="s">
        <v>287</v>
      </c>
      <c r="C32" t="s">
        <v>287</v>
      </c>
      <c r="D32">
        <v>1</v>
      </c>
      <c r="E32">
        <v>1</v>
      </c>
      <c r="F32" t="s">
        <v>288</v>
      </c>
      <c r="G32" t="s">
        <v>289</v>
      </c>
      <c r="H32" t="s">
        <v>287</v>
      </c>
      <c r="I32" s="8">
        <v>1</v>
      </c>
      <c r="J32" s="7" t="s">
        <v>1157</v>
      </c>
      <c r="K32" s="7" t="s">
        <v>1131</v>
      </c>
      <c r="L32" s="8">
        <v>1</v>
      </c>
      <c r="M32" s="8">
        <v>0</v>
      </c>
      <c r="N32" s="8">
        <v>0</v>
      </c>
      <c r="O32" s="8">
        <v>1</v>
      </c>
      <c r="P32" s="8">
        <v>0</v>
      </c>
      <c r="Q32" s="8">
        <v>0</v>
      </c>
      <c r="R32" s="8">
        <v>0</v>
      </c>
      <c r="S32" s="8">
        <v>0</v>
      </c>
      <c r="T32" s="8">
        <v>0</v>
      </c>
      <c r="U32" s="8">
        <v>0</v>
      </c>
      <c r="V32" s="8">
        <v>0</v>
      </c>
      <c r="W32" s="8">
        <v>0</v>
      </c>
      <c r="X32" s="8">
        <v>0</v>
      </c>
      <c r="Y32" s="8">
        <v>0</v>
      </c>
      <c r="Z32" s="8">
        <v>0</v>
      </c>
      <c r="AA32" s="8">
        <v>0</v>
      </c>
      <c r="AB32" s="7" t="s">
        <v>1132</v>
      </c>
      <c r="AC32" s="1">
        <v>0</v>
      </c>
      <c r="AD32" s="1">
        <v>0</v>
      </c>
      <c r="AE32" s="7" t="s">
        <v>1133</v>
      </c>
      <c r="AF32" s="8">
        <v>60971699315</v>
      </c>
      <c r="AG32" s="8"/>
      <c r="AH32" s="7" t="s">
        <v>896</v>
      </c>
      <c r="AI32" s="8"/>
      <c r="AJ32" s="8"/>
      <c r="AK32" s="8">
        <v>79</v>
      </c>
      <c r="AL32" s="8">
        <v>119.36370086669922</v>
      </c>
      <c r="AM32" s="8">
        <v>3.7642000243067741E-3</v>
      </c>
      <c r="AN32" s="8">
        <v>59.275001525878906</v>
      </c>
      <c r="AO32" s="36">
        <v>0.37</v>
      </c>
      <c r="AP32" s="36">
        <v>0.25</v>
      </c>
      <c r="AQ32" s="36">
        <v>1</v>
      </c>
      <c r="AR32" s="36">
        <v>0.4</v>
      </c>
      <c r="AS32" s="36">
        <v>1</v>
      </c>
      <c r="AT32" s="36">
        <v>1</v>
      </c>
      <c r="AU32" s="36">
        <v>1</v>
      </c>
      <c r="AV32" s="36">
        <v>0.75</v>
      </c>
      <c r="AW32" s="36">
        <v>1</v>
      </c>
      <c r="AX32" s="36">
        <v>0.75</v>
      </c>
      <c r="AY32" s="36">
        <v>0.625</v>
      </c>
      <c r="AZ32" s="36">
        <v>0.375</v>
      </c>
      <c r="BA32" s="36">
        <v>0.4</v>
      </c>
      <c r="BB32" s="36">
        <v>1</v>
      </c>
      <c r="BC32" s="36">
        <v>0.5</v>
      </c>
      <c r="BD32" s="36">
        <v>0.6</v>
      </c>
      <c r="BE32" s="36">
        <v>0.62</v>
      </c>
      <c r="BF32" s="36">
        <v>0.04</v>
      </c>
      <c r="BG32" s="36">
        <v>0</v>
      </c>
      <c r="BH32" s="36">
        <v>0.17499999999999999</v>
      </c>
      <c r="BI32" s="36">
        <v>60.4</v>
      </c>
      <c r="BJ32" s="36">
        <v>90</v>
      </c>
      <c r="BK32" s="36">
        <v>58.333329999999997</v>
      </c>
      <c r="BL32" s="36">
        <v>20.875</v>
      </c>
      <c r="BM32" s="8">
        <v>1.8829999316949397E-4</v>
      </c>
      <c r="BN32" s="8">
        <v>86605056.569999993</v>
      </c>
      <c r="BO32" t="s">
        <v>287</v>
      </c>
      <c r="BP32" s="8">
        <v>1</v>
      </c>
      <c r="BQ32" s="8">
        <v>1</v>
      </c>
      <c r="BR32" s="8">
        <v>0</v>
      </c>
      <c r="BS32" s="8">
        <v>1</v>
      </c>
      <c r="BT32" s="8">
        <v>48</v>
      </c>
      <c r="BU32" s="8">
        <v>126.99676360504262</v>
      </c>
      <c r="BV32" s="8">
        <v>3.3433208366475836E-3</v>
      </c>
      <c r="BW32" s="8">
        <v>54.533982408476199</v>
      </c>
      <c r="BX32" s="8">
        <v>4.8014569254613943E-4</v>
      </c>
      <c r="BY32" s="8">
        <v>0.18</v>
      </c>
      <c r="BZ32" s="8">
        <v>4</v>
      </c>
      <c r="CA32" s="7" t="s">
        <v>896</v>
      </c>
      <c r="CB32" s="8">
        <v>60971699315</v>
      </c>
      <c r="CC32" s="8">
        <v>659.86614990234375</v>
      </c>
      <c r="CD32" s="8"/>
      <c r="CE32" s="8"/>
      <c r="CF32" s="8">
        <v>0.18000000715255737</v>
      </c>
      <c r="CG32" s="8">
        <v>159363602.84453699</v>
      </c>
      <c r="CH32" s="8">
        <v>0</v>
      </c>
      <c r="CI32" s="8" t="s">
        <v>1134</v>
      </c>
      <c r="CJ32" s="8">
        <v>0</v>
      </c>
      <c r="CK32" s="8">
        <v>0</v>
      </c>
      <c r="CL32" s="8">
        <v>0</v>
      </c>
      <c r="CM32" s="8">
        <v>0</v>
      </c>
      <c r="CN32" s="8">
        <v>0</v>
      </c>
      <c r="CO32" s="8">
        <v>0</v>
      </c>
      <c r="CP32" s="8">
        <v>0</v>
      </c>
      <c r="CQ32" s="8">
        <v>0</v>
      </c>
      <c r="CR32" s="8">
        <v>0</v>
      </c>
      <c r="CS32" s="8">
        <v>0</v>
      </c>
      <c r="CT32" s="8">
        <v>0</v>
      </c>
      <c r="CU32" s="8">
        <v>0</v>
      </c>
      <c r="CV32" s="8">
        <v>1</v>
      </c>
      <c r="CW32" s="8">
        <v>0</v>
      </c>
      <c r="CX32" s="8">
        <v>0</v>
      </c>
      <c r="CY32" s="8">
        <v>0</v>
      </c>
      <c r="CZ32" s="9">
        <f>IFERROR(VLOOKUP(A32,'FSI2020 Results'!B:H,4,0),"")</f>
        <v>112.33012751732663</v>
      </c>
      <c r="DA32" s="9">
        <f>IFERROR(VLOOKUP(A32,'FSI2020 Results'!B:H,5,0),"")</f>
        <v>3.2988912611283841E-3</v>
      </c>
      <c r="DB32" s="9">
        <f>IFERROR(VLOOKUP(A32,'FSI2020 Results'!B:H,6,0),"")</f>
        <v>55.075000000000003</v>
      </c>
      <c r="DC32" s="9">
        <f>IFERROR(VLOOKUP($A32,'SS2020'!$A:$AB,24,0),"")</f>
        <v>55.075000000000003</v>
      </c>
      <c r="DD32" s="9">
        <f>IFERROR(VLOOKUP($A32,'SS2020'!$A:$AB,25,0),"")</f>
        <v>51.4</v>
      </c>
      <c r="DE32" s="9">
        <f>IFERROR(VLOOKUP($A32,'SS2020'!$A:$AB,26,0),"")</f>
        <v>85</v>
      </c>
      <c r="DF32" s="9">
        <f>IFERROR(VLOOKUP($A32,'SS2020'!$A:$AB,27,0),"")</f>
        <v>56.666666666666664</v>
      </c>
      <c r="DG32" s="39">
        <f>IFERROR(VLOOKUP(A32,'GSW2020'!A:D,4,0),"")</f>
        <v>3.0401723391209348E-4</v>
      </c>
      <c r="DH32" s="9">
        <f>IFERROR(VLOOKUP(A32,'GSW2020'!A:E,5,0),"")</f>
        <v>159363602.84453699</v>
      </c>
      <c r="DI32" s="9">
        <f t="shared" si="0"/>
        <v>1</v>
      </c>
      <c r="DJ32" s="9">
        <f t="shared" si="1"/>
        <v>1</v>
      </c>
      <c r="DK32" s="9">
        <f>IFERROR(IF(INDEX('FSI2020 Results'!A:A,MATCH('Country characteristics'!A62,'FSI2020 Results'!B:B,0))&lt;11,1,0),"")</f>
        <v>1</v>
      </c>
      <c r="DL32" s="9">
        <f>IFERROR(IF(INDEX('FSI2020 Results'!A:A,MATCH('Country characteristics'!A62,'FSI2020 Results'!B:B,0))&lt;16,1,0),"")</f>
        <v>1</v>
      </c>
      <c r="DM32" s="10">
        <f t="shared" si="2"/>
        <v>1</v>
      </c>
      <c r="DN32" s="9">
        <f t="shared" si="3"/>
        <v>1</v>
      </c>
      <c r="DO32" s="9">
        <f t="shared" si="4"/>
        <v>1</v>
      </c>
      <c r="DP32" s="10">
        <f t="shared" si="5"/>
        <v>0</v>
      </c>
      <c r="DQ32" s="9">
        <f t="shared" si="6"/>
        <v>1</v>
      </c>
      <c r="DR32" s="9">
        <f t="shared" si="7"/>
        <v>1</v>
      </c>
      <c r="DS32" s="9">
        <f t="shared" si="8"/>
        <v>1</v>
      </c>
      <c r="DT32" s="10">
        <f t="shared" si="9"/>
        <v>0</v>
      </c>
      <c r="DU32" s="10">
        <f t="shared" si="10"/>
        <v>0</v>
      </c>
      <c r="DV32" s="9">
        <f t="shared" si="11"/>
        <v>0</v>
      </c>
      <c r="DW32" s="9">
        <f t="shared" si="12"/>
        <v>0</v>
      </c>
      <c r="DX32" s="9">
        <f t="shared" si="13"/>
        <v>0</v>
      </c>
      <c r="DY32" s="10">
        <f t="shared" si="14"/>
        <v>0</v>
      </c>
      <c r="DZ32" s="9">
        <f t="shared" si="15"/>
        <v>0</v>
      </c>
      <c r="EA32" s="10">
        <f t="shared" si="16"/>
        <v>0</v>
      </c>
      <c r="EB32" s="9">
        <f t="shared" si="17"/>
        <v>0</v>
      </c>
      <c r="EC32" s="9">
        <f t="shared" si="18"/>
        <v>1</v>
      </c>
      <c r="ED32" s="9">
        <f t="shared" si="19"/>
        <v>1</v>
      </c>
      <c r="EE32" s="9">
        <f t="shared" si="20"/>
        <v>0</v>
      </c>
      <c r="EF32" s="9">
        <v>1</v>
      </c>
      <c r="EG32" s="9">
        <f t="shared" si="21"/>
        <v>0</v>
      </c>
      <c r="EH32" s="9">
        <f t="shared" si="22"/>
        <v>1</v>
      </c>
      <c r="EI32" s="9">
        <f t="shared" si="23"/>
        <v>0</v>
      </c>
      <c r="EJ32" s="9">
        <f t="shared" si="24"/>
        <v>0</v>
      </c>
      <c r="EK32" s="9">
        <f t="shared" si="25"/>
        <v>0</v>
      </c>
      <c r="EL32" s="9">
        <f t="shared" si="26"/>
        <v>0</v>
      </c>
      <c r="EM32" s="9">
        <f t="shared" si="27"/>
        <v>0</v>
      </c>
      <c r="EN32" s="9">
        <f t="shared" si="28"/>
        <v>0</v>
      </c>
      <c r="EO32" s="9">
        <f t="shared" si="29"/>
        <v>0</v>
      </c>
      <c r="EP32" s="9">
        <f t="shared" si="30"/>
        <v>0</v>
      </c>
      <c r="EQ32" s="9">
        <f t="shared" si="31"/>
        <v>0</v>
      </c>
      <c r="ER32" s="9">
        <f t="shared" si="32"/>
        <v>0</v>
      </c>
      <c r="ES32" s="9">
        <f t="shared" si="33"/>
        <v>1</v>
      </c>
      <c r="ET32" s="10">
        <f t="shared" si="34"/>
        <v>0</v>
      </c>
      <c r="EU32" s="10">
        <f t="shared" si="35"/>
        <v>0</v>
      </c>
      <c r="EV32" s="10">
        <f t="shared" si="36"/>
        <v>0</v>
      </c>
      <c r="EW32" s="10">
        <f t="shared" si="37"/>
        <v>0</v>
      </c>
      <c r="EX32" s="10">
        <f t="shared" si="38"/>
        <v>0</v>
      </c>
      <c r="EY32" s="10">
        <f t="shared" si="39"/>
        <v>0</v>
      </c>
      <c r="EZ32" s="10">
        <f t="shared" si="40"/>
        <v>0</v>
      </c>
      <c r="FA32" s="10">
        <f t="shared" si="41"/>
        <v>0</v>
      </c>
      <c r="FB32" s="10">
        <f t="shared" si="42"/>
        <v>1</v>
      </c>
      <c r="FC32" s="10">
        <f t="shared" si="43"/>
        <v>0</v>
      </c>
      <c r="FD32" s="10">
        <f t="shared" si="44"/>
        <v>0</v>
      </c>
      <c r="FE32" s="10">
        <f t="shared" si="45"/>
        <v>0</v>
      </c>
    </row>
    <row r="33" spans="1:161">
      <c r="A33" t="s">
        <v>296</v>
      </c>
      <c r="B33" t="s">
        <v>296</v>
      </c>
      <c r="C33" t="s">
        <v>1160</v>
      </c>
      <c r="D33">
        <v>1</v>
      </c>
      <c r="E33">
        <v>1</v>
      </c>
      <c r="F33" t="s">
        <v>297</v>
      </c>
      <c r="G33" t="s">
        <v>298</v>
      </c>
      <c r="H33" t="s">
        <v>296</v>
      </c>
      <c r="I33" s="8"/>
      <c r="J33" s="7" t="s">
        <v>896</v>
      </c>
      <c r="K33" s="7" t="s">
        <v>1128</v>
      </c>
      <c r="L33" s="8">
        <v>0</v>
      </c>
      <c r="M33" s="8">
        <v>0</v>
      </c>
      <c r="N33" s="8">
        <v>1</v>
      </c>
      <c r="O33" s="8">
        <v>1</v>
      </c>
      <c r="P33" s="8">
        <v>0</v>
      </c>
      <c r="Q33" s="8">
        <v>0</v>
      </c>
      <c r="R33" s="8">
        <v>0</v>
      </c>
      <c r="S33" s="8">
        <v>0</v>
      </c>
      <c r="T33" s="8">
        <v>1</v>
      </c>
      <c r="U33" s="8">
        <v>0</v>
      </c>
      <c r="V33" s="8">
        <v>0</v>
      </c>
      <c r="W33" s="8">
        <v>1</v>
      </c>
      <c r="X33" s="8">
        <v>0</v>
      </c>
      <c r="Y33" s="8">
        <v>0</v>
      </c>
      <c r="Z33" s="8">
        <v>0</v>
      </c>
      <c r="AA33" s="8">
        <v>1</v>
      </c>
      <c r="AB33" s="7" t="s">
        <v>1137</v>
      </c>
      <c r="AC33" s="1">
        <v>0</v>
      </c>
      <c r="AD33" s="1">
        <v>0</v>
      </c>
      <c r="AE33" s="7" t="s">
        <v>1133</v>
      </c>
      <c r="AF33" s="8">
        <v>3127908038</v>
      </c>
      <c r="AG33" s="8"/>
      <c r="AH33" s="7" t="s">
        <v>896</v>
      </c>
      <c r="AI33" s="8"/>
      <c r="AJ33" s="8"/>
      <c r="AK33" s="8">
        <v>84</v>
      </c>
      <c r="AL33" s="8">
        <v>105.65799713134766</v>
      </c>
      <c r="AM33" s="8">
        <v>3.3319001086056232E-3</v>
      </c>
      <c r="AN33" s="8">
        <v>74.800003051757813</v>
      </c>
      <c r="AO33" s="36">
        <v>0.6</v>
      </c>
      <c r="AP33" s="36">
        <v>0.875</v>
      </c>
      <c r="AQ33" s="36">
        <v>0.75</v>
      </c>
      <c r="AR33" s="36">
        <v>0.5</v>
      </c>
      <c r="AS33" s="36">
        <v>1</v>
      </c>
      <c r="AT33" s="36">
        <v>1</v>
      </c>
      <c r="AU33" s="36">
        <v>1</v>
      </c>
      <c r="AV33" s="36">
        <v>1</v>
      </c>
      <c r="AW33" s="36">
        <v>1</v>
      </c>
      <c r="AX33" s="36">
        <v>1</v>
      </c>
      <c r="AY33" s="36">
        <v>1</v>
      </c>
      <c r="AZ33" s="36">
        <v>0.75</v>
      </c>
      <c r="BA33" s="36">
        <v>1</v>
      </c>
      <c r="BB33" s="36">
        <v>1</v>
      </c>
      <c r="BC33" s="36">
        <v>0.75</v>
      </c>
      <c r="BD33" s="36">
        <v>0.5</v>
      </c>
      <c r="BE33" s="36">
        <v>0.47</v>
      </c>
      <c r="BF33" s="36">
        <v>0.5</v>
      </c>
      <c r="BG33" s="36">
        <v>0</v>
      </c>
      <c r="BH33" s="36">
        <v>0.26500000000000001</v>
      </c>
      <c r="BI33" s="36">
        <v>74.5</v>
      </c>
      <c r="BJ33" s="36">
        <v>100</v>
      </c>
      <c r="BK33" s="36">
        <v>83.333330000000004</v>
      </c>
      <c r="BL33" s="36">
        <v>30.875</v>
      </c>
      <c r="BM33" s="8">
        <v>1.610000072105322E-5</v>
      </c>
      <c r="BN33" s="8">
        <v>7402234.6370000001</v>
      </c>
      <c r="BO33" t="s">
        <v>296</v>
      </c>
      <c r="BP33" s="8">
        <v>1</v>
      </c>
      <c r="BQ33" s="8">
        <v>1</v>
      </c>
      <c r="BR33" s="8">
        <v>0</v>
      </c>
      <c r="BS33" s="8">
        <v>1</v>
      </c>
      <c r="BT33" s="8">
        <v>21</v>
      </c>
      <c r="BU33" s="8">
        <v>552.46681753102075</v>
      </c>
      <c r="BV33" s="8">
        <v>1.4544259004522372E-2</v>
      </c>
      <c r="BW33" s="8">
        <v>72.044770213457156</v>
      </c>
      <c r="BX33" s="8">
        <v>3.2247529632395259E-3</v>
      </c>
      <c r="BY33" s="8">
        <v>0</v>
      </c>
      <c r="BZ33" s="8">
        <v>4</v>
      </c>
      <c r="CA33" s="7" t="s">
        <v>896</v>
      </c>
      <c r="CB33" s="8">
        <v>3127908038</v>
      </c>
      <c r="CC33" s="8">
        <v>189.33106231689453</v>
      </c>
      <c r="CD33" s="8"/>
      <c r="CE33" s="8"/>
      <c r="CF33" s="8">
        <v>0.2199999988079071</v>
      </c>
      <c r="CG33" s="8">
        <v>7905027.9329608902</v>
      </c>
      <c r="CH33" s="8">
        <v>0</v>
      </c>
      <c r="CI33" s="8" t="s">
        <v>1138</v>
      </c>
      <c r="CJ33" s="8">
        <v>0</v>
      </c>
      <c r="CK33" s="8">
        <v>0</v>
      </c>
      <c r="CL33" s="8">
        <v>0</v>
      </c>
      <c r="CM33" s="8">
        <v>0</v>
      </c>
      <c r="CN33" s="8">
        <v>0</v>
      </c>
      <c r="CO33" s="8">
        <v>0</v>
      </c>
      <c r="CP33" s="8">
        <v>0</v>
      </c>
      <c r="CQ33" s="8">
        <v>1</v>
      </c>
      <c r="CR33" s="8">
        <v>0</v>
      </c>
      <c r="CS33" s="8">
        <v>0</v>
      </c>
      <c r="CT33" s="8">
        <v>0</v>
      </c>
      <c r="CU33" s="8">
        <v>0</v>
      </c>
      <c r="CV33" s="8">
        <v>0</v>
      </c>
      <c r="CW33" s="8">
        <v>1</v>
      </c>
      <c r="CX33" s="8">
        <v>0</v>
      </c>
      <c r="CY33" s="8">
        <v>0</v>
      </c>
      <c r="CZ33" s="9">
        <f>IFERROR(VLOOKUP(A33,'FSI2020 Results'!B:H,4,0),"")</f>
        <v>103.60472720768232</v>
      </c>
      <c r="DA33" s="9">
        <f>IFERROR(VLOOKUP(A33,'FSI2020 Results'!B:H,5,0),"")</f>
        <v>3.0426452524439139E-3</v>
      </c>
      <c r="DB33" s="9">
        <f>IFERROR(VLOOKUP(A33,'FSI2020 Results'!B:H,6,0),"")</f>
        <v>74.849999999999994</v>
      </c>
      <c r="DC33" s="9">
        <f>IFERROR(VLOOKUP($A33,'SS2020'!$A:$AB,24,0),"")</f>
        <v>74.849999999999994</v>
      </c>
      <c r="DD33" s="9">
        <f>IFERROR(VLOOKUP($A33,'SS2020'!$A:$AB,25,0),"")</f>
        <v>79.5</v>
      </c>
      <c r="DE33" s="9">
        <f>IFERROR(VLOOKUP($A33,'SS2020'!$A:$AB,26,0),"")</f>
        <v>100</v>
      </c>
      <c r="DF33" s="9">
        <f>IFERROR(VLOOKUP($A33,'SS2020'!$A:$AB,27,0),"")</f>
        <v>83.333333333333329</v>
      </c>
      <c r="DG33" s="39">
        <f>IFERROR(VLOOKUP(A33,'GSW2020'!A:D,4,0),"")</f>
        <v>1.5080386507834201E-5</v>
      </c>
      <c r="DH33" s="9">
        <f>IFERROR(VLOOKUP(A33,'GSW2020'!A:E,5,0),"")</f>
        <v>7905027.9329608902</v>
      </c>
      <c r="DI33" s="9">
        <f t="shared" si="0"/>
        <v>1</v>
      </c>
      <c r="DJ33" s="9">
        <f t="shared" si="1"/>
        <v>1</v>
      </c>
      <c r="DK33" s="9">
        <f>IFERROR(IF(INDEX('FSI2020 Results'!A:A,MATCH('Country characteristics'!A64,'FSI2020 Results'!B:B,0))&lt;11,1,0),"")</f>
        <v>0</v>
      </c>
      <c r="DL33" s="9">
        <f>IFERROR(IF(INDEX('FSI2020 Results'!A:A,MATCH('Country characteristics'!A64,'FSI2020 Results'!B:B,0))&lt;16,1,0),"")</f>
        <v>0</v>
      </c>
      <c r="DM33" s="10">
        <f t="shared" si="2"/>
        <v>0</v>
      </c>
      <c r="DN33" s="9">
        <f t="shared" si="3"/>
        <v>0</v>
      </c>
      <c r="DO33" s="9">
        <f t="shared" si="4"/>
        <v>0</v>
      </c>
      <c r="DP33" s="10">
        <f t="shared" si="5"/>
        <v>1</v>
      </c>
      <c r="DQ33" s="9">
        <f t="shared" si="6"/>
        <v>1</v>
      </c>
      <c r="DR33" s="9">
        <f t="shared" si="7"/>
        <v>0</v>
      </c>
      <c r="DS33" s="9">
        <f t="shared" si="8"/>
        <v>1</v>
      </c>
      <c r="DT33" s="10">
        <f t="shared" si="9"/>
        <v>0</v>
      </c>
      <c r="DU33" s="10">
        <f t="shared" si="10"/>
        <v>1</v>
      </c>
      <c r="DV33" s="9">
        <f t="shared" si="11"/>
        <v>1</v>
      </c>
      <c r="DW33" s="9">
        <f t="shared" si="12"/>
        <v>0</v>
      </c>
      <c r="DX33" s="9">
        <f t="shared" si="13"/>
        <v>0</v>
      </c>
      <c r="DY33" s="10">
        <f t="shared" si="14"/>
        <v>0</v>
      </c>
      <c r="DZ33" s="9">
        <f t="shared" si="15"/>
        <v>0</v>
      </c>
      <c r="EA33" s="10">
        <f t="shared" si="16"/>
        <v>0</v>
      </c>
      <c r="EB33" s="9">
        <f t="shared" si="17"/>
        <v>0</v>
      </c>
      <c r="EC33" s="9">
        <f t="shared" si="18"/>
        <v>0</v>
      </c>
      <c r="ED33" s="9">
        <f t="shared" si="19"/>
        <v>1</v>
      </c>
      <c r="EE33" s="9">
        <f t="shared" si="20"/>
        <v>0</v>
      </c>
      <c r="EF33" s="9">
        <v>1</v>
      </c>
      <c r="EG33" s="9">
        <f t="shared" si="21"/>
        <v>0</v>
      </c>
      <c r="EH33" s="9">
        <f t="shared" si="22"/>
        <v>0</v>
      </c>
      <c r="EI33" s="9">
        <f t="shared" si="23"/>
        <v>0</v>
      </c>
      <c r="EJ33" s="9">
        <f t="shared" si="24"/>
        <v>0</v>
      </c>
      <c r="EK33" s="9">
        <f t="shared" si="25"/>
        <v>0</v>
      </c>
      <c r="EL33" s="9">
        <f t="shared" si="26"/>
        <v>1</v>
      </c>
      <c r="EM33" s="9">
        <f t="shared" si="27"/>
        <v>0</v>
      </c>
      <c r="EN33" s="9">
        <f t="shared" si="28"/>
        <v>0</v>
      </c>
      <c r="EO33" s="9">
        <f t="shared" si="29"/>
        <v>0</v>
      </c>
      <c r="EP33" s="9">
        <f t="shared" si="30"/>
        <v>0</v>
      </c>
      <c r="EQ33" s="9">
        <f t="shared" si="31"/>
        <v>0</v>
      </c>
      <c r="ER33" s="9">
        <f t="shared" si="32"/>
        <v>0</v>
      </c>
      <c r="ES33" s="9">
        <f t="shared" si="33"/>
        <v>1</v>
      </c>
      <c r="ET33" s="10">
        <f t="shared" si="34"/>
        <v>0</v>
      </c>
      <c r="EU33" s="10">
        <f t="shared" si="35"/>
        <v>0</v>
      </c>
      <c r="EV33" s="10">
        <f t="shared" si="36"/>
        <v>0</v>
      </c>
      <c r="EW33" s="10">
        <f t="shared" si="37"/>
        <v>0</v>
      </c>
      <c r="EX33" s="10">
        <f t="shared" si="38"/>
        <v>0</v>
      </c>
      <c r="EY33" s="10">
        <f t="shared" si="39"/>
        <v>1</v>
      </c>
      <c r="EZ33" s="10">
        <f t="shared" si="40"/>
        <v>0</v>
      </c>
      <c r="FA33" s="10">
        <f t="shared" si="41"/>
        <v>0</v>
      </c>
      <c r="FB33" s="10">
        <f t="shared" si="42"/>
        <v>0</v>
      </c>
      <c r="FC33" s="10">
        <f t="shared" si="43"/>
        <v>1</v>
      </c>
      <c r="FD33" s="10">
        <f t="shared" si="44"/>
        <v>0</v>
      </c>
      <c r="FE33" s="10">
        <f t="shared" si="45"/>
        <v>0</v>
      </c>
    </row>
    <row r="34" spans="1:161">
      <c r="A34" t="s">
        <v>89</v>
      </c>
      <c r="B34" t="s">
        <v>89</v>
      </c>
      <c r="C34" t="s">
        <v>1161</v>
      </c>
      <c r="D34">
        <v>1</v>
      </c>
      <c r="E34">
        <v>1</v>
      </c>
      <c r="F34" t="s">
        <v>90</v>
      </c>
      <c r="G34" t="s">
        <v>91</v>
      </c>
      <c r="H34" t="s">
        <v>89</v>
      </c>
      <c r="I34" s="8"/>
      <c r="J34" s="7" t="s">
        <v>896</v>
      </c>
      <c r="K34" s="7" t="s">
        <v>1131</v>
      </c>
      <c r="L34" s="8">
        <v>1</v>
      </c>
      <c r="M34" s="8">
        <v>0</v>
      </c>
      <c r="N34" s="8">
        <v>0</v>
      </c>
      <c r="O34" s="8">
        <v>0</v>
      </c>
      <c r="P34" s="8">
        <v>0</v>
      </c>
      <c r="Q34" s="8">
        <v>0</v>
      </c>
      <c r="R34" s="8">
        <v>0</v>
      </c>
      <c r="S34" s="8">
        <v>0</v>
      </c>
      <c r="T34" s="8">
        <v>0</v>
      </c>
      <c r="U34" s="8">
        <v>0</v>
      </c>
      <c r="V34" s="8">
        <v>0</v>
      </c>
      <c r="W34" s="8">
        <v>0</v>
      </c>
      <c r="X34" s="8">
        <v>0</v>
      </c>
      <c r="Y34" s="8">
        <v>1</v>
      </c>
      <c r="Z34" s="8">
        <v>0</v>
      </c>
      <c r="AA34" s="8">
        <v>0</v>
      </c>
      <c r="AB34" s="7" t="s">
        <v>1132</v>
      </c>
      <c r="AC34" s="1">
        <v>0</v>
      </c>
      <c r="AD34" s="1">
        <v>0</v>
      </c>
      <c r="AE34" s="7" t="s">
        <v>1133</v>
      </c>
      <c r="AF34" s="8">
        <v>24961988663</v>
      </c>
      <c r="AG34" s="8"/>
      <c r="AH34" s="7" t="s">
        <v>896</v>
      </c>
      <c r="AI34" s="8"/>
      <c r="AJ34" s="8"/>
      <c r="AK34" s="8">
        <v>24</v>
      </c>
      <c r="AL34" s="8">
        <v>404.44241333007813</v>
      </c>
      <c r="AM34" s="8">
        <v>1.2754100374877453E-2</v>
      </c>
      <c r="AN34" s="8">
        <v>61.25</v>
      </c>
      <c r="AO34" s="36">
        <v>0.5</v>
      </c>
      <c r="AP34" s="36">
        <v>0.375</v>
      </c>
      <c r="AQ34" s="36">
        <v>1</v>
      </c>
      <c r="AR34" s="36">
        <v>1</v>
      </c>
      <c r="AS34" s="36">
        <v>1</v>
      </c>
      <c r="AT34" s="36">
        <v>1</v>
      </c>
      <c r="AU34" s="36">
        <v>1</v>
      </c>
      <c r="AV34" s="36">
        <v>0.75</v>
      </c>
      <c r="AW34" s="36">
        <v>1</v>
      </c>
      <c r="AX34" s="36">
        <v>0.75</v>
      </c>
      <c r="AY34" s="36">
        <v>0.625</v>
      </c>
      <c r="AZ34" s="36">
        <v>1</v>
      </c>
      <c r="BA34" s="36">
        <v>0.4</v>
      </c>
      <c r="BB34" s="36">
        <v>0.5</v>
      </c>
      <c r="BC34" s="36">
        <v>0.5</v>
      </c>
      <c r="BD34" s="36">
        <v>0.3</v>
      </c>
      <c r="BE34" s="36">
        <v>0.28999999999999998</v>
      </c>
      <c r="BF34" s="36">
        <v>0.19</v>
      </c>
      <c r="BG34" s="36">
        <v>0</v>
      </c>
      <c r="BH34" s="36">
        <v>7.0000000000000007E-2</v>
      </c>
      <c r="BI34" s="36">
        <v>77.5</v>
      </c>
      <c r="BJ34" s="36">
        <v>90</v>
      </c>
      <c r="BK34" s="36">
        <v>55.416670000000003</v>
      </c>
      <c r="BL34" s="36">
        <v>13.75</v>
      </c>
      <c r="BM34" s="8">
        <v>5.4526999592781067E-3</v>
      </c>
      <c r="BN34" s="8">
        <v>2508333099</v>
      </c>
      <c r="BO34" t="s">
        <v>89</v>
      </c>
      <c r="BP34" s="8">
        <v>1</v>
      </c>
      <c r="BQ34" s="8">
        <v>1</v>
      </c>
      <c r="BR34" s="8">
        <v>22424778752</v>
      </c>
      <c r="BS34" s="8">
        <v>1</v>
      </c>
      <c r="BT34" s="8">
        <v>18</v>
      </c>
      <c r="BU34" s="8">
        <v>698.08484153168217</v>
      </c>
      <c r="BV34" s="8">
        <v>1.837780373442546E-2</v>
      </c>
      <c r="BW34" s="8">
        <v>71.129142144952382</v>
      </c>
      <c r="BX34" s="8">
        <v>7.2995566751900961E-3</v>
      </c>
      <c r="BY34" s="8">
        <v>0.125</v>
      </c>
      <c r="BZ34" s="8">
        <v>14</v>
      </c>
      <c r="CA34" s="7" t="s">
        <v>896</v>
      </c>
      <c r="CB34" s="8">
        <v>24961988663</v>
      </c>
      <c r="CC34" s="8">
        <v>2520</v>
      </c>
      <c r="CD34" s="8"/>
      <c r="CE34" s="8"/>
      <c r="CF34" s="8">
        <v>0.125</v>
      </c>
      <c r="CG34" s="8">
        <v>2498025285.67307</v>
      </c>
      <c r="CH34" s="8">
        <v>0</v>
      </c>
      <c r="CI34" s="8" t="s">
        <v>1148</v>
      </c>
      <c r="CJ34" s="8">
        <v>0</v>
      </c>
      <c r="CK34" s="8">
        <v>0</v>
      </c>
      <c r="CL34" s="8">
        <v>0</v>
      </c>
      <c r="CM34" s="8">
        <v>1</v>
      </c>
      <c r="CN34" s="8">
        <v>0</v>
      </c>
      <c r="CO34" s="8">
        <v>0</v>
      </c>
      <c r="CP34" s="8">
        <v>0</v>
      </c>
      <c r="CQ34" s="8">
        <v>0</v>
      </c>
      <c r="CR34" s="8">
        <v>0</v>
      </c>
      <c r="CS34" s="8">
        <v>0</v>
      </c>
      <c r="CT34" s="8">
        <v>0</v>
      </c>
      <c r="CU34" s="8">
        <v>1</v>
      </c>
      <c r="CV34" s="8">
        <v>0</v>
      </c>
      <c r="CW34" s="8">
        <v>0</v>
      </c>
      <c r="CX34" s="8">
        <v>0</v>
      </c>
      <c r="CY34" s="8">
        <v>0</v>
      </c>
      <c r="CZ34" s="9">
        <f>IFERROR(VLOOKUP(A34,'FSI2020 Results'!B:H,4,0),"")</f>
        <v>383.37670890702276</v>
      </c>
      <c r="DA34" s="9">
        <f>IFERROR(VLOOKUP(A34,'FSI2020 Results'!B:H,5,0),"")</f>
        <v>1.1258939188317562E-2</v>
      </c>
      <c r="DB34" s="9">
        <f>IFERROR(VLOOKUP(A34,'FSI2020 Results'!B:H,6,0),"")</f>
        <v>61.075000000000003</v>
      </c>
      <c r="DC34" s="9">
        <f>IFERROR(VLOOKUP($A34,'SS2020'!$A:$AB,24,0),"")</f>
        <v>61.075000000000003</v>
      </c>
      <c r="DD34" s="9">
        <f>IFERROR(VLOOKUP($A34,'SS2020'!$A:$AB,25,0),"")</f>
        <v>77</v>
      </c>
      <c r="DE34" s="9">
        <f>IFERROR(VLOOKUP($A34,'SS2020'!$A:$AB,26,0),"")</f>
        <v>83</v>
      </c>
      <c r="DF34" s="9">
        <f>IFERROR(VLOOKUP($A34,'SS2020'!$A:$AB,27,0),"")</f>
        <v>62.083333333333336</v>
      </c>
      <c r="DG34" s="39">
        <f>IFERROR(VLOOKUP(A34,'GSW2020'!A:D,4,0),"")</f>
        <v>4.7654716888752098E-3</v>
      </c>
      <c r="DH34" s="9">
        <f>IFERROR(VLOOKUP(A34,'GSW2020'!A:E,5,0),"")</f>
        <v>2498025285.67307</v>
      </c>
      <c r="DI34" s="9">
        <f t="shared" si="0"/>
        <v>1</v>
      </c>
      <c r="DJ34" s="9">
        <f t="shared" si="1"/>
        <v>1</v>
      </c>
      <c r="DK34" s="9">
        <f>IFERROR(IF(INDEX('FSI2020 Results'!A:A,MATCH('Country characteristics'!A65,'FSI2020 Results'!B:B,0))&lt;11,1,0),"")</f>
        <v>0</v>
      </c>
      <c r="DL34" s="9">
        <f>IFERROR(IF(INDEX('FSI2020 Results'!A:A,MATCH('Country characteristics'!A65,'FSI2020 Results'!B:B,0))&lt;16,1,0),"")</f>
        <v>0</v>
      </c>
      <c r="DM34" s="10">
        <f t="shared" si="2"/>
        <v>1</v>
      </c>
      <c r="DN34" s="9">
        <f t="shared" si="3"/>
        <v>1</v>
      </c>
      <c r="DO34" s="9">
        <f t="shared" si="4"/>
        <v>1</v>
      </c>
      <c r="DP34" s="10">
        <f t="shared" si="5"/>
        <v>0</v>
      </c>
      <c r="DQ34" s="9">
        <f t="shared" si="6"/>
        <v>1</v>
      </c>
      <c r="DR34" s="9">
        <f t="shared" si="7"/>
        <v>1</v>
      </c>
      <c r="DS34" s="9">
        <f t="shared" si="8"/>
        <v>1</v>
      </c>
      <c r="DT34" s="10">
        <f t="shared" si="9"/>
        <v>0</v>
      </c>
      <c r="DU34" s="10">
        <f t="shared" si="10"/>
        <v>0</v>
      </c>
      <c r="DV34" s="9">
        <f t="shared" si="11"/>
        <v>0</v>
      </c>
      <c r="DW34" s="9">
        <f t="shared" si="12"/>
        <v>0</v>
      </c>
      <c r="DX34" s="9">
        <f t="shared" si="13"/>
        <v>0</v>
      </c>
      <c r="DY34" s="10">
        <f t="shared" si="14"/>
        <v>0</v>
      </c>
      <c r="DZ34" s="9">
        <f t="shared" si="15"/>
        <v>0</v>
      </c>
      <c r="EA34" s="10">
        <f t="shared" si="16"/>
        <v>0</v>
      </c>
      <c r="EB34" s="9">
        <f t="shared" si="17"/>
        <v>0</v>
      </c>
      <c r="EC34" s="9">
        <f t="shared" si="18"/>
        <v>1</v>
      </c>
      <c r="ED34" s="9">
        <f t="shared" si="19"/>
        <v>1</v>
      </c>
      <c r="EE34" s="9">
        <f t="shared" si="20"/>
        <v>0</v>
      </c>
      <c r="EF34" s="9">
        <v>1</v>
      </c>
      <c r="EG34" s="9">
        <f t="shared" si="21"/>
        <v>0</v>
      </c>
      <c r="EH34" s="9">
        <f t="shared" si="22"/>
        <v>1</v>
      </c>
      <c r="EI34" s="9">
        <f t="shared" si="23"/>
        <v>0</v>
      </c>
      <c r="EJ34" s="9">
        <f t="shared" si="24"/>
        <v>0</v>
      </c>
      <c r="EK34" s="9">
        <f t="shared" si="25"/>
        <v>0</v>
      </c>
      <c r="EL34" s="9">
        <f t="shared" si="26"/>
        <v>0</v>
      </c>
      <c r="EM34" s="9">
        <f t="shared" si="27"/>
        <v>0</v>
      </c>
      <c r="EN34" s="9">
        <f t="shared" si="28"/>
        <v>0</v>
      </c>
      <c r="EO34" s="9">
        <f t="shared" si="29"/>
        <v>0</v>
      </c>
      <c r="EP34" s="9">
        <f t="shared" si="30"/>
        <v>0</v>
      </c>
      <c r="EQ34" s="9">
        <f t="shared" si="31"/>
        <v>0</v>
      </c>
      <c r="ER34" s="9">
        <f t="shared" si="32"/>
        <v>0</v>
      </c>
      <c r="ES34" s="9">
        <f t="shared" si="33"/>
        <v>1</v>
      </c>
      <c r="ET34" s="10">
        <f t="shared" si="34"/>
        <v>0</v>
      </c>
      <c r="EU34" s="10">
        <f t="shared" si="35"/>
        <v>0</v>
      </c>
      <c r="EV34" s="10">
        <f t="shared" si="36"/>
        <v>0</v>
      </c>
      <c r="EW34" s="10">
        <f t="shared" si="37"/>
        <v>0</v>
      </c>
      <c r="EX34" s="10">
        <f t="shared" si="38"/>
        <v>0</v>
      </c>
      <c r="EY34" s="10">
        <f t="shared" si="39"/>
        <v>0</v>
      </c>
      <c r="EZ34" s="10">
        <f t="shared" si="40"/>
        <v>0</v>
      </c>
      <c r="FA34" s="10">
        <f t="shared" si="41"/>
        <v>1</v>
      </c>
      <c r="FB34" s="10">
        <f t="shared" si="42"/>
        <v>0</v>
      </c>
      <c r="FC34" s="10">
        <f t="shared" si="43"/>
        <v>0</v>
      </c>
      <c r="FD34" s="10">
        <f t="shared" si="44"/>
        <v>0</v>
      </c>
      <c r="FE34" s="10">
        <f t="shared" si="45"/>
        <v>0</v>
      </c>
    </row>
    <row r="35" spans="1:161">
      <c r="A35" t="s">
        <v>209</v>
      </c>
      <c r="B35" t="s">
        <v>1162</v>
      </c>
      <c r="C35" t="s">
        <v>1162</v>
      </c>
      <c r="D35">
        <v>1</v>
      </c>
      <c r="E35">
        <v>1</v>
      </c>
      <c r="F35" t="s">
        <v>210</v>
      </c>
      <c r="G35" t="s">
        <v>211</v>
      </c>
      <c r="H35" t="s">
        <v>209</v>
      </c>
      <c r="I35" s="8"/>
      <c r="J35" s="7" t="s">
        <v>896</v>
      </c>
      <c r="K35" s="7" t="s">
        <v>1131</v>
      </c>
      <c r="L35" s="8">
        <v>1</v>
      </c>
      <c r="M35" s="8">
        <v>1</v>
      </c>
      <c r="N35" s="8">
        <v>0</v>
      </c>
      <c r="O35" s="8">
        <v>1</v>
      </c>
      <c r="P35" s="8">
        <v>0</v>
      </c>
      <c r="Q35" s="8">
        <v>0</v>
      </c>
      <c r="R35" s="8">
        <v>0</v>
      </c>
      <c r="S35" s="8">
        <v>0</v>
      </c>
      <c r="T35" s="8">
        <v>0</v>
      </c>
      <c r="U35" s="8">
        <v>0</v>
      </c>
      <c r="V35" s="8">
        <v>0</v>
      </c>
      <c r="W35" s="8">
        <v>0</v>
      </c>
      <c r="X35" s="8">
        <v>0</v>
      </c>
      <c r="Y35" s="8">
        <v>0</v>
      </c>
      <c r="Z35" s="8">
        <v>0</v>
      </c>
      <c r="AA35" s="8">
        <v>0</v>
      </c>
      <c r="AB35" s="7" t="s">
        <v>1132</v>
      </c>
      <c r="AC35" s="1">
        <v>0</v>
      </c>
      <c r="AD35" s="1">
        <v>0</v>
      </c>
      <c r="AE35" s="7" t="s">
        <v>1133</v>
      </c>
      <c r="AF35" s="8">
        <v>245226000000</v>
      </c>
      <c r="AG35" s="8"/>
      <c r="AH35" s="7" t="s">
        <v>896</v>
      </c>
      <c r="AI35" s="8"/>
      <c r="AJ35" s="8"/>
      <c r="AK35" s="8">
        <v>70</v>
      </c>
      <c r="AL35" s="8">
        <v>145.10490417480469</v>
      </c>
      <c r="AM35" s="8">
        <v>4.5758998021483421E-3</v>
      </c>
      <c r="AN35" s="8">
        <v>52.924999237060547</v>
      </c>
      <c r="AO35" s="36">
        <v>0.4</v>
      </c>
      <c r="AP35" s="36">
        <v>0.25</v>
      </c>
      <c r="AQ35" s="36">
        <v>0.75</v>
      </c>
      <c r="AR35" s="36">
        <v>0.5</v>
      </c>
      <c r="AS35" s="36">
        <v>0.52500000000000002</v>
      </c>
      <c r="AT35" s="36">
        <v>1</v>
      </c>
      <c r="AU35" s="36">
        <v>0.25</v>
      </c>
      <c r="AV35" s="36">
        <v>0.5</v>
      </c>
      <c r="AW35" s="36">
        <v>1</v>
      </c>
      <c r="AX35" s="36">
        <v>0.75</v>
      </c>
      <c r="AY35" s="36">
        <v>0.625</v>
      </c>
      <c r="AZ35" s="36">
        <v>0.375</v>
      </c>
      <c r="BA35" s="36">
        <v>1</v>
      </c>
      <c r="BB35" s="36">
        <v>1</v>
      </c>
      <c r="BC35" s="36">
        <v>0.5</v>
      </c>
      <c r="BD35" s="36">
        <v>0.5</v>
      </c>
      <c r="BE35" s="36">
        <v>0.51</v>
      </c>
      <c r="BF35" s="36">
        <v>0.01</v>
      </c>
      <c r="BG35" s="36">
        <v>0</v>
      </c>
      <c r="BH35" s="36">
        <v>0.14000000000000001</v>
      </c>
      <c r="BI35" s="36">
        <v>48.5</v>
      </c>
      <c r="BJ35" s="36">
        <v>70</v>
      </c>
      <c r="BK35" s="36">
        <v>66.666669999999996</v>
      </c>
      <c r="BL35" s="36">
        <v>16.5</v>
      </c>
      <c r="BM35" s="8">
        <v>9.3779998132959008E-4</v>
      </c>
      <c r="BN35" s="8">
        <v>431388401.80000001</v>
      </c>
      <c r="BO35" t="s">
        <v>209</v>
      </c>
      <c r="BP35" s="8">
        <v>1</v>
      </c>
      <c r="BQ35" s="8">
        <v>1</v>
      </c>
      <c r="BR35" s="8">
        <v>31969107968</v>
      </c>
      <c r="BS35" s="8">
        <v>1</v>
      </c>
      <c r="BT35" s="8">
        <v>31</v>
      </c>
      <c r="BU35" s="8">
        <v>269.68584724872159</v>
      </c>
      <c r="BV35" s="8">
        <v>7.0997581895843442E-3</v>
      </c>
      <c r="BW35" s="8">
        <v>58.891758036190467</v>
      </c>
      <c r="BX35" s="8">
        <v>2.3018859173414377E-3</v>
      </c>
      <c r="BY35" s="8">
        <v>0.19</v>
      </c>
      <c r="BZ35" s="8">
        <v>16</v>
      </c>
      <c r="CA35" s="7" t="s">
        <v>896</v>
      </c>
      <c r="CB35" s="8">
        <v>245226000000</v>
      </c>
      <c r="CC35" s="8">
        <v>3300</v>
      </c>
      <c r="CD35" s="8"/>
      <c r="CE35" s="8"/>
      <c r="CF35" s="8">
        <v>0.18999999761581421</v>
      </c>
      <c r="CG35" s="8">
        <v>464380491.04298598</v>
      </c>
      <c r="CH35" s="8">
        <v>0</v>
      </c>
      <c r="CI35" s="8" t="s">
        <v>1134</v>
      </c>
      <c r="CJ35" s="8">
        <v>0</v>
      </c>
      <c r="CK35" s="8">
        <v>0</v>
      </c>
      <c r="CL35" s="8">
        <v>0</v>
      </c>
      <c r="CM35" s="8">
        <v>1</v>
      </c>
      <c r="CN35" s="8">
        <v>1</v>
      </c>
      <c r="CO35" s="8">
        <v>0</v>
      </c>
      <c r="CP35" s="8">
        <v>0</v>
      </c>
      <c r="CQ35" s="8">
        <v>0</v>
      </c>
      <c r="CR35" s="8">
        <v>0</v>
      </c>
      <c r="CS35" s="8">
        <v>0</v>
      </c>
      <c r="CT35" s="8">
        <v>0</v>
      </c>
      <c r="CU35" s="8">
        <v>0</v>
      </c>
      <c r="CV35" s="8">
        <v>1</v>
      </c>
      <c r="CW35" s="8">
        <v>0</v>
      </c>
      <c r="CX35" s="8">
        <v>0</v>
      </c>
      <c r="CY35" s="8">
        <v>0</v>
      </c>
      <c r="CZ35" s="9">
        <f>IFERROR(VLOOKUP(A35,'FSI2020 Results'!B:H,4,0),"")</f>
        <v>163.30154898509079</v>
      </c>
      <c r="DA35" s="9">
        <f>IFERROR(VLOOKUP(A35,'FSI2020 Results'!B:H,5,0),"")</f>
        <v>4.7958109260808016E-3</v>
      </c>
      <c r="DB35" s="9">
        <f>IFERROR(VLOOKUP(A35,'FSI2020 Results'!B:H,6,0),"")</f>
        <v>55.4</v>
      </c>
      <c r="DC35" s="9">
        <f>IFERROR(VLOOKUP($A35,'SS2020'!$A:$AB,24,0),"")</f>
        <v>55.4</v>
      </c>
      <c r="DD35" s="9">
        <f>IFERROR(VLOOKUP($A35,'SS2020'!$A:$AB,25,0),"")</f>
        <v>56.3</v>
      </c>
      <c r="DE35" s="9">
        <f>IFERROR(VLOOKUP($A35,'SS2020'!$A:$AB,26,0),"")</f>
        <v>70</v>
      </c>
      <c r="DF35" s="9">
        <f>IFERROR(VLOOKUP($A35,'SS2020'!$A:$AB,27,0),"")</f>
        <v>69.166666666666671</v>
      </c>
      <c r="DG35" s="39">
        <f>IFERROR(VLOOKUP(A35,'GSW2020'!A:D,4,0),"")</f>
        <v>8.858965902481036E-4</v>
      </c>
      <c r="DH35" s="9">
        <f>IFERROR(VLOOKUP(A35,'GSW2020'!A:E,5,0),"")</f>
        <v>464380491.04298598</v>
      </c>
      <c r="DI35" s="9">
        <f t="shared" si="0"/>
        <v>1</v>
      </c>
      <c r="DJ35" s="9">
        <f t="shared" si="1"/>
        <v>1</v>
      </c>
      <c r="DK35" s="9">
        <f>IFERROR(IF(INDEX('FSI2020 Results'!A:A,MATCH('Country characteristics'!A66,'FSI2020 Results'!B:B,0))&lt;11,1,0),"")</f>
        <v>0</v>
      </c>
      <c r="DL35" s="9">
        <f>IFERROR(IF(INDEX('FSI2020 Results'!A:A,MATCH('Country characteristics'!A66,'FSI2020 Results'!B:B,0))&lt;16,1,0),"")</f>
        <v>0</v>
      </c>
      <c r="DM35" s="10">
        <f t="shared" si="2"/>
        <v>1</v>
      </c>
      <c r="DN35" s="9">
        <f t="shared" si="3"/>
        <v>1</v>
      </c>
      <c r="DO35" s="9">
        <f t="shared" si="4"/>
        <v>1</v>
      </c>
      <c r="DP35" s="10">
        <f t="shared" si="5"/>
        <v>0</v>
      </c>
      <c r="DQ35" s="9">
        <f t="shared" si="6"/>
        <v>1</v>
      </c>
      <c r="DR35" s="9">
        <f t="shared" si="7"/>
        <v>1</v>
      </c>
      <c r="DS35" s="9">
        <f t="shared" si="8"/>
        <v>1</v>
      </c>
      <c r="DT35" s="10">
        <f t="shared" si="9"/>
        <v>1</v>
      </c>
      <c r="DU35" s="10">
        <f t="shared" si="10"/>
        <v>0</v>
      </c>
      <c r="DV35" s="9">
        <f t="shared" si="11"/>
        <v>1</v>
      </c>
      <c r="DW35" s="9">
        <f t="shared" si="12"/>
        <v>0</v>
      </c>
      <c r="DX35" s="9">
        <f t="shared" si="13"/>
        <v>0</v>
      </c>
      <c r="DY35" s="10">
        <f t="shared" si="14"/>
        <v>0</v>
      </c>
      <c r="DZ35" s="9">
        <f t="shared" si="15"/>
        <v>0</v>
      </c>
      <c r="EA35" s="10">
        <f t="shared" si="16"/>
        <v>0</v>
      </c>
      <c r="EB35" s="9">
        <f t="shared" si="17"/>
        <v>0</v>
      </c>
      <c r="EC35" s="9">
        <f t="shared" si="18"/>
        <v>0</v>
      </c>
      <c r="ED35" s="9">
        <f t="shared" si="19"/>
        <v>0</v>
      </c>
      <c r="EE35" s="9">
        <f t="shared" si="20"/>
        <v>0</v>
      </c>
      <c r="EF35" s="9">
        <v>1</v>
      </c>
      <c r="EG35" s="9">
        <f t="shared" si="21"/>
        <v>0</v>
      </c>
      <c r="EH35" s="9">
        <f t="shared" si="22"/>
        <v>1</v>
      </c>
      <c r="EI35" s="9">
        <f t="shared" si="23"/>
        <v>0</v>
      </c>
      <c r="EJ35" s="9">
        <f t="shared" si="24"/>
        <v>0</v>
      </c>
      <c r="EK35" s="9">
        <f t="shared" si="25"/>
        <v>0</v>
      </c>
      <c r="EL35" s="9">
        <f t="shared" si="26"/>
        <v>0</v>
      </c>
      <c r="EM35" s="9">
        <f t="shared" si="27"/>
        <v>0</v>
      </c>
      <c r="EN35" s="9">
        <f t="shared" si="28"/>
        <v>0</v>
      </c>
      <c r="EO35" s="9">
        <f t="shared" si="29"/>
        <v>0</v>
      </c>
      <c r="EP35" s="9">
        <f t="shared" si="30"/>
        <v>0</v>
      </c>
      <c r="EQ35" s="9">
        <f t="shared" si="31"/>
        <v>0</v>
      </c>
      <c r="ER35" s="9">
        <f t="shared" si="32"/>
        <v>0</v>
      </c>
      <c r="ES35" s="9">
        <f t="shared" si="33"/>
        <v>1</v>
      </c>
      <c r="ET35" s="10">
        <f t="shared" si="34"/>
        <v>0</v>
      </c>
      <c r="EU35" s="10">
        <f t="shared" si="35"/>
        <v>0</v>
      </c>
      <c r="EV35" s="10">
        <f t="shared" si="36"/>
        <v>0</v>
      </c>
      <c r="EW35" s="10">
        <f t="shared" si="37"/>
        <v>0</v>
      </c>
      <c r="EX35" s="10">
        <f t="shared" si="38"/>
        <v>0</v>
      </c>
      <c r="EY35" s="10">
        <f t="shared" si="39"/>
        <v>0</v>
      </c>
      <c r="EZ35" s="10">
        <f t="shared" si="40"/>
        <v>0</v>
      </c>
      <c r="FA35" s="10">
        <f t="shared" si="41"/>
        <v>0</v>
      </c>
      <c r="FB35" s="10">
        <f t="shared" si="42"/>
        <v>1</v>
      </c>
      <c r="FC35" s="10">
        <f t="shared" si="43"/>
        <v>0</v>
      </c>
      <c r="FD35" s="10">
        <f t="shared" si="44"/>
        <v>0</v>
      </c>
      <c r="FE35" s="10">
        <f t="shared" si="45"/>
        <v>0</v>
      </c>
    </row>
    <row r="36" spans="1:161">
      <c r="A36" t="s">
        <v>299</v>
      </c>
      <c r="B36" t="s">
        <v>299</v>
      </c>
      <c r="C36" t="s">
        <v>1163</v>
      </c>
      <c r="D36">
        <v>1</v>
      </c>
      <c r="E36">
        <v>1</v>
      </c>
      <c r="F36" t="s">
        <v>300</v>
      </c>
      <c r="G36" t="s">
        <v>301</v>
      </c>
      <c r="H36" t="s">
        <v>299</v>
      </c>
      <c r="I36" s="8"/>
      <c r="J36" s="7" t="s">
        <v>896</v>
      </c>
      <c r="K36" s="7" t="s">
        <v>1131</v>
      </c>
      <c r="L36" s="8">
        <v>1</v>
      </c>
      <c r="M36" s="8">
        <v>1</v>
      </c>
      <c r="N36" s="8">
        <v>0</v>
      </c>
      <c r="O36" s="8">
        <v>1</v>
      </c>
      <c r="P36" s="8">
        <v>0</v>
      </c>
      <c r="Q36" s="8">
        <v>0</v>
      </c>
      <c r="R36" s="8">
        <v>0</v>
      </c>
      <c r="S36" s="8">
        <v>0</v>
      </c>
      <c r="T36" s="8">
        <v>0</v>
      </c>
      <c r="U36" s="8">
        <v>0</v>
      </c>
      <c r="V36" s="8">
        <v>0</v>
      </c>
      <c r="W36" s="8">
        <v>0</v>
      </c>
      <c r="X36" s="8">
        <v>0</v>
      </c>
      <c r="Y36" s="8">
        <v>0</v>
      </c>
      <c r="Z36" s="8">
        <v>0</v>
      </c>
      <c r="AA36" s="8">
        <v>0</v>
      </c>
      <c r="AB36" s="7" t="s">
        <v>1132</v>
      </c>
      <c r="AC36" s="1">
        <v>0</v>
      </c>
      <c r="AD36" s="1">
        <v>0</v>
      </c>
      <c r="AE36" s="7" t="s">
        <v>1133</v>
      </c>
      <c r="AF36" s="8">
        <v>355675000000</v>
      </c>
      <c r="AG36" s="8"/>
      <c r="AH36" s="7" t="s">
        <v>896</v>
      </c>
      <c r="AI36" s="8"/>
      <c r="AJ36" s="8"/>
      <c r="AK36" s="8">
        <v>61</v>
      </c>
      <c r="AL36" s="8">
        <v>166.11869812011719</v>
      </c>
      <c r="AM36" s="8">
        <v>5.2386000752449036E-3</v>
      </c>
      <c r="AN36" s="8">
        <v>52.5</v>
      </c>
      <c r="AO36" s="36">
        <v>0.6</v>
      </c>
      <c r="AP36" s="36">
        <v>0.75</v>
      </c>
      <c r="AQ36" s="36">
        <v>1</v>
      </c>
      <c r="AR36" s="36">
        <v>0.5</v>
      </c>
      <c r="AS36" s="36">
        <v>1</v>
      </c>
      <c r="AT36" s="36">
        <v>1</v>
      </c>
      <c r="AU36" s="36">
        <v>1</v>
      </c>
      <c r="AV36" s="36">
        <v>0.5</v>
      </c>
      <c r="AW36" s="36">
        <v>0.25</v>
      </c>
      <c r="AX36" s="36">
        <v>0.75</v>
      </c>
      <c r="AY36" s="36">
        <v>0.625</v>
      </c>
      <c r="AZ36" s="36">
        <v>0</v>
      </c>
      <c r="BA36" s="36">
        <v>0.3</v>
      </c>
      <c r="BB36" s="36">
        <v>1</v>
      </c>
      <c r="BC36" s="36">
        <v>0.25</v>
      </c>
      <c r="BD36" s="36">
        <v>0.3</v>
      </c>
      <c r="BE36" s="36">
        <v>0.5</v>
      </c>
      <c r="BF36" s="36">
        <v>0</v>
      </c>
      <c r="BG36" s="36">
        <v>0</v>
      </c>
      <c r="BH36" s="36">
        <v>0.17499999999999999</v>
      </c>
      <c r="BI36" s="36">
        <v>77</v>
      </c>
      <c r="BJ36" s="36">
        <v>70</v>
      </c>
      <c r="BK36" s="36">
        <v>41.25</v>
      </c>
      <c r="BL36" s="36">
        <v>16.875</v>
      </c>
      <c r="BM36" s="8">
        <v>1.5128999948501587E-3</v>
      </c>
      <c r="BN36" s="8">
        <v>695972087.29999995</v>
      </c>
      <c r="BO36" t="s">
        <v>299</v>
      </c>
      <c r="BP36" s="8">
        <v>1</v>
      </c>
      <c r="BQ36" s="8">
        <v>1</v>
      </c>
      <c r="BR36" s="8">
        <v>478147379200</v>
      </c>
      <c r="BS36" s="8">
        <v>1</v>
      </c>
      <c r="BT36" s="8">
        <v>36</v>
      </c>
      <c r="BU36" s="8">
        <v>226.49108657157055</v>
      </c>
      <c r="BV36" s="8">
        <v>5.9626115465797299E-3</v>
      </c>
      <c r="BW36" s="8">
        <v>51.70442714561905</v>
      </c>
      <c r="BX36" s="8">
        <v>4.3995045271349341E-3</v>
      </c>
      <c r="BY36" s="8">
        <v>0.22</v>
      </c>
      <c r="BZ36" s="8">
        <v>53</v>
      </c>
      <c r="CA36" s="7" t="s">
        <v>1164</v>
      </c>
      <c r="CB36" s="8">
        <v>355675000000</v>
      </c>
      <c r="CC36" s="8">
        <v>6169</v>
      </c>
      <c r="CD36" s="8"/>
      <c r="CE36" s="8"/>
      <c r="CF36" s="8">
        <v>0.2199999988079071</v>
      </c>
      <c r="CG36" s="8">
        <v>720343856.73217201</v>
      </c>
      <c r="CH36" s="8">
        <v>0</v>
      </c>
      <c r="CI36" s="8" t="s">
        <v>1134</v>
      </c>
      <c r="CJ36" s="8">
        <v>0</v>
      </c>
      <c r="CK36" s="8">
        <v>0</v>
      </c>
      <c r="CL36" s="8">
        <v>0</v>
      </c>
      <c r="CM36" s="8">
        <v>1</v>
      </c>
      <c r="CN36" s="8">
        <v>1</v>
      </c>
      <c r="CO36" s="8">
        <v>0</v>
      </c>
      <c r="CP36" s="8">
        <v>0</v>
      </c>
      <c r="CQ36" s="8">
        <v>0</v>
      </c>
      <c r="CR36" s="8">
        <v>0</v>
      </c>
      <c r="CS36" s="8">
        <v>0</v>
      </c>
      <c r="CT36" s="8">
        <v>0</v>
      </c>
      <c r="CU36" s="8">
        <v>0</v>
      </c>
      <c r="CV36" s="8">
        <v>1</v>
      </c>
      <c r="CW36" s="8">
        <v>0</v>
      </c>
      <c r="CX36" s="8">
        <v>0</v>
      </c>
      <c r="CY36" s="8">
        <v>0</v>
      </c>
      <c r="CZ36" s="9">
        <f>IFERROR(VLOOKUP(A36,'FSI2020 Results'!B:H,4,0),"")</f>
        <v>103.52130666839741</v>
      </c>
      <c r="DA36" s="9">
        <f>IFERROR(VLOOKUP(A36,'FSI2020 Results'!B:H,5,0),"")</f>
        <v>3.0401953728423515E-3</v>
      </c>
      <c r="DB36" s="9">
        <f>IFERROR(VLOOKUP(A36,'FSI2020 Results'!B:H,6,0),"")</f>
        <v>45.325000000000003</v>
      </c>
      <c r="DC36" s="9">
        <f>IFERROR(VLOOKUP($A36,'SS2020'!$A:$AB,24,0),"")</f>
        <v>45.325000000000003</v>
      </c>
      <c r="DD36" s="9">
        <f>IFERROR(VLOOKUP($A36,'SS2020'!$A:$AB,25,0),"")</f>
        <v>59.8</v>
      </c>
      <c r="DE36" s="9">
        <f>IFERROR(VLOOKUP($A36,'SS2020'!$A:$AB,26,0),"")</f>
        <v>72.5</v>
      </c>
      <c r="DF36" s="9">
        <f>IFERROR(VLOOKUP($A36,'SS2020'!$A:$AB,27,0),"")</f>
        <v>31.25</v>
      </c>
      <c r="DG36" s="39">
        <f>IFERROR(VLOOKUP(A36,'GSW2020'!A:D,4,0),"")</f>
        <v>1.3741967606174233E-3</v>
      </c>
      <c r="DH36" s="9">
        <f>IFERROR(VLOOKUP(A36,'GSW2020'!A:E,5,0),"")</f>
        <v>720343856.73217201</v>
      </c>
      <c r="DI36" s="9">
        <f t="shared" si="0"/>
        <v>1</v>
      </c>
      <c r="DJ36" s="9">
        <f t="shared" si="1"/>
        <v>1</v>
      </c>
      <c r="DK36" s="9">
        <f>IFERROR(IF(INDEX('FSI2020 Results'!A:A,MATCH('Country characteristics'!A68,'FSI2020 Results'!B:B,0))&lt;11,1,0),"")</f>
        <v>0</v>
      </c>
      <c r="DL36" s="9">
        <f>IFERROR(IF(INDEX('FSI2020 Results'!A:A,MATCH('Country characteristics'!A68,'FSI2020 Results'!B:B,0))&lt;16,1,0),"")</f>
        <v>0</v>
      </c>
      <c r="DM36" s="10">
        <f t="shared" si="2"/>
        <v>1</v>
      </c>
      <c r="DN36" s="9">
        <f t="shared" si="3"/>
        <v>1</v>
      </c>
      <c r="DO36" s="9">
        <f t="shared" si="4"/>
        <v>1</v>
      </c>
      <c r="DP36" s="10">
        <f t="shared" si="5"/>
        <v>0</v>
      </c>
      <c r="DQ36" s="9">
        <f t="shared" si="6"/>
        <v>1</v>
      </c>
      <c r="DR36" s="9">
        <f t="shared" si="7"/>
        <v>1</v>
      </c>
      <c r="DS36" s="9">
        <f t="shared" si="8"/>
        <v>1</v>
      </c>
      <c r="DT36" s="10">
        <f t="shared" si="9"/>
        <v>1</v>
      </c>
      <c r="DU36" s="10">
        <f t="shared" si="10"/>
        <v>0</v>
      </c>
      <c r="DV36" s="9">
        <f t="shared" si="11"/>
        <v>1</v>
      </c>
      <c r="DW36" s="9">
        <f t="shared" si="12"/>
        <v>0</v>
      </c>
      <c r="DX36" s="9">
        <f t="shared" si="13"/>
        <v>0</v>
      </c>
      <c r="DY36" s="10">
        <f t="shared" si="14"/>
        <v>0</v>
      </c>
      <c r="DZ36" s="9">
        <f t="shared" si="15"/>
        <v>0</v>
      </c>
      <c r="EA36" s="10">
        <f t="shared" si="16"/>
        <v>0</v>
      </c>
      <c r="EB36" s="9">
        <f t="shared" si="17"/>
        <v>0</v>
      </c>
      <c r="EC36" s="9">
        <f t="shared" si="18"/>
        <v>0</v>
      </c>
      <c r="ED36" s="9">
        <f t="shared" si="19"/>
        <v>0</v>
      </c>
      <c r="EE36" s="9">
        <f t="shared" si="20"/>
        <v>0</v>
      </c>
      <c r="EF36" s="9">
        <v>1</v>
      </c>
      <c r="EG36" s="9">
        <f t="shared" si="21"/>
        <v>0</v>
      </c>
      <c r="EH36" s="9">
        <f t="shared" si="22"/>
        <v>1</v>
      </c>
      <c r="EI36" s="9">
        <f t="shared" si="23"/>
        <v>0</v>
      </c>
      <c r="EJ36" s="9">
        <f t="shared" si="24"/>
        <v>0</v>
      </c>
      <c r="EK36" s="9">
        <f t="shared" si="25"/>
        <v>0</v>
      </c>
      <c r="EL36" s="9">
        <f t="shared" si="26"/>
        <v>0</v>
      </c>
      <c r="EM36" s="9">
        <f t="shared" si="27"/>
        <v>0</v>
      </c>
      <c r="EN36" s="9">
        <f t="shared" si="28"/>
        <v>0</v>
      </c>
      <c r="EO36" s="9">
        <f t="shared" si="29"/>
        <v>0</v>
      </c>
      <c r="EP36" s="9">
        <f t="shared" si="30"/>
        <v>0</v>
      </c>
      <c r="EQ36" s="9">
        <f t="shared" si="31"/>
        <v>0</v>
      </c>
      <c r="ER36" s="9">
        <f t="shared" si="32"/>
        <v>0</v>
      </c>
      <c r="ES36" s="9">
        <f t="shared" si="33"/>
        <v>1</v>
      </c>
      <c r="ET36" s="10">
        <f t="shared" si="34"/>
        <v>0</v>
      </c>
      <c r="EU36" s="10">
        <f t="shared" si="35"/>
        <v>0</v>
      </c>
      <c r="EV36" s="10">
        <f t="shared" si="36"/>
        <v>0</v>
      </c>
      <c r="EW36" s="10">
        <f t="shared" si="37"/>
        <v>0</v>
      </c>
      <c r="EX36" s="10">
        <f t="shared" si="38"/>
        <v>0</v>
      </c>
      <c r="EY36" s="10">
        <f t="shared" si="39"/>
        <v>0</v>
      </c>
      <c r="EZ36" s="10">
        <f t="shared" si="40"/>
        <v>0</v>
      </c>
      <c r="FA36" s="10">
        <f t="shared" si="41"/>
        <v>0</v>
      </c>
      <c r="FB36" s="10">
        <f t="shared" si="42"/>
        <v>1</v>
      </c>
      <c r="FC36" s="10">
        <f t="shared" si="43"/>
        <v>0</v>
      </c>
      <c r="FD36" s="10">
        <f t="shared" si="44"/>
        <v>0</v>
      </c>
      <c r="FE36" s="10">
        <f t="shared" si="45"/>
        <v>0</v>
      </c>
    </row>
    <row r="37" spans="1:161">
      <c r="A37" t="s">
        <v>362</v>
      </c>
      <c r="B37" t="s">
        <v>362</v>
      </c>
      <c r="C37" t="s">
        <v>362</v>
      </c>
      <c r="D37">
        <v>1</v>
      </c>
      <c r="E37">
        <v>1</v>
      </c>
      <c r="F37" t="s">
        <v>363</v>
      </c>
      <c r="G37" t="s">
        <v>364</v>
      </c>
      <c r="H37" t="s">
        <v>362</v>
      </c>
      <c r="I37" s="8">
        <v>1</v>
      </c>
      <c r="J37" s="7" t="s">
        <v>1138</v>
      </c>
      <c r="K37" s="7" t="s">
        <v>1128</v>
      </c>
      <c r="L37" s="8">
        <v>0</v>
      </c>
      <c r="M37" s="8">
        <v>0</v>
      </c>
      <c r="N37" s="8">
        <v>0</v>
      </c>
      <c r="O37" s="8">
        <v>1</v>
      </c>
      <c r="P37" s="8">
        <v>0</v>
      </c>
      <c r="Q37" s="8">
        <v>0</v>
      </c>
      <c r="R37" s="8">
        <v>0</v>
      </c>
      <c r="S37" s="8">
        <v>1</v>
      </c>
      <c r="T37" s="8">
        <v>0</v>
      </c>
      <c r="U37" s="8">
        <v>0</v>
      </c>
      <c r="V37" s="8">
        <v>0</v>
      </c>
      <c r="W37" s="8">
        <v>0</v>
      </c>
      <c r="X37" s="8">
        <v>0</v>
      </c>
      <c r="Y37" s="8">
        <v>1</v>
      </c>
      <c r="Z37" s="8">
        <v>1</v>
      </c>
      <c r="AA37" s="8">
        <v>0</v>
      </c>
      <c r="AB37" s="7" t="s">
        <v>1137</v>
      </c>
      <c r="AC37" s="1">
        <v>0</v>
      </c>
      <c r="AD37" s="1">
        <v>0</v>
      </c>
      <c r="AE37" s="7" t="s">
        <v>1130</v>
      </c>
      <c r="AF37" s="8">
        <v>550892592.60000002</v>
      </c>
      <c r="AG37" s="8"/>
      <c r="AH37" s="7" t="s">
        <v>896</v>
      </c>
      <c r="AI37" s="8"/>
      <c r="AJ37" s="8"/>
      <c r="AK37" s="8">
        <v>96</v>
      </c>
      <c r="AL37" s="8">
        <v>62.024349212646484</v>
      </c>
      <c r="AM37" s="8">
        <v>1.9559001084417105E-3</v>
      </c>
      <c r="AN37" s="8">
        <v>77.324996948242188</v>
      </c>
      <c r="AO37" s="36">
        <v>0.7</v>
      </c>
      <c r="AP37" s="36">
        <v>0.5</v>
      </c>
      <c r="AQ37" s="36">
        <v>1</v>
      </c>
      <c r="AR37" s="36">
        <v>0.5</v>
      </c>
      <c r="AS37" s="36">
        <v>1</v>
      </c>
      <c r="AT37" s="36">
        <v>1</v>
      </c>
      <c r="AU37" s="36">
        <v>1</v>
      </c>
      <c r="AV37" s="36">
        <v>1</v>
      </c>
      <c r="AW37" s="36">
        <v>0.5</v>
      </c>
      <c r="AX37" s="36">
        <v>1</v>
      </c>
      <c r="AY37" s="36">
        <v>0.75</v>
      </c>
      <c r="AZ37" s="36">
        <v>0.75</v>
      </c>
      <c r="BA37" s="36">
        <v>0.8</v>
      </c>
      <c r="BB37" s="36">
        <v>0.75</v>
      </c>
      <c r="BC37" s="36">
        <v>0.5</v>
      </c>
      <c r="BD37" s="36">
        <v>0.9</v>
      </c>
      <c r="BE37" s="36">
        <v>0.74</v>
      </c>
      <c r="BF37" s="36">
        <v>1</v>
      </c>
      <c r="BG37" s="36">
        <v>0.78</v>
      </c>
      <c r="BH37" s="36">
        <v>0.29499999999999998</v>
      </c>
      <c r="BI37" s="36">
        <v>74</v>
      </c>
      <c r="BJ37" s="36">
        <v>90</v>
      </c>
      <c r="BK37" s="36">
        <v>74.166659999999993</v>
      </c>
      <c r="BL37" s="36">
        <v>70.375</v>
      </c>
      <c r="BM37" s="8">
        <v>2.409999979136046E-6</v>
      </c>
      <c r="BN37" s="8">
        <v>1110650.4369999999</v>
      </c>
      <c r="BO37" t="s">
        <v>362</v>
      </c>
      <c r="BP37" s="8">
        <v>1</v>
      </c>
      <c r="BQ37" s="8">
        <v>1</v>
      </c>
      <c r="BR37" s="8">
        <v>0</v>
      </c>
      <c r="BS37" s="8">
        <v>0</v>
      </c>
      <c r="BT37" s="8"/>
      <c r="BU37" s="8"/>
      <c r="BV37" s="8"/>
      <c r="BW37" s="8"/>
      <c r="BX37" s="8">
        <v>3.8671945623959603E-6</v>
      </c>
      <c r="BY37" s="8"/>
      <c r="BZ37" s="8">
        <v>0</v>
      </c>
      <c r="CA37" s="7" t="s">
        <v>896</v>
      </c>
      <c r="CB37" s="8">
        <v>550892592.60000002</v>
      </c>
      <c r="CC37" s="8">
        <v>0</v>
      </c>
      <c r="CD37" s="8"/>
      <c r="CE37" s="8"/>
      <c r="CF37" s="8">
        <v>0.25</v>
      </c>
      <c r="CG37" s="8"/>
      <c r="CH37" s="8">
        <v>0</v>
      </c>
      <c r="CI37" s="8" t="s">
        <v>1138</v>
      </c>
      <c r="CJ37" s="8">
        <v>0</v>
      </c>
      <c r="CK37" s="8">
        <v>0</v>
      </c>
      <c r="CL37" s="8">
        <v>0</v>
      </c>
      <c r="CM37" s="8">
        <v>0</v>
      </c>
      <c r="CN37" s="8">
        <v>0</v>
      </c>
      <c r="CO37" s="8">
        <v>0</v>
      </c>
      <c r="CP37" s="8">
        <v>0</v>
      </c>
      <c r="CQ37" s="8">
        <v>1</v>
      </c>
      <c r="CR37" s="8">
        <v>1</v>
      </c>
      <c r="CS37" s="8">
        <v>0</v>
      </c>
      <c r="CT37" s="8">
        <v>0</v>
      </c>
      <c r="CU37" s="8">
        <v>0</v>
      </c>
      <c r="CV37" s="8">
        <v>0</v>
      </c>
      <c r="CW37" s="8">
        <v>1</v>
      </c>
      <c r="CX37" s="8">
        <v>0</v>
      </c>
      <c r="CY37" s="8">
        <v>0</v>
      </c>
      <c r="CZ37" s="9">
        <f>IFERROR(VLOOKUP(A37,'FSI2020 Results'!B:H,4,0),"")</f>
        <v>53.75459323027799</v>
      </c>
      <c r="DA37" s="9">
        <f>IFERROR(VLOOKUP(A37,'FSI2020 Results'!B:H,5,0),"")</f>
        <v>1.578655359627561E-3</v>
      </c>
      <c r="DB37" s="9">
        <f>IFERROR(VLOOKUP(A37,'FSI2020 Results'!B:H,6,0),"")</f>
        <v>73.650000000000006</v>
      </c>
      <c r="DC37" s="9">
        <f>IFERROR(VLOOKUP($A37,'SS2020'!$A:$AB,24,0),"")</f>
        <v>73.650000000000006</v>
      </c>
      <c r="DD37" s="9">
        <f>IFERROR(VLOOKUP($A37,'SS2020'!$A:$AB,25,0),"")</f>
        <v>74</v>
      </c>
      <c r="DE37" s="9">
        <f>IFERROR(VLOOKUP($A37,'SS2020'!$A:$AB,26,0),"")</f>
        <v>90</v>
      </c>
      <c r="DF37" s="9">
        <f>IFERROR(VLOOKUP($A37,'SS2020'!$A:$AB,27,0),"")</f>
        <v>82.5</v>
      </c>
      <c r="DG37" s="39">
        <f>IFERROR(VLOOKUP(A37,'GSW2020'!A:D,4,0),"")</f>
        <v>2.4360824266559616E-6</v>
      </c>
      <c r="DH37" s="9">
        <f>IFERROR(VLOOKUP(A37,'GSW2020'!A:E,5,0),"")</f>
        <v>1276976.5297266375</v>
      </c>
      <c r="DI37" s="9">
        <f t="shared" si="0"/>
        <v>1</v>
      </c>
      <c r="DJ37" s="9">
        <f t="shared" si="1"/>
        <v>1</v>
      </c>
      <c r="DK37" s="9">
        <f>IFERROR(IF(INDEX('FSI2020 Results'!A:A,MATCH('Country characteristics'!A70,'FSI2020 Results'!B:B,0))&lt;11,1,0),"")</f>
        <v>0</v>
      </c>
      <c r="DL37" s="9">
        <f>IFERROR(IF(INDEX('FSI2020 Results'!A:A,MATCH('Country characteristics'!A70,'FSI2020 Results'!B:B,0))&lt;16,1,0),"")</f>
        <v>0</v>
      </c>
      <c r="DM37" s="10">
        <f t="shared" si="2"/>
        <v>0</v>
      </c>
      <c r="DN37" s="9">
        <f t="shared" si="3"/>
        <v>0</v>
      </c>
      <c r="DO37" s="9">
        <f t="shared" si="4"/>
        <v>0</v>
      </c>
      <c r="DP37" s="10">
        <f t="shared" si="5"/>
        <v>0</v>
      </c>
      <c r="DQ37" s="9">
        <f t="shared" si="6"/>
        <v>0</v>
      </c>
      <c r="DR37" s="9">
        <f t="shared" si="7"/>
        <v>0</v>
      </c>
      <c r="DS37" s="9">
        <f t="shared" si="8"/>
        <v>0</v>
      </c>
      <c r="DT37" s="10">
        <f t="shared" si="9"/>
        <v>0</v>
      </c>
      <c r="DU37" s="10">
        <f t="shared" si="10"/>
        <v>0</v>
      </c>
      <c r="DV37" s="9">
        <f t="shared" si="11"/>
        <v>0</v>
      </c>
      <c r="DW37" s="9">
        <f t="shared" si="12"/>
        <v>0</v>
      </c>
      <c r="DX37" s="9">
        <f t="shared" si="13"/>
        <v>0</v>
      </c>
      <c r="DY37" s="10">
        <f t="shared" si="14"/>
        <v>0</v>
      </c>
      <c r="DZ37" s="9">
        <f t="shared" si="15"/>
        <v>1</v>
      </c>
      <c r="EA37" s="10">
        <f t="shared" si="16"/>
        <v>1</v>
      </c>
      <c r="EB37" s="9">
        <f t="shared" si="17"/>
        <v>1</v>
      </c>
      <c r="EC37" s="9">
        <f t="shared" si="18"/>
        <v>1</v>
      </c>
      <c r="ED37" s="9">
        <f t="shared" si="19"/>
        <v>1</v>
      </c>
      <c r="EE37" s="9">
        <f t="shared" si="20"/>
        <v>0</v>
      </c>
      <c r="EF37" s="9">
        <v>1</v>
      </c>
      <c r="EG37" s="9">
        <f t="shared" si="21"/>
        <v>0</v>
      </c>
      <c r="EH37" s="9">
        <f t="shared" si="22"/>
        <v>0</v>
      </c>
      <c r="EI37" s="9">
        <f t="shared" si="23"/>
        <v>0</v>
      </c>
      <c r="EJ37" s="9">
        <f t="shared" si="24"/>
        <v>0</v>
      </c>
      <c r="EK37" s="9">
        <f t="shared" si="25"/>
        <v>0</v>
      </c>
      <c r="EL37" s="9">
        <f t="shared" si="26"/>
        <v>1</v>
      </c>
      <c r="EM37" s="9">
        <f t="shared" si="27"/>
        <v>0</v>
      </c>
      <c r="EN37" s="9">
        <f t="shared" si="28"/>
        <v>0</v>
      </c>
      <c r="EO37" s="9">
        <f t="shared" si="29"/>
        <v>0</v>
      </c>
      <c r="EP37" s="9">
        <f t="shared" si="30"/>
        <v>0</v>
      </c>
      <c r="EQ37" s="9">
        <f t="shared" si="31"/>
        <v>0</v>
      </c>
      <c r="ER37" s="9">
        <f t="shared" si="32"/>
        <v>1</v>
      </c>
      <c r="ES37" s="9">
        <f t="shared" si="33"/>
        <v>0</v>
      </c>
      <c r="ET37" s="10">
        <f t="shared" si="34"/>
        <v>0</v>
      </c>
      <c r="EU37" s="10">
        <f t="shared" si="35"/>
        <v>0</v>
      </c>
      <c r="EV37" s="10">
        <f t="shared" si="36"/>
        <v>0</v>
      </c>
      <c r="EW37" s="10">
        <f t="shared" si="37"/>
        <v>0</v>
      </c>
      <c r="EX37" s="10">
        <f t="shared" si="38"/>
        <v>0</v>
      </c>
      <c r="EY37" s="10">
        <f t="shared" si="39"/>
        <v>1</v>
      </c>
      <c r="EZ37" s="10">
        <f t="shared" si="40"/>
        <v>0</v>
      </c>
      <c r="FA37" s="10">
        <f t="shared" si="41"/>
        <v>0</v>
      </c>
      <c r="FB37" s="10">
        <f t="shared" si="42"/>
        <v>0</v>
      </c>
      <c r="FC37" s="10">
        <f t="shared" si="43"/>
        <v>1</v>
      </c>
      <c r="FD37" s="10">
        <f t="shared" si="44"/>
        <v>0</v>
      </c>
      <c r="FE37" s="10">
        <f t="shared" si="45"/>
        <v>0</v>
      </c>
    </row>
    <row r="38" spans="1:161">
      <c r="A38" t="s">
        <v>329</v>
      </c>
      <c r="B38" t="s">
        <v>329</v>
      </c>
      <c r="C38" t="s">
        <v>329</v>
      </c>
      <c r="D38">
        <v>1</v>
      </c>
      <c r="E38">
        <v>1</v>
      </c>
      <c r="F38" t="s">
        <v>330</v>
      </c>
      <c r="G38" t="s">
        <v>331</v>
      </c>
      <c r="H38" t="s">
        <v>329</v>
      </c>
      <c r="I38" s="8">
        <v>1</v>
      </c>
      <c r="J38" s="7" t="s">
        <v>1138</v>
      </c>
      <c r="K38" s="7" t="s">
        <v>1128</v>
      </c>
      <c r="L38" s="8">
        <v>0</v>
      </c>
      <c r="M38" s="8">
        <v>0</v>
      </c>
      <c r="N38" s="8">
        <v>0</v>
      </c>
      <c r="O38" s="8">
        <v>1</v>
      </c>
      <c r="P38" s="8">
        <v>0</v>
      </c>
      <c r="Q38" s="8">
        <v>0</v>
      </c>
      <c r="R38" s="8">
        <v>0</v>
      </c>
      <c r="S38" s="8">
        <v>0</v>
      </c>
      <c r="T38" s="8">
        <v>0</v>
      </c>
      <c r="U38" s="8">
        <v>0</v>
      </c>
      <c r="V38" s="8">
        <v>0</v>
      </c>
      <c r="W38" s="8">
        <v>0</v>
      </c>
      <c r="X38" s="8">
        <v>0</v>
      </c>
      <c r="Y38" s="8">
        <v>0</v>
      </c>
      <c r="Z38" s="8">
        <v>0</v>
      </c>
      <c r="AA38" s="8">
        <v>0</v>
      </c>
      <c r="AB38" s="7" t="s">
        <v>1137</v>
      </c>
      <c r="AC38" s="1">
        <v>0</v>
      </c>
      <c r="AD38" s="1">
        <v>1</v>
      </c>
      <c r="AE38" s="7" t="s">
        <v>1130</v>
      </c>
      <c r="AF38" s="8">
        <v>85555390387</v>
      </c>
      <c r="AG38" s="8"/>
      <c r="AH38" s="7" t="s">
        <v>896</v>
      </c>
      <c r="AI38" s="8"/>
      <c r="AJ38" s="8"/>
      <c r="AK38" s="8">
        <v>69</v>
      </c>
      <c r="AL38" s="8">
        <v>147.08880615234375</v>
      </c>
      <c r="AM38" s="8">
        <v>4.6385000459849834E-3</v>
      </c>
      <c r="AN38" s="8">
        <v>71.599998474121094</v>
      </c>
      <c r="AO38" s="36">
        <v>0.56000000000000005</v>
      </c>
      <c r="AP38" s="36">
        <v>0.25</v>
      </c>
      <c r="AQ38" s="36">
        <v>1</v>
      </c>
      <c r="AR38" s="36">
        <v>0.5</v>
      </c>
      <c r="AS38" s="36">
        <v>1</v>
      </c>
      <c r="AT38" s="36">
        <v>1</v>
      </c>
      <c r="AU38" s="36">
        <v>1</v>
      </c>
      <c r="AV38" s="36">
        <v>1</v>
      </c>
      <c r="AW38" s="36">
        <v>1</v>
      </c>
      <c r="AX38" s="36">
        <v>1</v>
      </c>
      <c r="AY38" s="36">
        <v>1</v>
      </c>
      <c r="AZ38" s="36">
        <v>0.75</v>
      </c>
      <c r="BA38" s="36">
        <v>0</v>
      </c>
      <c r="BB38" s="36">
        <v>0.25</v>
      </c>
      <c r="BC38" s="36">
        <v>0.25</v>
      </c>
      <c r="BD38" s="36">
        <v>0.7</v>
      </c>
      <c r="BE38" s="36">
        <v>0.7</v>
      </c>
      <c r="BF38" s="36">
        <v>1</v>
      </c>
      <c r="BG38" s="36">
        <v>0.97</v>
      </c>
      <c r="BH38" s="36">
        <v>0.39</v>
      </c>
      <c r="BI38" s="36">
        <v>66.2</v>
      </c>
      <c r="BJ38" s="36">
        <v>100</v>
      </c>
      <c r="BK38" s="36">
        <v>49.166670000000003</v>
      </c>
      <c r="BL38" s="36">
        <v>76.5</v>
      </c>
      <c r="BM38" s="8">
        <v>6.4300002122763544E-5</v>
      </c>
      <c r="BN38" s="8">
        <v>29600000</v>
      </c>
      <c r="BO38" t="s">
        <v>329</v>
      </c>
      <c r="BP38" s="8">
        <v>1</v>
      </c>
      <c r="BQ38" s="8">
        <v>1</v>
      </c>
      <c r="BR38" s="8">
        <v>0</v>
      </c>
      <c r="BS38" s="8">
        <v>0</v>
      </c>
      <c r="BT38" s="8"/>
      <c r="BU38" s="8"/>
      <c r="BV38" s="8"/>
      <c r="BW38" s="8"/>
      <c r="BX38" s="8">
        <v>1.350475083134234E-4</v>
      </c>
      <c r="BY38" s="8"/>
      <c r="BZ38" s="8">
        <v>5</v>
      </c>
      <c r="CA38" s="7" t="s">
        <v>896</v>
      </c>
      <c r="CB38" s="8">
        <v>85555390387</v>
      </c>
      <c r="CC38" s="8">
        <v>452.01944732666016</v>
      </c>
      <c r="CD38" s="8"/>
      <c r="CE38" s="8"/>
      <c r="CF38" s="8">
        <v>0.27000001072883606</v>
      </c>
      <c r="CG38" s="8">
        <v>41100000</v>
      </c>
      <c r="CH38" s="8">
        <v>0</v>
      </c>
      <c r="CI38" s="8" t="s">
        <v>1138</v>
      </c>
      <c r="CJ38" s="8">
        <v>0</v>
      </c>
      <c r="CK38" s="8">
        <v>0</v>
      </c>
      <c r="CL38" s="8">
        <v>1</v>
      </c>
      <c r="CM38" s="8">
        <v>0</v>
      </c>
      <c r="CN38" s="8">
        <v>0</v>
      </c>
      <c r="CO38" s="8">
        <v>0</v>
      </c>
      <c r="CP38" s="8">
        <v>1</v>
      </c>
      <c r="CQ38" s="8">
        <v>1</v>
      </c>
      <c r="CR38" s="8">
        <v>0</v>
      </c>
      <c r="CS38" s="8">
        <v>0</v>
      </c>
      <c r="CT38" s="8">
        <v>0</v>
      </c>
      <c r="CU38" s="8">
        <v>0</v>
      </c>
      <c r="CV38" s="8">
        <v>0</v>
      </c>
      <c r="CW38" s="8">
        <v>1</v>
      </c>
      <c r="CX38" s="8">
        <v>0</v>
      </c>
      <c r="CY38" s="8">
        <v>0</v>
      </c>
      <c r="CZ38" s="9">
        <f>IFERROR(VLOOKUP(A38,'FSI2020 Results'!B:H,4,0),"")</f>
        <v>86.680093585028757</v>
      </c>
      <c r="DA38" s="9">
        <f>IFERROR(VLOOKUP(A38,'FSI2020 Results'!B:H,5,0),"")</f>
        <v>2.5456056141068216E-3</v>
      </c>
      <c r="DB38" s="9">
        <f>IFERROR(VLOOKUP(A38,'FSI2020 Results'!B:H,6,0),"")</f>
        <v>58.725000000000001</v>
      </c>
      <c r="DC38" s="9">
        <f>IFERROR(VLOOKUP($A38,'SS2020'!$A:$AB,24,0),"")</f>
        <v>58.725000000000001</v>
      </c>
      <c r="DD38" s="9">
        <f>IFERROR(VLOOKUP($A38,'SS2020'!$A:$AB,25,0),"")</f>
        <v>44.8</v>
      </c>
      <c r="DE38" s="9">
        <f>IFERROR(VLOOKUP($A38,'SS2020'!$A:$AB,26,0),"")</f>
        <v>95</v>
      </c>
      <c r="DF38" s="9">
        <f>IFERROR(VLOOKUP($A38,'SS2020'!$A:$AB,27,0),"")</f>
        <v>53.333333333333336</v>
      </c>
      <c r="DG38" s="39">
        <f>IFERROR(VLOOKUP(A38,'GSW2020'!A:D,4,0),"")</f>
        <v>7.840628657207455E-5</v>
      </c>
      <c r="DH38" s="9">
        <f>IFERROR(VLOOKUP(A38,'GSW2020'!A:E,5,0),"")</f>
        <v>41100000</v>
      </c>
      <c r="DI38" s="9">
        <f t="shared" si="0"/>
        <v>1</v>
      </c>
      <c r="DJ38" s="9">
        <f t="shared" si="1"/>
        <v>1</v>
      </c>
      <c r="DK38" s="9">
        <f>IFERROR(IF(INDEX('FSI2020 Results'!A:A,MATCH('Country characteristics'!A71,'FSI2020 Results'!B:B,0))&lt;11,1,0),"")</f>
        <v>0</v>
      </c>
      <c r="DL38" s="9">
        <f>IFERROR(IF(INDEX('FSI2020 Results'!A:A,MATCH('Country characteristics'!A71,'FSI2020 Results'!B:B,0))&lt;16,1,0),"")</f>
        <v>0</v>
      </c>
      <c r="DM38" s="10">
        <f t="shared" si="2"/>
        <v>0</v>
      </c>
      <c r="DN38" s="9">
        <f t="shared" si="3"/>
        <v>0</v>
      </c>
      <c r="DO38" s="9">
        <f t="shared" si="4"/>
        <v>0</v>
      </c>
      <c r="DP38" s="10">
        <f t="shared" si="5"/>
        <v>0</v>
      </c>
      <c r="DQ38" s="9">
        <f t="shared" si="6"/>
        <v>0</v>
      </c>
      <c r="DR38" s="9">
        <f t="shared" si="7"/>
        <v>0</v>
      </c>
      <c r="DS38" s="9">
        <f t="shared" si="8"/>
        <v>0</v>
      </c>
      <c r="DT38" s="10">
        <f t="shared" si="9"/>
        <v>0</v>
      </c>
      <c r="DU38" s="10">
        <f t="shared" si="10"/>
        <v>0</v>
      </c>
      <c r="DV38" s="9">
        <f t="shared" si="11"/>
        <v>0</v>
      </c>
      <c r="DW38" s="9">
        <f t="shared" si="12"/>
        <v>0</v>
      </c>
      <c r="DX38" s="9">
        <f t="shared" si="13"/>
        <v>0</v>
      </c>
      <c r="DY38" s="10">
        <f t="shared" si="14"/>
        <v>0</v>
      </c>
      <c r="DZ38" s="9">
        <f t="shared" si="15"/>
        <v>0</v>
      </c>
      <c r="EA38" s="10">
        <f t="shared" si="16"/>
        <v>0</v>
      </c>
      <c r="EB38" s="9">
        <f t="shared" si="17"/>
        <v>0</v>
      </c>
      <c r="EC38" s="9">
        <f t="shared" si="18"/>
        <v>1</v>
      </c>
      <c r="ED38" s="9">
        <f t="shared" si="19"/>
        <v>1</v>
      </c>
      <c r="EE38" s="9">
        <f t="shared" si="20"/>
        <v>0</v>
      </c>
      <c r="EF38" s="9">
        <v>1</v>
      </c>
      <c r="EG38" s="9">
        <f t="shared" si="21"/>
        <v>0</v>
      </c>
      <c r="EH38" s="9">
        <f t="shared" si="22"/>
        <v>0</v>
      </c>
      <c r="EI38" s="9">
        <f t="shared" si="23"/>
        <v>0</v>
      </c>
      <c r="EJ38" s="9">
        <f t="shared" si="24"/>
        <v>0</v>
      </c>
      <c r="EK38" s="9">
        <f t="shared" si="25"/>
        <v>0</v>
      </c>
      <c r="EL38" s="9">
        <f t="shared" si="26"/>
        <v>1</v>
      </c>
      <c r="EM38" s="9">
        <f t="shared" si="27"/>
        <v>0</v>
      </c>
      <c r="EN38" s="9">
        <f t="shared" si="28"/>
        <v>0</v>
      </c>
      <c r="EO38" s="9">
        <f t="shared" si="29"/>
        <v>1</v>
      </c>
      <c r="EP38" s="9">
        <f t="shared" si="30"/>
        <v>0</v>
      </c>
      <c r="EQ38" s="9">
        <f t="shared" si="31"/>
        <v>0</v>
      </c>
      <c r="ER38" s="9">
        <f t="shared" si="32"/>
        <v>1</v>
      </c>
      <c r="ES38" s="9">
        <f t="shared" si="33"/>
        <v>0</v>
      </c>
      <c r="ET38" s="10">
        <f t="shared" si="34"/>
        <v>0</v>
      </c>
      <c r="EU38" s="10">
        <f t="shared" si="35"/>
        <v>0</v>
      </c>
      <c r="EV38" s="10">
        <f t="shared" si="36"/>
        <v>0</v>
      </c>
      <c r="EW38" s="10">
        <f t="shared" si="37"/>
        <v>1</v>
      </c>
      <c r="EX38" s="10">
        <f t="shared" si="38"/>
        <v>1</v>
      </c>
      <c r="EY38" s="10">
        <f t="shared" si="39"/>
        <v>1</v>
      </c>
      <c r="EZ38" s="10">
        <f t="shared" si="40"/>
        <v>0</v>
      </c>
      <c r="FA38" s="10">
        <f t="shared" si="41"/>
        <v>0</v>
      </c>
      <c r="FB38" s="10">
        <f t="shared" si="42"/>
        <v>0</v>
      </c>
      <c r="FC38" s="10">
        <f t="shared" si="43"/>
        <v>1</v>
      </c>
      <c r="FD38" s="10">
        <f t="shared" si="44"/>
        <v>0</v>
      </c>
      <c r="FE38" s="10">
        <f t="shared" si="45"/>
        <v>0</v>
      </c>
    </row>
    <row r="39" spans="1:161">
      <c r="A39" t="s">
        <v>368</v>
      </c>
      <c r="D39">
        <v>0</v>
      </c>
      <c r="E39">
        <v>1</v>
      </c>
      <c r="F39" t="s">
        <v>369</v>
      </c>
      <c r="G39" t="s">
        <v>370</v>
      </c>
      <c r="H39" t="s">
        <v>368</v>
      </c>
      <c r="I39" s="8">
        <v>1</v>
      </c>
      <c r="J39" s="7" t="s">
        <v>1138</v>
      </c>
      <c r="K39" s="7" t="s">
        <v>1128</v>
      </c>
      <c r="L39" s="8">
        <v>0</v>
      </c>
      <c r="M39" s="8">
        <v>0</v>
      </c>
      <c r="N39" s="8">
        <v>0</v>
      </c>
      <c r="O39" s="8">
        <v>0</v>
      </c>
      <c r="P39" s="8">
        <v>0</v>
      </c>
      <c r="Q39" s="8">
        <v>0</v>
      </c>
      <c r="R39" s="8">
        <v>0</v>
      </c>
      <c r="S39" s="8">
        <v>0</v>
      </c>
      <c r="T39" s="8">
        <v>0</v>
      </c>
      <c r="U39" s="8">
        <v>0</v>
      </c>
      <c r="V39" s="8">
        <v>0</v>
      </c>
      <c r="W39" s="8">
        <v>0</v>
      </c>
      <c r="X39" s="8">
        <v>1</v>
      </c>
      <c r="Y39" s="8">
        <v>0</v>
      </c>
      <c r="Z39" s="8">
        <v>0</v>
      </c>
      <c r="AA39" s="8">
        <v>0</v>
      </c>
      <c r="AB39" s="7" t="s">
        <v>1137</v>
      </c>
      <c r="AC39" s="1">
        <v>0</v>
      </c>
      <c r="AD39" s="1">
        <v>1</v>
      </c>
      <c r="AE39" s="7" t="s">
        <v>1130</v>
      </c>
      <c r="AF39" s="8">
        <v>108398000000</v>
      </c>
      <c r="AG39" s="8"/>
      <c r="AH39" s="7" t="s">
        <v>896</v>
      </c>
      <c r="AI39" s="8"/>
      <c r="AJ39" s="8"/>
      <c r="AK39" s="8"/>
      <c r="AL39" s="8"/>
      <c r="AM39" s="8"/>
      <c r="AN39" s="8"/>
      <c r="AO39" s="36" t="s">
        <v>896</v>
      </c>
      <c r="AP39" s="36" t="s">
        <v>896</v>
      </c>
      <c r="AQ39" s="36" t="s">
        <v>896</v>
      </c>
      <c r="AR39" s="36" t="s">
        <v>896</v>
      </c>
      <c r="AS39" s="36" t="s">
        <v>896</v>
      </c>
      <c r="AT39" s="36" t="s">
        <v>896</v>
      </c>
      <c r="AU39" s="36" t="s">
        <v>896</v>
      </c>
      <c r="AV39" s="36" t="s">
        <v>896</v>
      </c>
      <c r="AW39" s="36" t="s">
        <v>896</v>
      </c>
      <c r="AX39" s="36" t="s">
        <v>896</v>
      </c>
      <c r="AY39" s="36" t="s">
        <v>896</v>
      </c>
      <c r="AZ39" s="36" t="s">
        <v>896</v>
      </c>
      <c r="BA39" s="36" t="s">
        <v>896</v>
      </c>
      <c r="BB39" s="36" t="s">
        <v>896</v>
      </c>
      <c r="BC39" s="36" t="s">
        <v>896</v>
      </c>
      <c r="BD39" s="36" t="s">
        <v>896</v>
      </c>
      <c r="BE39" s="36" t="s">
        <v>896</v>
      </c>
      <c r="BF39" s="36" t="s">
        <v>896</v>
      </c>
      <c r="BG39" s="36" t="s">
        <v>896</v>
      </c>
      <c r="BH39" s="36" t="s">
        <v>896</v>
      </c>
      <c r="BI39" s="36" t="s">
        <v>896</v>
      </c>
      <c r="BJ39" s="36" t="s">
        <v>896</v>
      </c>
      <c r="BK39" s="36" t="s">
        <v>896</v>
      </c>
      <c r="BL39" s="36" t="s">
        <v>896</v>
      </c>
      <c r="BM39" s="8">
        <v>2.1260000357870013E-4</v>
      </c>
      <c r="BN39" s="8" t="s">
        <v>896</v>
      </c>
      <c r="BO39" t="s">
        <v>368</v>
      </c>
      <c r="BP39" s="8">
        <v>0</v>
      </c>
      <c r="BQ39" s="8">
        <v>1</v>
      </c>
      <c r="BR39" s="8">
        <v>0</v>
      </c>
      <c r="BS39" s="8">
        <v>0</v>
      </c>
      <c r="BT39" s="8"/>
      <c r="BU39" s="8"/>
      <c r="BV39" s="8"/>
      <c r="BW39" s="8"/>
      <c r="BX39" s="8">
        <v>1.3967981375777259E-4</v>
      </c>
      <c r="BY39" s="8"/>
      <c r="BZ39" s="8">
        <v>8</v>
      </c>
      <c r="CA39" s="7" t="s">
        <v>1139</v>
      </c>
      <c r="CB39" s="8">
        <v>108398000000</v>
      </c>
      <c r="CC39" s="8">
        <v>409.54950714111328</v>
      </c>
      <c r="CD39" s="8"/>
      <c r="CE39" s="8"/>
      <c r="CF39" s="8">
        <v>0.25</v>
      </c>
      <c r="CG39" s="8">
        <v>58474976.390000001</v>
      </c>
      <c r="CH39" s="8">
        <v>0</v>
      </c>
      <c r="CI39" s="8" t="s">
        <v>1138</v>
      </c>
      <c r="CJ39" s="8">
        <v>0</v>
      </c>
      <c r="CK39" s="8">
        <v>1</v>
      </c>
      <c r="CL39" s="8">
        <v>1</v>
      </c>
      <c r="CM39" s="8">
        <v>0</v>
      </c>
      <c r="CN39" s="8">
        <v>0</v>
      </c>
      <c r="CO39" s="8">
        <v>0</v>
      </c>
      <c r="CP39" s="8">
        <v>1</v>
      </c>
      <c r="CQ39" s="8">
        <v>0</v>
      </c>
      <c r="CR39" s="8">
        <v>0</v>
      </c>
      <c r="CS39" s="8">
        <v>0</v>
      </c>
      <c r="CT39" s="8">
        <v>0</v>
      </c>
      <c r="CU39" s="8">
        <v>0</v>
      </c>
      <c r="CV39" s="8">
        <v>0</v>
      </c>
      <c r="CW39" s="8">
        <v>1</v>
      </c>
      <c r="CX39" s="8">
        <v>0</v>
      </c>
      <c r="CY39" s="8">
        <v>0</v>
      </c>
      <c r="CZ39" s="9">
        <f>IFERROR(VLOOKUP(A39,'FSI2020 Results'!B:H,4,0),"")</f>
        <v>50.65986558085379</v>
      </c>
      <c r="DA39" s="9">
        <f>IFERROR(VLOOKUP(A39,'FSI2020 Results'!B:H,5,0),"")</f>
        <v>1.4877699469257625E-3</v>
      </c>
      <c r="DB39" s="9">
        <f>IFERROR(VLOOKUP(A39,'FSI2020 Results'!B:H,6,0),"")</f>
        <v>47.212499999999999</v>
      </c>
      <c r="DC39" s="9">
        <f>IFERROR(VLOOKUP($A39,'SS2020'!$A:$AB,24,0),"")</f>
        <v>47.212499999999999</v>
      </c>
      <c r="DD39" s="9">
        <f>IFERROR(VLOOKUP($A39,'SS2020'!$A:$AB,25,0),"")</f>
        <v>32.200000000000003</v>
      </c>
      <c r="DE39" s="9">
        <f>IFERROR(VLOOKUP($A39,'SS2020'!$A:$AB,26,0),"")</f>
        <v>57.25</v>
      </c>
      <c r="DF39" s="9">
        <f>IFERROR(VLOOKUP($A39,'SS2020'!$A:$AB,27,0),"")</f>
        <v>51.25</v>
      </c>
      <c r="DG39" s="39">
        <f>IFERROR(VLOOKUP(A39,'GSW2020'!A:D,4,0),"")</f>
        <v>1.1155245148733902E-4</v>
      </c>
      <c r="DH39" s="9">
        <f>IFERROR(VLOOKUP(A39,'GSW2020'!A:E,5,0),"")</f>
        <v>58474976.390000001</v>
      </c>
      <c r="DI39" s="9">
        <f t="shared" si="0"/>
        <v>1</v>
      </c>
      <c r="DJ39" s="9">
        <f t="shared" si="1"/>
        <v>1</v>
      </c>
      <c r="DK39" s="9">
        <f>IFERROR(IF(INDEX('FSI2020 Results'!A:A,MATCH('Country characteristics'!A73,'FSI2020 Results'!B:B,0))&lt;11,1,0),"")</f>
        <v>1</v>
      </c>
      <c r="DL39" s="9">
        <f>IFERROR(IF(INDEX('FSI2020 Results'!A:A,MATCH('Country characteristics'!A73,'FSI2020 Results'!B:B,0))&lt;16,1,0),"")</f>
        <v>1</v>
      </c>
      <c r="DM39" s="10">
        <f t="shared" si="2"/>
        <v>0</v>
      </c>
      <c r="DN39" s="9">
        <f t="shared" si="3"/>
        <v>0</v>
      </c>
      <c r="DO39" s="9">
        <f t="shared" si="4"/>
        <v>0</v>
      </c>
      <c r="DP39" s="10">
        <f t="shared" si="5"/>
        <v>0</v>
      </c>
      <c r="DQ39" s="9">
        <f t="shared" si="6"/>
        <v>0</v>
      </c>
      <c r="DR39" s="9">
        <f t="shared" si="7"/>
        <v>0</v>
      </c>
      <c r="DS39" s="9">
        <f t="shared" si="8"/>
        <v>0</v>
      </c>
      <c r="DT39" s="10">
        <f t="shared" si="9"/>
        <v>0</v>
      </c>
      <c r="DU39" s="10">
        <f t="shared" si="10"/>
        <v>0</v>
      </c>
      <c r="DV39" s="9">
        <f t="shared" si="11"/>
        <v>0</v>
      </c>
      <c r="DW39" s="9">
        <f t="shared" si="12"/>
        <v>0</v>
      </c>
      <c r="DX39" s="9">
        <f t="shared" si="13"/>
        <v>0</v>
      </c>
      <c r="DY39" s="10">
        <f t="shared" si="14"/>
        <v>0</v>
      </c>
      <c r="DZ39" s="9">
        <f t="shared" si="15"/>
        <v>0</v>
      </c>
      <c r="EA39" s="10">
        <f t="shared" si="16"/>
        <v>0</v>
      </c>
      <c r="EB39" s="9">
        <f t="shared" si="17"/>
        <v>0</v>
      </c>
      <c r="EC39" s="9">
        <f t="shared" si="18"/>
        <v>1</v>
      </c>
      <c r="ED39" s="9">
        <f t="shared" si="19"/>
        <v>1</v>
      </c>
      <c r="EE39" s="9">
        <f t="shared" si="20"/>
        <v>0</v>
      </c>
      <c r="EF39" s="9">
        <v>1</v>
      </c>
      <c r="EG39" s="9">
        <f t="shared" si="21"/>
        <v>0</v>
      </c>
      <c r="EH39" s="9">
        <f t="shared" si="22"/>
        <v>0</v>
      </c>
      <c r="EI39" s="9">
        <f t="shared" si="23"/>
        <v>0</v>
      </c>
      <c r="EJ39" s="9">
        <f t="shared" si="24"/>
        <v>0</v>
      </c>
      <c r="EK39" s="9">
        <f t="shared" si="25"/>
        <v>0</v>
      </c>
      <c r="EL39" s="9">
        <f t="shared" si="26"/>
        <v>1</v>
      </c>
      <c r="EM39" s="9">
        <f t="shared" si="27"/>
        <v>0</v>
      </c>
      <c r="EN39" s="9">
        <f t="shared" si="28"/>
        <v>0</v>
      </c>
      <c r="EO39" s="9">
        <f t="shared" si="29"/>
        <v>1</v>
      </c>
      <c r="EP39" s="9">
        <f t="shared" si="30"/>
        <v>0</v>
      </c>
      <c r="EQ39" s="9">
        <f t="shared" si="31"/>
        <v>0</v>
      </c>
      <c r="ER39" s="9">
        <f t="shared" si="32"/>
        <v>1</v>
      </c>
      <c r="ES39" s="9">
        <f t="shared" si="33"/>
        <v>0</v>
      </c>
      <c r="ET39" s="10">
        <f t="shared" si="34"/>
        <v>0</v>
      </c>
      <c r="EU39" s="10">
        <f t="shared" si="35"/>
        <v>0</v>
      </c>
      <c r="EV39" s="10">
        <f t="shared" si="36"/>
        <v>1</v>
      </c>
      <c r="EW39" s="10">
        <f t="shared" si="37"/>
        <v>1</v>
      </c>
      <c r="EX39" s="10">
        <f t="shared" si="38"/>
        <v>1</v>
      </c>
      <c r="EY39" s="10">
        <f t="shared" si="39"/>
        <v>0</v>
      </c>
      <c r="EZ39" s="10">
        <f t="shared" si="40"/>
        <v>0</v>
      </c>
      <c r="FA39" s="10">
        <f t="shared" si="41"/>
        <v>0</v>
      </c>
      <c r="FB39" s="10">
        <f t="shared" si="42"/>
        <v>0</v>
      </c>
      <c r="FC39" s="10">
        <f t="shared" si="43"/>
        <v>1</v>
      </c>
      <c r="FD39" s="10">
        <f t="shared" si="44"/>
        <v>0</v>
      </c>
      <c r="FE39" s="10">
        <f t="shared" si="45"/>
        <v>0</v>
      </c>
    </row>
    <row r="40" spans="1:161">
      <c r="A40" t="s">
        <v>146</v>
      </c>
      <c r="D40">
        <v>0</v>
      </c>
      <c r="E40">
        <v>1</v>
      </c>
      <c r="F40" t="s">
        <v>147</v>
      </c>
      <c r="G40" t="s">
        <v>148</v>
      </c>
      <c r="H40" t="s">
        <v>146</v>
      </c>
      <c r="I40" s="8">
        <v>1</v>
      </c>
      <c r="J40" s="7" t="s">
        <v>1127</v>
      </c>
      <c r="K40" s="7" t="s">
        <v>1128</v>
      </c>
      <c r="L40" s="8">
        <v>0</v>
      </c>
      <c r="M40" s="8">
        <v>0</v>
      </c>
      <c r="N40" s="8">
        <v>0</v>
      </c>
      <c r="O40" s="8">
        <v>1</v>
      </c>
      <c r="P40" s="8">
        <v>0</v>
      </c>
      <c r="Q40" s="8">
        <v>0</v>
      </c>
      <c r="R40" s="8">
        <v>0</v>
      </c>
      <c r="S40" s="8">
        <v>0</v>
      </c>
      <c r="T40" s="8">
        <v>0</v>
      </c>
      <c r="U40" s="8">
        <v>0</v>
      </c>
      <c r="V40" s="8">
        <v>0</v>
      </c>
      <c r="W40" s="8">
        <v>0</v>
      </c>
      <c r="X40" s="8">
        <v>0</v>
      </c>
      <c r="Y40" s="8">
        <v>0</v>
      </c>
      <c r="Z40" s="8">
        <v>0</v>
      </c>
      <c r="AA40" s="8">
        <v>0</v>
      </c>
      <c r="AB40" s="7" t="s">
        <v>1129</v>
      </c>
      <c r="AC40" s="1">
        <v>1</v>
      </c>
      <c r="AD40" s="1">
        <v>0</v>
      </c>
      <c r="AE40" s="7" t="s">
        <v>1136</v>
      </c>
      <c r="AF40" s="8">
        <v>250895000000</v>
      </c>
      <c r="AG40" s="8"/>
      <c r="AH40" s="7" t="s">
        <v>896</v>
      </c>
      <c r="AI40" s="8"/>
      <c r="AJ40" s="8"/>
      <c r="AK40" s="8"/>
      <c r="AL40" s="8"/>
      <c r="AM40" s="8"/>
      <c r="AN40" s="8"/>
      <c r="AO40" s="36" t="s">
        <v>896</v>
      </c>
      <c r="AP40" s="36" t="s">
        <v>896</v>
      </c>
      <c r="AQ40" s="36" t="s">
        <v>896</v>
      </c>
      <c r="AR40" s="36" t="s">
        <v>896</v>
      </c>
      <c r="AS40" s="36" t="s">
        <v>896</v>
      </c>
      <c r="AT40" s="36" t="s">
        <v>896</v>
      </c>
      <c r="AU40" s="36" t="s">
        <v>896</v>
      </c>
      <c r="AV40" s="36" t="s">
        <v>896</v>
      </c>
      <c r="AW40" s="36" t="s">
        <v>896</v>
      </c>
      <c r="AX40" s="36" t="s">
        <v>896</v>
      </c>
      <c r="AY40" s="36" t="s">
        <v>896</v>
      </c>
      <c r="AZ40" s="36" t="s">
        <v>896</v>
      </c>
      <c r="BA40" s="36" t="s">
        <v>896</v>
      </c>
      <c r="BB40" s="36" t="s">
        <v>896</v>
      </c>
      <c r="BC40" s="36" t="s">
        <v>896</v>
      </c>
      <c r="BD40" s="36" t="s">
        <v>896</v>
      </c>
      <c r="BE40" s="36" t="s">
        <v>896</v>
      </c>
      <c r="BF40" s="36" t="s">
        <v>896</v>
      </c>
      <c r="BG40" s="36" t="s">
        <v>896</v>
      </c>
      <c r="BH40" s="36" t="s">
        <v>896</v>
      </c>
      <c r="BI40" s="36" t="s">
        <v>896</v>
      </c>
      <c r="BJ40" s="36" t="s">
        <v>896</v>
      </c>
      <c r="BK40" s="36" t="s">
        <v>896</v>
      </c>
      <c r="BL40" s="36" t="s">
        <v>896</v>
      </c>
      <c r="BM40" s="8">
        <v>4.4979999074712396E-4</v>
      </c>
      <c r="BN40" s="8" t="s">
        <v>896</v>
      </c>
      <c r="BO40" t="s">
        <v>146</v>
      </c>
      <c r="BP40" s="8">
        <v>0</v>
      </c>
      <c r="BQ40" s="8">
        <v>1</v>
      </c>
      <c r="BR40" s="8">
        <v>947400000</v>
      </c>
      <c r="BS40" s="8">
        <v>0</v>
      </c>
      <c r="BT40" s="8"/>
      <c r="BU40" s="8"/>
      <c r="BV40" s="8"/>
      <c r="BW40" s="8"/>
      <c r="BX40" s="8">
        <v>5.8117559701790198E-4</v>
      </c>
      <c r="BY40" s="8"/>
      <c r="BZ40" s="8">
        <v>7</v>
      </c>
      <c r="CA40" s="7" t="s">
        <v>1139</v>
      </c>
      <c r="CB40" s="8">
        <v>250895000000</v>
      </c>
      <c r="CC40" s="8">
        <v>2051.9461669921875</v>
      </c>
      <c r="CD40" s="8"/>
      <c r="CE40" s="8"/>
      <c r="CF40" s="8">
        <v>0.22499999403953552</v>
      </c>
      <c r="CG40" s="8">
        <v>154400000</v>
      </c>
      <c r="CH40" s="8">
        <v>0</v>
      </c>
      <c r="CI40" s="8" t="s">
        <v>1014</v>
      </c>
      <c r="CJ40" s="8">
        <v>0</v>
      </c>
      <c r="CK40" s="8">
        <v>1</v>
      </c>
      <c r="CL40" s="8">
        <v>1</v>
      </c>
      <c r="CM40" s="8">
        <v>0</v>
      </c>
      <c r="CN40" s="8">
        <v>0</v>
      </c>
      <c r="CO40" s="8">
        <v>0</v>
      </c>
      <c r="CP40" s="8">
        <v>0</v>
      </c>
      <c r="CQ40" s="8">
        <v>0</v>
      </c>
      <c r="CR40" s="8">
        <v>0</v>
      </c>
      <c r="CS40" s="8">
        <v>1</v>
      </c>
      <c r="CT40" s="8">
        <v>1</v>
      </c>
      <c r="CU40" s="8">
        <v>0</v>
      </c>
      <c r="CV40" s="8">
        <v>0</v>
      </c>
      <c r="CW40" s="8">
        <v>0</v>
      </c>
      <c r="CX40" s="8">
        <v>0</v>
      </c>
      <c r="CY40" s="8">
        <v>0</v>
      </c>
      <c r="CZ40" s="9">
        <f>IFERROR(VLOOKUP(A40,'FSI2020 Results'!B:H,4,0),"")</f>
        <v>241.93042237856588</v>
      </c>
      <c r="DA40" s="9">
        <f>IFERROR(VLOOKUP(A40,'FSI2020 Results'!B:H,5,0),"")</f>
        <v>7.1049697336330771E-3</v>
      </c>
      <c r="DB40" s="9">
        <f>IFERROR(VLOOKUP(A40,'FSI2020 Results'!B:H,6,0),"")</f>
        <v>71.375</v>
      </c>
      <c r="DC40" s="9">
        <f>IFERROR(VLOOKUP($A40,'SS2020'!$A:$AB,24,0),"")</f>
        <v>71.375</v>
      </c>
      <c r="DD40" s="9">
        <f>IFERROR(VLOOKUP($A40,'SS2020'!$A:$AB,25,0),"")</f>
        <v>71</v>
      </c>
      <c r="DE40" s="9">
        <f>IFERROR(VLOOKUP($A40,'SS2020'!$A:$AB,26,0),"")</f>
        <v>100</v>
      </c>
      <c r="DF40" s="9">
        <f>IFERROR(VLOOKUP($A40,'SS2020'!$A:$AB,27,0),"")</f>
        <v>50.416666666666664</v>
      </c>
      <c r="DG40" s="39">
        <f>IFERROR(VLOOKUP(A40,'GSW2020'!A:D,4,0),"")</f>
        <v>2.9454819091796378E-4</v>
      </c>
      <c r="DH40" s="9">
        <f>IFERROR(VLOOKUP(A40,'GSW2020'!A:E,5,0),"")</f>
        <v>154400000</v>
      </c>
      <c r="DI40" s="9">
        <f t="shared" si="0"/>
        <v>1</v>
      </c>
      <c r="DJ40" s="9">
        <f t="shared" si="1"/>
        <v>1</v>
      </c>
      <c r="DK40" s="9">
        <f>IFERROR(IF(INDEX('FSI2020 Results'!A:A,MATCH('Country characteristics'!A74,'FSI2020 Results'!B:B,0))&lt;11,1,0),"")</f>
        <v>0</v>
      </c>
      <c r="DL40" s="9">
        <f>IFERROR(IF(INDEX('FSI2020 Results'!A:A,MATCH('Country characteristics'!A74,'FSI2020 Results'!B:B,0))&lt;16,1,0),"")</f>
        <v>0</v>
      </c>
      <c r="DM40" s="10">
        <f t="shared" si="2"/>
        <v>0</v>
      </c>
      <c r="DN40" s="9">
        <f t="shared" si="3"/>
        <v>0</v>
      </c>
      <c r="DO40" s="9">
        <f t="shared" si="4"/>
        <v>0</v>
      </c>
      <c r="DP40" s="10">
        <f t="shared" si="5"/>
        <v>0</v>
      </c>
      <c r="DQ40" s="9">
        <f t="shared" si="6"/>
        <v>0</v>
      </c>
      <c r="DR40" s="9">
        <f t="shared" si="7"/>
        <v>0</v>
      </c>
      <c r="DS40" s="9">
        <f t="shared" si="8"/>
        <v>0</v>
      </c>
      <c r="DT40" s="10">
        <f t="shared" si="9"/>
        <v>0</v>
      </c>
      <c r="DU40" s="10">
        <f t="shared" si="10"/>
        <v>0</v>
      </c>
      <c r="DV40" s="9">
        <f t="shared" si="11"/>
        <v>0</v>
      </c>
      <c r="DW40" s="9">
        <f t="shared" si="12"/>
        <v>0</v>
      </c>
      <c r="DX40" s="9">
        <f t="shared" si="13"/>
        <v>0</v>
      </c>
      <c r="DY40" s="10">
        <f t="shared" si="14"/>
        <v>0</v>
      </c>
      <c r="DZ40" s="9">
        <f t="shared" si="15"/>
        <v>0</v>
      </c>
      <c r="EA40" s="10">
        <f t="shared" si="16"/>
        <v>0</v>
      </c>
      <c r="EB40" s="9">
        <f t="shared" si="17"/>
        <v>0</v>
      </c>
      <c r="EC40" s="9">
        <f t="shared" si="18"/>
        <v>1</v>
      </c>
      <c r="ED40" s="9">
        <f t="shared" si="19"/>
        <v>1</v>
      </c>
      <c r="EE40" s="9">
        <f t="shared" si="20"/>
        <v>0</v>
      </c>
      <c r="EF40" s="9">
        <v>1</v>
      </c>
      <c r="EG40" s="9">
        <f t="shared" si="21"/>
        <v>0</v>
      </c>
      <c r="EH40" s="9">
        <f t="shared" si="22"/>
        <v>0</v>
      </c>
      <c r="EI40" s="9">
        <f t="shared" si="23"/>
        <v>1</v>
      </c>
      <c r="EJ40" s="9">
        <f t="shared" si="24"/>
        <v>0</v>
      </c>
      <c r="EK40" s="9">
        <f t="shared" si="25"/>
        <v>0</v>
      </c>
      <c r="EL40" s="9">
        <f t="shared" si="26"/>
        <v>0</v>
      </c>
      <c r="EM40" s="9">
        <f t="shared" si="27"/>
        <v>0</v>
      </c>
      <c r="EN40" s="9">
        <f t="shared" si="28"/>
        <v>1</v>
      </c>
      <c r="EO40" s="9">
        <f t="shared" si="29"/>
        <v>0</v>
      </c>
      <c r="EP40" s="9">
        <f t="shared" si="30"/>
        <v>0</v>
      </c>
      <c r="EQ40" s="9">
        <f t="shared" si="31"/>
        <v>1</v>
      </c>
      <c r="ER40" s="9">
        <f t="shared" si="32"/>
        <v>0</v>
      </c>
      <c r="ES40" s="9">
        <f t="shared" si="33"/>
        <v>0</v>
      </c>
      <c r="ET40" s="10">
        <f t="shared" si="34"/>
        <v>0</v>
      </c>
      <c r="EU40" s="10">
        <f t="shared" si="35"/>
        <v>0</v>
      </c>
      <c r="EV40" s="10">
        <f t="shared" si="36"/>
        <v>1</v>
      </c>
      <c r="EW40" s="10">
        <f t="shared" si="37"/>
        <v>1</v>
      </c>
      <c r="EX40" s="10">
        <f t="shared" si="38"/>
        <v>0</v>
      </c>
      <c r="EY40" s="10">
        <f t="shared" si="39"/>
        <v>0</v>
      </c>
      <c r="EZ40" s="10">
        <f t="shared" si="40"/>
        <v>1</v>
      </c>
      <c r="FA40" s="10">
        <f t="shared" si="41"/>
        <v>0</v>
      </c>
      <c r="FB40" s="10">
        <f t="shared" si="42"/>
        <v>0</v>
      </c>
      <c r="FC40" s="10">
        <f t="shared" si="43"/>
        <v>0</v>
      </c>
      <c r="FD40" s="10">
        <f t="shared" si="44"/>
        <v>0</v>
      </c>
      <c r="FE40" s="10">
        <f t="shared" si="45"/>
        <v>0</v>
      </c>
    </row>
    <row r="41" spans="1:161">
      <c r="A41" t="s">
        <v>263</v>
      </c>
      <c r="D41">
        <v>0</v>
      </c>
      <c r="E41">
        <v>1</v>
      </c>
      <c r="F41" t="s">
        <v>264</v>
      </c>
      <c r="G41" t="s">
        <v>265</v>
      </c>
      <c r="H41" t="s">
        <v>263</v>
      </c>
      <c r="I41" s="8">
        <v>1</v>
      </c>
      <c r="J41" s="7" t="s">
        <v>1138</v>
      </c>
      <c r="K41" s="7" t="s">
        <v>1128</v>
      </c>
      <c r="L41" s="8">
        <v>0</v>
      </c>
      <c r="M41" s="8">
        <v>0</v>
      </c>
      <c r="N41" s="8">
        <v>0</v>
      </c>
      <c r="O41" s="8">
        <v>0</v>
      </c>
      <c r="P41" s="8">
        <v>0</v>
      </c>
      <c r="Q41" s="8">
        <v>0</v>
      </c>
      <c r="R41" s="8">
        <v>0</v>
      </c>
      <c r="S41" s="8">
        <v>0</v>
      </c>
      <c r="T41" s="8">
        <v>0</v>
      </c>
      <c r="U41" s="8">
        <v>0</v>
      </c>
      <c r="V41" s="8">
        <v>0</v>
      </c>
      <c r="W41" s="8">
        <v>0</v>
      </c>
      <c r="X41" s="8">
        <v>0</v>
      </c>
      <c r="Y41" s="8">
        <v>0</v>
      </c>
      <c r="Z41" s="8">
        <v>0</v>
      </c>
      <c r="AA41" s="8">
        <v>0</v>
      </c>
      <c r="AB41" s="7" t="s">
        <v>1137</v>
      </c>
      <c r="AC41" s="1">
        <v>0</v>
      </c>
      <c r="AD41" s="1">
        <v>1</v>
      </c>
      <c r="AE41" s="7" t="s">
        <v>1136</v>
      </c>
      <c r="AF41" s="8">
        <v>26057000000</v>
      </c>
      <c r="AG41" s="8"/>
      <c r="AH41" s="7" t="s">
        <v>896</v>
      </c>
      <c r="AI41" s="8"/>
      <c r="AJ41" s="8"/>
      <c r="AK41" s="8"/>
      <c r="AL41" s="8"/>
      <c r="AM41" s="8"/>
      <c r="AN41" s="8"/>
      <c r="AO41" s="36" t="s">
        <v>896</v>
      </c>
      <c r="AP41" s="36" t="s">
        <v>896</v>
      </c>
      <c r="AQ41" s="36" t="s">
        <v>896</v>
      </c>
      <c r="AR41" s="36" t="s">
        <v>896</v>
      </c>
      <c r="AS41" s="36" t="s">
        <v>896</v>
      </c>
      <c r="AT41" s="36" t="s">
        <v>896</v>
      </c>
      <c r="AU41" s="36" t="s">
        <v>896</v>
      </c>
      <c r="AV41" s="36" t="s">
        <v>896</v>
      </c>
      <c r="AW41" s="36" t="s">
        <v>896</v>
      </c>
      <c r="AX41" s="36" t="s">
        <v>896</v>
      </c>
      <c r="AY41" s="36" t="s">
        <v>896</v>
      </c>
      <c r="AZ41" s="36" t="s">
        <v>896</v>
      </c>
      <c r="BA41" s="36" t="s">
        <v>896</v>
      </c>
      <c r="BB41" s="36" t="s">
        <v>896</v>
      </c>
      <c r="BC41" s="36" t="s">
        <v>896</v>
      </c>
      <c r="BD41" s="36" t="s">
        <v>896</v>
      </c>
      <c r="BE41" s="36" t="s">
        <v>896</v>
      </c>
      <c r="BF41" s="36" t="s">
        <v>896</v>
      </c>
      <c r="BG41" s="36" t="s">
        <v>896</v>
      </c>
      <c r="BH41" s="36" t="s">
        <v>896</v>
      </c>
      <c r="BI41" s="36" t="s">
        <v>896</v>
      </c>
      <c r="BJ41" s="36" t="s">
        <v>896</v>
      </c>
      <c r="BK41" s="36" t="s">
        <v>896</v>
      </c>
      <c r="BL41" s="36" t="s">
        <v>896</v>
      </c>
      <c r="BM41" s="8">
        <v>9.5800001872703433E-5</v>
      </c>
      <c r="BN41" s="8" t="s">
        <v>896</v>
      </c>
      <c r="BO41" t="s">
        <v>263</v>
      </c>
      <c r="BP41" s="8">
        <v>0</v>
      </c>
      <c r="BQ41" s="8">
        <v>1</v>
      </c>
      <c r="BR41" s="8">
        <v>709603200</v>
      </c>
      <c r="BS41" s="8">
        <v>0</v>
      </c>
      <c r="BT41" s="8"/>
      <c r="BU41" s="8"/>
      <c r="BV41" s="8"/>
      <c r="BW41" s="8"/>
      <c r="BX41" s="8">
        <v>1.4025573554249314E-4</v>
      </c>
      <c r="BY41" s="8"/>
      <c r="BZ41" s="8">
        <v>4</v>
      </c>
      <c r="CA41" s="7" t="s">
        <v>896</v>
      </c>
      <c r="CB41" s="8">
        <v>26057000000</v>
      </c>
      <c r="CC41" s="8">
        <v>389.851806640625</v>
      </c>
      <c r="CD41" s="8"/>
      <c r="CE41" s="8"/>
      <c r="CF41" s="8">
        <v>0.30000001192092896</v>
      </c>
      <c r="CG41" s="8">
        <v>53551301.631305002</v>
      </c>
      <c r="CH41" s="8">
        <v>0</v>
      </c>
      <c r="CI41" s="8" t="s">
        <v>1138</v>
      </c>
      <c r="CJ41" s="8">
        <v>0</v>
      </c>
      <c r="CK41" s="8">
        <v>0</v>
      </c>
      <c r="CL41" s="8">
        <v>1</v>
      </c>
      <c r="CM41" s="8">
        <v>0</v>
      </c>
      <c r="CN41" s="8">
        <v>0</v>
      </c>
      <c r="CO41" s="8">
        <v>0</v>
      </c>
      <c r="CP41" s="8">
        <v>0</v>
      </c>
      <c r="CQ41" s="8">
        <v>1</v>
      </c>
      <c r="CR41" s="8">
        <v>0</v>
      </c>
      <c r="CS41" s="8">
        <v>0</v>
      </c>
      <c r="CT41" s="8">
        <v>0</v>
      </c>
      <c r="CU41" s="8">
        <v>0</v>
      </c>
      <c r="CV41" s="8">
        <v>0</v>
      </c>
      <c r="CW41" s="8">
        <v>1</v>
      </c>
      <c r="CX41" s="8">
        <v>0</v>
      </c>
      <c r="CY41" s="8">
        <v>0</v>
      </c>
      <c r="CZ41" s="9">
        <f>IFERROR(VLOOKUP(A41,'FSI2020 Results'!B:H,4,0),"")</f>
        <v>123.12146853346387</v>
      </c>
      <c r="DA41" s="9">
        <f>IFERROR(VLOOKUP(A41,'FSI2020 Results'!B:H,5,0),"")</f>
        <v>3.6158094500488079E-3</v>
      </c>
      <c r="DB41" s="9">
        <f>IFERROR(VLOOKUP(A41,'FSI2020 Results'!B:H,6,0),"")</f>
        <v>64.099999999999994</v>
      </c>
      <c r="DC41" s="9">
        <f>IFERROR(VLOOKUP($A41,'SS2020'!$A:$AB,24,0),"")</f>
        <v>64.099999999999994</v>
      </c>
      <c r="DD41" s="9">
        <f>IFERROR(VLOOKUP($A41,'SS2020'!$A:$AB,25,0),"")</f>
        <v>65.5</v>
      </c>
      <c r="DE41" s="9">
        <f>IFERROR(VLOOKUP($A41,'SS2020'!$A:$AB,26,0),"")</f>
        <v>100</v>
      </c>
      <c r="DF41" s="9">
        <f>IFERROR(VLOOKUP($A41,'SS2020'!$A:$AB,27,0),"")</f>
        <v>47.916666666666664</v>
      </c>
      <c r="DG41" s="39">
        <f>IFERROR(VLOOKUP(A41,'GSW2020'!A:D,4,0),"")</f>
        <v>1.0215957912437234E-4</v>
      </c>
      <c r="DH41" s="9">
        <f>IFERROR(VLOOKUP(A41,'GSW2020'!A:E,5,0),"")</f>
        <v>53551301.631305002</v>
      </c>
      <c r="DI41" s="9">
        <f t="shared" si="0"/>
        <v>1</v>
      </c>
      <c r="DJ41" s="9">
        <f t="shared" si="1"/>
        <v>1</v>
      </c>
      <c r="DK41" s="9">
        <f>IFERROR(IF(INDEX('FSI2020 Results'!A:A,MATCH('Country characteristics'!A75,'FSI2020 Results'!B:B,0))&lt;11,1,0),"")</f>
        <v>0</v>
      </c>
      <c r="DL41" s="9">
        <f>IFERROR(IF(INDEX('FSI2020 Results'!A:A,MATCH('Country characteristics'!A75,'FSI2020 Results'!B:B,0))&lt;16,1,0),"")</f>
        <v>0</v>
      </c>
      <c r="DM41" s="10">
        <f t="shared" si="2"/>
        <v>0</v>
      </c>
      <c r="DN41" s="9">
        <f t="shared" si="3"/>
        <v>0</v>
      </c>
      <c r="DO41" s="9">
        <f t="shared" si="4"/>
        <v>0</v>
      </c>
      <c r="DP41" s="10">
        <f t="shared" si="5"/>
        <v>0</v>
      </c>
      <c r="DQ41" s="9">
        <f t="shared" si="6"/>
        <v>0</v>
      </c>
      <c r="DR41" s="9">
        <f t="shared" si="7"/>
        <v>0</v>
      </c>
      <c r="DS41" s="9">
        <f t="shared" si="8"/>
        <v>0</v>
      </c>
      <c r="DT41" s="10">
        <f t="shared" si="9"/>
        <v>0</v>
      </c>
      <c r="DU41" s="10">
        <f t="shared" si="10"/>
        <v>0</v>
      </c>
      <c r="DV41" s="9">
        <f t="shared" si="11"/>
        <v>0</v>
      </c>
      <c r="DW41" s="9">
        <f t="shared" si="12"/>
        <v>0</v>
      </c>
      <c r="DX41" s="9">
        <f t="shared" si="13"/>
        <v>0</v>
      </c>
      <c r="DY41" s="10">
        <f t="shared" si="14"/>
        <v>0</v>
      </c>
      <c r="DZ41" s="9">
        <f t="shared" si="15"/>
        <v>0</v>
      </c>
      <c r="EA41" s="10">
        <f t="shared" si="16"/>
        <v>0</v>
      </c>
      <c r="EB41" s="9">
        <f t="shared" si="17"/>
        <v>0</v>
      </c>
      <c r="EC41" s="9">
        <f t="shared" si="18"/>
        <v>1</v>
      </c>
      <c r="ED41" s="9">
        <f t="shared" si="19"/>
        <v>1</v>
      </c>
      <c r="EE41" s="9">
        <f t="shared" si="20"/>
        <v>0</v>
      </c>
      <c r="EF41" s="9">
        <v>1</v>
      </c>
      <c r="EG41" s="9">
        <f t="shared" si="21"/>
        <v>0</v>
      </c>
      <c r="EH41" s="9">
        <f t="shared" si="22"/>
        <v>0</v>
      </c>
      <c r="EI41" s="9">
        <f t="shared" si="23"/>
        <v>0</v>
      </c>
      <c r="EJ41" s="9">
        <f t="shared" si="24"/>
        <v>0</v>
      </c>
      <c r="EK41" s="9">
        <f t="shared" si="25"/>
        <v>0</v>
      </c>
      <c r="EL41" s="9">
        <f t="shared" si="26"/>
        <v>1</v>
      </c>
      <c r="EM41" s="9">
        <f t="shared" si="27"/>
        <v>0</v>
      </c>
      <c r="EN41" s="9">
        <f t="shared" si="28"/>
        <v>0</v>
      </c>
      <c r="EO41" s="9">
        <f t="shared" si="29"/>
        <v>1</v>
      </c>
      <c r="EP41" s="9">
        <f t="shared" si="30"/>
        <v>0</v>
      </c>
      <c r="EQ41" s="9">
        <f t="shared" si="31"/>
        <v>1</v>
      </c>
      <c r="ER41" s="9">
        <f t="shared" si="32"/>
        <v>0</v>
      </c>
      <c r="ES41" s="9">
        <f t="shared" si="33"/>
        <v>0</v>
      </c>
      <c r="ET41" s="10">
        <f t="shared" si="34"/>
        <v>0</v>
      </c>
      <c r="EU41" s="10">
        <f t="shared" si="35"/>
        <v>0</v>
      </c>
      <c r="EV41" s="10">
        <f t="shared" si="36"/>
        <v>0</v>
      </c>
      <c r="EW41" s="10">
        <f t="shared" si="37"/>
        <v>1</v>
      </c>
      <c r="EX41" s="10">
        <f t="shared" si="38"/>
        <v>0</v>
      </c>
      <c r="EY41" s="10">
        <f t="shared" si="39"/>
        <v>1</v>
      </c>
      <c r="EZ41" s="10">
        <f t="shared" si="40"/>
        <v>0</v>
      </c>
      <c r="FA41" s="10">
        <f t="shared" si="41"/>
        <v>0</v>
      </c>
      <c r="FB41" s="10">
        <f t="shared" si="42"/>
        <v>0</v>
      </c>
      <c r="FC41" s="10">
        <f t="shared" si="43"/>
        <v>1</v>
      </c>
      <c r="FD41" s="10">
        <f t="shared" si="44"/>
        <v>0</v>
      </c>
      <c r="FE41" s="10">
        <f t="shared" si="45"/>
        <v>0</v>
      </c>
    </row>
    <row r="42" spans="1:161">
      <c r="A42" t="s">
        <v>371</v>
      </c>
      <c r="B42" t="s">
        <v>371</v>
      </c>
      <c r="C42" t="s">
        <v>371</v>
      </c>
      <c r="D42">
        <v>1</v>
      </c>
      <c r="E42">
        <v>1</v>
      </c>
      <c r="F42" t="s">
        <v>372</v>
      </c>
      <c r="G42" t="s">
        <v>373</v>
      </c>
      <c r="H42" t="s">
        <v>371</v>
      </c>
      <c r="I42" s="8"/>
      <c r="J42" s="7" t="s">
        <v>896</v>
      </c>
      <c r="K42" s="7" t="s">
        <v>1131</v>
      </c>
      <c r="L42" s="8">
        <v>1</v>
      </c>
      <c r="M42" s="8">
        <v>1</v>
      </c>
      <c r="N42" s="8">
        <v>0</v>
      </c>
      <c r="O42" s="8">
        <v>1</v>
      </c>
      <c r="P42" s="8">
        <v>0</v>
      </c>
      <c r="Q42" s="8">
        <v>0</v>
      </c>
      <c r="R42" s="8">
        <v>0</v>
      </c>
      <c r="S42" s="8">
        <v>0</v>
      </c>
      <c r="T42" s="8">
        <v>0</v>
      </c>
      <c r="U42" s="8">
        <v>0</v>
      </c>
      <c r="V42" s="8">
        <v>0</v>
      </c>
      <c r="W42" s="8">
        <v>0</v>
      </c>
      <c r="X42" s="8">
        <v>0</v>
      </c>
      <c r="Y42" s="8">
        <v>0</v>
      </c>
      <c r="Z42" s="8">
        <v>0</v>
      </c>
      <c r="AA42" s="8">
        <v>0</v>
      </c>
      <c r="AB42" s="7" t="s">
        <v>1132</v>
      </c>
      <c r="AC42" s="1">
        <v>0</v>
      </c>
      <c r="AD42" s="1">
        <v>0</v>
      </c>
      <c r="AE42" s="7" t="s">
        <v>1133</v>
      </c>
      <c r="AF42" s="8">
        <v>30732144529</v>
      </c>
      <c r="AG42" s="8"/>
      <c r="AH42" s="7" t="s">
        <v>896</v>
      </c>
      <c r="AI42" s="8"/>
      <c r="AJ42" s="8"/>
      <c r="AK42" s="8">
        <v>93</v>
      </c>
      <c r="AL42" s="8">
        <v>79.467010498046875</v>
      </c>
      <c r="AM42" s="8">
        <v>2.5059999898076057E-3</v>
      </c>
      <c r="AN42" s="8">
        <v>50.849998474121094</v>
      </c>
      <c r="AO42" s="36">
        <v>0.24</v>
      </c>
      <c r="AP42" s="36">
        <v>0.75</v>
      </c>
      <c r="AQ42" s="36">
        <v>0.9</v>
      </c>
      <c r="AR42" s="36">
        <v>0.45</v>
      </c>
      <c r="AS42" s="36">
        <v>0.7</v>
      </c>
      <c r="AT42" s="36">
        <v>0.9</v>
      </c>
      <c r="AU42" s="36">
        <v>0.5</v>
      </c>
      <c r="AV42" s="36">
        <v>0.5</v>
      </c>
      <c r="AW42" s="36">
        <v>1</v>
      </c>
      <c r="AX42" s="36">
        <v>0.75</v>
      </c>
      <c r="AY42" s="36">
        <v>0.75</v>
      </c>
      <c r="AZ42" s="36">
        <v>0</v>
      </c>
      <c r="BA42" s="36">
        <v>0.7</v>
      </c>
      <c r="BB42" s="36">
        <v>0.5</v>
      </c>
      <c r="BC42" s="36">
        <v>0.5</v>
      </c>
      <c r="BD42" s="36">
        <v>0.5</v>
      </c>
      <c r="BE42" s="36">
        <v>0.38</v>
      </c>
      <c r="BF42" s="36">
        <v>0.01</v>
      </c>
      <c r="BG42" s="36">
        <v>0</v>
      </c>
      <c r="BH42" s="36">
        <v>0.14000000000000001</v>
      </c>
      <c r="BI42" s="36">
        <v>60.8</v>
      </c>
      <c r="BJ42" s="36">
        <v>73</v>
      </c>
      <c r="BK42" s="36">
        <v>49.166670000000003</v>
      </c>
      <c r="BL42" s="36">
        <v>13.25</v>
      </c>
      <c r="BM42" s="8">
        <v>2.2079999325796962E-4</v>
      </c>
      <c r="BN42" s="8">
        <v>101557522.09999999</v>
      </c>
      <c r="BO42" t="s">
        <v>371</v>
      </c>
      <c r="BP42" s="8">
        <v>1</v>
      </c>
      <c r="BQ42" s="8">
        <v>1</v>
      </c>
      <c r="BR42" s="8">
        <v>14741161984</v>
      </c>
      <c r="BS42" s="8">
        <v>1</v>
      </c>
      <c r="BT42" s="8">
        <v>39</v>
      </c>
      <c r="BU42" s="8">
        <v>211.45562034154634</v>
      </c>
      <c r="BV42" s="8">
        <v>5.5667873845413589E-3</v>
      </c>
      <c r="BW42" s="8">
        <v>66.524501436761895</v>
      </c>
      <c r="BX42" s="8">
        <v>3.7052971519594969E-4</v>
      </c>
      <c r="BY42" s="8">
        <v>0</v>
      </c>
      <c r="BZ42" s="8">
        <v>4</v>
      </c>
      <c r="CA42" s="7" t="s">
        <v>896</v>
      </c>
      <c r="CB42" s="8">
        <v>30732144529</v>
      </c>
      <c r="CC42" s="8">
        <v>485</v>
      </c>
      <c r="CD42" s="8"/>
      <c r="CE42" s="8"/>
      <c r="CF42" s="8">
        <v>0.20000000298023224</v>
      </c>
      <c r="CG42" s="8">
        <v>100687129.395852</v>
      </c>
      <c r="CH42" s="8">
        <v>0</v>
      </c>
      <c r="CI42" s="8" t="s">
        <v>1134</v>
      </c>
      <c r="CJ42" s="8">
        <v>0</v>
      </c>
      <c r="CK42" s="8">
        <v>0</v>
      </c>
      <c r="CL42" s="8">
        <v>0</v>
      </c>
      <c r="CM42" s="8">
        <v>1</v>
      </c>
      <c r="CN42" s="8">
        <v>1</v>
      </c>
      <c r="CO42" s="8">
        <v>0</v>
      </c>
      <c r="CP42" s="8">
        <v>0</v>
      </c>
      <c r="CQ42" s="8">
        <v>0</v>
      </c>
      <c r="CR42" s="8">
        <v>0</v>
      </c>
      <c r="CS42" s="8">
        <v>0</v>
      </c>
      <c r="CT42" s="8">
        <v>0</v>
      </c>
      <c r="CU42" s="8">
        <v>0</v>
      </c>
      <c r="CV42" s="8">
        <v>1</v>
      </c>
      <c r="CW42" s="8">
        <v>0</v>
      </c>
      <c r="CX42" s="8">
        <v>0</v>
      </c>
      <c r="CY42" s="8">
        <v>0</v>
      </c>
      <c r="CZ42" s="9">
        <f>IFERROR(VLOOKUP(A42,'FSI2020 Results'!B:H,4,0),"")</f>
        <v>46.034186728589475</v>
      </c>
      <c r="DA42" s="9">
        <f>IFERROR(VLOOKUP(A42,'FSI2020 Results'!B:H,5,0),"")</f>
        <v>1.3519238308411228E-3</v>
      </c>
      <c r="DB42" s="9">
        <f>IFERROR(VLOOKUP(A42,'FSI2020 Results'!B:H,6,0),"")</f>
        <v>43.05</v>
      </c>
      <c r="DC42" s="9">
        <f>IFERROR(VLOOKUP($A42,'SS2020'!$A:$AB,24,0),"")</f>
        <v>43.05</v>
      </c>
      <c r="DD42" s="9">
        <f>IFERROR(VLOOKUP($A42,'SS2020'!$A:$AB,25,0),"")</f>
        <v>43.8</v>
      </c>
      <c r="DE42" s="9">
        <f>IFERROR(VLOOKUP($A42,'SS2020'!$A:$AB,26,0),"")</f>
        <v>54.5</v>
      </c>
      <c r="DF42" s="9">
        <f>IFERROR(VLOOKUP($A42,'SS2020'!$A:$AB,27,0),"")</f>
        <v>52.916666666666664</v>
      </c>
      <c r="DG42" s="39">
        <f>IFERROR(VLOOKUP(A42,'GSW2020'!A:D,4,0),"")</f>
        <v>1.9208038738517574E-4</v>
      </c>
      <c r="DH42" s="9">
        <f>IFERROR(VLOOKUP(A42,'GSW2020'!A:E,5,0),"")</f>
        <v>100687129.395852</v>
      </c>
      <c r="DI42" s="9">
        <f t="shared" si="0"/>
        <v>1</v>
      </c>
      <c r="DJ42" s="9">
        <f t="shared" si="1"/>
        <v>1</v>
      </c>
      <c r="DK42" s="9">
        <f>IFERROR(IF(INDEX('FSI2020 Results'!A:A,MATCH('Country characteristics'!A79,'FSI2020 Results'!B:B,0))&lt;11,1,0),"")</f>
        <v>0</v>
      </c>
      <c r="DL42" s="9">
        <f>IFERROR(IF(INDEX('FSI2020 Results'!A:A,MATCH('Country characteristics'!A79,'FSI2020 Results'!B:B,0))&lt;16,1,0),"")</f>
        <v>0</v>
      </c>
      <c r="DM42" s="10">
        <f t="shared" si="2"/>
        <v>1</v>
      </c>
      <c r="DN42" s="9">
        <f t="shared" si="3"/>
        <v>1</v>
      </c>
      <c r="DO42" s="9">
        <f t="shared" si="4"/>
        <v>1</v>
      </c>
      <c r="DP42" s="10">
        <f t="shared" si="5"/>
        <v>0</v>
      </c>
      <c r="DQ42" s="9">
        <f t="shared" si="6"/>
        <v>1</v>
      </c>
      <c r="DR42" s="9">
        <f t="shared" si="7"/>
        <v>1</v>
      </c>
      <c r="DS42" s="9">
        <f t="shared" si="8"/>
        <v>1</v>
      </c>
      <c r="DT42" s="10">
        <f t="shared" si="9"/>
        <v>1</v>
      </c>
      <c r="DU42" s="10">
        <f t="shared" si="10"/>
        <v>0</v>
      </c>
      <c r="DV42" s="9">
        <f t="shared" si="11"/>
        <v>1</v>
      </c>
      <c r="DW42" s="9">
        <f t="shared" si="12"/>
        <v>0</v>
      </c>
      <c r="DX42" s="9">
        <f t="shared" si="13"/>
        <v>0</v>
      </c>
      <c r="DY42" s="10">
        <f t="shared" si="14"/>
        <v>0</v>
      </c>
      <c r="DZ42" s="9">
        <f t="shared" si="15"/>
        <v>0</v>
      </c>
      <c r="EA42" s="10">
        <f t="shared" si="16"/>
        <v>0</v>
      </c>
      <c r="EB42" s="9">
        <f t="shared" si="17"/>
        <v>0</v>
      </c>
      <c r="EC42" s="9">
        <f t="shared" si="18"/>
        <v>0</v>
      </c>
      <c r="ED42" s="9">
        <f t="shared" si="19"/>
        <v>0</v>
      </c>
      <c r="EE42" s="9">
        <f t="shared" si="20"/>
        <v>0</v>
      </c>
      <c r="EF42" s="9">
        <v>1</v>
      </c>
      <c r="EG42" s="9">
        <f t="shared" si="21"/>
        <v>0</v>
      </c>
      <c r="EH42" s="9">
        <f t="shared" si="22"/>
        <v>1</v>
      </c>
      <c r="EI42" s="9">
        <f t="shared" si="23"/>
        <v>0</v>
      </c>
      <c r="EJ42" s="9">
        <f t="shared" si="24"/>
        <v>0</v>
      </c>
      <c r="EK42" s="9">
        <f t="shared" si="25"/>
        <v>0</v>
      </c>
      <c r="EL42" s="9">
        <f t="shared" si="26"/>
        <v>0</v>
      </c>
      <c r="EM42" s="9">
        <f t="shared" si="27"/>
        <v>0</v>
      </c>
      <c r="EN42" s="9">
        <f t="shared" si="28"/>
        <v>0</v>
      </c>
      <c r="EO42" s="9">
        <f t="shared" si="29"/>
        <v>0</v>
      </c>
      <c r="EP42" s="9">
        <f t="shared" si="30"/>
        <v>0</v>
      </c>
      <c r="EQ42" s="9">
        <f t="shared" si="31"/>
        <v>0</v>
      </c>
      <c r="ER42" s="9">
        <f t="shared" si="32"/>
        <v>0</v>
      </c>
      <c r="ES42" s="9">
        <f t="shared" si="33"/>
        <v>1</v>
      </c>
      <c r="ET42" s="10">
        <f t="shared" si="34"/>
        <v>0</v>
      </c>
      <c r="EU42" s="10">
        <f t="shared" si="35"/>
        <v>0</v>
      </c>
      <c r="EV42" s="10">
        <f t="shared" si="36"/>
        <v>0</v>
      </c>
      <c r="EW42" s="10">
        <f t="shared" si="37"/>
        <v>0</v>
      </c>
      <c r="EX42" s="10">
        <f t="shared" si="38"/>
        <v>0</v>
      </c>
      <c r="EY42" s="10">
        <f t="shared" si="39"/>
        <v>0</v>
      </c>
      <c r="EZ42" s="10">
        <f t="shared" si="40"/>
        <v>0</v>
      </c>
      <c r="FA42" s="10">
        <f t="shared" si="41"/>
        <v>0</v>
      </c>
      <c r="FB42" s="10">
        <f t="shared" si="42"/>
        <v>1</v>
      </c>
      <c r="FC42" s="10">
        <f t="shared" si="43"/>
        <v>0</v>
      </c>
      <c r="FD42" s="10">
        <f t="shared" si="44"/>
        <v>0</v>
      </c>
      <c r="FE42" s="10">
        <f t="shared" si="45"/>
        <v>0</v>
      </c>
    </row>
    <row r="43" spans="1:161">
      <c r="A43" t="s">
        <v>269</v>
      </c>
      <c r="B43" t="s">
        <v>269</v>
      </c>
      <c r="C43" t="s">
        <v>269</v>
      </c>
      <c r="D43">
        <v>1</v>
      </c>
      <c r="E43">
        <v>1</v>
      </c>
      <c r="F43" t="s">
        <v>270</v>
      </c>
      <c r="G43" t="s">
        <v>271</v>
      </c>
      <c r="H43" t="s">
        <v>269</v>
      </c>
      <c r="I43" s="8"/>
      <c r="J43" s="7" t="s">
        <v>896</v>
      </c>
      <c r="K43" s="7" t="s">
        <v>1131</v>
      </c>
      <c r="L43" s="8">
        <v>1</v>
      </c>
      <c r="M43" s="8">
        <v>1</v>
      </c>
      <c r="N43" s="8">
        <v>0</v>
      </c>
      <c r="O43" s="8">
        <v>1</v>
      </c>
      <c r="P43" s="8">
        <v>0</v>
      </c>
      <c r="Q43" s="8">
        <v>0</v>
      </c>
      <c r="R43" s="8">
        <v>0</v>
      </c>
      <c r="S43" s="8">
        <v>0</v>
      </c>
      <c r="T43" s="8">
        <v>0</v>
      </c>
      <c r="U43" s="8">
        <v>0</v>
      </c>
      <c r="V43" s="8">
        <v>0</v>
      </c>
      <c r="W43" s="8">
        <v>0</v>
      </c>
      <c r="X43" s="8">
        <v>0</v>
      </c>
      <c r="Y43" s="8">
        <v>0</v>
      </c>
      <c r="Z43" s="8">
        <v>0</v>
      </c>
      <c r="AA43" s="8">
        <v>0</v>
      </c>
      <c r="AB43" s="7" t="s">
        <v>1132</v>
      </c>
      <c r="AC43" s="1">
        <v>0</v>
      </c>
      <c r="AD43" s="1">
        <v>0</v>
      </c>
      <c r="AE43" s="7" t="s">
        <v>1133</v>
      </c>
      <c r="AF43" s="8">
        <v>276743000000</v>
      </c>
      <c r="AG43" s="8"/>
      <c r="AH43" s="7" t="s">
        <v>896</v>
      </c>
      <c r="AI43" s="8"/>
      <c r="AJ43" s="8"/>
      <c r="AK43" s="8">
        <v>71</v>
      </c>
      <c r="AL43" s="8">
        <v>142.23350524902344</v>
      </c>
      <c r="AM43" s="8">
        <v>4.4853999279439449E-3</v>
      </c>
      <c r="AN43" s="8">
        <v>52.700000762939453</v>
      </c>
      <c r="AO43" s="36">
        <v>0.53</v>
      </c>
      <c r="AP43" s="36">
        <v>0</v>
      </c>
      <c r="AQ43" s="36">
        <v>1</v>
      </c>
      <c r="AR43" s="36">
        <v>1</v>
      </c>
      <c r="AS43" s="36">
        <v>1</v>
      </c>
      <c r="AT43" s="36">
        <v>1</v>
      </c>
      <c r="AU43" s="36">
        <v>0.5</v>
      </c>
      <c r="AV43" s="36">
        <v>0.5</v>
      </c>
      <c r="AW43" s="36">
        <v>0.75</v>
      </c>
      <c r="AX43" s="36">
        <v>0.75</v>
      </c>
      <c r="AY43" s="36">
        <v>0.5</v>
      </c>
      <c r="AZ43" s="36">
        <v>0</v>
      </c>
      <c r="BA43" s="36">
        <v>0.3</v>
      </c>
      <c r="BB43" s="36">
        <v>1</v>
      </c>
      <c r="BC43" s="36">
        <v>0.75</v>
      </c>
      <c r="BD43" s="36">
        <v>0.3</v>
      </c>
      <c r="BE43" s="36">
        <v>0.51</v>
      </c>
      <c r="BF43" s="36">
        <v>0.01</v>
      </c>
      <c r="BG43" s="36">
        <v>0</v>
      </c>
      <c r="BH43" s="36">
        <v>0.14000000000000001</v>
      </c>
      <c r="BI43" s="36">
        <v>70.599999999999994</v>
      </c>
      <c r="BJ43" s="36">
        <v>70</v>
      </c>
      <c r="BK43" s="36">
        <v>47.5</v>
      </c>
      <c r="BL43" s="36">
        <v>16.5</v>
      </c>
      <c r="BM43" s="8">
        <v>9.1770000290125608E-4</v>
      </c>
      <c r="BN43" s="8">
        <v>422162655.30000001</v>
      </c>
      <c r="BO43" t="s">
        <v>269</v>
      </c>
      <c r="BP43" s="8">
        <v>1</v>
      </c>
      <c r="BQ43" s="8">
        <v>1</v>
      </c>
      <c r="BR43" s="8">
        <v>365200048128</v>
      </c>
      <c r="BS43" s="8">
        <v>1</v>
      </c>
      <c r="BT43" s="8">
        <v>34</v>
      </c>
      <c r="BU43" s="8">
        <v>236.53608367886127</v>
      </c>
      <c r="BV43" s="8">
        <v>6.2270564598163715E-3</v>
      </c>
      <c r="BW43" s="8">
        <v>55.032484401047626</v>
      </c>
      <c r="BX43" s="8">
        <v>2.8583811117160697E-3</v>
      </c>
      <c r="BY43" s="8">
        <v>0.2</v>
      </c>
      <c r="BZ43" s="8">
        <v>68</v>
      </c>
      <c r="CA43" s="7" t="s">
        <v>1164</v>
      </c>
      <c r="CB43" s="8">
        <v>276743000000</v>
      </c>
      <c r="CC43" s="8">
        <v>3046</v>
      </c>
      <c r="CD43" s="8"/>
      <c r="CE43" s="8"/>
      <c r="CF43" s="8">
        <v>0.20000000298023224</v>
      </c>
      <c r="CG43" s="8">
        <v>313672875.66178799</v>
      </c>
      <c r="CH43" s="8">
        <v>0</v>
      </c>
      <c r="CI43" s="8" t="s">
        <v>1134</v>
      </c>
      <c r="CJ43" s="8">
        <v>0</v>
      </c>
      <c r="CK43" s="8">
        <v>0</v>
      </c>
      <c r="CL43" s="8">
        <v>0</v>
      </c>
      <c r="CM43" s="8">
        <v>1</v>
      </c>
      <c r="CN43" s="8">
        <v>1</v>
      </c>
      <c r="CO43" s="8">
        <v>0</v>
      </c>
      <c r="CP43" s="8">
        <v>0</v>
      </c>
      <c r="CQ43" s="8">
        <v>0</v>
      </c>
      <c r="CR43" s="8">
        <v>0</v>
      </c>
      <c r="CS43" s="8">
        <v>0</v>
      </c>
      <c r="CT43" s="8">
        <v>0</v>
      </c>
      <c r="CU43" s="8">
        <v>0</v>
      </c>
      <c r="CV43" s="8">
        <v>1</v>
      </c>
      <c r="CW43" s="8">
        <v>0</v>
      </c>
      <c r="CX43" s="8">
        <v>0</v>
      </c>
      <c r="CY43" s="8">
        <v>0</v>
      </c>
      <c r="CZ43" s="9">
        <f>IFERROR(VLOOKUP(A43,'FSI2020 Results'!B:H,4,0),"")</f>
        <v>119.34389663287745</v>
      </c>
      <c r="DA43" s="9">
        <f>IFERROR(VLOOKUP(A43,'FSI2020 Results'!B:H,5,0),"")</f>
        <v>3.5048703884937812E-3</v>
      </c>
      <c r="DB43" s="9">
        <f>IFERROR(VLOOKUP(A43,'FSI2020 Results'!B:H,6,0),"")</f>
        <v>52.125</v>
      </c>
      <c r="DC43" s="9">
        <f>IFERROR(VLOOKUP($A43,'SS2020'!$A:$AB,24,0),"")</f>
        <v>52.125</v>
      </c>
      <c r="DD43" s="9">
        <f>IFERROR(VLOOKUP($A43,'SS2020'!$A:$AB,25,0),"")</f>
        <v>68.400000000000006</v>
      </c>
      <c r="DE43" s="9">
        <f>IFERROR(VLOOKUP($A43,'SS2020'!$A:$AB,26,0),"")</f>
        <v>72.5</v>
      </c>
      <c r="DF43" s="9">
        <f>IFERROR(VLOOKUP($A43,'SS2020'!$A:$AB,27,0),"")</f>
        <v>47.5</v>
      </c>
      <c r="DG43" s="39">
        <f>IFERROR(VLOOKUP(A43,'GSW2020'!A:D,4,0),"")</f>
        <v>5.983923449884394E-4</v>
      </c>
      <c r="DH43" s="9">
        <f>IFERROR(VLOOKUP(A43,'GSW2020'!A:E,5,0),"")</f>
        <v>313672875.66178799</v>
      </c>
      <c r="DI43" s="9">
        <f t="shared" si="0"/>
        <v>1</v>
      </c>
      <c r="DJ43" s="9">
        <f t="shared" si="1"/>
        <v>1</v>
      </c>
      <c r="DK43" s="9">
        <f>IFERROR(IF(INDEX('FSI2020 Results'!A:A,MATCH('Country characteristics'!A85,'FSI2020 Results'!B:B,0))&lt;11,1,0),"")</f>
        <v>0</v>
      </c>
      <c r="DL43" s="9">
        <f>IFERROR(IF(INDEX('FSI2020 Results'!A:A,MATCH('Country characteristics'!A85,'FSI2020 Results'!B:B,0))&lt;16,1,0),"")</f>
        <v>0</v>
      </c>
      <c r="DM43" s="10">
        <f t="shared" si="2"/>
        <v>1</v>
      </c>
      <c r="DN43" s="9">
        <f t="shared" si="3"/>
        <v>1</v>
      </c>
      <c r="DO43" s="9">
        <f t="shared" si="4"/>
        <v>1</v>
      </c>
      <c r="DP43" s="10">
        <f t="shared" si="5"/>
        <v>0</v>
      </c>
      <c r="DQ43" s="9">
        <f t="shared" si="6"/>
        <v>1</v>
      </c>
      <c r="DR43" s="9">
        <f t="shared" si="7"/>
        <v>1</v>
      </c>
      <c r="DS43" s="9">
        <f t="shared" si="8"/>
        <v>1</v>
      </c>
      <c r="DT43" s="10">
        <f t="shared" si="9"/>
        <v>1</v>
      </c>
      <c r="DU43" s="10">
        <f t="shared" si="10"/>
        <v>0</v>
      </c>
      <c r="DV43" s="9">
        <f t="shared" si="11"/>
        <v>1</v>
      </c>
      <c r="DW43" s="9">
        <f t="shared" si="12"/>
        <v>0</v>
      </c>
      <c r="DX43" s="9">
        <f t="shared" si="13"/>
        <v>0</v>
      </c>
      <c r="DY43" s="10">
        <f t="shared" si="14"/>
        <v>0</v>
      </c>
      <c r="DZ43" s="9">
        <f t="shared" si="15"/>
        <v>0</v>
      </c>
      <c r="EA43" s="10">
        <f t="shared" si="16"/>
        <v>0</v>
      </c>
      <c r="EB43" s="9">
        <f t="shared" si="17"/>
        <v>0</v>
      </c>
      <c r="EC43" s="9">
        <f t="shared" si="18"/>
        <v>0</v>
      </c>
      <c r="ED43" s="9">
        <f t="shared" si="19"/>
        <v>0</v>
      </c>
      <c r="EE43" s="9">
        <f t="shared" si="20"/>
        <v>0</v>
      </c>
      <c r="EF43" s="9">
        <v>1</v>
      </c>
      <c r="EG43" s="9">
        <f t="shared" si="21"/>
        <v>0</v>
      </c>
      <c r="EH43" s="9">
        <f t="shared" si="22"/>
        <v>1</v>
      </c>
      <c r="EI43" s="9">
        <f t="shared" si="23"/>
        <v>0</v>
      </c>
      <c r="EJ43" s="9">
        <f t="shared" si="24"/>
        <v>0</v>
      </c>
      <c r="EK43" s="9">
        <f t="shared" si="25"/>
        <v>0</v>
      </c>
      <c r="EL43" s="9">
        <f t="shared" si="26"/>
        <v>0</v>
      </c>
      <c r="EM43" s="9">
        <f t="shared" si="27"/>
        <v>0</v>
      </c>
      <c r="EN43" s="9">
        <f t="shared" si="28"/>
        <v>0</v>
      </c>
      <c r="EO43" s="9">
        <f t="shared" si="29"/>
        <v>0</v>
      </c>
      <c r="EP43" s="9">
        <f t="shared" si="30"/>
        <v>0</v>
      </c>
      <c r="EQ43" s="9">
        <f t="shared" si="31"/>
        <v>0</v>
      </c>
      <c r="ER43" s="9">
        <f t="shared" si="32"/>
        <v>0</v>
      </c>
      <c r="ES43" s="9">
        <f t="shared" si="33"/>
        <v>1</v>
      </c>
      <c r="ET43" s="10">
        <f t="shared" si="34"/>
        <v>0</v>
      </c>
      <c r="EU43" s="10">
        <f t="shared" si="35"/>
        <v>0</v>
      </c>
      <c r="EV43" s="10">
        <f t="shared" si="36"/>
        <v>0</v>
      </c>
      <c r="EW43" s="10">
        <f t="shared" si="37"/>
        <v>0</v>
      </c>
      <c r="EX43" s="10">
        <f t="shared" si="38"/>
        <v>0</v>
      </c>
      <c r="EY43" s="10">
        <f t="shared" si="39"/>
        <v>0</v>
      </c>
      <c r="EZ43" s="10">
        <f t="shared" si="40"/>
        <v>0</v>
      </c>
      <c r="FA43" s="10">
        <f t="shared" si="41"/>
        <v>0</v>
      </c>
      <c r="FB43" s="10">
        <f t="shared" si="42"/>
        <v>1</v>
      </c>
      <c r="FC43" s="10">
        <f t="shared" si="43"/>
        <v>0</v>
      </c>
      <c r="FD43" s="10">
        <f t="shared" si="44"/>
        <v>0</v>
      </c>
      <c r="FE43" s="10">
        <f t="shared" si="45"/>
        <v>0</v>
      </c>
    </row>
    <row r="44" spans="1:161">
      <c r="A44" t="s">
        <v>107</v>
      </c>
      <c r="B44" t="s">
        <v>107</v>
      </c>
      <c r="C44" t="s">
        <v>107</v>
      </c>
      <c r="D44">
        <v>1</v>
      </c>
      <c r="E44">
        <v>1</v>
      </c>
      <c r="F44" t="s">
        <v>108</v>
      </c>
      <c r="G44" t="s">
        <v>109</v>
      </c>
      <c r="H44" t="s">
        <v>107</v>
      </c>
      <c r="I44" s="8"/>
      <c r="J44" s="7" t="s">
        <v>896</v>
      </c>
      <c r="K44" s="7" t="s">
        <v>1131</v>
      </c>
      <c r="L44" s="8">
        <v>1</v>
      </c>
      <c r="M44" s="8">
        <v>1</v>
      </c>
      <c r="N44" s="8">
        <v>0</v>
      </c>
      <c r="O44" s="8">
        <v>1</v>
      </c>
      <c r="P44" s="8">
        <v>0</v>
      </c>
      <c r="Q44" s="8">
        <v>0</v>
      </c>
      <c r="R44" s="8">
        <v>0</v>
      </c>
      <c r="S44" s="8">
        <v>0</v>
      </c>
      <c r="T44" s="8">
        <v>0</v>
      </c>
      <c r="U44" s="8">
        <v>0</v>
      </c>
      <c r="V44" s="8">
        <v>0</v>
      </c>
      <c r="W44" s="8">
        <v>0</v>
      </c>
      <c r="X44" s="8">
        <v>0</v>
      </c>
      <c r="Y44" s="8">
        <v>0</v>
      </c>
      <c r="Z44" s="8">
        <v>0</v>
      </c>
      <c r="AA44" s="8">
        <v>0</v>
      </c>
      <c r="AB44" s="7" t="s">
        <v>1132</v>
      </c>
      <c r="AC44" s="1">
        <v>0</v>
      </c>
      <c r="AD44" s="1">
        <v>0</v>
      </c>
      <c r="AE44" s="7" t="s">
        <v>1133</v>
      </c>
      <c r="AF44" s="8">
        <v>2777540000000</v>
      </c>
      <c r="AG44" s="8"/>
      <c r="AH44" s="7" t="s">
        <v>896</v>
      </c>
      <c r="AI44" s="8"/>
      <c r="AJ44" s="8"/>
      <c r="AK44" s="8">
        <v>25</v>
      </c>
      <c r="AL44" s="8">
        <v>404.1754150390625</v>
      </c>
      <c r="AM44" s="8">
        <v>1.2745699845254421E-2</v>
      </c>
      <c r="AN44" s="8">
        <v>51.650001525878906</v>
      </c>
      <c r="AO44" s="36">
        <v>0.54</v>
      </c>
      <c r="AP44" s="36">
        <v>0.375</v>
      </c>
      <c r="AQ44" s="36">
        <v>0.75</v>
      </c>
      <c r="AR44" s="36">
        <v>1</v>
      </c>
      <c r="AS44" s="36">
        <v>1</v>
      </c>
      <c r="AT44" s="36">
        <v>1</v>
      </c>
      <c r="AU44" s="36">
        <v>0.5</v>
      </c>
      <c r="AV44" s="36">
        <v>0.5</v>
      </c>
      <c r="AW44" s="36">
        <v>0.25</v>
      </c>
      <c r="AX44" s="36">
        <v>0.75</v>
      </c>
      <c r="AY44" s="36">
        <v>0.625</v>
      </c>
      <c r="AZ44" s="36">
        <v>0</v>
      </c>
      <c r="BA44" s="36">
        <v>1</v>
      </c>
      <c r="BB44" s="36">
        <v>0.75</v>
      </c>
      <c r="BC44" s="36">
        <v>0.5</v>
      </c>
      <c r="BD44" s="36">
        <v>0.3</v>
      </c>
      <c r="BE44" s="36">
        <v>0.35</v>
      </c>
      <c r="BF44" s="36">
        <v>0</v>
      </c>
      <c r="BG44" s="36">
        <v>0</v>
      </c>
      <c r="BH44" s="36">
        <v>0.14000000000000001</v>
      </c>
      <c r="BI44" s="36">
        <v>73.3</v>
      </c>
      <c r="BJ44" s="36">
        <v>60</v>
      </c>
      <c r="BK44" s="36">
        <v>52.916670000000003</v>
      </c>
      <c r="BL44" s="36">
        <v>12.25</v>
      </c>
      <c r="BM44" s="8">
        <v>2.5239299982786179E-2</v>
      </c>
      <c r="BN44" s="8">
        <v>11610384156</v>
      </c>
      <c r="BO44" t="s">
        <v>107</v>
      </c>
      <c r="BP44" s="8">
        <v>1</v>
      </c>
      <c r="BQ44" s="8">
        <v>1</v>
      </c>
      <c r="BR44" s="8">
        <v>2723050946560</v>
      </c>
      <c r="BS44" s="8">
        <v>1</v>
      </c>
      <c r="BT44" s="8">
        <v>22</v>
      </c>
      <c r="BU44" s="8">
        <v>525.41922367702637</v>
      </c>
      <c r="BV44" s="8">
        <v>1.3832203188718497E-2</v>
      </c>
      <c r="BW44" s="8">
        <v>55.70168938760952</v>
      </c>
      <c r="BX44" s="8">
        <v>2.8099757413106965E-2</v>
      </c>
      <c r="BY44" s="8">
        <v>0.34429999999999999</v>
      </c>
      <c r="BZ44" s="8">
        <v>79</v>
      </c>
      <c r="CA44" s="7" t="s">
        <v>1139</v>
      </c>
      <c r="CB44" s="8">
        <v>2777540000000</v>
      </c>
      <c r="CC44" s="8">
        <v>26250</v>
      </c>
      <c r="CD44" s="8"/>
      <c r="CE44" s="8"/>
      <c r="CF44" s="8">
        <v>0.34430000185966492</v>
      </c>
      <c r="CG44" s="8">
        <v>11769885689.555901</v>
      </c>
      <c r="CH44" s="8">
        <v>0</v>
      </c>
      <c r="CI44" s="8" t="s">
        <v>1134</v>
      </c>
      <c r="CJ44" s="8">
        <v>1</v>
      </c>
      <c r="CK44" s="8">
        <v>0</v>
      </c>
      <c r="CL44" s="8">
        <v>0</v>
      </c>
      <c r="CM44" s="8">
        <v>1</v>
      </c>
      <c r="CN44" s="8">
        <v>1</v>
      </c>
      <c r="CO44" s="8">
        <v>1</v>
      </c>
      <c r="CP44" s="8">
        <v>0</v>
      </c>
      <c r="CQ44" s="8">
        <v>0</v>
      </c>
      <c r="CR44" s="8">
        <v>0</v>
      </c>
      <c r="CS44" s="8">
        <v>0</v>
      </c>
      <c r="CT44" s="8">
        <v>0</v>
      </c>
      <c r="CU44" s="8">
        <v>0</v>
      </c>
      <c r="CV44" s="8">
        <v>1</v>
      </c>
      <c r="CW44" s="8">
        <v>0</v>
      </c>
      <c r="CX44" s="8">
        <v>0</v>
      </c>
      <c r="CY44" s="8">
        <v>0</v>
      </c>
      <c r="CZ44" s="9">
        <f>IFERROR(VLOOKUP(A44,'FSI2020 Results'!B:H,4,0),"")</f>
        <v>350.53286280380968</v>
      </c>
      <c r="DA44" s="9">
        <f>IFERROR(VLOOKUP(A44,'FSI2020 Results'!B:H,5,0),"")</f>
        <v>1.0294386941414586E-2</v>
      </c>
      <c r="DB44" s="9">
        <f>IFERROR(VLOOKUP(A44,'FSI2020 Results'!B:H,6,0),"")</f>
        <v>49.9</v>
      </c>
      <c r="DC44" s="9">
        <f>IFERROR(VLOOKUP($A44,'SS2020'!$A:$AB,24,0),"")</f>
        <v>49.9</v>
      </c>
      <c r="DD44" s="9">
        <f>IFERROR(VLOOKUP($A44,'SS2020'!$A:$AB,25,0),"")</f>
        <v>65.8</v>
      </c>
      <c r="DE44" s="9">
        <f>IFERROR(VLOOKUP($A44,'SS2020'!$A:$AB,26,0),"")</f>
        <v>62.5</v>
      </c>
      <c r="DF44" s="9">
        <f>IFERROR(VLOOKUP($A44,'SS2020'!$A:$AB,27,0),"")</f>
        <v>51.25</v>
      </c>
      <c r="DG44" s="39">
        <f>IFERROR(VLOOKUP(A44,'GSW2020'!A:D,4,0),"")</f>
        <v>2.2453358401359591E-2</v>
      </c>
      <c r="DH44" s="9">
        <f>IFERROR(VLOOKUP(A44,'GSW2020'!A:E,5,0),"")</f>
        <v>11769885689.555901</v>
      </c>
      <c r="DI44" s="9">
        <f t="shared" si="0"/>
        <v>1</v>
      </c>
      <c r="DJ44" s="9">
        <f t="shared" si="1"/>
        <v>1</v>
      </c>
      <c r="DK44" s="9">
        <f>IFERROR(IF(INDEX('FSI2020 Results'!A:A,MATCH('Country characteristics'!A86,'FSI2020 Results'!B:B,0))&lt;11,1,0),"")</f>
        <v>0</v>
      </c>
      <c r="DL44" s="9">
        <f>IFERROR(IF(INDEX('FSI2020 Results'!A:A,MATCH('Country characteristics'!A86,'FSI2020 Results'!B:B,0))&lt;16,1,0),"")</f>
        <v>0</v>
      </c>
      <c r="DM44" s="10">
        <f t="shared" si="2"/>
        <v>1</v>
      </c>
      <c r="DN44" s="9">
        <f t="shared" si="3"/>
        <v>1</v>
      </c>
      <c r="DO44" s="9">
        <f t="shared" si="4"/>
        <v>1</v>
      </c>
      <c r="DP44" s="10">
        <f t="shared" si="5"/>
        <v>0</v>
      </c>
      <c r="DQ44" s="9">
        <f t="shared" si="6"/>
        <v>1</v>
      </c>
      <c r="DR44" s="9">
        <f t="shared" si="7"/>
        <v>1</v>
      </c>
      <c r="DS44" s="9">
        <f t="shared" si="8"/>
        <v>1</v>
      </c>
      <c r="DT44" s="10">
        <f t="shared" si="9"/>
        <v>1</v>
      </c>
      <c r="DU44" s="10">
        <f t="shared" si="10"/>
        <v>0</v>
      </c>
      <c r="DV44" s="9">
        <f t="shared" si="11"/>
        <v>1</v>
      </c>
      <c r="DW44" s="9">
        <f t="shared" si="12"/>
        <v>0</v>
      </c>
      <c r="DX44" s="9">
        <f t="shared" si="13"/>
        <v>0</v>
      </c>
      <c r="DY44" s="10">
        <f t="shared" si="14"/>
        <v>0</v>
      </c>
      <c r="DZ44" s="9">
        <f t="shared" si="15"/>
        <v>0</v>
      </c>
      <c r="EA44" s="10">
        <f t="shared" si="16"/>
        <v>0</v>
      </c>
      <c r="EB44" s="9">
        <f t="shared" si="17"/>
        <v>0</v>
      </c>
      <c r="EC44" s="9">
        <f t="shared" si="18"/>
        <v>0</v>
      </c>
      <c r="ED44" s="9">
        <f t="shared" si="19"/>
        <v>0</v>
      </c>
      <c r="EE44" s="9">
        <f t="shared" si="20"/>
        <v>0</v>
      </c>
      <c r="EF44" s="9">
        <v>1</v>
      </c>
      <c r="EG44" s="9">
        <f t="shared" si="21"/>
        <v>0</v>
      </c>
      <c r="EH44" s="9">
        <f t="shared" si="22"/>
        <v>1</v>
      </c>
      <c r="EI44" s="9">
        <f t="shared" si="23"/>
        <v>0</v>
      </c>
      <c r="EJ44" s="9">
        <f t="shared" si="24"/>
        <v>0</v>
      </c>
      <c r="EK44" s="9">
        <f t="shared" si="25"/>
        <v>0</v>
      </c>
      <c r="EL44" s="9">
        <f t="shared" si="26"/>
        <v>0</v>
      </c>
      <c r="EM44" s="9">
        <f t="shared" si="27"/>
        <v>0</v>
      </c>
      <c r="EN44" s="9">
        <f t="shared" si="28"/>
        <v>0</v>
      </c>
      <c r="EO44" s="9">
        <f t="shared" si="29"/>
        <v>0</v>
      </c>
      <c r="EP44" s="9">
        <f t="shared" si="30"/>
        <v>0</v>
      </c>
      <c r="EQ44" s="9">
        <f t="shared" si="31"/>
        <v>0</v>
      </c>
      <c r="ER44" s="9">
        <f t="shared" si="32"/>
        <v>0</v>
      </c>
      <c r="ES44" s="9">
        <f t="shared" si="33"/>
        <v>1</v>
      </c>
      <c r="ET44" s="10">
        <f t="shared" si="34"/>
        <v>1</v>
      </c>
      <c r="EU44" s="10">
        <f t="shared" si="35"/>
        <v>1</v>
      </c>
      <c r="EV44" s="10">
        <f t="shared" si="36"/>
        <v>0</v>
      </c>
      <c r="EW44" s="10">
        <f t="shared" si="37"/>
        <v>0</v>
      </c>
      <c r="EX44" s="10">
        <f t="shared" si="38"/>
        <v>0</v>
      </c>
      <c r="EY44" s="10">
        <f t="shared" si="39"/>
        <v>0</v>
      </c>
      <c r="EZ44" s="10">
        <f t="shared" si="40"/>
        <v>0</v>
      </c>
      <c r="FA44" s="10">
        <f t="shared" si="41"/>
        <v>0</v>
      </c>
      <c r="FB44" s="10">
        <f t="shared" si="42"/>
        <v>1</v>
      </c>
      <c r="FC44" s="10">
        <f t="shared" si="43"/>
        <v>0</v>
      </c>
      <c r="FD44" s="10">
        <f t="shared" si="44"/>
        <v>0</v>
      </c>
      <c r="FE44" s="10">
        <f t="shared" si="45"/>
        <v>0</v>
      </c>
    </row>
    <row r="45" spans="1:161">
      <c r="A45" t="s">
        <v>380</v>
      </c>
      <c r="B45" t="s">
        <v>380</v>
      </c>
      <c r="C45" t="s">
        <v>1165</v>
      </c>
      <c r="D45">
        <v>1</v>
      </c>
      <c r="E45">
        <v>1</v>
      </c>
      <c r="F45" t="s">
        <v>381</v>
      </c>
      <c r="G45" t="s">
        <v>382</v>
      </c>
      <c r="H45" t="s">
        <v>380</v>
      </c>
      <c r="I45" s="8">
        <v>1</v>
      </c>
      <c r="J45" s="7" t="s">
        <v>1135</v>
      </c>
      <c r="K45" s="7" t="s">
        <v>1128</v>
      </c>
      <c r="L45" s="8">
        <v>0</v>
      </c>
      <c r="M45" s="8">
        <v>0</v>
      </c>
      <c r="N45" s="8">
        <v>0</v>
      </c>
      <c r="O45" s="8">
        <v>0</v>
      </c>
      <c r="P45" s="8">
        <v>0</v>
      </c>
      <c r="Q45" s="8">
        <v>0</v>
      </c>
      <c r="R45" s="8">
        <v>0</v>
      </c>
      <c r="S45" s="8">
        <v>0</v>
      </c>
      <c r="T45" s="8">
        <v>0</v>
      </c>
      <c r="U45" s="8">
        <v>0</v>
      </c>
      <c r="V45" s="8">
        <v>0</v>
      </c>
      <c r="W45" s="8">
        <v>0</v>
      </c>
      <c r="X45" s="8">
        <v>0</v>
      </c>
      <c r="Y45" s="8">
        <v>0</v>
      </c>
      <c r="Z45" s="8">
        <v>0</v>
      </c>
      <c r="AA45" s="8">
        <v>0</v>
      </c>
      <c r="AB45" s="7" t="s">
        <v>1135</v>
      </c>
      <c r="AC45" s="1">
        <v>1</v>
      </c>
      <c r="AD45" s="1">
        <v>0</v>
      </c>
      <c r="AE45" s="7" t="s">
        <v>1166</v>
      </c>
      <c r="AF45" s="8">
        <v>1632823199</v>
      </c>
      <c r="AG45" s="8"/>
      <c r="AH45" s="7" t="s">
        <v>896</v>
      </c>
      <c r="AI45" s="8"/>
      <c r="AJ45" s="8"/>
      <c r="AK45" s="8">
        <v>106</v>
      </c>
      <c r="AL45" s="8">
        <v>34.514030456542969</v>
      </c>
      <c r="AM45" s="8">
        <v>1.0884000221267343E-3</v>
      </c>
      <c r="AN45" s="8">
        <v>76.625</v>
      </c>
      <c r="AO45" s="36">
        <v>0.66</v>
      </c>
      <c r="AP45" s="36">
        <v>1</v>
      </c>
      <c r="AQ45" s="36">
        <v>1</v>
      </c>
      <c r="AR45" s="36">
        <v>0.5</v>
      </c>
      <c r="AS45" s="36">
        <v>1</v>
      </c>
      <c r="AT45" s="36">
        <v>1</v>
      </c>
      <c r="AU45" s="36">
        <v>1</v>
      </c>
      <c r="AV45" s="36">
        <v>1</v>
      </c>
      <c r="AW45" s="36">
        <v>1</v>
      </c>
      <c r="AX45" s="36">
        <v>1</v>
      </c>
      <c r="AY45" s="36">
        <v>0.875</v>
      </c>
      <c r="AZ45" s="36">
        <v>0</v>
      </c>
      <c r="BA45" s="36">
        <v>0</v>
      </c>
      <c r="BB45" s="36">
        <v>1</v>
      </c>
      <c r="BC45" s="36">
        <v>0.25</v>
      </c>
      <c r="BD45" s="36">
        <v>0.9</v>
      </c>
      <c r="BE45" s="36">
        <v>0.69</v>
      </c>
      <c r="BF45" s="36">
        <v>1</v>
      </c>
      <c r="BG45" s="36">
        <v>1</v>
      </c>
      <c r="BH45" s="36">
        <v>0.45</v>
      </c>
      <c r="BI45" s="36">
        <v>83.2</v>
      </c>
      <c r="BJ45" s="36">
        <v>100</v>
      </c>
      <c r="BK45" s="36">
        <v>50.416670000000003</v>
      </c>
      <c r="BL45" s="36">
        <v>78.5</v>
      </c>
      <c r="BM45" s="8">
        <v>4.5100000534148421E-7</v>
      </c>
      <c r="BN45" s="8">
        <v>207693.34375</v>
      </c>
      <c r="BO45" t="s">
        <v>380</v>
      </c>
      <c r="BP45" s="8">
        <v>1</v>
      </c>
      <c r="BQ45" s="8">
        <v>1</v>
      </c>
      <c r="BR45" s="8">
        <v>0</v>
      </c>
      <c r="BS45" s="8">
        <v>1</v>
      </c>
      <c r="BT45" s="8">
        <v>63</v>
      </c>
      <c r="BU45" s="8">
        <v>9.1934795076068614</v>
      </c>
      <c r="BV45" s="8">
        <v>2.4202783383256337E-4</v>
      </c>
      <c r="BW45" s="8">
        <v>47.991417307371435</v>
      </c>
      <c r="BX45" s="8">
        <v>5.7539694761507241E-7</v>
      </c>
      <c r="BY45" s="8">
        <v>0.27</v>
      </c>
      <c r="BZ45" s="8">
        <v>0</v>
      </c>
      <c r="CA45" s="7" t="s">
        <v>896</v>
      </c>
      <c r="CB45" s="8">
        <v>1632823199</v>
      </c>
      <c r="CC45" s="8">
        <v>0</v>
      </c>
      <c r="CD45" s="8"/>
      <c r="CE45" s="8"/>
      <c r="CF45" s="8">
        <v>0.31000000238418579</v>
      </c>
      <c r="CG45" s="8"/>
      <c r="CH45" s="8">
        <v>0</v>
      </c>
      <c r="CI45" s="8" t="s">
        <v>1014</v>
      </c>
      <c r="CJ45" s="8">
        <v>0</v>
      </c>
      <c r="CK45" s="8">
        <v>0</v>
      </c>
      <c r="CL45" s="8">
        <v>0</v>
      </c>
      <c r="CM45" s="8">
        <v>0</v>
      </c>
      <c r="CN45" s="8">
        <v>0</v>
      </c>
      <c r="CO45" s="8">
        <v>0</v>
      </c>
      <c r="CP45" s="8">
        <v>0</v>
      </c>
      <c r="CQ45" s="8">
        <v>0</v>
      </c>
      <c r="CR45" s="8">
        <v>0</v>
      </c>
      <c r="CS45" s="8">
        <v>0</v>
      </c>
      <c r="CT45" s="8">
        <v>1</v>
      </c>
      <c r="CU45" s="8">
        <v>0</v>
      </c>
      <c r="CV45" s="8">
        <v>0</v>
      </c>
      <c r="CW45" s="8">
        <v>0</v>
      </c>
      <c r="CX45" s="8">
        <v>0</v>
      </c>
      <c r="CY45" s="8">
        <v>0</v>
      </c>
      <c r="CZ45" s="9">
        <f>IFERROR(VLOOKUP(A45,'FSI2020 Results'!B:H,4,0),"")</f>
        <v>37.718173205250075</v>
      </c>
      <c r="DA45" s="9">
        <f>IFERROR(VLOOKUP(A45,'FSI2020 Results'!B:H,5,0),"")</f>
        <v>1.107700620684629E-3</v>
      </c>
      <c r="DB45" s="9">
        <f>IFERROR(VLOOKUP(A45,'FSI2020 Results'!B:H,6,0),"")</f>
        <v>74.875</v>
      </c>
      <c r="DC45" s="9">
        <f>IFERROR(VLOOKUP($A45,'SS2020'!$A:$AB,24,0),"")</f>
        <v>74.875</v>
      </c>
      <c r="DD45" s="9">
        <f>IFERROR(VLOOKUP($A45,'SS2020'!$A:$AB,25,0),"")</f>
        <v>83.2</v>
      </c>
      <c r="DE45" s="9">
        <f>IFERROR(VLOOKUP($A45,'SS2020'!$A:$AB,26,0),"")</f>
        <v>100</v>
      </c>
      <c r="DF45" s="9">
        <f>IFERROR(VLOOKUP($A45,'SS2020'!$A:$AB,27,0),"")</f>
        <v>44.583333333333336</v>
      </c>
      <c r="DG45" s="39">
        <f>IFERROR(VLOOKUP(A45,'GSW2020'!A:D,4,0),"")</f>
        <v>7.2547162859921808E-7</v>
      </c>
      <c r="DH45" s="9">
        <f>IFERROR(VLOOKUP(A45,'GSW2020'!A:E,5,0),"")</f>
        <v>380286.90350000001</v>
      </c>
      <c r="DI45" s="9">
        <f t="shared" si="0"/>
        <v>1</v>
      </c>
      <c r="DJ45" s="9">
        <f t="shared" si="1"/>
        <v>1</v>
      </c>
      <c r="DK45" s="9">
        <f>IFERROR(IF(INDEX('FSI2020 Results'!A:A,MATCH('Country characteristics'!A91,'FSI2020 Results'!B:B,0))&lt;11,1,0),"")</f>
        <v>0</v>
      </c>
      <c r="DL45" s="9">
        <f>IFERROR(IF(INDEX('FSI2020 Results'!A:A,MATCH('Country characteristics'!A91,'FSI2020 Results'!B:B,0))&lt;16,1,0),"")</f>
        <v>0</v>
      </c>
      <c r="DM45" s="10">
        <f t="shared" si="2"/>
        <v>0</v>
      </c>
      <c r="DN45" s="9">
        <f t="shared" si="3"/>
        <v>0</v>
      </c>
      <c r="DO45" s="9">
        <f t="shared" si="4"/>
        <v>0</v>
      </c>
      <c r="DP45" s="10">
        <f t="shared" si="5"/>
        <v>0</v>
      </c>
      <c r="DQ45" s="9">
        <f t="shared" si="6"/>
        <v>0</v>
      </c>
      <c r="DR45" s="9">
        <f t="shared" si="7"/>
        <v>0</v>
      </c>
      <c r="DS45" s="9">
        <f t="shared" si="8"/>
        <v>0</v>
      </c>
      <c r="DT45" s="10">
        <f t="shared" si="9"/>
        <v>0</v>
      </c>
      <c r="DU45" s="10">
        <f t="shared" si="10"/>
        <v>0</v>
      </c>
      <c r="DV45" s="9">
        <f t="shared" si="11"/>
        <v>0</v>
      </c>
      <c r="DW45" s="9">
        <f t="shared" si="12"/>
        <v>0</v>
      </c>
      <c r="DX45" s="9">
        <f t="shared" si="13"/>
        <v>0</v>
      </c>
      <c r="DY45" s="10">
        <f t="shared" si="14"/>
        <v>0</v>
      </c>
      <c r="DZ45" s="9">
        <f t="shared" si="15"/>
        <v>0</v>
      </c>
      <c r="EA45" s="10">
        <f t="shared" si="16"/>
        <v>0</v>
      </c>
      <c r="EB45" s="9">
        <f t="shared" si="17"/>
        <v>0</v>
      </c>
      <c r="EC45" s="9">
        <f t="shared" si="18"/>
        <v>1</v>
      </c>
      <c r="ED45" s="9">
        <f t="shared" si="19"/>
        <v>1</v>
      </c>
      <c r="EE45" s="9">
        <f t="shared" si="20"/>
        <v>0</v>
      </c>
      <c r="EF45" s="9">
        <v>1</v>
      </c>
      <c r="EG45" s="9">
        <f t="shared" si="21"/>
        <v>0</v>
      </c>
      <c r="EH45" s="9">
        <f t="shared" si="22"/>
        <v>0</v>
      </c>
      <c r="EI45" s="9">
        <f t="shared" si="23"/>
        <v>0</v>
      </c>
      <c r="EJ45" s="9">
        <f t="shared" si="24"/>
        <v>0</v>
      </c>
      <c r="EK45" s="9">
        <f t="shared" si="25"/>
        <v>1</v>
      </c>
      <c r="EL45" s="9">
        <f t="shared" si="26"/>
        <v>0</v>
      </c>
      <c r="EM45" s="9">
        <f t="shared" si="27"/>
        <v>0</v>
      </c>
      <c r="EN45" s="9">
        <f t="shared" si="28"/>
        <v>1</v>
      </c>
      <c r="EO45" s="9">
        <f t="shared" si="29"/>
        <v>0</v>
      </c>
      <c r="EP45" s="9">
        <f t="shared" si="30"/>
        <v>1</v>
      </c>
      <c r="EQ45" s="9">
        <f t="shared" si="31"/>
        <v>0</v>
      </c>
      <c r="ER45" s="9">
        <f t="shared" si="32"/>
        <v>0</v>
      </c>
      <c r="ES45" s="9">
        <f t="shared" si="33"/>
        <v>0</v>
      </c>
      <c r="ET45" s="10">
        <f t="shared" si="34"/>
        <v>0</v>
      </c>
      <c r="EU45" s="10">
        <f t="shared" si="35"/>
        <v>0</v>
      </c>
      <c r="EV45" s="10">
        <f t="shared" si="36"/>
        <v>0</v>
      </c>
      <c r="EW45" s="10">
        <f t="shared" si="37"/>
        <v>0</v>
      </c>
      <c r="EX45" s="10">
        <f t="shared" si="38"/>
        <v>0</v>
      </c>
      <c r="EY45" s="10">
        <f t="shared" si="39"/>
        <v>0</v>
      </c>
      <c r="EZ45" s="10">
        <f t="shared" si="40"/>
        <v>1</v>
      </c>
      <c r="FA45" s="10">
        <f t="shared" si="41"/>
        <v>0</v>
      </c>
      <c r="FB45" s="10">
        <f t="shared" si="42"/>
        <v>0</v>
      </c>
      <c r="FC45" s="10">
        <f t="shared" si="43"/>
        <v>0</v>
      </c>
      <c r="FD45" s="10">
        <f t="shared" si="44"/>
        <v>0</v>
      </c>
      <c r="FE45" s="10">
        <f t="shared" si="45"/>
        <v>0</v>
      </c>
    </row>
    <row r="46" spans="1:161">
      <c r="A46" t="s">
        <v>50</v>
      </c>
      <c r="B46" t="s">
        <v>50</v>
      </c>
      <c r="C46" t="s">
        <v>1167</v>
      </c>
      <c r="D46">
        <v>1</v>
      </c>
      <c r="E46">
        <v>1</v>
      </c>
      <c r="F46" t="s">
        <v>51</v>
      </c>
      <c r="G46" t="s">
        <v>52</v>
      </c>
      <c r="H46" t="s">
        <v>50</v>
      </c>
      <c r="I46" s="8"/>
      <c r="J46" s="7" t="s">
        <v>896</v>
      </c>
      <c r="K46" s="7" t="s">
        <v>1131</v>
      </c>
      <c r="L46" s="8">
        <v>1</v>
      </c>
      <c r="M46" s="8">
        <v>1</v>
      </c>
      <c r="N46" s="8">
        <v>0</v>
      </c>
      <c r="O46" s="8">
        <v>1</v>
      </c>
      <c r="P46" s="8">
        <v>0</v>
      </c>
      <c r="Q46" s="8">
        <v>0</v>
      </c>
      <c r="R46" s="8">
        <v>0</v>
      </c>
      <c r="S46" s="8">
        <v>0</v>
      </c>
      <c r="T46" s="8">
        <v>0</v>
      </c>
      <c r="U46" s="8">
        <v>0</v>
      </c>
      <c r="V46" s="8">
        <v>0</v>
      </c>
      <c r="W46" s="8">
        <v>0</v>
      </c>
      <c r="X46" s="8">
        <v>0</v>
      </c>
      <c r="Y46" s="8">
        <v>0</v>
      </c>
      <c r="Z46" s="8">
        <v>0</v>
      </c>
      <c r="AA46" s="8">
        <v>0</v>
      </c>
      <c r="AB46" s="7" t="s">
        <v>1132</v>
      </c>
      <c r="AC46" s="1">
        <v>0</v>
      </c>
      <c r="AD46" s="1">
        <v>0</v>
      </c>
      <c r="AE46" s="7" t="s">
        <v>1133</v>
      </c>
      <c r="AF46" s="8">
        <v>3947620000000</v>
      </c>
      <c r="AG46" s="8"/>
      <c r="AH46" s="7" t="s">
        <v>896</v>
      </c>
      <c r="AI46" s="8"/>
      <c r="AJ46" s="8"/>
      <c r="AK46" s="8">
        <v>7</v>
      </c>
      <c r="AL46" s="8">
        <v>768.95343017578125</v>
      </c>
      <c r="AM46" s="8">
        <v>2.424909919500351E-2</v>
      </c>
      <c r="AN46" s="8">
        <v>59.099998474121094</v>
      </c>
      <c r="AO46" s="36">
        <v>0.5</v>
      </c>
      <c r="AP46" s="36">
        <v>0.875</v>
      </c>
      <c r="AQ46" s="36">
        <v>1</v>
      </c>
      <c r="AR46" s="36">
        <v>1</v>
      </c>
      <c r="AS46" s="36">
        <v>0.95</v>
      </c>
      <c r="AT46" s="36">
        <v>1</v>
      </c>
      <c r="AU46" s="36">
        <v>1</v>
      </c>
      <c r="AV46" s="36">
        <v>0.5</v>
      </c>
      <c r="AW46" s="36">
        <v>0.5</v>
      </c>
      <c r="AX46" s="36">
        <v>0.75</v>
      </c>
      <c r="AY46" s="36">
        <v>0.75</v>
      </c>
      <c r="AZ46" s="36">
        <v>0</v>
      </c>
      <c r="BA46" s="36">
        <v>0.3</v>
      </c>
      <c r="BB46" s="36">
        <v>1</v>
      </c>
      <c r="BC46" s="36">
        <v>0.75</v>
      </c>
      <c r="BD46" s="36">
        <v>0.3</v>
      </c>
      <c r="BE46" s="36">
        <v>0.47</v>
      </c>
      <c r="BF46" s="36">
        <v>0</v>
      </c>
      <c r="BG46" s="36">
        <v>0</v>
      </c>
      <c r="BH46" s="36">
        <v>0.17499999999999999</v>
      </c>
      <c r="BI46" s="36">
        <v>86.5</v>
      </c>
      <c r="BJ46" s="36">
        <v>75</v>
      </c>
      <c r="BK46" s="36">
        <v>51.66666</v>
      </c>
      <c r="BL46" s="36">
        <v>16.125</v>
      </c>
      <c r="BM46" s="8">
        <v>5.1690701395273209E-2</v>
      </c>
      <c r="BN46" s="8">
        <v>23778408671</v>
      </c>
      <c r="BO46" t="s">
        <v>50</v>
      </c>
      <c r="BP46" s="8">
        <v>1</v>
      </c>
      <c r="BQ46" s="8">
        <v>1</v>
      </c>
      <c r="BR46" s="8">
        <v>3298600681472</v>
      </c>
      <c r="BS46" s="8">
        <v>1</v>
      </c>
      <c r="BT46" s="8">
        <v>24</v>
      </c>
      <c r="BU46" s="8">
        <v>460.92398999691568</v>
      </c>
      <c r="BV46" s="8">
        <v>1.2134299616169446E-2</v>
      </c>
      <c r="BW46" s="8">
        <v>52.337672549428568</v>
      </c>
      <c r="BX46" s="8">
        <v>3.323213831571193E-2</v>
      </c>
      <c r="BY46" s="8">
        <v>0.22829999999999998</v>
      </c>
      <c r="BZ46" s="8">
        <v>88</v>
      </c>
      <c r="CA46" s="7" t="s">
        <v>1146</v>
      </c>
      <c r="CB46" s="8">
        <v>3947620000000</v>
      </c>
      <c r="CC46" s="8">
        <v>36131</v>
      </c>
      <c r="CD46" s="8"/>
      <c r="CE46" s="8"/>
      <c r="CF46" s="8">
        <v>0.29825001955032349</v>
      </c>
      <c r="CG46" s="8">
        <v>24681126182.1978</v>
      </c>
      <c r="CH46" s="8">
        <v>0</v>
      </c>
      <c r="CI46" s="8" t="s">
        <v>1134</v>
      </c>
      <c r="CJ46" s="8">
        <v>1</v>
      </c>
      <c r="CK46" s="8">
        <v>0</v>
      </c>
      <c r="CL46" s="8">
        <v>0</v>
      </c>
      <c r="CM46" s="8">
        <v>1</v>
      </c>
      <c r="CN46" s="8">
        <v>1</v>
      </c>
      <c r="CO46" s="8">
        <v>1</v>
      </c>
      <c r="CP46" s="8">
        <v>0</v>
      </c>
      <c r="CQ46" s="8">
        <v>0</v>
      </c>
      <c r="CR46" s="8">
        <v>0</v>
      </c>
      <c r="CS46" s="8">
        <v>0</v>
      </c>
      <c r="CT46" s="8">
        <v>0</v>
      </c>
      <c r="CU46" s="8">
        <v>0</v>
      </c>
      <c r="CV46" s="8">
        <v>1</v>
      </c>
      <c r="CW46" s="8">
        <v>0</v>
      </c>
      <c r="CX46" s="8">
        <v>0</v>
      </c>
      <c r="CY46" s="8">
        <v>0</v>
      </c>
      <c r="CZ46" s="9">
        <f>IFERROR(VLOOKUP(A46,'FSI2020 Results'!B:H,4,0),"")</f>
        <v>499.71936184471974</v>
      </c>
      <c r="DA46" s="9">
        <f>IFERROR(VLOOKUP(A46,'FSI2020 Results'!B:H,5,0),"")</f>
        <v>1.4675669584296686E-2</v>
      </c>
      <c r="DB46" s="9">
        <f>IFERROR(VLOOKUP(A46,'FSI2020 Results'!B:H,6,0),"")</f>
        <v>51.725000000000001</v>
      </c>
      <c r="DC46" s="9">
        <f>IFERROR(VLOOKUP($A46,'SS2020'!$A:$AB,24,0),"")</f>
        <v>51.725000000000001</v>
      </c>
      <c r="DD46" s="9">
        <f>IFERROR(VLOOKUP($A46,'SS2020'!$A:$AB,25,0),"")</f>
        <v>62</v>
      </c>
      <c r="DE46" s="9">
        <f>IFERROR(VLOOKUP($A46,'SS2020'!$A:$AB,26,0),"")</f>
        <v>72</v>
      </c>
      <c r="DF46" s="9">
        <f>IFERROR(VLOOKUP($A46,'SS2020'!$A:$AB,27,0),"")</f>
        <v>50</v>
      </c>
      <c r="DG46" s="39">
        <f>IFERROR(VLOOKUP(A46,'GSW2020'!A:D,4,0),"")</f>
        <v>4.7084074266738031E-2</v>
      </c>
      <c r="DH46" s="9">
        <f>IFERROR(VLOOKUP(A46,'GSW2020'!A:E,5,0),"")</f>
        <v>24681126182.1978</v>
      </c>
      <c r="DI46" s="9">
        <f t="shared" si="0"/>
        <v>1</v>
      </c>
      <c r="DJ46" s="9">
        <f t="shared" si="1"/>
        <v>1</v>
      </c>
      <c r="DK46" s="9">
        <f>IFERROR(IF(INDEX('FSI2020 Results'!A:A,MATCH('Country characteristics'!A93,'FSI2020 Results'!B:B,0))&lt;11,1,0),"")</f>
        <v>0</v>
      </c>
      <c r="DL46" s="9">
        <f>IFERROR(IF(INDEX('FSI2020 Results'!A:A,MATCH('Country characteristics'!A93,'FSI2020 Results'!B:B,0))&lt;16,1,0),"")</f>
        <v>0</v>
      </c>
      <c r="DM46" s="10">
        <f t="shared" si="2"/>
        <v>1</v>
      </c>
      <c r="DN46" s="9">
        <f t="shared" si="3"/>
        <v>1</v>
      </c>
      <c r="DO46" s="9">
        <f t="shared" si="4"/>
        <v>1</v>
      </c>
      <c r="DP46" s="10">
        <f t="shared" si="5"/>
        <v>0</v>
      </c>
      <c r="DQ46" s="9">
        <f t="shared" si="6"/>
        <v>1</v>
      </c>
      <c r="DR46" s="9">
        <f t="shared" si="7"/>
        <v>1</v>
      </c>
      <c r="DS46" s="9">
        <f t="shared" si="8"/>
        <v>1</v>
      </c>
      <c r="DT46" s="10">
        <f t="shared" si="9"/>
        <v>1</v>
      </c>
      <c r="DU46" s="10">
        <f t="shared" si="10"/>
        <v>0</v>
      </c>
      <c r="DV46" s="9">
        <f t="shared" si="11"/>
        <v>1</v>
      </c>
      <c r="DW46" s="9">
        <f t="shared" si="12"/>
        <v>0</v>
      </c>
      <c r="DX46" s="9">
        <f t="shared" si="13"/>
        <v>0</v>
      </c>
      <c r="DY46" s="10">
        <f t="shared" si="14"/>
        <v>0</v>
      </c>
      <c r="DZ46" s="9">
        <f t="shared" si="15"/>
        <v>0</v>
      </c>
      <c r="EA46" s="10">
        <f t="shared" si="16"/>
        <v>0</v>
      </c>
      <c r="EB46" s="9">
        <f t="shared" si="17"/>
        <v>0</v>
      </c>
      <c r="EC46" s="9">
        <f t="shared" si="18"/>
        <v>0</v>
      </c>
      <c r="ED46" s="9">
        <f t="shared" si="19"/>
        <v>0</v>
      </c>
      <c r="EE46" s="9">
        <f t="shared" si="20"/>
        <v>0</v>
      </c>
      <c r="EF46" s="9">
        <v>1</v>
      </c>
      <c r="EG46" s="9">
        <f t="shared" si="21"/>
        <v>0</v>
      </c>
      <c r="EH46" s="9">
        <f t="shared" si="22"/>
        <v>1</v>
      </c>
      <c r="EI46" s="9">
        <f t="shared" si="23"/>
        <v>0</v>
      </c>
      <c r="EJ46" s="9">
        <f t="shared" si="24"/>
        <v>0</v>
      </c>
      <c r="EK46" s="9">
        <f t="shared" si="25"/>
        <v>0</v>
      </c>
      <c r="EL46" s="9">
        <f t="shared" si="26"/>
        <v>0</v>
      </c>
      <c r="EM46" s="9">
        <f t="shared" si="27"/>
        <v>0</v>
      </c>
      <c r="EN46" s="9">
        <f t="shared" si="28"/>
        <v>0</v>
      </c>
      <c r="EO46" s="9">
        <f t="shared" si="29"/>
        <v>0</v>
      </c>
      <c r="EP46" s="9">
        <f t="shared" si="30"/>
        <v>0</v>
      </c>
      <c r="EQ46" s="9">
        <f t="shared" si="31"/>
        <v>0</v>
      </c>
      <c r="ER46" s="9">
        <f t="shared" si="32"/>
        <v>0</v>
      </c>
      <c r="ES46" s="9">
        <f t="shared" si="33"/>
        <v>1</v>
      </c>
      <c r="ET46" s="10">
        <f t="shared" si="34"/>
        <v>1</v>
      </c>
      <c r="EU46" s="10">
        <f t="shared" si="35"/>
        <v>1</v>
      </c>
      <c r="EV46" s="10">
        <f t="shared" si="36"/>
        <v>0</v>
      </c>
      <c r="EW46" s="10">
        <f t="shared" si="37"/>
        <v>0</v>
      </c>
      <c r="EX46" s="10">
        <f t="shared" si="38"/>
        <v>0</v>
      </c>
      <c r="EY46" s="10">
        <f t="shared" si="39"/>
        <v>0</v>
      </c>
      <c r="EZ46" s="10">
        <f t="shared" si="40"/>
        <v>0</v>
      </c>
      <c r="FA46" s="10">
        <f t="shared" si="41"/>
        <v>0</v>
      </c>
      <c r="FB46" s="10">
        <f t="shared" si="42"/>
        <v>1</v>
      </c>
      <c r="FC46" s="10">
        <f t="shared" si="43"/>
        <v>0</v>
      </c>
      <c r="FD46" s="10">
        <f t="shared" si="44"/>
        <v>0</v>
      </c>
      <c r="FE46" s="10">
        <f t="shared" si="45"/>
        <v>0</v>
      </c>
    </row>
    <row r="47" spans="1:161">
      <c r="A47" t="s">
        <v>359</v>
      </c>
      <c r="B47" t="s">
        <v>359</v>
      </c>
      <c r="C47" t="s">
        <v>1168</v>
      </c>
      <c r="D47">
        <v>1</v>
      </c>
      <c r="E47">
        <v>1</v>
      </c>
      <c r="F47" t="s">
        <v>360</v>
      </c>
      <c r="G47" t="s">
        <v>361</v>
      </c>
      <c r="H47" t="s">
        <v>359</v>
      </c>
      <c r="I47" s="8">
        <v>1</v>
      </c>
      <c r="J47" s="7" t="s">
        <v>1135</v>
      </c>
      <c r="K47" s="7" t="s">
        <v>1128</v>
      </c>
      <c r="L47" s="8">
        <v>0</v>
      </c>
      <c r="M47" s="8">
        <v>0</v>
      </c>
      <c r="N47" s="8">
        <v>0</v>
      </c>
      <c r="O47" s="8">
        <v>0</v>
      </c>
      <c r="P47" s="8">
        <v>0</v>
      </c>
      <c r="Q47" s="8">
        <v>0</v>
      </c>
      <c r="R47" s="8">
        <v>0</v>
      </c>
      <c r="S47" s="8">
        <v>0</v>
      </c>
      <c r="T47" s="8">
        <v>0</v>
      </c>
      <c r="U47" s="8">
        <v>0</v>
      </c>
      <c r="V47" s="8">
        <v>0</v>
      </c>
      <c r="W47" s="8">
        <v>0</v>
      </c>
      <c r="X47" s="8">
        <v>0</v>
      </c>
      <c r="Y47" s="8">
        <v>0</v>
      </c>
      <c r="Z47" s="8">
        <v>0</v>
      </c>
      <c r="AA47" s="8">
        <v>0</v>
      </c>
      <c r="AB47" s="7" t="s">
        <v>1135</v>
      </c>
      <c r="AC47" s="1">
        <v>1</v>
      </c>
      <c r="AD47" s="1">
        <v>0</v>
      </c>
      <c r="AE47" s="7" t="s">
        <v>1136</v>
      </c>
      <c r="AF47" s="8">
        <v>65556464048</v>
      </c>
      <c r="AG47" s="8"/>
      <c r="AH47" s="7" t="s">
        <v>896</v>
      </c>
      <c r="AI47" s="8"/>
      <c r="AJ47" s="8"/>
      <c r="AK47" s="8">
        <v>95</v>
      </c>
      <c r="AL47" s="8">
        <v>68.851753234863281</v>
      </c>
      <c r="AM47" s="8">
        <v>2.1712000016123056E-3</v>
      </c>
      <c r="AN47" s="8">
        <v>61.75</v>
      </c>
      <c r="AO47" s="36">
        <v>0.53</v>
      </c>
      <c r="AP47" s="36">
        <v>0.5</v>
      </c>
      <c r="AQ47" s="36">
        <v>0.4</v>
      </c>
      <c r="AR47" s="36">
        <v>1</v>
      </c>
      <c r="AS47" s="36">
        <v>0</v>
      </c>
      <c r="AT47" s="36">
        <v>1</v>
      </c>
      <c r="AU47" s="36">
        <v>1</v>
      </c>
      <c r="AV47" s="36">
        <v>1</v>
      </c>
      <c r="AW47" s="36">
        <v>1</v>
      </c>
      <c r="AX47" s="36">
        <v>1</v>
      </c>
      <c r="AY47" s="36">
        <v>0.875</v>
      </c>
      <c r="AZ47" s="36">
        <v>0</v>
      </c>
      <c r="BA47" s="36">
        <v>0.8</v>
      </c>
      <c r="BB47" s="36">
        <v>0.75</v>
      </c>
      <c r="BC47" s="36">
        <v>0.25</v>
      </c>
      <c r="BD47" s="36">
        <v>0.9</v>
      </c>
      <c r="BE47" s="36">
        <v>0.77</v>
      </c>
      <c r="BF47" s="36">
        <v>0.25</v>
      </c>
      <c r="BG47" s="36">
        <v>0</v>
      </c>
      <c r="BH47" s="36">
        <v>0.32500000000000001</v>
      </c>
      <c r="BI47" s="36">
        <v>48.6</v>
      </c>
      <c r="BJ47" s="36">
        <v>100</v>
      </c>
      <c r="BK47" s="36">
        <v>59.583329999999997</v>
      </c>
      <c r="BL47" s="36">
        <v>33.625</v>
      </c>
      <c r="BM47" s="8">
        <v>2.4999999368446879E-5</v>
      </c>
      <c r="BN47" s="8">
        <v>11502236</v>
      </c>
      <c r="BO47" t="s">
        <v>359</v>
      </c>
      <c r="BP47" s="8">
        <v>1</v>
      </c>
      <c r="BQ47" s="8">
        <v>1</v>
      </c>
      <c r="BR47" s="8">
        <v>0</v>
      </c>
      <c r="BS47" s="8">
        <v>1</v>
      </c>
      <c r="BT47" s="8">
        <v>60</v>
      </c>
      <c r="BU47" s="8">
        <v>56.361808842608554</v>
      </c>
      <c r="BV47" s="8">
        <v>1.4837827716670967E-3</v>
      </c>
      <c r="BW47" s="8">
        <v>49.492262447723803</v>
      </c>
      <c r="BX47" s="8">
        <v>1.0048911068876774E-4</v>
      </c>
      <c r="BY47" s="8">
        <v>0.25</v>
      </c>
      <c r="BZ47" s="8">
        <v>5</v>
      </c>
      <c r="CA47" s="7" t="s">
        <v>896</v>
      </c>
      <c r="CB47" s="8">
        <v>65556464048</v>
      </c>
      <c r="CC47" s="8">
        <v>449.37374114990234</v>
      </c>
      <c r="CD47" s="8"/>
      <c r="CE47" s="8"/>
      <c r="CF47" s="8">
        <v>0.25</v>
      </c>
      <c r="CG47" s="8"/>
      <c r="CH47" s="8">
        <v>0</v>
      </c>
      <c r="CI47" s="8" t="s">
        <v>1014</v>
      </c>
      <c r="CJ47" s="8">
        <v>0</v>
      </c>
      <c r="CK47" s="8">
        <v>1</v>
      </c>
      <c r="CL47" s="8">
        <v>1</v>
      </c>
      <c r="CM47" s="8">
        <v>0</v>
      </c>
      <c r="CN47" s="8">
        <v>0</v>
      </c>
      <c r="CO47" s="8">
        <v>0</v>
      </c>
      <c r="CP47" s="8">
        <v>0</v>
      </c>
      <c r="CQ47" s="8">
        <v>0</v>
      </c>
      <c r="CR47" s="8">
        <v>0</v>
      </c>
      <c r="CS47" s="8">
        <v>0</v>
      </c>
      <c r="CT47" s="8">
        <v>1</v>
      </c>
      <c r="CU47" s="8">
        <v>0</v>
      </c>
      <c r="CV47" s="8">
        <v>0</v>
      </c>
      <c r="CW47" s="8">
        <v>0</v>
      </c>
      <c r="CX47" s="8">
        <v>0</v>
      </c>
      <c r="CY47" s="8">
        <v>0</v>
      </c>
      <c r="CZ47" s="9">
        <f>IFERROR(VLOOKUP(A47,'FSI2020 Results'!B:H,4,0),"")</f>
        <v>54.469276226054305</v>
      </c>
      <c r="DA47" s="9">
        <f>IFERROR(VLOOKUP(A47,'FSI2020 Results'!B:H,5,0),"")</f>
        <v>1.5996440430854327E-3</v>
      </c>
      <c r="DB47" s="9">
        <f>IFERROR(VLOOKUP(A47,'FSI2020 Results'!B:H,6,0),"")</f>
        <v>51.7</v>
      </c>
      <c r="DC47" s="9">
        <f>IFERROR(VLOOKUP($A47,'SS2020'!$A:$AB,24,0),"")</f>
        <v>51.7</v>
      </c>
      <c r="DD47" s="9">
        <f>IFERROR(VLOOKUP($A47,'SS2020'!$A:$AB,25,0),"")</f>
        <v>33.4</v>
      </c>
      <c r="DE47" s="9">
        <f>IFERROR(VLOOKUP($A47,'SS2020'!$A:$AB,26,0),"")</f>
        <v>95</v>
      </c>
      <c r="DF47" s="9">
        <f>IFERROR(VLOOKUP($A47,'SS2020'!$A:$AB,27,0),"")</f>
        <v>47.083333333333336</v>
      </c>
      <c r="DG47" s="39">
        <f>IFERROR(VLOOKUP(A47,'GSW2020'!A:D,4,0),"")</f>
        <v>6.124066891109286E-5</v>
      </c>
      <c r="DH47" s="9">
        <f>IFERROR(VLOOKUP(A47,'GSW2020'!A:E,5,0),"")</f>
        <v>32101909.199999999</v>
      </c>
      <c r="DI47" s="9">
        <f t="shared" si="0"/>
        <v>1</v>
      </c>
      <c r="DJ47" s="9">
        <f t="shared" si="1"/>
        <v>1</v>
      </c>
      <c r="DK47" s="9">
        <f>IFERROR(IF(INDEX('FSI2020 Results'!A:A,MATCH('Country characteristics'!A94,'FSI2020 Results'!B:B,0))&lt;11,1,0),"")</f>
        <v>0</v>
      </c>
      <c r="DL47" s="9">
        <f>IFERROR(IF(INDEX('FSI2020 Results'!A:A,MATCH('Country characteristics'!A94,'FSI2020 Results'!B:B,0))&lt;16,1,0),"")</f>
        <v>0</v>
      </c>
      <c r="DM47" s="10">
        <f t="shared" si="2"/>
        <v>0</v>
      </c>
      <c r="DN47" s="9">
        <f t="shared" si="3"/>
        <v>0</v>
      </c>
      <c r="DO47" s="9">
        <f t="shared" si="4"/>
        <v>0</v>
      </c>
      <c r="DP47" s="10">
        <f t="shared" si="5"/>
        <v>0</v>
      </c>
      <c r="DQ47" s="9">
        <f t="shared" si="6"/>
        <v>0</v>
      </c>
      <c r="DR47" s="9">
        <f t="shared" si="7"/>
        <v>0</v>
      </c>
      <c r="DS47" s="9">
        <f t="shared" si="8"/>
        <v>0</v>
      </c>
      <c r="DT47" s="10">
        <f t="shared" si="9"/>
        <v>0</v>
      </c>
      <c r="DU47" s="10">
        <f t="shared" si="10"/>
        <v>0</v>
      </c>
      <c r="DV47" s="9">
        <f t="shared" si="11"/>
        <v>0</v>
      </c>
      <c r="DW47" s="9">
        <f t="shared" si="12"/>
        <v>0</v>
      </c>
      <c r="DX47" s="9">
        <f t="shared" si="13"/>
        <v>0</v>
      </c>
      <c r="DY47" s="10">
        <f t="shared" si="14"/>
        <v>0</v>
      </c>
      <c r="DZ47" s="9">
        <f t="shared" si="15"/>
        <v>0</v>
      </c>
      <c r="EA47" s="10">
        <f t="shared" si="16"/>
        <v>0</v>
      </c>
      <c r="EB47" s="9">
        <f t="shared" si="17"/>
        <v>0</v>
      </c>
      <c r="EC47" s="9">
        <f t="shared" si="18"/>
        <v>1</v>
      </c>
      <c r="ED47" s="9">
        <f t="shared" si="19"/>
        <v>1</v>
      </c>
      <c r="EE47" s="9">
        <f t="shared" si="20"/>
        <v>0</v>
      </c>
      <c r="EF47" s="9">
        <v>1</v>
      </c>
      <c r="EG47" s="9">
        <f t="shared" si="21"/>
        <v>0</v>
      </c>
      <c r="EH47" s="9">
        <f t="shared" si="22"/>
        <v>0</v>
      </c>
      <c r="EI47" s="9">
        <f t="shared" si="23"/>
        <v>0</v>
      </c>
      <c r="EJ47" s="9">
        <f t="shared" si="24"/>
        <v>0</v>
      </c>
      <c r="EK47" s="9">
        <f t="shared" si="25"/>
        <v>1</v>
      </c>
      <c r="EL47" s="9">
        <f t="shared" si="26"/>
        <v>0</v>
      </c>
      <c r="EM47" s="9">
        <f t="shared" si="27"/>
        <v>0</v>
      </c>
      <c r="EN47" s="9">
        <f t="shared" si="28"/>
        <v>1</v>
      </c>
      <c r="EO47" s="9">
        <f t="shared" si="29"/>
        <v>0</v>
      </c>
      <c r="EP47" s="9">
        <f t="shared" si="30"/>
        <v>0</v>
      </c>
      <c r="EQ47" s="9">
        <f t="shared" si="31"/>
        <v>1</v>
      </c>
      <c r="ER47" s="9">
        <f t="shared" si="32"/>
        <v>0</v>
      </c>
      <c r="ES47" s="9">
        <f t="shared" si="33"/>
        <v>0</v>
      </c>
      <c r="ET47" s="10">
        <f t="shared" si="34"/>
        <v>0</v>
      </c>
      <c r="EU47" s="10">
        <f t="shared" si="35"/>
        <v>0</v>
      </c>
      <c r="EV47" s="10">
        <f t="shared" si="36"/>
        <v>1</v>
      </c>
      <c r="EW47" s="10">
        <f t="shared" si="37"/>
        <v>1</v>
      </c>
      <c r="EX47" s="10">
        <f t="shared" si="38"/>
        <v>0</v>
      </c>
      <c r="EY47" s="10">
        <f t="shared" si="39"/>
        <v>0</v>
      </c>
      <c r="EZ47" s="10">
        <f t="shared" si="40"/>
        <v>1</v>
      </c>
      <c r="FA47" s="10">
        <f t="shared" si="41"/>
        <v>0</v>
      </c>
      <c r="FB47" s="10">
        <f t="shared" si="42"/>
        <v>0</v>
      </c>
      <c r="FC47" s="10">
        <f t="shared" si="43"/>
        <v>0</v>
      </c>
      <c r="FD47" s="10">
        <f t="shared" si="44"/>
        <v>0</v>
      </c>
      <c r="FE47" s="10">
        <f t="shared" si="45"/>
        <v>0</v>
      </c>
    </row>
    <row r="48" spans="1:161">
      <c r="A48" t="s">
        <v>98</v>
      </c>
      <c r="B48" t="s">
        <v>98</v>
      </c>
      <c r="C48" t="s">
        <v>98</v>
      </c>
      <c r="D48">
        <v>1</v>
      </c>
      <c r="E48">
        <v>1</v>
      </c>
      <c r="F48" t="s">
        <v>99</v>
      </c>
      <c r="G48" t="s">
        <v>100</v>
      </c>
      <c r="H48" t="s">
        <v>98</v>
      </c>
      <c r="I48" s="8"/>
      <c r="J48" s="7" t="s">
        <v>896</v>
      </c>
      <c r="K48" s="7" t="s">
        <v>1131</v>
      </c>
      <c r="L48" s="8">
        <v>0</v>
      </c>
      <c r="M48" s="8">
        <v>0</v>
      </c>
      <c r="N48" s="8">
        <v>1</v>
      </c>
      <c r="O48" s="8">
        <v>1</v>
      </c>
      <c r="P48" s="8">
        <v>1</v>
      </c>
      <c r="Q48" s="8">
        <v>0</v>
      </c>
      <c r="R48" s="8">
        <v>1</v>
      </c>
      <c r="S48" s="8">
        <v>0</v>
      </c>
      <c r="T48" s="8">
        <v>0</v>
      </c>
      <c r="U48" s="8">
        <v>0</v>
      </c>
      <c r="V48" s="8">
        <v>0</v>
      </c>
      <c r="W48" s="8">
        <v>1</v>
      </c>
      <c r="X48" s="8">
        <v>0</v>
      </c>
      <c r="Y48" s="8">
        <v>1</v>
      </c>
      <c r="Z48" s="8">
        <v>0</v>
      </c>
      <c r="AA48" s="8">
        <v>0</v>
      </c>
      <c r="AB48" s="7" t="s">
        <v>1132</v>
      </c>
      <c r="AC48" s="1">
        <v>0</v>
      </c>
      <c r="AD48" s="1">
        <v>0</v>
      </c>
      <c r="AE48" s="7" t="s">
        <v>1133</v>
      </c>
      <c r="AF48" s="8"/>
      <c r="AG48" s="8"/>
      <c r="AH48" s="7" t="s">
        <v>896</v>
      </c>
      <c r="AI48" s="8"/>
      <c r="AJ48" s="8"/>
      <c r="AK48" s="8">
        <v>83</v>
      </c>
      <c r="AL48" s="8">
        <v>107.44210052490234</v>
      </c>
      <c r="AM48" s="8">
        <v>3.3881999552249908E-3</v>
      </c>
      <c r="AN48" s="8">
        <v>70.824996948242188</v>
      </c>
      <c r="AO48" s="36">
        <v>0.76</v>
      </c>
      <c r="AP48" s="36">
        <v>1</v>
      </c>
      <c r="AQ48" s="36">
        <v>0.75</v>
      </c>
      <c r="AR48" s="36">
        <v>1</v>
      </c>
      <c r="AS48" s="36">
        <v>1</v>
      </c>
      <c r="AT48" s="36">
        <v>1</v>
      </c>
      <c r="AU48" s="36">
        <v>1</v>
      </c>
      <c r="AV48" s="36">
        <v>1</v>
      </c>
      <c r="AW48" s="36">
        <v>0.5</v>
      </c>
      <c r="AX48" s="36">
        <v>1</v>
      </c>
      <c r="AY48" s="36">
        <v>0.4</v>
      </c>
      <c r="AZ48" s="36">
        <v>0.75</v>
      </c>
      <c r="BA48" s="36">
        <v>1</v>
      </c>
      <c r="BB48" s="36">
        <v>0.75</v>
      </c>
      <c r="BC48" s="36">
        <v>0.5</v>
      </c>
      <c r="BD48" s="36">
        <v>0.9</v>
      </c>
      <c r="BE48" s="36">
        <v>0.37</v>
      </c>
      <c r="BF48" s="36">
        <v>7.0000000000000007E-2</v>
      </c>
      <c r="BG48" s="36">
        <v>0</v>
      </c>
      <c r="BH48" s="36">
        <v>0.41499999999999998</v>
      </c>
      <c r="BI48" s="36">
        <v>90.2</v>
      </c>
      <c r="BJ48" s="36">
        <v>90</v>
      </c>
      <c r="BK48" s="36">
        <v>71.666659999999993</v>
      </c>
      <c r="BL48" s="36">
        <v>21.375</v>
      </c>
      <c r="BM48" s="8">
        <v>2.7699999918695539E-5</v>
      </c>
      <c r="BN48" s="8">
        <v>12723710</v>
      </c>
      <c r="BO48" t="s">
        <v>98</v>
      </c>
      <c r="BP48" s="8">
        <v>1</v>
      </c>
      <c r="BQ48" s="8">
        <v>1</v>
      </c>
      <c r="BR48" s="8">
        <v>63279452160</v>
      </c>
      <c r="BS48" s="8">
        <v>1</v>
      </c>
      <c r="BT48" s="8">
        <v>28</v>
      </c>
      <c r="BU48" s="8">
        <v>398.1342110052891</v>
      </c>
      <c r="BV48" s="8">
        <v>1.048129389797596E-2</v>
      </c>
      <c r="BW48" s="8">
        <v>65.59183673457143</v>
      </c>
      <c r="BX48" s="8">
        <v>2.8082796996690912E-3</v>
      </c>
      <c r="BY48" s="8">
        <v>0</v>
      </c>
      <c r="BZ48" s="8">
        <v>4</v>
      </c>
      <c r="CA48" s="7" t="s">
        <v>896</v>
      </c>
      <c r="CB48" s="8">
        <v>2044000000</v>
      </c>
      <c r="CC48" s="8">
        <v>196.72024154663086</v>
      </c>
      <c r="CD48" s="8"/>
      <c r="CE48" s="8"/>
      <c r="CF48" s="8">
        <v>0.10000000149011612</v>
      </c>
      <c r="CG48" s="8"/>
      <c r="CH48" s="8">
        <v>0</v>
      </c>
      <c r="CI48" s="8" t="s">
        <v>1134</v>
      </c>
      <c r="CJ48" s="8">
        <v>0</v>
      </c>
      <c r="CK48" s="8">
        <v>0</v>
      </c>
      <c r="CL48" s="8">
        <v>0</v>
      </c>
      <c r="CM48" s="8">
        <v>0</v>
      </c>
      <c r="CN48" s="8">
        <v>0</v>
      </c>
      <c r="CO48" s="8">
        <v>0</v>
      </c>
      <c r="CP48" s="8">
        <v>0</v>
      </c>
      <c r="CQ48" s="8">
        <v>0</v>
      </c>
      <c r="CR48" s="8">
        <v>0</v>
      </c>
      <c r="CS48" s="8">
        <v>0</v>
      </c>
      <c r="CT48" s="8">
        <v>0</v>
      </c>
      <c r="CU48" s="8">
        <v>0</v>
      </c>
      <c r="CV48" s="8">
        <v>1</v>
      </c>
      <c r="CW48" s="8">
        <v>0</v>
      </c>
      <c r="CX48" s="8">
        <v>0</v>
      </c>
      <c r="CY48" s="8">
        <v>0</v>
      </c>
      <c r="CZ48" s="9">
        <f>IFERROR(VLOOKUP(A48,'FSI2020 Results'!B:H,4,0),"")</f>
        <v>359.89418501626363</v>
      </c>
      <c r="DA48" s="9">
        <f>IFERROR(VLOOKUP(A48,'FSI2020 Results'!B:H,5,0),"")</f>
        <v>1.0569308591748401E-2</v>
      </c>
      <c r="DB48" s="9">
        <f>IFERROR(VLOOKUP(A48,'FSI2020 Results'!B:H,6,0),"")</f>
        <v>69.474999999999994</v>
      </c>
      <c r="DC48" s="9">
        <f>IFERROR(VLOOKUP($A48,'SS2020'!$A:$AB,24,0),"")</f>
        <v>69.474999999999994</v>
      </c>
      <c r="DD48" s="9">
        <f>IFERROR(VLOOKUP($A48,'SS2020'!$A:$AB,25,0),"")</f>
        <v>85.2</v>
      </c>
      <c r="DE48" s="9">
        <f>IFERROR(VLOOKUP($A48,'SS2020'!$A:$AB,26,0),"")</f>
        <v>90</v>
      </c>
      <c r="DF48" s="9">
        <f>IFERROR(VLOOKUP($A48,'SS2020'!$A:$AB,27,0),"")</f>
        <v>71.666666666666671</v>
      </c>
      <c r="DG48" s="39">
        <f>IFERROR(VLOOKUP(A48,'GSW2020'!A:D,4,0),"")</f>
        <v>1.2361395157558591E-3</v>
      </c>
      <c r="DH48" s="9">
        <f>IFERROR(VLOOKUP(A48,'GSW2020'!A:E,5,0),"")</f>
        <v>647975262.17318404</v>
      </c>
      <c r="DI48" s="9">
        <f t="shared" si="0"/>
        <v>1</v>
      </c>
      <c r="DJ48" s="9">
        <f t="shared" si="1"/>
        <v>1</v>
      </c>
      <c r="DK48" s="9">
        <f>IFERROR(IF(INDEX('FSI2020 Results'!A:A,MATCH('Country characteristics'!A95,'FSI2020 Results'!B:B,0))&lt;11,1,0),"")</f>
        <v>0</v>
      </c>
      <c r="DL48" s="9">
        <f>IFERROR(IF(INDEX('FSI2020 Results'!A:A,MATCH('Country characteristics'!A95,'FSI2020 Results'!B:B,0))&lt;16,1,0),"")</f>
        <v>0</v>
      </c>
      <c r="DM48" s="10">
        <f t="shared" si="2"/>
        <v>0</v>
      </c>
      <c r="DN48" s="9">
        <f t="shared" si="3"/>
        <v>0</v>
      </c>
      <c r="DO48" s="9">
        <f t="shared" si="4"/>
        <v>1</v>
      </c>
      <c r="DP48" s="10">
        <f t="shared" si="5"/>
        <v>1</v>
      </c>
      <c r="DQ48" s="9">
        <f t="shared" si="6"/>
        <v>1</v>
      </c>
      <c r="DR48" s="9">
        <f t="shared" si="7"/>
        <v>0</v>
      </c>
      <c r="DS48" s="9">
        <f t="shared" si="8"/>
        <v>1</v>
      </c>
      <c r="DT48" s="10">
        <f t="shared" si="9"/>
        <v>0</v>
      </c>
      <c r="DU48" s="10">
        <f t="shared" si="10"/>
        <v>1</v>
      </c>
      <c r="DV48" s="9">
        <f t="shared" si="11"/>
        <v>1</v>
      </c>
      <c r="DW48" s="9">
        <f t="shared" si="12"/>
        <v>0</v>
      </c>
      <c r="DX48" s="9">
        <f t="shared" si="13"/>
        <v>1</v>
      </c>
      <c r="DY48" s="10">
        <f t="shared" si="14"/>
        <v>1</v>
      </c>
      <c r="DZ48" s="9">
        <f t="shared" si="15"/>
        <v>0</v>
      </c>
      <c r="EA48" s="10">
        <f t="shared" si="16"/>
        <v>0</v>
      </c>
      <c r="EB48" s="9">
        <f t="shared" si="17"/>
        <v>1</v>
      </c>
      <c r="EC48" s="9">
        <f t="shared" si="18"/>
        <v>0</v>
      </c>
      <c r="ED48" s="9">
        <f t="shared" si="19"/>
        <v>1</v>
      </c>
      <c r="EE48" s="9">
        <f t="shared" si="20"/>
        <v>1</v>
      </c>
      <c r="EF48" s="9">
        <v>1</v>
      </c>
      <c r="EG48" s="9">
        <f t="shared" si="21"/>
        <v>0</v>
      </c>
      <c r="EH48" s="9">
        <f t="shared" si="22"/>
        <v>1</v>
      </c>
      <c r="EI48" s="9">
        <f t="shared" si="23"/>
        <v>0</v>
      </c>
      <c r="EJ48" s="9">
        <f t="shared" si="24"/>
        <v>0</v>
      </c>
      <c r="EK48" s="9">
        <f t="shared" si="25"/>
        <v>0</v>
      </c>
      <c r="EL48" s="9">
        <f t="shared" si="26"/>
        <v>0</v>
      </c>
      <c r="EM48" s="9">
        <f t="shared" si="27"/>
        <v>0</v>
      </c>
      <c r="EN48" s="9">
        <f t="shared" si="28"/>
        <v>0</v>
      </c>
      <c r="EO48" s="9">
        <f t="shared" si="29"/>
        <v>0</v>
      </c>
      <c r="EP48" s="9">
        <f t="shared" si="30"/>
        <v>0</v>
      </c>
      <c r="EQ48" s="9">
        <f t="shared" si="31"/>
        <v>0</v>
      </c>
      <c r="ER48" s="9">
        <f t="shared" si="32"/>
        <v>0</v>
      </c>
      <c r="ES48" s="9">
        <f t="shared" si="33"/>
        <v>1</v>
      </c>
      <c r="ET48" s="10">
        <f t="shared" si="34"/>
        <v>0</v>
      </c>
      <c r="EU48" s="10">
        <f t="shared" si="35"/>
        <v>0</v>
      </c>
      <c r="EV48" s="10">
        <f t="shared" si="36"/>
        <v>0</v>
      </c>
      <c r="EW48" s="10">
        <f t="shared" si="37"/>
        <v>0</v>
      </c>
      <c r="EX48" s="10">
        <f t="shared" si="38"/>
        <v>0</v>
      </c>
      <c r="EY48" s="10">
        <f t="shared" si="39"/>
        <v>0</v>
      </c>
      <c r="EZ48" s="10">
        <f t="shared" si="40"/>
        <v>0</v>
      </c>
      <c r="FA48" s="10">
        <f t="shared" si="41"/>
        <v>0</v>
      </c>
      <c r="FB48" s="10">
        <f t="shared" si="42"/>
        <v>1</v>
      </c>
      <c r="FC48" s="10">
        <f t="shared" si="43"/>
        <v>0</v>
      </c>
      <c r="FD48" s="10">
        <f t="shared" si="44"/>
        <v>0</v>
      </c>
      <c r="FE48" s="10">
        <f t="shared" si="45"/>
        <v>0</v>
      </c>
    </row>
    <row r="49" spans="1:161">
      <c r="A49" t="s">
        <v>317</v>
      </c>
      <c r="B49" t="s">
        <v>317</v>
      </c>
      <c r="C49" t="s">
        <v>317</v>
      </c>
      <c r="D49">
        <v>1</v>
      </c>
      <c r="E49">
        <v>1</v>
      </c>
      <c r="F49" t="s">
        <v>318</v>
      </c>
      <c r="G49" t="s">
        <v>319</v>
      </c>
      <c r="H49" t="s">
        <v>317</v>
      </c>
      <c r="I49" s="8"/>
      <c r="J49" s="7" t="s">
        <v>896</v>
      </c>
      <c r="K49" s="7" t="s">
        <v>1131</v>
      </c>
      <c r="L49" s="8">
        <v>1</v>
      </c>
      <c r="M49" s="8">
        <v>1</v>
      </c>
      <c r="N49" s="8">
        <v>0</v>
      </c>
      <c r="O49" s="8">
        <v>1</v>
      </c>
      <c r="P49" s="8">
        <v>0</v>
      </c>
      <c r="Q49" s="8">
        <v>0</v>
      </c>
      <c r="R49" s="8">
        <v>0</v>
      </c>
      <c r="S49" s="8">
        <v>0</v>
      </c>
      <c r="T49" s="8">
        <v>0</v>
      </c>
      <c r="U49" s="8">
        <v>0</v>
      </c>
      <c r="V49" s="8">
        <v>0</v>
      </c>
      <c r="W49" s="8">
        <v>0</v>
      </c>
      <c r="X49" s="8">
        <v>0</v>
      </c>
      <c r="Y49" s="8">
        <v>0</v>
      </c>
      <c r="Z49" s="8">
        <v>0</v>
      </c>
      <c r="AA49" s="8">
        <v>0</v>
      </c>
      <c r="AB49" s="7" t="s">
        <v>1132</v>
      </c>
      <c r="AC49" s="1">
        <v>0</v>
      </c>
      <c r="AD49" s="1">
        <v>0</v>
      </c>
      <c r="AE49" s="7" t="s">
        <v>1133</v>
      </c>
      <c r="AF49" s="8">
        <v>218032000000</v>
      </c>
      <c r="AG49" s="8"/>
      <c r="AH49" s="7" t="s">
        <v>896</v>
      </c>
      <c r="AI49" s="8"/>
      <c r="AJ49" s="8"/>
      <c r="AK49" s="8">
        <v>80</v>
      </c>
      <c r="AL49" s="8">
        <v>118.58329772949219</v>
      </c>
      <c r="AM49" s="8">
        <v>3.7394999526441097E-3</v>
      </c>
      <c r="AN49" s="8">
        <v>57.875</v>
      </c>
      <c r="AO49" s="36">
        <v>0.6</v>
      </c>
      <c r="AP49" s="36">
        <v>0.25</v>
      </c>
      <c r="AQ49" s="36">
        <v>1</v>
      </c>
      <c r="AR49" s="36">
        <v>0.5</v>
      </c>
      <c r="AS49" s="36">
        <v>1</v>
      </c>
      <c r="AT49" s="36">
        <v>1</v>
      </c>
      <c r="AU49" s="36">
        <v>1</v>
      </c>
      <c r="AV49" s="36">
        <v>0.5</v>
      </c>
      <c r="AW49" s="36">
        <v>1</v>
      </c>
      <c r="AX49" s="36">
        <v>0.75</v>
      </c>
      <c r="AY49" s="36">
        <v>0.5</v>
      </c>
      <c r="AZ49" s="36">
        <v>0.75</v>
      </c>
      <c r="BA49" s="36">
        <v>0.3</v>
      </c>
      <c r="BB49" s="36">
        <v>0.5</v>
      </c>
      <c r="BC49" s="36">
        <v>0.75</v>
      </c>
      <c r="BD49" s="36">
        <v>0.3</v>
      </c>
      <c r="BE49" s="36">
        <v>0.66</v>
      </c>
      <c r="BF49" s="36">
        <v>0.01</v>
      </c>
      <c r="BG49" s="36">
        <v>0</v>
      </c>
      <c r="BH49" s="36">
        <v>0.20499999999999999</v>
      </c>
      <c r="BI49" s="36">
        <v>67</v>
      </c>
      <c r="BJ49" s="36">
        <v>85</v>
      </c>
      <c r="BK49" s="36">
        <v>51.66666</v>
      </c>
      <c r="BL49" s="36">
        <v>21.875</v>
      </c>
      <c r="BM49" s="8">
        <v>2.28899996727705E-4</v>
      </c>
      <c r="BN49" s="8">
        <v>105298450.3</v>
      </c>
      <c r="BO49" t="s">
        <v>317</v>
      </c>
      <c r="BP49" s="8">
        <v>1</v>
      </c>
      <c r="BQ49" s="8">
        <v>1</v>
      </c>
      <c r="BR49" s="8">
        <v>119630741504</v>
      </c>
      <c r="BS49" s="8">
        <v>1</v>
      </c>
      <c r="BT49" s="8">
        <v>61</v>
      </c>
      <c r="BU49" s="8">
        <v>53.502573169403973</v>
      </c>
      <c r="BV49" s="8">
        <v>1.4085104424222325E-3</v>
      </c>
      <c r="BW49" s="8">
        <v>39.057105727238095</v>
      </c>
      <c r="BX49" s="8">
        <v>7.2414159236863221E-4</v>
      </c>
      <c r="BY49" s="8">
        <v>0.28999999999999998</v>
      </c>
      <c r="BZ49" s="8">
        <v>8</v>
      </c>
      <c r="CA49" s="7" t="s">
        <v>1139</v>
      </c>
      <c r="CB49" s="8">
        <v>218032000000</v>
      </c>
      <c r="CC49" s="8">
        <v>2850</v>
      </c>
      <c r="CD49" s="8"/>
      <c r="CE49" s="8"/>
      <c r="CF49" s="8">
        <v>0.28999999165534973</v>
      </c>
      <c r="CG49" s="8">
        <v>159023647.33365101</v>
      </c>
      <c r="CH49" s="8">
        <v>0</v>
      </c>
      <c r="CI49" s="8" t="s">
        <v>1134</v>
      </c>
      <c r="CJ49" s="8">
        <v>0</v>
      </c>
      <c r="CK49" s="8">
        <v>0</v>
      </c>
      <c r="CL49" s="8">
        <v>0</v>
      </c>
      <c r="CM49" s="8">
        <v>1</v>
      </c>
      <c r="CN49" s="8">
        <v>1</v>
      </c>
      <c r="CO49" s="8">
        <v>0</v>
      </c>
      <c r="CP49" s="8">
        <v>0</v>
      </c>
      <c r="CQ49" s="8">
        <v>0</v>
      </c>
      <c r="CR49" s="8">
        <v>0</v>
      </c>
      <c r="CS49" s="8">
        <v>0</v>
      </c>
      <c r="CT49" s="8">
        <v>0</v>
      </c>
      <c r="CU49" s="8">
        <v>0</v>
      </c>
      <c r="CV49" s="8">
        <v>1</v>
      </c>
      <c r="CW49" s="8">
        <v>0</v>
      </c>
      <c r="CX49" s="8">
        <v>0</v>
      </c>
      <c r="CY49" s="8">
        <v>0</v>
      </c>
      <c r="CZ49" s="9">
        <f>IFERROR(VLOOKUP(A49,'FSI2020 Results'!B:H,4,0),"")</f>
        <v>91.645819098047809</v>
      </c>
      <c r="DA49" s="9">
        <f>IFERROR(VLOOKUP(A49,'FSI2020 Results'!B:H,5,0),"")</f>
        <v>2.6914381602110185E-3</v>
      </c>
      <c r="DB49" s="9">
        <f>IFERROR(VLOOKUP(A49,'FSI2020 Results'!B:H,6,0),"")</f>
        <v>51.475000000000001</v>
      </c>
      <c r="DC49" s="9">
        <f>IFERROR(VLOOKUP($A49,'SS2020'!$A:$AB,24,0),"")</f>
        <v>51.475000000000001</v>
      </c>
      <c r="DD49" s="9">
        <f>IFERROR(VLOOKUP($A49,'SS2020'!$A:$AB,25,0),"")</f>
        <v>56</v>
      </c>
      <c r="DE49" s="9">
        <f>IFERROR(VLOOKUP($A49,'SS2020'!$A:$AB,26,0),"")</f>
        <v>85</v>
      </c>
      <c r="DF49" s="9">
        <f>IFERROR(VLOOKUP($A49,'SS2020'!$A:$AB,27,0),"")</f>
        <v>47.5</v>
      </c>
      <c r="DG49" s="39">
        <f>IFERROR(VLOOKUP(A49,'GSW2020'!A:D,4,0),"")</f>
        <v>3.0336870230118638E-4</v>
      </c>
      <c r="DH49" s="9">
        <f>IFERROR(VLOOKUP(A49,'GSW2020'!A:E,5,0),"")</f>
        <v>159023647.33365101</v>
      </c>
      <c r="DI49" s="9">
        <f t="shared" si="0"/>
        <v>1</v>
      </c>
      <c r="DJ49" s="9">
        <f t="shared" si="1"/>
        <v>1</v>
      </c>
      <c r="DK49" s="9">
        <f>IFERROR(IF(INDEX('FSI2020 Results'!A:A,MATCH('Country characteristics'!A96,'FSI2020 Results'!B:B,0))&lt;11,1,0),"")</f>
        <v>0</v>
      </c>
      <c r="DL49" s="9">
        <f>IFERROR(IF(INDEX('FSI2020 Results'!A:A,MATCH('Country characteristics'!A96,'FSI2020 Results'!B:B,0))&lt;16,1,0),"")</f>
        <v>0</v>
      </c>
      <c r="DM49" s="10">
        <f t="shared" si="2"/>
        <v>1</v>
      </c>
      <c r="DN49" s="9">
        <f t="shared" si="3"/>
        <v>1</v>
      </c>
      <c r="DO49" s="9">
        <f t="shared" si="4"/>
        <v>1</v>
      </c>
      <c r="DP49" s="10">
        <f t="shared" si="5"/>
        <v>0</v>
      </c>
      <c r="DQ49" s="9">
        <f t="shared" si="6"/>
        <v>1</v>
      </c>
      <c r="DR49" s="9">
        <f t="shared" si="7"/>
        <v>1</v>
      </c>
      <c r="DS49" s="9">
        <f t="shared" si="8"/>
        <v>1</v>
      </c>
      <c r="DT49" s="10">
        <f t="shared" si="9"/>
        <v>1</v>
      </c>
      <c r="DU49" s="10">
        <f t="shared" si="10"/>
        <v>0</v>
      </c>
      <c r="DV49" s="9">
        <f t="shared" si="11"/>
        <v>1</v>
      </c>
      <c r="DW49" s="9">
        <f t="shared" si="12"/>
        <v>0</v>
      </c>
      <c r="DX49" s="9">
        <f t="shared" si="13"/>
        <v>0</v>
      </c>
      <c r="DY49" s="10">
        <f t="shared" si="14"/>
        <v>0</v>
      </c>
      <c r="DZ49" s="9">
        <f t="shared" si="15"/>
        <v>0</v>
      </c>
      <c r="EA49" s="10">
        <f t="shared" si="16"/>
        <v>0</v>
      </c>
      <c r="EB49" s="9">
        <f t="shared" si="17"/>
        <v>0</v>
      </c>
      <c r="EC49" s="9">
        <f t="shared" si="18"/>
        <v>0</v>
      </c>
      <c r="ED49" s="9">
        <f t="shared" si="19"/>
        <v>0</v>
      </c>
      <c r="EE49" s="9">
        <f t="shared" si="20"/>
        <v>0</v>
      </c>
      <c r="EF49" s="9">
        <v>1</v>
      </c>
      <c r="EG49" s="9">
        <f t="shared" si="21"/>
        <v>0</v>
      </c>
      <c r="EH49" s="9">
        <f t="shared" si="22"/>
        <v>1</v>
      </c>
      <c r="EI49" s="9">
        <f t="shared" si="23"/>
        <v>0</v>
      </c>
      <c r="EJ49" s="9">
        <f t="shared" si="24"/>
        <v>0</v>
      </c>
      <c r="EK49" s="9">
        <f t="shared" si="25"/>
        <v>0</v>
      </c>
      <c r="EL49" s="9">
        <f t="shared" si="26"/>
        <v>0</v>
      </c>
      <c r="EM49" s="9">
        <f t="shared" si="27"/>
        <v>0</v>
      </c>
      <c r="EN49" s="9">
        <f t="shared" si="28"/>
        <v>0</v>
      </c>
      <c r="EO49" s="9">
        <f t="shared" si="29"/>
        <v>0</v>
      </c>
      <c r="EP49" s="9">
        <f t="shared" si="30"/>
        <v>0</v>
      </c>
      <c r="EQ49" s="9">
        <f t="shared" si="31"/>
        <v>0</v>
      </c>
      <c r="ER49" s="9">
        <f t="shared" si="32"/>
        <v>0</v>
      </c>
      <c r="ES49" s="9">
        <f t="shared" si="33"/>
        <v>1</v>
      </c>
      <c r="ET49" s="10">
        <f t="shared" si="34"/>
        <v>0</v>
      </c>
      <c r="EU49" s="10">
        <f t="shared" si="35"/>
        <v>0</v>
      </c>
      <c r="EV49" s="10">
        <f t="shared" si="36"/>
        <v>0</v>
      </c>
      <c r="EW49" s="10">
        <f t="shared" si="37"/>
        <v>0</v>
      </c>
      <c r="EX49" s="10">
        <f t="shared" si="38"/>
        <v>0</v>
      </c>
      <c r="EY49" s="10">
        <f t="shared" si="39"/>
        <v>0</v>
      </c>
      <c r="EZ49" s="10">
        <f t="shared" si="40"/>
        <v>0</v>
      </c>
      <c r="FA49" s="10">
        <f t="shared" si="41"/>
        <v>0</v>
      </c>
      <c r="FB49" s="10">
        <f t="shared" si="42"/>
        <v>1</v>
      </c>
      <c r="FC49" s="10">
        <f t="shared" si="43"/>
        <v>0</v>
      </c>
      <c r="FD49" s="10">
        <f t="shared" si="44"/>
        <v>0</v>
      </c>
      <c r="FE49" s="10">
        <f t="shared" si="45"/>
        <v>0</v>
      </c>
    </row>
    <row r="50" spans="1:161">
      <c r="A50" t="s">
        <v>386</v>
      </c>
      <c r="B50" t="s">
        <v>386</v>
      </c>
      <c r="C50" t="s">
        <v>386</v>
      </c>
      <c r="D50">
        <v>1</v>
      </c>
      <c r="E50">
        <v>1</v>
      </c>
      <c r="F50" t="s">
        <v>387</v>
      </c>
      <c r="G50" t="s">
        <v>388</v>
      </c>
      <c r="H50" t="s">
        <v>386</v>
      </c>
      <c r="I50" s="8">
        <v>1</v>
      </c>
      <c r="J50" s="7" t="s">
        <v>1138</v>
      </c>
      <c r="K50" s="7" t="s">
        <v>1128</v>
      </c>
      <c r="L50" s="8">
        <v>0</v>
      </c>
      <c r="M50" s="8">
        <v>0</v>
      </c>
      <c r="N50" s="8">
        <v>0</v>
      </c>
      <c r="O50" s="8">
        <v>1</v>
      </c>
      <c r="P50" s="8">
        <v>0</v>
      </c>
      <c r="Q50" s="8">
        <v>0</v>
      </c>
      <c r="R50" s="8">
        <v>0</v>
      </c>
      <c r="S50" s="8">
        <v>1</v>
      </c>
      <c r="T50" s="8">
        <v>0</v>
      </c>
      <c r="U50" s="8">
        <v>0</v>
      </c>
      <c r="V50" s="8">
        <v>0</v>
      </c>
      <c r="W50" s="8">
        <v>0</v>
      </c>
      <c r="X50" s="8">
        <v>0</v>
      </c>
      <c r="Y50" s="8">
        <v>1</v>
      </c>
      <c r="Z50" s="8">
        <v>0</v>
      </c>
      <c r="AA50" s="8">
        <v>0</v>
      </c>
      <c r="AB50" s="7" t="s">
        <v>1137</v>
      </c>
      <c r="AC50" s="1">
        <v>0</v>
      </c>
      <c r="AD50" s="1">
        <v>0</v>
      </c>
      <c r="AE50" s="7" t="s">
        <v>1130</v>
      </c>
      <c r="AF50" s="8">
        <v>1185925926</v>
      </c>
      <c r="AG50" s="8"/>
      <c r="AH50" s="7" t="s">
        <v>896</v>
      </c>
      <c r="AI50" s="8"/>
      <c r="AJ50" s="8"/>
      <c r="AK50" s="8">
        <v>101</v>
      </c>
      <c r="AL50" s="8">
        <v>44.605369567871094</v>
      </c>
      <c r="AM50" s="8">
        <v>1.4066000003367662E-3</v>
      </c>
      <c r="AN50" s="8">
        <v>77.074996948242188</v>
      </c>
      <c r="AO50" s="36">
        <v>0.77</v>
      </c>
      <c r="AP50" s="36">
        <v>0.5</v>
      </c>
      <c r="AQ50" s="36">
        <v>1</v>
      </c>
      <c r="AR50" s="36">
        <v>0.5</v>
      </c>
      <c r="AS50" s="36">
        <v>0</v>
      </c>
      <c r="AT50" s="36">
        <v>1</v>
      </c>
      <c r="AU50" s="36">
        <v>1</v>
      </c>
      <c r="AV50" s="36">
        <v>1</v>
      </c>
      <c r="AW50" s="36">
        <v>1</v>
      </c>
      <c r="AX50" s="36">
        <v>1</v>
      </c>
      <c r="AY50" s="36">
        <v>1</v>
      </c>
      <c r="AZ50" s="36">
        <v>0.75</v>
      </c>
      <c r="BA50" s="36">
        <v>1</v>
      </c>
      <c r="BB50" s="36">
        <v>1</v>
      </c>
      <c r="BC50" s="36">
        <v>0.5</v>
      </c>
      <c r="BD50" s="36">
        <v>0.9</v>
      </c>
      <c r="BE50" s="36">
        <v>0.71</v>
      </c>
      <c r="BF50" s="36">
        <v>0.75</v>
      </c>
      <c r="BG50" s="36">
        <v>0.84</v>
      </c>
      <c r="BH50" s="36">
        <v>0.19500000000000001</v>
      </c>
      <c r="BI50" s="36">
        <v>55.4</v>
      </c>
      <c r="BJ50" s="36">
        <v>100</v>
      </c>
      <c r="BK50" s="36">
        <v>85.833340000000007</v>
      </c>
      <c r="BL50" s="36">
        <v>62.375</v>
      </c>
      <c r="BM50" s="8">
        <v>9.2499999482242856E-7</v>
      </c>
      <c r="BN50" s="8">
        <v>425314.07410000003</v>
      </c>
      <c r="BO50" t="s">
        <v>386</v>
      </c>
      <c r="BP50" s="8">
        <v>1</v>
      </c>
      <c r="BQ50" s="8">
        <v>1</v>
      </c>
      <c r="BR50" s="8">
        <v>0</v>
      </c>
      <c r="BS50" s="8">
        <v>0</v>
      </c>
      <c r="BT50" s="8"/>
      <c r="BU50" s="8"/>
      <c r="BV50" s="8"/>
      <c r="BW50" s="8"/>
      <c r="BX50" s="8">
        <v>5.427414691077682E-7</v>
      </c>
      <c r="BY50" s="8"/>
      <c r="BZ50" s="8">
        <v>0</v>
      </c>
      <c r="CA50" s="7" t="s">
        <v>896</v>
      </c>
      <c r="CB50" s="8">
        <v>1185925926</v>
      </c>
      <c r="CC50" s="8">
        <v>0</v>
      </c>
      <c r="CD50" s="8"/>
      <c r="CE50" s="8"/>
      <c r="CF50" s="8">
        <v>0.30000001192092896</v>
      </c>
      <c r="CG50" s="8"/>
      <c r="CH50" s="8">
        <v>0</v>
      </c>
      <c r="CI50" s="8" t="s">
        <v>1138</v>
      </c>
      <c r="CJ50" s="8">
        <v>0</v>
      </c>
      <c r="CK50" s="8">
        <v>0</v>
      </c>
      <c r="CL50" s="8">
        <v>0</v>
      </c>
      <c r="CM50" s="8">
        <v>0</v>
      </c>
      <c r="CN50" s="8">
        <v>0</v>
      </c>
      <c r="CO50" s="8">
        <v>0</v>
      </c>
      <c r="CP50" s="8">
        <v>0</v>
      </c>
      <c r="CQ50" s="8">
        <v>1</v>
      </c>
      <c r="CR50" s="8">
        <v>1</v>
      </c>
      <c r="CS50" s="8">
        <v>0</v>
      </c>
      <c r="CT50" s="8">
        <v>0</v>
      </c>
      <c r="CU50" s="8">
        <v>0</v>
      </c>
      <c r="CV50" s="8">
        <v>0</v>
      </c>
      <c r="CW50" s="8">
        <v>1</v>
      </c>
      <c r="CX50" s="8">
        <v>0</v>
      </c>
      <c r="CY50" s="8">
        <v>0</v>
      </c>
      <c r="CZ50" s="9">
        <f>IFERROR(VLOOKUP(A50,'FSI2020 Results'!B:H,4,0),"")</f>
        <v>34.558108399009754</v>
      </c>
      <c r="DA50" s="9">
        <f>IFERROR(VLOOKUP(A50,'FSI2020 Results'!B:H,5,0),"")</f>
        <v>1.0148963979501934E-3</v>
      </c>
      <c r="DB50" s="9">
        <f>IFERROR(VLOOKUP(A50,'FSI2020 Results'!B:H,6,0),"")</f>
        <v>70.55</v>
      </c>
      <c r="DC50" s="9">
        <f>IFERROR(VLOOKUP($A50,'SS2020'!$A:$AB,24,0),"")</f>
        <v>70.55</v>
      </c>
      <c r="DD50" s="9">
        <f>IFERROR(VLOOKUP($A50,'SS2020'!$A:$AB,25,0),"")</f>
        <v>55.4</v>
      </c>
      <c r="DE50" s="9">
        <f>IFERROR(VLOOKUP($A50,'SS2020'!$A:$AB,26,0),"")</f>
        <v>100</v>
      </c>
      <c r="DF50" s="9">
        <f>IFERROR(VLOOKUP($A50,'SS2020'!$A:$AB,27,0),"")</f>
        <v>88.333333333333329</v>
      </c>
      <c r="DG50" s="39">
        <f>IFERROR(VLOOKUP(A50,'GSW2020'!A:D,4,0),"")</f>
        <v>9.5318395857543541E-7</v>
      </c>
      <c r="DH50" s="9">
        <f>IFERROR(VLOOKUP(A50,'GSW2020'!A:E,5,0),"")</f>
        <v>499652.03570045624</v>
      </c>
      <c r="DI50" s="9">
        <f t="shared" si="0"/>
        <v>1</v>
      </c>
      <c r="DJ50" s="9">
        <f t="shared" si="1"/>
        <v>1</v>
      </c>
      <c r="DK50" s="9">
        <f>IFERROR(IF(INDEX('FSI2020 Results'!A:A,MATCH('Country characteristics'!A98,'FSI2020 Results'!B:B,0))&lt;11,1,0),"")</f>
        <v>0</v>
      </c>
      <c r="DL50" s="9">
        <f>IFERROR(IF(INDEX('FSI2020 Results'!A:A,MATCH('Country characteristics'!A98,'FSI2020 Results'!B:B,0))&lt;16,1,0),"")</f>
        <v>0</v>
      </c>
      <c r="DM50" s="10">
        <f t="shared" si="2"/>
        <v>0</v>
      </c>
      <c r="DN50" s="9">
        <f t="shared" si="3"/>
        <v>0</v>
      </c>
      <c r="DO50" s="9">
        <f t="shared" si="4"/>
        <v>0</v>
      </c>
      <c r="DP50" s="10">
        <f t="shared" si="5"/>
        <v>0</v>
      </c>
      <c r="DQ50" s="9">
        <f t="shared" si="6"/>
        <v>0</v>
      </c>
      <c r="DR50" s="9">
        <f t="shared" si="7"/>
        <v>0</v>
      </c>
      <c r="DS50" s="9">
        <f t="shared" si="8"/>
        <v>0</v>
      </c>
      <c r="DT50" s="10">
        <f t="shared" si="9"/>
        <v>0</v>
      </c>
      <c r="DU50" s="10">
        <f t="shared" si="10"/>
        <v>0</v>
      </c>
      <c r="DV50" s="9">
        <f t="shared" si="11"/>
        <v>0</v>
      </c>
      <c r="DW50" s="9">
        <f t="shared" si="12"/>
        <v>0</v>
      </c>
      <c r="DX50" s="9">
        <f t="shared" si="13"/>
        <v>0</v>
      </c>
      <c r="DY50" s="10">
        <f t="shared" si="14"/>
        <v>0</v>
      </c>
      <c r="DZ50" s="9">
        <f t="shared" si="15"/>
        <v>1</v>
      </c>
      <c r="EA50" s="10">
        <f t="shared" si="16"/>
        <v>1</v>
      </c>
      <c r="EB50" s="9">
        <f t="shared" si="17"/>
        <v>1</v>
      </c>
      <c r="EC50" s="9">
        <f t="shared" si="18"/>
        <v>1</v>
      </c>
      <c r="ED50" s="9">
        <f t="shared" si="19"/>
        <v>1</v>
      </c>
      <c r="EE50" s="9">
        <f t="shared" si="20"/>
        <v>0</v>
      </c>
      <c r="EF50" s="9">
        <v>1</v>
      </c>
      <c r="EG50" s="9">
        <f t="shared" si="21"/>
        <v>0</v>
      </c>
      <c r="EH50" s="9">
        <f t="shared" si="22"/>
        <v>0</v>
      </c>
      <c r="EI50" s="9">
        <f t="shared" si="23"/>
        <v>0</v>
      </c>
      <c r="EJ50" s="9">
        <f t="shared" si="24"/>
        <v>0</v>
      </c>
      <c r="EK50" s="9">
        <f t="shared" si="25"/>
        <v>0</v>
      </c>
      <c r="EL50" s="9">
        <f t="shared" si="26"/>
        <v>1</v>
      </c>
      <c r="EM50" s="9">
        <f t="shared" si="27"/>
        <v>0</v>
      </c>
      <c r="EN50" s="9">
        <f t="shared" si="28"/>
        <v>0</v>
      </c>
      <c r="EO50" s="9">
        <f t="shared" si="29"/>
        <v>0</v>
      </c>
      <c r="EP50" s="9">
        <f t="shared" si="30"/>
        <v>0</v>
      </c>
      <c r="EQ50" s="9">
        <f t="shared" si="31"/>
        <v>0</v>
      </c>
      <c r="ER50" s="9">
        <f t="shared" si="32"/>
        <v>1</v>
      </c>
      <c r="ES50" s="9">
        <f t="shared" si="33"/>
        <v>0</v>
      </c>
      <c r="ET50" s="10">
        <f t="shared" si="34"/>
        <v>0</v>
      </c>
      <c r="EU50" s="10">
        <f t="shared" si="35"/>
        <v>0</v>
      </c>
      <c r="EV50" s="10">
        <f t="shared" si="36"/>
        <v>0</v>
      </c>
      <c r="EW50" s="10">
        <f t="shared" si="37"/>
        <v>0</v>
      </c>
      <c r="EX50" s="10">
        <f t="shared" si="38"/>
        <v>0</v>
      </c>
      <c r="EY50" s="10">
        <f t="shared" si="39"/>
        <v>1</v>
      </c>
      <c r="EZ50" s="10">
        <f t="shared" si="40"/>
        <v>0</v>
      </c>
      <c r="FA50" s="10">
        <f t="shared" si="41"/>
        <v>0</v>
      </c>
      <c r="FB50" s="10">
        <f t="shared" si="42"/>
        <v>0</v>
      </c>
      <c r="FC50" s="10">
        <f t="shared" si="43"/>
        <v>1</v>
      </c>
      <c r="FD50" s="10">
        <f t="shared" si="44"/>
        <v>0</v>
      </c>
      <c r="FE50" s="10">
        <f t="shared" si="45"/>
        <v>0</v>
      </c>
    </row>
    <row r="51" spans="1:161">
      <c r="A51" t="s">
        <v>215</v>
      </c>
      <c r="B51" t="s">
        <v>215</v>
      </c>
      <c r="C51" t="s">
        <v>1169</v>
      </c>
      <c r="D51">
        <v>1</v>
      </c>
      <c r="E51">
        <v>1</v>
      </c>
      <c r="F51" t="s">
        <v>216</v>
      </c>
      <c r="G51" t="s">
        <v>217</v>
      </c>
      <c r="H51" t="s">
        <v>215</v>
      </c>
      <c r="I51" s="8">
        <v>1</v>
      </c>
      <c r="J51" s="7" t="s">
        <v>1138</v>
      </c>
      <c r="K51" s="7" t="s">
        <v>1128</v>
      </c>
      <c r="L51" s="8">
        <v>0</v>
      </c>
      <c r="M51" s="8">
        <v>0</v>
      </c>
      <c r="N51" s="8">
        <v>0</v>
      </c>
      <c r="O51" s="8">
        <v>0</v>
      </c>
      <c r="P51" s="8">
        <v>0</v>
      </c>
      <c r="Q51" s="8">
        <v>0</v>
      </c>
      <c r="R51" s="8">
        <v>0</v>
      </c>
      <c r="S51" s="8">
        <v>0</v>
      </c>
      <c r="T51" s="8">
        <v>0</v>
      </c>
      <c r="U51" s="8">
        <v>0</v>
      </c>
      <c r="V51" s="8">
        <v>0</v>
      </c>
      <c r="W51" s="8">
        <v>0</v>
      </c>
      <c r="X51" s="8">
        <v>0</v>
      </c>
      <c r="Y51" s="8">
        <v>0</v>
      </c>
      <c r="Z51" s="8">
        <v>0</v>
      </c>
      <c r="AA51" s="8">
        <v>0</v>
      </c>
      <c r="AB51" s="7" t="s">
        <v>1137</v>
      </c>
      <c r="AC51" s="1">
        <v>0</v>
      </c>
      <c r="AD51" s="1">
        <v>1</v>
      </c>
      <c r="AE51" s="7" t="s">
        <v>1130</v>
      </c>
      <c r="AF51" s="8">
        <v>78460447920</v>
      </c>
      <c r="AG51" s="8"/>
      <c r="AH51" s="7" t="s">
        <v>896</v>
      </c>
      <c r="AI51" s="8"/>
      <c r="AJ51" s="8"/>
      <c r="AK51" s="8">
        <v>78</v>
      </c>
      <c r="AL51" s="8">
        <v>123.627197265625</v>
      </c>
      <c r="AM51" s="8">
        <v>3.8986001163721085E-3</v>
      </c>
      <c r="AN51" s="8">
        <v>73.099998474121094</v>
      </c>
      <c r="AO51" s="36">
        <v>0.37</v>
      </c>
      <c r="AP51" s="36">
        <v>0.5</v>
      </c>
      <c r="AQ51" s="36">
        <v>1</v>
      </c>
      <c r="AR51" s="36">
        <v>0.5</v>
      </c>
      <c r="AS51" s="36">
        <v>1</v>
      </c>
      <c r="AT51" s="36">
        <v>1</v>
      </c>
      <c r="AU51" s="36">
        <v>1</v>
      </c>
      <c r="AV51" s="36">
        <v>1</v>
      </c>
      <c r="AW51" s="36">
        <v>1</v>
      </c>
      <c r="AX51" s="36">
        <v>1</v>
      </c>
      <c r="AY51" s="36">
        <v>0.875</v>
      </c>
      <c r="AZ51" s="36">
        <v>0.75</v>
      </c>
      <c r="BA51" s="36">
        <v>1</v>
      </c>
      <c r="BB51" s="36">
        <v>1</v>
      </c>
      <c r="BC51" s="36">
        <v>0.5</v>
      </c>
      <c r="BD51" s="36">
        <v>0.6</v>
      </c>
      <c r="BE51" s="36">
        <v>0.35</v>
      </c>
      <c r="BF51" s="36">
        <v>1</v>
      </c>
      <c r="BG51" s="36">
        <v>0</v>
      </c>
      <c r="BH51" s="36">
        <v>0.17499999999999999</v>
      </c>
      <c r="BI51" s="36">
        <v>67.400000000000006</v>
      </c>
      <c r="BJ51" s="36">
        <v>100</v>
      </c>
      <c r="BK51" s="36">
        <v>78.75</v>
      </c>
      <c r="BL51" s="36">
        <v>38.125</v>
      </c>
      <c r="BM51" s="8">
        <v>3.1700001272838563E-5</v>
      </c>
      <c r="BN51" s="8">
        <v>14583300</v>
      </c>
      <c r="BO51" t="s">
        <v>215</v>
      </c>
      <c r="BP51" s="8">
        <v>1</v>
      </c>
      <c r="BQ51" s="8">
        <v>1</v>
      </c>
      <c r="BR51" s="8">
        <v>0</v>
      </c>
      <c r="BS51" s="8">
        <v>0</v>
      </c>
      <c r="BT51" s="8"/>
      <c r="BU51" s="8"/>
      <c r="BV51" s="8"/>
      <c r="BW51" s="8"/>
      <c r="BX51" s="8">
        <v>2.7007192206663641E-4</v>
      </c>
      <c r="BY51" s="8"/>
      <c r="BZ51" s="8">
        <v>4</v>
      </c>
      <c r="CA51" s="7" t="s">
        <v>896</v>
      </c>
      <c r="CB51" s="8">
        <v>78460447920</v>
      </c>
      <c r="CC51" s="8">
        <v>665.59490966796875</v>
      </c>
      <c r="CD51" s="8"/>
      <c r="CE51" s="8"/>
      <c r="CF51" s="8">
        <v>0.25</v>
      </c>
      <c r="CG51" s="8">
        <v>35700000</v>
      </c>
      <c r="CH51" s="8">
        <v>0</v>
      </c>
      <c r="CI51" s="8" t="s">
        <v>1138</v>
      </c>
      <c r="CJ51" s="8">
        <v>0</v>
      </c>
      <c r="CK51" s="8">
        <v>1</v>
      </c>
      <c r="CL51" s="8">
        <v>1</v>
      </c>
      <c r="CM51" s="8">
        <v>0</v>
      </c>
      <c r="CN51" s="8">
        <v>0</v>
      </c>
      <c r="CO51" s="8">
        <v>0</v>
      </c>
      <c r="CP51" s="8">
        <v>1</v>
      </c>
      <c r="CQ51" s="8">
        <v>1</v>
      </c>
      <c r="CR51" s="8">
        <v>0</v>
      </c>
      <c r="CS51" s="8">
        <v>0</v>
      </c>
      <c r="CT51" s="8">
        <v>0</v>
      </c>
      <c r="CU51" s="8">
        <v>0</v>
      </c>
      <c r="CV51" s="8">
        <v>0</v>
      </c>
      <c r="CW51" s="8">
        <v>1</v>
      </c>
      <c r="CX51" s="8">
        <v>0</v>
      </c>
      <c r="CY51" s="8">
        <v>0</v>
      </c>
      <c r="CZ51" s="9">
        <f>IFERROR(VLOOKUP(A51,'FSI2020 Results'!B:H,4,0),"")</f>
        <v>162.15155227337644</v>
      </c>
      <c r="DA51" s="9">
        <f>IFERROR(VLOOKUP(A51,'FSI2020 Results'!B:H,5,0),"")</f>
        <v>4.7620380266241019E-3</v>
      </c>
      <c r="DB51" s="9">
        <f>IFERROR(VLOOKUP(A51,'FSI2020 Results'!B:H,6,0),"")</f>
        <v>73.5</v>
      </c>
      <c r="DC51" s="9">
        <f>IFERROR(VLOOKUP($A51,'SS2020'!$A:$AB,24,0),"")</f>
        <v>73.5</v>
      </c>
      <c r="DD51" s="9">
        <f>IFERROR(VLOOKUP($A51,'SS2020'!$A:$AB,25,0),"")</f>
        <v>69.400000000000006</v>
      </c>
      <c r="DE51" s="9">
        <f>IFERROR(VLOOKUP($A51,'SS2020'!$A:$AB,26,0),"")</f>
        <v>100</v>
      </c>
      <c r="DF51" s="9">
        <f>IFERROR(VLOOKUP($A51,'SS2020'!$A:$AB,27,0),"")</f>
        <v>78.75</v>
      </c>
      <c r="DG51" s="39">
        <f>IFERROR(VLOOKUP(A51,'GSW2020'!A:D,4,0),"")</f>
        <v>6.8104730672093953E-5</v>
      </c>
      <c r="DH51" s="9">
        <f>IFERROR(VLOOKUP(A51,'GSW2020'!A:E,5,0),"")</f>
        <v>35700000</v>
      </c>
      <c r="DI51" s="9">
        <f t="shared" si="0"/>
        <v>1</v>
      </c>
      <c r="DJ51" s="9">
        <f t="shared" si="1"/>
        <v>1</v>
      </c>
      <c r="DK51" s="9">
        <f>IFERROR(IF(INDEX('FSI2020 Results'!A:A,MATCH('Country characteristics'!A101,'FSI2020 Results'!B:B,0))&lt;11,1,0),"")</f>
        <v>0</v>
      </c>
      <c r="DL51" s="9">
        <f>IFERROR(IF(INDEX('FSI2020 Results'!A:A,MATCH('Country characteristics'!A101,'FSI2020 Results'!B:B,0))&lt;16,1,0),"")</f>
        <v>0</v>
      </c>
      <c r="DM51" s="10">
        <f t="shared" si="2"/>
        <v>0</v>
      </c>
      <c r="DN51" s="9">
        <f t="shared" si="3"/>
        <v>0</v>
      </c>
      <c r="DO51" s="9">
        <f t="shared" si="4"/>
        <v>0</v>
      </c>
      <c r="DP51" s="10">
        <f t="shared" si="5"/>
        <v>0</v>
      </c>
      <c r="DQ51" s="9">
        <f t="shared" si="6"/>
        <v>0</v>
      </c>
      <c r="DR51" s="9">
        <f t="shared" si="7"/>
        <v>0</v>
      </c>
      <c r="DS51" s="9">
        <f t="shared" si="8"/>
        <v>0</v>
      </c>
      <c r="DT51" s="10">
        <f t="shared" si="9"/>
        <v>0</v>
      </c>
      <c r="DU51" s="10">
        <f t="shared" si="10"/>
        <v>0</v>
      </c>
      <c r="DV51" s="9">
        <f t="shared" si="11"/>
        <v>0</v>
      </c>
      <c r="DW51" s="9">
        <f t="shared" si="12"/>
        <v>0</v>
      </c>
      <c r="DX51" s="9">
        <f t="shared" si="13"/>
        <v>0</v>
      </c>
      <c r="DY51" s="10">
        <f t="shared" si="14"/>
        <v>0</v>
      </c>
      <c r="DZ51" s="9">
        <f t="shared" si="15"/>
        <v>0</v>
      </c>
      <c r="EA51" s="10">
        <f t="shared" si="16"/>
        <v>0</v>
      </c>
      <c r="EB51" s="9">
        <f t="shared" si="17"/>
        <v>0</v>
      </c>
      <c r="EC51" s="9">
        <f t="shared" si="18"/>
        <v>1</v>
      </c>
      <c r="ED51" s="9">
        <f t="shared" si="19"/>
        <v>1</v>
      </c>
      <c r="EE51" s="9">
        <f t="shared" si="20"/>
        <v>0</v>
      </c>
      <c r="EF51" s="9">
        <v>1</v>
      </c>
      <c r="EG51" s="9">
        <f t="shared" si="21"/>
        <v>0</v>
      </c>
      <c r="EH51" s="9">
        <f t="shared" si="22"/>
        <v>0</v>
      </c>
      <c r="EI51" s="9">
        <f t="shared" si="23"/>
        <v>0</v>
      </c>
      <c r="EJ51" s="9">
        <f t="shared" si="24"/>
        <v>0</v>
      </c>
      <c r="EK51" s="9">
        <f t="shared" si="25"/>
        <v>0</v>
      </c>
      <c r="EL51" s="9">
        <f t="shared" si="26"/>
        <v>1</v>
      </c>
      <c r="EM51" s="9">
        <f t="shared" si="27"/>
        <v>0</v>
      </c>
      <c r="EN51" s="9">
        <f t="shared" si="28"/>
        <v>0</v>
      </c>
      <c r="EO51" s="9">
        <f t="shared" si="29"/>
        <v>1</v>
      </c>
      <c r="EP51" s="9">
        <f t="shared" si="30"/>
        <v>0</v>
      </c>
      <c r="EQ51" s="9">
        <f t="shared" si="31"/>
        <v>0</v>
      </c>
      <c r="ER51" s="9">
        <f t="shared" si="32"/>
        <v>1</v>
      </c>
      <c r="ES51" s="9">
        <f t="shared" si="33"/>
        <v>0</v>
      </c>
      <c r="ET51" s="10">
        <f t="shared" si="34"/>
        <v>0</v>
      </c>
      <c r="EU51" s="10">
        <f t="shared" si="35"/>
        <v>0</v>
      </c>
      <c r="EV51" s="10">
        <f t="shared" si="36"/>
        <v>1</v>
      </c>
      <c r="EW51" s="10">
        <f t="shared" si="37"/>
        <v>1</v>
      </c>
      <c r="EX51" s="10">
        <f t="shared" si="38"/>
        <v>1</v>
      </c>
      <c r="EY51" s="10">
        <f t="shared" si="39"/>
        <v>1</v>
      </c>
      <c r="EZ51" s="10">
        <f t="shared" si="40"/>
        <v>0</v>
      </c>
      <c r="FA51" s="10">
        <f t="shared" si="41"/>
        <v>0</v>
      </c>
      <c r="FB51" s="10">
        <f t="shared" si="42"/>
        <v>0</v>
      </c>
      <c r="FC51" s="10">
        <f t="shared" si="43"/>
        <v>1</v>
      </c>
      <c r="FD51" s="10">
        <f t="shared" si="44"/>
        <v>0</v>
      </c>
      <c r="FE51" s="10">
        <f t="shared" si="45"/>
        <v>0</v>
      </c>
    </row>
    <row r="52" spans="1:161">
      <c r="A52" t="s">
        <v>41</v>
      </c>
      <c r="B52" t="s">
        <v>41</v>
      </c>
      <c r="C52" t="s">
        <v>1170</v>
      </c>
      <c r="D52">
        <v>1</v>
      </c>
      <c r="E52">
        <v>1</v>
      </c>
      <c r="F52" t="s">
        <v>42</v>
      </c>
      <c r="G52" t="s">
        <v>43</v>
      </c>
      <c r="H52" t="s">
        <v>41</v>
      </c>
      <c r="I52" s="8"/>
      <c r="J52" s="7" t="s">
        <v>896</v>
      </c>
      <c r="K52" s="7" t="s">
        <v>896</v>
      </c>
      <c r="L52" s="8">
        <v>0</v>
      </c>
      <c r="M52" s="8">
        <v>0</v>
      </c>
      <c r="N52" s="8">
        <v>1</v>
      </c>
      <c r="O52" s="8">
        <v>1</v>
      </c>
      <c r="P52" s="8">
        <v>0</v>
      </c>
      <c r="Q52" s="8">
        <v>1</v>
      </c>
      <c r="R52" s="8">
        <v>1</v>
      </c>
      <c r="S52" s="8">
        <v>0</v>
      </c>
      <c r="T52" s="8">
        <v>0</v>
      </c>
      <c r="U52" s="8">
        <v>0</v>
      </c>
      <c r="V52" s="8">
        <v>0</v>
      </c>
      <c r="W52" s="8">
        <v>1</v>
      </c>
      <c r="X52" s="8">
        <v>0</v>
      </c>
      <c r="Y52" s="8">
        <v>1</v>
      </c>
      <c r="Z52" s="8">
        <v>0</v>
      </c>
      <c r="AA52" s="8">
        <v>0</v>
      </c>
      <c r="AB52" s="7" t="s">
        <v>1132</v>
      </c>
      <c r="AC52" s="1">
        <v>0</v>
      </c>
      <c r="AD52" s="1">
        <v>0</v>
      </c>
      <c r="AE52" s="7" t="s">
        <v>1133</v>
      </c>
      <c r="AF52" s="8"/>
      <c r="AG52" s="8"/>
      <c r="AH52" s="7" t="s">
        <v>896</v>
      </c>
      <c r="AI52" s="8"/>
      <c r="AJ52" s="8"/>
      <c r="AK52" s="8">
        <v>10</v>
      </c>
      <c r="AL52" s="8">
        <v>658.9188232421875</v>
      </c>
      <c r="AM52" s="8">
        <v>2.0779099315404892E-2</v>
      </c>
      <c r="AN52" s="8">
        <v>72.449996948242188</v>
      </c>
      <c r="AO52" s="36">
        <v>0.56999999999999995</v>
      </c>
      <c r="AP52" s="36">
        <v>1</v>
      </c>
      <c r="AQ52" s="36">
        <v>0.75</v>
      </c>
      <c r="AR52" s="36">
        <v>1</v>
      </c>
      <c r="AS52" s="36">
        <v>1</v>
      </c>
      <c r="AT52" s="36">
        <v>1</v>
      </c>
      <c r="AU52" s="36">
        <v>1</v>
      </c>
      <c r="AV52" s="36">
        <v>1</v>
      </c>
      <c r="AW52" s="36">
        <v>1</v>
      </c>
      <c r="AX52" s="36">
        <v>1</v>
      </c>
      <c r="AY52" s="36">
        <v>1</v>
      </c>
      <c r="AZ52" s="36">
        <v>0.75</v>
      </c>
      <c r="BA52" s="36">
        <v>0.8</v>
      </c>
      <c r="BB52" s="36">
        <v>1</v>
      </c>
      <c r="BC52" s="36">
        <v>0.5</v>
      </c>
      <c r="BD52" s="36">
        <v>0.8</v>
      </c>
      <c r="BE52" s="36">
        <v>0.18</v>
      </c>
      <c r="BF52" s="36">
        <v>7.0000000000000007E-2</v>
      </c>
      <c r="BG52" s="36">
        <v>0</v>
      </c>
      <c r="BH52" s="36">
        <v>7.0000000000000007E-2</v>
      </c>
      <c r="BI52" s="36">
        <v>86.4</v>
      </c>
      <c r="BJ52" s="36">
        <v>100</v>
      </c>
      <c r="BK52" s="36">
        <v>80.833340000000007</v>
      </c>
      <c r="BL52" s="36">
        <v>8</v>
      </c>
      <c r="BM52" s="8">
        <v>5.2017997950315475E-3</v>
      </c>
      <c r="BN52" s="8">
        <v>2392875520</v>
      </c>
      <c r="BO52" t="s">
        <v>41</v>
      </c>
      <c r="BP52" s="8">
        <v>1</v>
      </c>
      <c r="BQ52" s="8">
        <v>1</v>
      </c>
      <c r="BR52" s="8">
        <v>210043060224</v>
      </c>
      <c r="BS52" s="8">
        <v>1</v>
      </c>
      <c r="BT52" s="8">
        <v>15</v>
      </c>
      <c r="BU52" s="8">
        <v>890.75425029104338</v>
      </c>
      <c r="BV52" s="8">
        <v>2.345002471552899E-2</v>
      </c>
      <c r="BW52" s="8">
        <v>97.5</v>
      </c>
      <c r="BX52" s="8">
        <v>8.8763040172627956E-4</v>
      </c>
      <c r="BY52" s="8">
        <v>0</v>
      </c>
      <c r="BZ52" s="8">
        <v>4</v>
      </c>
      <c r="CA52" s="7" t="s">
        <v>896</v>
      </c>
      <c r="CB52" s="8">
        <v>3465000000</v>
      </c>
      <c r="CC52" s="8">
        <v>377.5</v>
      </c>
      <c r="CD52" s="8"/>
      <c r="CE52" s="8"/>
      <c r="CF52" s="8">
        <v>0</v>
      </c>
      <c r="CG52" s="8"/>
      <c r="CH52" s="8">
        <v>0</v>
      </c>
      <c r="CI52" s="8" t="s">
        <v>1134</v>
      </c>
      <c r="CJ52" s="8">
        <v>0</v>
      </c>
      <c r="CK52" s="8">
        <v>0</v>
      </c>
      <c r="CL52" s="8">
        <v>0</v>
      </c>
      <c r="CM52" s="8">
        <v>0</v>
      </c>
      <c r="CN52" s="8">
        <v>0</v>
      </c>
      <c r="CO52" s="8">
        <v>0</v>
      </c>
      <c r="CP52" s="8">
        <v>0</v>
      </c>
      <c r="CQ52" s="8">
        <v>0</v>
      </c>
      <c r="CR52" s="8">
        <v>0</v>
      </c>
      <c r="CS52" s="8">
        <v>0</v>
      </c>
      <c r="CT52" s="8">
        <v>0</v>
      </c>
      <c r="CU52" s="8">
        <v>0</v>
      </c>
      <c r="CV52" s="8">
        <v>1</v>
      </c>
      <c r="CW52" s="8">
        <v>0</v>
      </c>
      <c r="CX52" s="8">
        <v>0</v>
      </c>
      <c r="CY52" s="8">
        <v>0</v>
      </c>
      <c r="CZ52" s="9">
        <f>IFERROR(VLOOKUP(A52,'FSI2020 Results'!B:H,4,0),"")</f>
        <v>564.55666289543262</v>
      </c>
      <c r="DA52" s="9">
        <f>IFERROR(VLOOKUP(A52,'FSI2020 Results'!B:H,5,0),"")</f>
        <v>1.6579799941474058E-2</v>
      </c>
      <c r="DB52" s="9">
        <f>IFERROR(VLOOKUP(A52,'FSI2020 Results'!B:H,6,0),"")</f>
        <v>70.650000000000006</v>
      </c>
      <c r="DC52" s="9">
        <f>IFERROR(VLOOKUP($A52,'SS2020'!$A:$AB,24,0),"")</f>
        <v>70.650000000000006</v>
      </c>
      <c r="DD52" s="9">
        <f>IFERROR(VLOOKUP($A52,'SS2020'!$A:$AB,25,0),"")</f>
        <v>86.4</v>
      </c>
      <c r="DE52" s="9">
        <f>IFERROR(VLOOKUP($A52,'SS2020'!$A:$AB,26,0),"")</f>
        <v>100</v>
      </c>
      <c r="DF52" s="9">
        <f>IFERROR(VLOOKUP($A52,'SS2020'!$A:$AB,27,0),"")</f>
        <v>75</v>
      </c>
      <c r="DG52" s="39">
        <f>IFERROR(VLOOKUP(A52,'GSW2020'!A:D,4,0),"")</f>
        <v>4.1031095859786612E-3</v>
      </c>
      <c r="DH52" s="9">
        <f>IFERROR(VLOOKUP(A52,'GSW2020'!A:E,5,0),"")</f>
        <v>2150819932.3877378</v>
      </c>
      <c r="DI52" s="9">
        <f t="shared" si="0"/>
        <v>1</v>
      </c>
      <c r="DJ52" s="9">
        <f t="shared" si="1"/>
        <v>1</v>
      </c>
      <c r="DK52" s="9">
        <f>IFERROR(IF(INDEX('FSI2020 Results'!A:A,MATCH('Country characteristics'!A102,'FSI2020 Results'!B:B,0))&lt;11,1,0),"")</f>
        <v>0</v>
      </c>
      <c r="DL52" s="9">
        <f>IFERROR(IF(INDEX('FSI2020 Results'!A:A,MATCH('Country characteristics'!A102,'FSI2020 Results'!B:B,0))&lt;16,1,0),"")</f>
        <v>0</v>
      </c>
      <c r="DM52" s="10">
        <f t="shared" si="2"/>
        <v>0</v>
      </c>
      <c r="DN52" s="9">
        <f t="shared" si="3"/>
        <v>0</v>
      </c>
      <c r="DO52" s="9">
        <f t="shared" si="4"/>
        <v>1</v>
      </c>
      <c r="DP52" s="10">
        <f t="shared" si="5"/>
        <v>1</v>
      </c>
      <c r="DQ52" s="9">
        <f t="shared" si="6"/>
        <v>1</v>
      </c>
      <c r="DR52" s="9">
        <f t="shared" si="7"/>
        <v>0</v>
      </c>
      <c r="DS52" s="9">
        <f t="shared" si="8"/>
        <v>1</v>
      </c>
      <c r="DT52" s="10">
        <f t="shared" si="9"/>
        <v>0</v>
      </c>
      <c r="DU52" s="10">
        <f t="shared" si="10"/>
        <v>1</v>
      </c>
      <c r="DV52" s="9">
        <f t="shared" si="11"/>
        <v>1</v>
      </c>
      <c r="DW52" s="9">
        <f t="shared" si="12"/>
        <v>0</v>
      </c>
      <c r="DX52" s="9">
        <f t="shared" si="13"/>
        <v>1</v>
      </c>
      <c r="DY52" s="10">
        <f t="shared" si="14"/>
        <v>1</v>
      </c>
      <c r="DZ52" s="9">
        <f t="shared" si="15"/>
        <v>0</v>
      </c>
      <c r="EA52" s="10">
        <f t="shared" si="16"/>
        <v>0</v>
      </c>
      <c r="EB52" s="9">
        <f t="shared" si="17"/>
        <v>1</v>
      </c>
      <c r="EC52" s="9">
        <f t="shared" si="18"/>
        <v>0</v>
      </c>
      <c r="ED52" s="9">
        <f t="shared" si="19"/>
        <v>1</v>
      </c>
      <c r="EE52" s="9">
        <f t="shared" si="20"/>
        <v>1</v>
      </c>
      <c r="EF52" s="9">
        <v>1</v>
      </c>
      <c r="EG52" s="9">
        <f t="shared" si="21"/>
        <v>0</v>
      </c>
      <c r="EH52" s="9">
        <f t="shared" si="22"/>
        <v>1</v>
      </c>
      <c r="EI52" s="9">
        <f t="shared" si="23"/>
        <v>0</v>
      </c>
      <c r="EJ52" s="9">
        <f t="shared" si="24"/>
        <v>0</v>
      </c>
      <c r="EK52" s="9">
        <f t="shared" si="25"/>
        <v>0</v>
      </c>
      <c r="EL52" s="9">
        <f t="shared" si="26"/>
        <v>0</v>
      </c>
      <c r="EM52" s="9">
        <f t="shared" si="27"/>
        <v>0</v>
      </c>
      <c r="EN52" s="9">
        <f t="shared" si="28"/>
        <v>0</v>
      </c>
      <c r="EO52" s="9">
        <f t="shared" si="29"/>
        <v>0</v>
      </c>
      <c r="EP52" s="9">
        <f t="shared" si="30"/>
        <v>0</v>
      </c>
      <c r="EQ52" s="9">
        <f t="shared" si="31"/>
        <v>0</v>
      </c>
      <c r="ER52" s="9">
        <f t="shared" si="32"/>
        <v>0</v>
      </c>
      <c r="ES52" s="9">
        <f t="shared" si="33"/>
        <v>1</v>
      </c>
      <c r="ET52" s="10">
        <f t="shared" si="34"/>
        <v>0</v>
      </c>
      <c r="EU52" s="10">
        <f t="shared" si="35"/>
        <v>0</v>
      </c>
      <c r="EV52" s="10">
        <f t="shared" si="36"/>
        <v>0</v>
      </c>
      <c r="EW52" s="10">
        <f t="shared" si="37"/>
        <v>0</v>
      </c>
      <c r="EX52" s="10">
        <f t="shared" si="38"/>
        <v>0</v>
      </c>
      <c r="EY52" s="10">
        <f t="shared" si="39"/>
        <v>0</v>
      </c>
      <c r="EZ52" s="10">
        <f t="shared" si="40"/>
        <v>0</v>
      </c>
      <c r="FA52" s="10">
        <f t="shared" si="41"/>
        <v>0</v>
      </c>
      <c r="FB52" s="10">
        <f t="shared" si="42"/>
        <v>1</v>
      </c>
      <c r="FC52" s="10">
        <f t="shared" si="43"/>
        <v>0</v>
      </c>
      <c r="FD52" s="10">
        <f t="shared" si="44"/>
        <v>0</v>
      </c>
      <c r="FE52" s="10">
        <f t="shared" si="45"/>
        <v>0</v>
      </c>
    </row>
    <row r="53" spans="1:161">
      <c r="A53" t="s">
        <v>20</v>
      </c>
      <c r="B53" t="s">
        <v>20</v>
      </c>
      <c r="C53" t="s">
        <v>1171</v>
      </c>
      <c r="D53">
        <v>1</v>
      </c>
      <c r="E53">
        <v>1</v>
      </c>
      <c r="F53" t="s">
        <v>21</v>
      </c>
      <c r="G53" t="s">
        <v>22</v>
      </c>
      <c r="H53" t="s">
        <v>20</v>
      </c>
      <c r="I53" s="8"/>
      <c r="J53" s="7" t="s">
        <v>896</v>
      </c>
      <c r="K53" s="7" t="s">
        <v>1128</v>
      </c>
      <c r="L53" s="8">
        <v>0</v>
      </c>
      <c r="M53" s="8">
        <v>0</v>
      </c>
      <c r="N53" s="8">
        <v>0</v>
      </c>
      <c r="O53" s="8">
        <v>1</v>
      </c>
      <c r="P53" s="8">
        <v>0</v>
      </c>
      <c r="Q53" s="8">
        <v>0</v>
      </c>
      <c r="R53" s="8">
        <v>0</v>
      </c>
      <c r="S53" s="8">
        <v>0</v>
      </c>
      <c r="T53" s="8">
        <v>0</v>
      </c>
      <c r="U53" s="8">
        <v>0</v>
      </c>
      <c r="V53" s="8">
        <v>0</v>
      </c>
      <c r="W53" s="8">
        <v>0</v>
      </c>
      <c r="X53" s="8">
        <v>0</v>
      </c>
      <c r="Y53" s="8">
        <v>0</v>
      </c>
      <c r="Z53" s="8">
        <v>0</v>
      </c>
      <c r="AA53" s="8">
        <v>0</v>
      </c>
      <c r="AB53" s="7" t="s">
        <v>1142</v>
      </c>
      <c r="AC53" s="1">
        <v>0</v>
      </c>
      <c r="AD53" s="1">
        <v>0</v>
      </c>
      <c r="AE53" s="7" t="s">
        <v>1133</v>
      </c>
      <c r="AF53" s="8">
        <v>362682000000</v>
      </c>
      <c r="AG53" s="8"/>
      <c r="AH53" s="7" t="s">
        <v>896</v>
      </c>
      <c r="AI53" s="8"/>
      <c r="AJ53" s="8"/>
      <c r="AK53" s="8">
        <v>4</v>
      </c>
      <c r="AL53" s="8">
        <v>1243.677978515625</v>
      </c>
      <c r="AM53" s="8">
        <v>3.9219599217176437E-2</v>
      </c>
      <c r="AN53" s="8">
        <v>71.050003051757813</v>
      </c>
      <c r="AO53" s="36">
        <v>0.86</v>
      </c>
      <c r="AP53" s="36">
        <v>0.5</v>
      </c>
      <c r="AQ53" s="36">
        <v>1</v>
      </c>
      <c r="AR53" s="36">
        <v>1</v>
      </c>
      <c r="AS53" s="36">
        <v>1</v>
      </c>
      <c r="AT53" s="36">
        <v>1</v>
      </c>
      <c r="AU53" s="36">
        <v>1</v>
      </c>
      <c r="AV53" s="36">
        <v>0.9</v>
      </c>
      <c r="AW53" s="36">
        <v>0.5</v>
      </c>
      <c r="AX53" s="36">
        <v>1</v>
      </c>
      <c r="AY53" s="36">
        <v>0.75</v>
      </c>
      <c r="AZ53" s="36">
        <v>0.375</v>
      </c>
      <c r="BA53" s="36">
        <v>1</v>
      </c>
      <c r="BB53" s="36">
        <v>1</v>
      </c>
      <c r="BC53" s="36">
        <v>0.5</v>
      </c>
      <c r="BD53" s="36">
        <v>0.3</v>
      </c>
      <c r="BE53" s="36">
        <v>0.42</v>
      </c>
      <c r="BF53" s="36">
        <v>1</v>
      </c>
      <c r="BG53" s="36">
        <v>0</v>
      </c>
      <c r="BH53" s="36">
        <v>0.105</v>
      </c>
      <c r="BI53" s="36">
        <v>87.2</v>
      </c>
      <c r="BJ53" s="36">
        <v>88</v>
      </c>
      <c r="BK53" s="36">
        <v>65.416669999999996</v>
      </c>
      <c r="BL53" s="36">
        <v>38.125</v>
      </c>
      <c r="BM53" s="8">
        <v>4.1691400110721588E-2</v>
      </c>
      <c r="BN53" s="8">
        <v>19178594624</v>
      </c>
      <c r="BO53" t="s">
        <v>20</v>
      </c>
      <c r="BP53" s="8">
        <v>1</v>
      </c>
      <c r="BQ53" s="8">
        <v>1</v>
      </c>
      <c r="BR53" s="8">
        <v>1596386312192</v>
      </c>
      <c r="BS53" s="8">
        <v>1</v>
      </c>
      <c r="BT53" s="8">
        <v>10</v>
      </c>
      <c r="BU53" s="8">
        <v>1372.3750308279612</v>
      </c>
      <c r="BV53" s="8">
        <v>3.6129188697528403E-2</v>
      </c>
      <c r="BW53" s="8">
        <v>73.027778807619057</v>
      </c>
      <c r="BX53" s="8">
        <v>4.3754789654056894E-2</v>
      </c>
      <c r="BY53" s="8">
        <v>0</v>
      </c>
      <c r="BZ53" s="8">
        <v>4</v>
      </c>
      <c r="CA53" s="7" t="s">
        <v>1143</v>
      </c>
      <c r="CB53" s="8">
        <v>362682000000</v>
      </c>
      <c r="CC53" s="8">
        <v>10481.385986328125</v>
      </c>
      <c r="CD53" s="8"/>
      <c r="CE53" s="8"/>
      <c r="CF53" s="8">
        <v>0.16500000655651093</v>
      </c>
      <c r="CG53" s="8">
        <v>23261738779.7286</v>
      </c>
      <c r="CH53" s="8">
        <v>0</v>
      </c>
      <c r="CI53" s="8" t="s">
        <v>1148</v>
      </c>
      <c r="CJ53" s="8">
        <v>0</v>
      </c>
      <c r="CK53" s="8">
        <v>0</v>
      </c>
      <c r="CL53" s="8">
        <v>0</v>
      </c>
      <c r="CM53" s="8">
        <v>0</v>
      </c>
      <c r="CN53" s="8">
        <v>0</v>
      </c>
      <c r="CO53" s="8">
        <v>0</v>
      </c>
      <c r="CP53" s="8">
        <v>0</v>
      </c>
      <c r="CQ53" s="8">
        <v>0</v>
      </c>
      <c r="CR53" s="8">
        <v>0</v>
      </c>
      <c r="CS53" s="8">
        <v>0</v>
      </c>
      <c r="CT53" s="8">
        <v>0</v>
      </c>
      <c r="CU53" s="8">
        <v>1</v>
      </c>
      <c r="CV53" s="8">
        <v>0</v>
      </c>
      <c r="CW53" s="8">
        <v>0</v>
      </c>
      <c r="CX53" s="8">
        <v>0</v>
      </c>
      <c r="CY53" s="8">
        <v>0</v>
      </c>
      <c r="CZ53" s="9">
        <f>IFERROR(VLOOKUP(A53,'FSI2020 Results'!B:H,4,0),"")</f>
        <v>1035.2947578315061</v>
      </c>
      <c r="DA53" s="9">
        <f>IFERROR(VLOOKUP(A53,'FSI2020 Results'!B:H,5,0),"")</f>
        <v>3.0404352819554815E-2</v>
      </c>
      <c r="DB53" s="9">
        <f>IFERROR(VLOOKUP(A53,'FSI2020 Results'!B:H,6,0),"")</f>
        <v>66.375</v>
      </c>
      <c r="DC53" s="9">
        <f>IFERROR(VLOOKUP($A53,'SS2020'!$A:$AB,24,0),"")</f>
        <v>66.375</v>
      </c>
      <c r="DD53" s="9">
        <f>IFERROR(VLOOKUP($A53,'SS2020'!$A:$AB,25,0),"")</f>
        <v>82.8</v>
      </c>
      <c r="DE53" s="9">
        <f>IFERROR(VLOOKUP($A53,'SS2020'!$A:$AB,26,0),"")</f>
        <v>93.5</v>
      </c>
      <c r="DF53" s="9">
        <f>IFERROR(VLOOKUP($A53,'SS2020'!$A:$AB,27,0),"")</f>
        <v>63.75</v>
      </c>
      <c r="DG53" s="39">
        <f>IFERROR(VLOOKUP(A53,'GSW2020'!A:D,4,0),"")</f>
        <v>4.437631525372604E-2</v>
      </c>
      <c r="DH53" s="9">
        <f>IFERROR(VLOOKUP(A53,'GSW2020'!A:E,5,0),"")</f>
        <v>23261738779.7286</v>
      </c>
      <c r="DI53" s="9">
        <f t="shared" si="0"/>
        <v>1</v>
      </c>
      <c r="DJ53" s="9">
        <f t="shared" si="1"/>
        <v>1</v>
      </c>
      <c r="DK53" s="9">
        <f>IFERROR(IF(INDEX('FSI2020 Results'!A:A,MATCH('Country characteristics'!A109,'FSI2020 Results'!B:B,0))&lt;11,1,0),"")</f>
        <v>0</v>
      </c>
      <c r="DL53" s="9">
        <f>IFERROR(IF(INDEX('FSI2020 Results'!A:A,MATCH('Country characteristics'!A109,'FSI2020 Results'!B:B,0))&lt;16,1,0),"")</f>
        <v>0</v>
      </c>
      <c r="DM53" s="10">
        <f t="shared" si="2"/>
        <v>0</v>
      </c>
      <c r="DN53" s="9">
        <f t="shared" si="3"/>
        <v>0</v>
      </c>
      <c r="DO53" s="9">
        <f t="shared" si="4"/>
        <v>0</v>
      </c>
      <c r="DP53" s="10">
        <f t="shared" si="5"/>
        <v>0</v>
      </c>
      <c r="DQ53" s="9">
        <f t="shared" si="6"/>
        <v>0</v>
      </c>
      <c r="DR53" s="9">
        <f t="shared" si="7"/>
        <v>0</v>
      </c>
      <c r="DS53" s="9">
        <f t="shared" si="8"/>
        <v>0</v>
      </c>
      <c r="DT53" s="10">
        <f t="shared" si="9"/>
        <v>0</v>
      </c>
      <c r="DU53" s="10">
        <f t="shared" si="10"/>
        <v>0</v>
      </c>
      <c r="DV53" s="9">
        <f t="shared" si="11"/>
        <v>0</v>
      </c>
      <c r="DW53" s="9">
        <f t="shared" si="12"/>
        <v>0</v>
      </c>
      <c r="DX53" s="9">
        <f t="shared" si="13"/>
        <v>0</v>
      </c>
      <c r="DY53" s="10">
        <f t="shared" si="14"/>
        <v>0</v>
      </c>
      <c r="DZ53" s="9">
        <f t="shared" si="15"/>
        <v>0</v>
      </c>
      <c r="EA53" s="10">
        <f t="shared" si="16"/>
        <v>0</v>
      </c>
      <c r="EB53" s="9">
        <f t="shared" si="17"/>
        <v>0</v>
      </c>
      <c r="EC53" s="9">
        <f t="shared" si="18"/>
        <v>1</v>
      </c>
      <c r="ED53" s="9">
        <f t="shared" si="19"/>
        <v>1</v>
      </c>
      <c r="EE53" s="9">
        <f t="shared" si="20"/>
        <v>0</v>
      </c>
      <c r="EF53" s="9">
        <v>1</v>
      </c>
      <c r="EG53" s="9">
        <f t="shared" si="21"/>
        <v>0</v>
      </c>
      <c r="EH53" s="9">
        <f t="shared" si="22"/>
        <v>0</v>
      </c>
      <c r="EI53" s="9">
        <f t="shared" si="23"/>
        <v>0</v>
      </c>
      <c r="EJ53" s="9">
        <f t="shared" si="24"/>
        <v>1</v>
      </c>
      <c r="EK53" s="9">
        <f t="shared" si="25"/>
        <v>0</v>
      </c>
      <c r="EL53" s="9">
        <f t="shared" si="26"/>
        <v>0</v>
      </c>
      <c r="EM53" s="9">
        <f t="shared" si="27"/>
        <v>0</v>
      </c>
      <c r="EN53" s="9">
        <f t="shared" si="28"/>
        <v>0</v>
      </c>
      <c r="EO53" s="9">
        <f t="shared" si="29"/>
        <v>0</v>
      </c>
      <c r="EP53" s="9">
        <f t="shared" si="30"/>
        <v>0</v>
      </c>
      <c r="EQ53" s="9">
        <f t="shared" si="31"/>
        <v>0</v>
      </c>
      <c r="ER53" s="9">
        <f t="shared" si="32"/>
        <v>0</v>
      </c>
      <c r="ES53" s="9">
        <f t="shared" si="33"/>
        <v>1</v>
      </c>
      <c r="ET53" s="10">
        <f t="shared" si="34"/>
        <v>0</v>
      </c>
      <c r="EU53" s="10">
        <f t="shared" si="35"/>
        <v>0</v>
      </c>
      <c r="EV53" s="10">
        <f t="shared" si="36"/>
        <v>0</v>
      </c>
      <c r="EW53" s="10">
        <f t="shared" si="37"/>
        <v>0</v>
      </c>
      <c r="EX53" s="10">
        <f t="shared" si="38"/>
        <v>0</v>
      </c>
      <c r="EY53" s="10">
        <f t="shared" si="39"/>
        <v>0</v>
      </c>
      <c r="EZ53" s="10">
        <f t="shared" si="40"/>
        <v>0</v>
      </c>
      <c r="FA53" s="10">
        <f t="shared" si="41"/>
        <v>1</v>
      </c>
      <c r="FB53" s="10">
        <f t="shared" si="42"/>
        <v>0</v>
      </c>
      <c r="FC53" s="10">
        <f t="shared" si="43"/>
        <v>0</v>
      </c>
      <c r="FD53" s="10">
        <f t="shared" si="44"/>
        <v>0</v>
      </c>
      <c r="FE53" s="10">
        <f t="shared" si="45"/>
        <v>0</v>
      </c>
    </row>
    <row r="54" spans="1:161">
      <c r="A54" t="s">
        <v>233</v>
      </c>
      <c r="B54" t="s">
        <v>233</v>
      </c>
      <c r="C54" t="s">
        <v>233</v>
      </c>
      <c r="D54">
        <v>1</v>
      </c>
      <c r="E54">
        <v>1</v>
      </c>
      <c r="F54" t="s">
        <v>234</v>
      </c>
      <c r="G54" t="s">
        <v>235</v>
      </c>
      <c r="H54" t="s">
        <v>233</v>
      </c>
      <c r="I54" s="8">
        <v>1</v>
      </c>
      <c r="J54" s="7" t="s">
        <v>1157</v>
      </c>
      <c r="K54" s="7" t="s">
        <v>1131</v>
      </c>
      <c r="L54" s="8">
        <v>1</v>
      </c>
      <c r="M54" s="8">
        <v>1</v>
      </c>
      <c r="N54" s="8">
        <v>0</v>
      </c>
      <c r="O54" s="8">
        <v>1</v>
      </c>
      <c r="P54" s="8">
        <v>0</v>
      </c>
      <c r="Q54" s="8">
        <v>0</v>
      </c>
      <c r="R54" s="8">
        <v>0</v>
      </c>
      <c r="S54" s="8">
        <v>0</v>
      </c>
      <c r="T54" s="8">
        <v>0</v>
      </c>
      <c r="U54" s="8">
        <v>0</v>
      </c>
      <c r="V54" s="8">
        <v>0</v>
      </c>
      <c r="W54" s="8">
        <v>0</v>
      </c>
      <c r="X54" s="8">
        <v>0</v>
      </c>
      <c r="Y54" s="8">
        <v>0</v>
      </c>
      <c r="Z54" s="8">
        <v>0</v>
      </c>
      <c r="AA54" s="8">
        <v>0</v>
      </c>
      <c r="AB54" s="7" t="s">
        <v>1132</v>
      </c>
      <c r="AC54" s="1">
        <v>0</v>
      </c>
      <c r="AD54" s="1">
        <v>0</v>
      </c>
      <c r="AE54" s="7" t="s">
        <v>1133</v>
      </c>
      <c r="AF54" s="8">
        <v>157883000000</v>
      </c>
      <c r="AG54" s="8"/>
      <c r="AH54" s="7" t="s">
        <v>896</v>
      </c>
      <c r="AI54" s="8"/>
      <c r="AJ54" s="8"/>
      <c r="AK54" s="8">
        <v>74</v>
      </c>
      <c r="AL54" s="8">
        <v>132.73320007324219</v>
      </c>
      <c r="AM54" s="8">
        <v>4.1857999749481678E-3</v>
      </c>
      <c r="AN54" s="8">
        <v>54.700000762939453</v>
      </c>
      <c r="AO54" s="36">
        <v>0.7</v>
      </c>
      <c r="AP54" s="36">
        <v>0.25</v>
      </c>
      <c r="AQ54" s="36">
        <v>0.75</v>
      </c>
      <c r="AR54" s="36">
        <v>1</v>
      </c>
      <c r="AS54" s="36">
        <v>1</v>
      </c>
      <c r="AT54" s="36">
        <v>1</v>
      </c>
      <c r="AU54" s="36">
        <v>0.5</v>
      </c>
      <c r="AV54" s="36">
        <v>0.5</v>
      </c>
      <c r="AW54" s="36">
        <v>1</v>
      </c>
      <c r="AX54" s="36">
        <v>0.75</v>
      </c>
      <c r="AY54" s="36">
        <v>0.625</v>
      </c>
      <c r="AZ54" s="36">
        <v>0</v>
      </c>
      <c r="BA54" s="36">
        <v>0.4</v>
      </c>
      <c r="BB54" s="36">
        <v>1</v>
      </c>
      <c r="BC54" s="36">
        <v>0.25</v>
      </c>
      <c r="BD54" s="36">
        <v>0.5</v>
      </c>
      <c r="BE54" s="36">
        <v>0.53</v>
      </c>
      <c r="BF54" s="36">
        <v>0.01</v>
      </c>
      <c r="BG54" s="36">
        <v>0</v>
      </c>
      <c r="BH54" s="36">
        <v>0.17499999999999999</v>
      </c>
      <c r="BI54" s="36">
        <v>74</v>
      </c>
      <c r="BJ54" s="36">
        <v>75</v>
      </c>
      <c r="BK54" s="36">
        <v>46.25</v>
      </c>
      <c r="BL54" s="36">
        <v>17.875</v>
      </c>
      <c r="BM54" s="8">
        <v>5.3339998703449965E-4</v>
      </c>
      <c r="BN54" s="8">
        <v>245370824.19999999</v>
      </c>
      <c r="BO54" t="s">
        <v>233</v>
      </c>
      <c r="BP54" s="8">
        <v>1</v>
      </c>
      <c r="BQ54" s="8">
        <v>1</v>
      </c>
      <c r="BR54" s="8">
        <v>12530732032</v>
      </c>
      <c r="BS54" s="8">
        <v>1</v>
      </c>
      <c r="BT54" s="8">
        <v>20</v>
      </c>
      <c r="BU54" s="8">
        <v>560.98168447423257</v>
      </c>
      <c r="BV54" s="8">
        <v>1.4768421662407548E-2</v>
      </c>
      <c r="BW54" s="8">
        <v>69.098113412095231</v>
      </c>
      <c r="BX54" s="8">
        <v>4.9164353958827262E-3</v>
      </c>
      <c r="BY54" s="8">
        <v>0.09</v>
      </c>
      <c r="BZ54" s="8">
        <v>5</v>
      </c>
      <c r="CA54" s="7" t="s">
        <v>896</v>
      </c>
      <c r="CB54" s="8">
        <v>157883000000</v>
      </c>
      <c r="CC54" s="8">
        <v>2700</v>
      </c>
      <c r="CD54" s="8"/>
      <c r="CE54" s="8"/>
      <c r="CF54" s="8">
        <v>9.0000003576278687E-2</v>
      </c>
      <c r="CG54" s="8">
        <v>482864904.63660401</v>
      </c>
      <c r="CH54" s="8">
        <v>0</v>
      </c>
      <c r="CI54" s="8" t="s">
        <v>1134</v>
      </c>
      <c r="CJ54" s="8">
        <v>0</v>
      </c>
      <c r="CK54" s="8">
        <v>0</v>
      </c>
      <c r="CL54" s="8">
        <v>0</v>
      </c>
      <c r="CM54" s="8">
        <v>1</v>
      </c>
      <c r="CN54" s="8">
        <v>1</v>
      </c>
      <c r="CO54" s="8">
        <v>0</v>
      </c>
      <c r="CP54" s="8">
        <v>0</v>
      </c>
      <c r="CQ54" s="8">
        <v>0</v>
      </c>
      <c r="CR54" s="8">
        <v>0</v>
      </c>
      <c r="CS54" s="8">
        <v>0</v>
      </c>
      <c r="CT54" s="8">
        <v>0</v>
      </c>
      <c r="CU54" s="8">
        <v>0</v>
      </c>
      <c r="CV54" s="8">
        <v>1</v>
      </c>
      <c r="CW54" s="8">
        <v>0</v>
      </c>
      <c r="CX54" s="8">
        <v>0</v>
      </c>
      <c r="CY54" s="8">
        <v>0</v>
      </c>
      <c r="CZ54" s="9">
        <f>IFERROR(VLOOKUP(A54,'FSI2020 Results'!B:H,4,0),"")</f>
        <v>151.51596471043132</v>
      </c>
      <c r="DA54" s="9">
        <f>IFERROR(VLOOKUP(A54,'FSI2020 Results'!B:H,5,0),"")</f>
        <v>4.4496939774913034E-3</v>
      </c>
      <c r="DB54" s="9">
        <f>IFERROR(VLOOKUP(A54,'FSI2020 Results'!B:H,6,0),"")</f>
        <v>53.8</v>
      </c>
      <c r="DC54" s="9">
        <f>IFERROR(VLOOKUP($A54,'SS2020'!$A:$AB,24,0),"")</f>
        <v>53.8</v>
      </c>
      <c r="DD54" s="9">
        <f>IFERROR(VLOOKUP($A54,'SS2020'!$A:$AB,25,0),"")</f>
        <v>74.8</v>
      </c>
      <c r="DE54" s="9">
        <f>IFERROR(VLOOKUP($A54,'SS2020'!$A:$AB,26,0),"")</f>
        <v>75</v>
      </c>
      <c r="DF54" s="9">
        <f>IFERROR(VLOOKUP($A54,'SS2020'!$A:$AB,27,0),"")</f>
        <v>44.583333333333336</v>
      </c>
      <c r="DG54" s="39">
        <f>IFERROR(VLOOKUP(A54,'GSW2020'!A:D,4,0),"")</f>
        <v>9.2115922356532907E-4</v>
      </c>
      <c r="DH54" s="9">
        <f>IFERROR(VLOOKUP(A54,'GSW2020'!A:E,5,0),"")</f>
        <v>482864904.63660401</v>
      </c>
      <c r="DI54" s="9">
        <f t="shared" si="0"/>
        <v>1</v>
      </c>
      <c r="DJ54" s="9">
        <f t="shared" si="1"/>
        <v>1</v>
      </c>
      <c r="DK54" s="9">
        <f>IFERROR(IF(INDEX('FSI2020 Results'!A:A,MATCH('Country characteristics'!A110,'FSI2020 Results'!B:B,0))&lt;11,1,0),"")</f>
        <v>0</v>
      </c>
      <c r="DL54" s="9">
        <f>IFERROR(IF(INDEX('FSI2020 Results'!A:A,MATCH('Country characteristics'!A110,'FSI2020 Results'!B:B,0))&lt;16,1,0),"")</f>
        <v>0</v>
      </c>
      <c r="DM54" s="10">
        <f t="shared" si="2"/>
        <v>1</v>
      </c>
      <c r="DN54" s="9">
        <f t="shared" si="3"/>
        <v>1</v>
      </c>
      <c r="DO54" s="9">
        <f t="shared" si="4"/>
        <v>1</v>
      </c>
      <c r="DP54" s="10">
        <f t="shared" si="5"/>
        <v>0</v>
      </c>
      <c r="DQ54" s="9">
        <f t="shared" si="6"/>
        <v>1</v>
      </c>
      <c r="DR54" s="9">
        <f t="shared" si="7"/>
        <v>1</v>
      </c>
      <c r="DS54" s="9">
        <f t="shared" si="8"/>
        <v>1</v>
      </c>
      <c r="DT54" s="10">
        <f t="shared" si="9"/>
        <v>1</v>
      </c>
      <c r="DU54" s="10">
        <f t="shared" si="10"/>
        <v>0</v>
      </c>
      <c r="DV54" s="9">
        <f t="shared" si="11"/>
        <v>1</v>
      </c>
      <c r="DW54" s="9">
        <f t="shared" si="12"/>
        <v>0</v>
      </c>
      <c r="DX54" s="9">
        <f t="shared" si="13"/>
        <v>0</v>
      </c>
      <c r="DY54" s="10">
        <f t="shared" si="14"/>
        <v>0</v>
      </c>
      <c r="DZ54" s="9">
        <f t="shared" si="15"/>
        <v>0</v>
      </c>
      <c r="EA54" s="10">
        <f t="shared" si="16"/>
        <v>0</v>
      </c>
      <c r="EB54" s="9">
        <f t="shared" si="17"/>
        <v>0</v>
      </c>
      <c r="EC54" s="9">
        <f t="shared" si="18"/>
        <v>0</v>
      </c>
      <c r="ED54" s="9">
        <f t="shared" si="19"/>
        <v>0</v>
      </c>
      <c r="EE54" s="9">
        <f t="shared" si="20"/>
        <v>0</v>
      </c>
      <c r="EF54" s="9">
        <v>1</v>
      </c>
      <c r="EG54" s="9">
        <f t="shared" si="21"/>
        <v>0</v>
      </c>
      <c r="EH54" s="9">
        <f t="shared" si="22"/>
        <v>1</v>
      </c>
      <c r="EI54" s="9">
        <f t="shared" si="23"/>
        <v>0</v>
      </c>
      <c r="EJ54" s="9">
        <f t="shared" si="24"/>
        <v>0</v>
      </c>
      <c r="EK54" s="9">
        <f t="shared" si="25"/>
        <v>0</v>
      </c>
      <c r="EL54" s="9">
        <f t="shared" si="26"/>
        <v>0</v>
      </c>
      <c r="EM54" s="9">
        <f t="shared" si="27"/>
        <v>0</v>
      </c>
      <c r="EN54" s="9">
        <f t="shared" si="28"/>
        <v>0</v>
      </c>
      <c r="EO54" s="9">
        <f t="shared" si="29"/>
        <v>0</v>
      </c>
      <c r="EP54" s="9">
        <f t="shared" si="30"/>
        <v>0</v>
      </c>
      <c r="EQ54" s="9">
        <f t="shared" si="31"/>
        <v>0</v>
      </c>
      <c r="ER54" s="9">
        <f t="shared" si="32"/>
        <v>0</v>
      </c>
      <c r="ES54" s="9">
        <f t="shared" si="33"/>
        <v>1</v>
      </c>
      <c r="ET54" s="10">
        <f t="shared" si="34"/>
        <v>0</v>
      </c>
      <c r="EU54" s="10">
        <f t="shared" si="35"/>
        <v>0</v>
      </c>
      <c r="EV54" s="10">
        <f t="shared" si="36"/>
        <v>0</v>
      </c>
      <c r="EW54" s="10">
        <f t="shared" si="37"/>
        <v>0</v>
      </c>
      <c r="EX54" s="10">
        <f t="shared" si="38"/>
        <v>0</v>
      </c>
      <c r="EY54" s="10">
        <f t="shared" si="39"/>
        <v>0</v>
      </c>
      <c r="EZ54" s="10">
        <f t="shared" si="40"/>
        <v>0</v>
      </c>
      <c r="FA54" s="10">
        <f t="shared" si="41"/>
        <v>0</v>
      </c>
      <c r="FB54" s="10">
        <f t="shared" si="42"/>
        <v>1</v>
      </c>
      <c r="FC54" s="10">
        <f t="shared" si="43"/>
        <v>0</v>
      </c>
      <c r="FD54" s="10">
        <f t="shared" si="44"/>
        <v>0</v>
      </c>
      <c r="FE54" s="10">
        <f t="shared" si="45"/>
        <v>0</v>
      </c>
    </row>
    <row r="55" spans="1:161">
      <c r="A55" t="s">
        <v>260</v>
      </c>
      <c r="B55" t="s">
        <v>260</v>
      </c>
      <c r="C55" t="s">
        <v>260</v>
      </c>
      <c r="D55">
        <v>1</v>
      </c>
      <c r="E55">
        <v>1</v>
      </c>
      <c r="F55" t="s">
        <v>261</v>
      </c>
      <c r="G55" t="s">
        <v>262</v>
      </c>
      <c r="H55" t="s">
        <v>260</v>
      </c>
      <c r="I55" s="8"/>
      <c r="J55" s="7" t="s">
        <v>896</v>
      </c>
      <c r="K55" s="7" t="s">
        <v>1131</v>
      </c>
      <c r="L55" s="8">
        <v>0</v>
      </c>
      <c r="M55" s="8">
        <v>1</v>
      </c>
      <c r="N55" s="8">
        <v>0</v>
      </c>
      <c r="O55" s="8">
        <v>1</v>
      </c>
      <c r="P55" s="8">
        <v>0</v>
      </c>
      <c r="Q55" s="8">
        <v>0</v>
      </c>
      <c r="R55" s="8">
        <v>0</v>
      </c>
      <c r="S55" s="8">
        <v>0</v>
      </c>
      <c r="T55" s="8">
        <v>0</v>
      </c>
      <c r="U55" s="8">
        <v>0</v>
      </c>
      <c r="V55" s="8">
        <v>0</v>
      </c>
      <c r="W55" s="8">
        <v>0</v>
      </c>
      <c r="X55" s="8">
        <v>0</v>
      </c>
      <c r="Y55" s="8">
        <v>0</v>
      </c>
      <c r="Z55" s="8">
        <v>0</v>
      </c>
      <c r="AA55" s="8">
        <v>0</v>
      </c>
      <c r="AB55" s="7" t="s">
        <v>1132</v>
      </c>
      <c r="AC55" s="1">
        <v>0</v>
      </c>
      <c r="AD55" s="1">
        <v>0</v>
      </c>
      <c r="AE55" s="7" t="s">
        <v>1133</v>
      </c>
      <c r="AF55" s="8">
        <v>25878475760</v>
      </c>
      <c r="AG55" s="8"/>
      <c r="AH55" s="7" t="s">
        <v>896</v>
      </c>
      <c r="AI55" s="8"/>
      <c r="AJ55" s="8"/>
      <c r="AK55" s="8">
        <v>72</v>
      </c>
      <c r="AL55" s="8">
        <v>139.69259643554688</v>
      </c>
      <c r="AM55" s="8">
        <v>4.4052000157535076E-3</v>
      </c>
      <c r="AN55" s="8">
        <v>59.900001525878906</v>
      </c>
      <c r="AO55" s="36">
        <v>0.33</v>
      </c>
      <c r="AP55" s="36">
        <v>0.75</v>
      </c>
      <c r="AQ55" s="36">
        <v>0.9</v>
      </c>
      <c r="AR55" s="36">
        <v>0.5</v>
      </c>
      <c r="AS55" s="36">
        <v>1</v>
      </c>
      <c r="AT55" s="36">
        <v>1</v>
      </c>
      <c r="AU55" s="36">
        <v>1</v>
      </c>
      <c r="AV55" s="36">
        <v>1</v>
      </c>
      <c r="AW55" s="36">
        <v>0.5</v>
      </c>
      <c r="AX55" s="36">
        <v>1</v>
      </c>
      <c r="AY55" s="36">
        <v>0.75</v>
      </c>
      <c r="AZ55" s="36">
        <v>0.375</v>
      </c>
      <c r="BA55" s="36">
        <v>0.4</v>
      </c>
      <c r="BB55" s="36">
        <v>1</v>
      </c>
      <c r="BC55" s="36">
        <v>0.25</v>
      </c>
      <c r="BD55" s="36">
        <v>0.5</v>
      </c>
      <c r="BE55" s="36">
        <v>0.51</v>
      </c>
      <c r="BF55" s="36">
        <v>0.01</v>
      </c>
      <c r="BG55" s="36">
        <v>0</v>
      </c>
      <c r="BH55" s="36">
        <v>0.20499999999999999</v>
      </c>
      <c r="BI55" s="36">
        <v>69.599999999999994</v>
      </c>
      <c r="BJ55" s="36">
        <v>90</v>
      </c>
      <c r="BK55" s="36">
        <v>54.58334</v>
      </c>
      <c r="BL55" s="36">
        <v>18.125</v>
      </c>
      <c r="BM55" s="8">
        <v>2.7459999546408653E-4</v>
      </c>
      <c r="BN55" s="8">
        <v>126313327.09999999</v>
      </c>
      <c r="BO55" t="s">
        <v>260</v>
      </c>
      <c r="BP55" s="8">
        <v>1</v>
      </c>
      <c r="BQ55" s="8">
        <v>1</v>
      </c>
      <c r="BR55" s="8">
        <v>11405130752</v>
      </c>
      <c r="BS55" s="8">
        <v>0</v>
      </c>
      <c r="BT55" s="8"/>
      <c r="BU55" s="8"/>
      <c r="BV55" s="8"/>
      <c r="BW55" s="8"/>
      <c r="BX55" s="8">
        <v>2.2292973239332995E-4</v>
      </c>
      <c r="BY55" s="8"/>
      <c r="BZ55" s="8">
        <v>23</v>
      </c>
      <c r="CA55" s="7" t="s">
        <v>896</v>
      </c>
      <c r="CB55" s="8">
        <v>25878475760</v>
      </c>
      <c r="CC55" s="8">
        <v>441</v>
      </c>
      <c r="CD55" s="8"/>
      <c r="CE55" s="8"/>
      <c r="CF55" s="8">
        <v>0.20000000298023224</v>
      </c>
      <c r="CG55" s="8">
        <v>168217414.27056101</v>
      </c>
      <c r="CH55" s="8">
        <v>1</v>
      </c>
      <c r="CI55" s="8" t="s">
        <v>1134</v>
      </c>
      <c r="CJ55" s="8">
        <v>0</v>
      </c>
      <c r="CK55" s="8">
        <v>0</v>
      </c>
      <c r="CL55" s="8">
        <v>0</v>
      </c>
      <c r="CM55" s="8">
        <v>0</v>
      </c>
      <c r="CN55" s="8">
        <v>1</v>
      </c>
      <c r="CO55" s="8">
        <v>0</v>
      </c>
      <c r="CP55" s="8">
        <v>0</v>
      </c>
      <c r="CQ55" s="8">
        <v>0</v>
      </c>
      <c r="CR55" s="8">
        <v>0</v>
      </c>
      <c r="CS55" s="8">
        <v>0</v>
      </c>
      <c r="CT55" s="8">
        <v>0</v>
      </c>
      <c r="CU55" s="8">
        <v>0</v>
      </c>
      <c r="CV55" s="8">
        <v>1</v>
      </c>
      <c r="CW55" s="8">
        <v>0</v>
      </c>
      <c r="CX55" s="8">
        <v>0</v>
      </c>
      <c r="CY55" s="8">
        <v>0</v>
      </c>
      <c r="CZ55" s="9">
        <f>IFERROR(VLOOKUP(A55,'FSI2020 Results'!B:H,4,0),"")</f>
        <v>129.30880588717415</v>
      </c>
      <c r="DA55" s="9">
        <f>IFERROR(VLOOKUP(A55,'FSI2020 Results'!B:H,5,0),"")</f>
        <v>3.7975180760152446E-3</v>
      </c>
      <c r="DB55" s="9">
        <f>IFERROR(VLOOKUP(A55,'FSI2020 Results'!B:H,6,0),"")</f>
        <v>57.375</v>
      </c>
      <c r="DC55" s="9">
        <f>IFERROR(VLOOKUP($A55,'SS2020'!$A:$AB,24,0),"")</f>
        <v>57.375</v>
      </c>
      <c r="DD55" s="9">
        <f>IFERROR(VLOOKUP($A55,'SS2020'!$A:$AB,25,0),"")</f>
        <v>62</v>
      </c>
      <c r="DE55" s="9">
        <f>IFERROR(VLOOKUP($A55,'SS2020'!$A:$AB,26,0),"")</f>
        <v>97.5</v>
      </c>
      <c r="DF55" s="9">
        <f>IFERROR(VLOOKUP($A55,'SS2020'!$A:$AB,27,0),"")</f>
        <v>47.916666666666664</v>
      </c>
      <c r="DG55" s="39">
        <f>IFERROR(VLOOKUP(A55,'GSW2020'!A:D,4,0),"")</f>
        <v>3.2090761045525524E-4</v>
      </c>
      <c r="DH55" s="9">
        <f>IFERROR(VLOOKUP(A55,'GSW2020'!A:E,5,0),"")</f>
        <v>168217414.27056101</v>
      </c>
      <c r="DI55" s="9">
        <f t="shared" si="0"/>
        <v>1</v>
      </c>
      <c r="DJ55" s="9">
        <f t="shared" si="1"/>
        <v>1</v>
      </c>
      <c r="DK55" s="9">
        <f>IFERROR(IF(INDEX('FSI2020 Results'!A:A,MATCH('Country characteristics'!A111,'FSI2020 Results'!B:B,0))&lt;11,1,0),"")</f>
        <v>0</v>
      </c>
      <c r="DL55" s="9">
        <f>IFERROR(IF(INDEX('FSI2020 Results'!A:A,MATCH('Country characteristics'!A111,'FSI2020 Results'!B:B,0))&lt;16,1,0),"")</f>
        <v>0</v>
      </c>
      <c r="DM55" s="10">
        <f t="shared" si="2"/>
        <v>0</v>
      </c>
      <c r="DN55" s="9">
        <f t="shared" si="3"/>
        <v>0</v>
      </c>
      <c r="DO55" s="9">
        <f t="shared" si="4"/>
        <v>0</v>
      </c>
      <c r="DP55" s="10">
        <f t="shared" si="5"/>
        <v>0</v>
      </c>
      <c r="DQ55" s="9">
        <f t="shared" si="6"/>
        <v>0</v>
      </c>
      <c r="DR55" s="9">
        <f t="shared" si="7"/>
        <v>1</v>
      </c>
      <c r="DS55" s="9">
        <f t="shared" si="8"/>
        <v>1</v>
      </c>
      <c r="DT55" s="10">
        <f t="shared" si="9"/>
        <v>1</v>
      </c>
      <c r="DU55" s="10">
        <f t="shared" si="10"/>
        <v>0</v>
      </c>
      <c r="DV55" s="9">
        <f t="shared" si="11"/>
        <v>1</v>
      </c>
      <c r="DW55" s="9">
        <f t="shared" si="12"/>
        <v>0</v>
      </c>
      <c r="DX55" s="9">
        <f t="shared" si="13"/>
        <v>0</v>
      </c>
      <c r="DY55" s="10">
        <f t="shared" si="14"/>
        <v>0</v>
      </c>
      <c r="DZ55" s="9">
        <f t="shared" si="15"/>
        <v>0</v>
      </c>
      <c r="EA55" s="10">
        <f t="shared" si="16"/>
        <v>0</v>
      </c>
      <c r="EB55" s="9">
        <f t="shared" si="17"/>
        <v>0</v>
      </c>
      <c r="EC55" s="9">
        <f t="shared" si="18"/>
        <v>0</v>
      </c>
      <c r="ED55" s="9">
        <f t="shared" si="19"/>
        <v>0</v>
      </c>
      <c r="EE55" s="9">
        <f t="shared" si="20"/>
        <v>0</v>
      </c>
      <c r="EF55" s="9">
        <v>1</v>
      </c>
      <c r="EG55" s="9">
        <f t="shared" si="21"/>
        <v>0</v>
      </c>
      <c r="EH55" s="9">
        <f t="shared" si="22"/>
        <v>1</v>
      </c>
      <c r="EI55" s="9">
        <f t="shared" si="23"/>
        <v>0</v>
      </c>
      <c r="EJ55" s="9">
        <f t="shared" si="24"/>
        <v>0</v>
      </c>
      <c r="EK55" s="9">
        <f t="shared" si="25"/>
        <v>0</v>
      </c>
      <c r="EL55" s="9">
        <f t="shared" si="26"/>
        <v>0</v>
      </c>
      <c r="EM55" s="9">
        <f t="shared" si="27"/>
        <v>0</v>
      </c>
      <c r="EN55" s="9">
        <f t="shared" si="28"/>
        <v>0</v>
      </c>
      <c r="EO55" s="9">
        <f t="shared" si="29"/>
        <v>0</v>
      </c>
      <c r="EP55" s="9">
        <f t="shared" si="30"/>
        <v>0</v>
      </c>
      <c r="EQ55" s="9">
        <f t="shared" si="31"/>
        <v>0</v>
      </c>
      <c r="ER55" s="9">
        <f t="shared" si="32"/>
        <v>0</v>
      </c>
      <c r="ES55" s="9">
        <f t="shared" si="33"/>
        <v>1</v>
      </c>
      <c r="ET55" s="10">
        <f t="shared" si="34"/>
        <v>0</v>
      </c>
      <c r="EU55" s="10">
        <f t="shared" si="35"/>
        <v>0</v>
      </c>
      <c r="EV55" s="10">
        <f t="shared" si="36"/>
        <v>0</v>
      </c>
      <c r="EW55" s="10">
        <f t="shared" si="37"/>
        <v>0</v>
      </c>
      <c r="EX55" s="10">
        <f t="shared" si="38"/>
        <v>0</v>
      </c>
      <c r="EY55" s="10">
        <f t="shared" si="39"/>
        <v>0</v>
      </c>
      <c r="EZ55" s="10">
        <f t="shared" si="40"/>
        <v>0</v>
      </c>
      <c r="FA55" s="10">
        <f t="shared" si="41"/>
        <v>0</v>
      </c>
      <c r="FB55" s="10">
        <f t="shared" si="42"/>
        <v>1</v>
      </c>
      <c r="FC55" s="10">
        <f t="shared" si="43"/>
        <v>0</v>
      </c>
      <c r="FD55" s="10">
        <f t="shared" si="44"/>
        <v>0</v>
      </c>
      <c r="FE55" s="10">
        <f t="shared" si="45"/>
        <v>0</v>
      </c>
    </row>
    <row r="56" spans="1:161">
      <c r="A56" t="s">
        <v>149</v>
      </c>
      <c r="B56" t="s">
        <v>149</v>
      </c>
      <c r="C56" t="s">
        <v>1172</v>
      </c>
      <c r="D56">
        <v>1</v>
      </c>
      <c r="E56">
        <v>1</v>
      </c>
      <c r="F56" t="s">
        <v>150</v>
      </c>
      <c r="G56" t="s">
        <v>151</v>
      </c>
      <c r="H56" t="s">
        <v>149</v>
      </c>
      <c r="I56" s="8">
        <v>1</v>
      </c>
      <c r="J56" s="7" t="s">
        <v>1149</v>
      </c>
      <c r="K56" s="7" t="s">
        <v>1128</v>
      </c>
      <c r="L56" s="8">
        <v>0</v>
      </c>
      <c r="M56" s="8">
        <v>0</v>
      </c>
      <c r="N56" s="8">
        <v>0</v>
      </c>
      <c r="O56" s="8">
        <v>1</v>
      </c>
      <c r="P56" s="8">
        <v>0</v>
      </c>
      <c r="Q56" s="8">
        <v>0</v>
      </c>
      <c r="R56" s="8">
        <v>0</v>
      </c>
      <c r="S56" s="8">
        <v>0</v>
      </c>
      <c r="T56" s="8">
        <v>0</v>
      </c>
      <c r="U56" s="8">
        <v>0</v>
      </c>
      <c r="V56" s="8">
        <v>0</v>
      </c>
      <c r="W56" s="8">
        <v>0</v>
      </c>
      <c r="X56" s="8">
        <v>0</v>
      </c>
      <c r="Y56" s="8">
        <v>0</v>
      </c>
      <c r="Z56" s="8">
        <v>0</v>
      </c>
      <c r="AA56" s="8">
        <v>0</v>
      </c>
      <c r="AB56" s="7" t="s">
        <v>1150</v>
      </c>
      <c r="AC56" s="1">
        <v>0</v>
      </c>
      <c r="AD56" s="1">
        <v>0</v>
      </c>
      <c r="AE56" s="7" t="s">
        <v>1136</v>
      </c>
      <c r="AF56" s="8">
        <v>2718730000000</v>
      </c>
      <c r="AG56" s="8"/>
      <c r="AH56" s="7" t="s">
        <v>896</v>
      </c>
      <c r="AI56" s="8"/>
      <c r="AJ56" s="8"/>
      <c r="AK56" s="8">
        <v>32</v>
      </c>
      <c r="AL56" s="8">
        <v>316.61981201171875</v>
      </c>
      <c r="AM56" s="8">
        <v>9.984700009226799E-3</v>
      </c>
      <c r="AN56" s="8">
        <v>51.900001525878906</v>
      </c>
      <c r="AO56" s="36">
        <v>0.4</v>
      </c>
      <c r="AP56" s="36">
        <v>0.5</v>
      </c>
      <c r="AQ56" s="36">
        <v>0.9</v>
      </c>
      <c r="AR56" s="36">
        <v>1</v>
      </c>
      <c r="AS56" s="36">
        <v>1</v>
      </c>
      <c r="AT56" s="36">
        <v>1</v>
      </c>
      <c r="AU56" s="36">
        <v>1</v>
      </c>
      <c r="AV56" s="36">
        <v>1</v>
      </c>
      <c r="AW56" s="36">
        <v>0.5</v>
      </c>
      <c r="AX56" s="36">
        <v>0.75</v>
      </c>
      <c r="AY56" s="36">
        <v>0.625</v>
      </c>
      <c r="AZ56" s="36">
        <v>0</v>
      </c>
      <c r="BA56" s="36">
        <v>0</v>
      </c>
      <c r="BB56" s="36">
        <v>0.5</v>
      </c>
      <c r="BC56" s="36">
        <v>0.25</v>
      </c>
      <c r="BD56" s="36">
        <v>0.3</v>
      </c>
      <c r="BE56" s="36">
        <v>0.47</v>
      </c>
      <c r="BF56" s="36">
        <v>0.01</v>
      </c>
      <c r="BG56" s="36">
        <v>0</v>
      </c>
      <c r="BH56" s="36">
        <v>0.17499999999999999</v>
      </c>
      <c r="BI56" s="36">
        <v>76</v>
      </c>
      <c r="BJ56" s="36">
        <v>85</v>
      </c>
      <c r="BK56" s="36">
        <v>27.91667</v>
      </c>
      <c r="BL56" s="36">
        <v>16.375</v>
      </c>
      <c r="BM56" s="8">
        <v>1.1617399752140045E-2</v>
      </c>
      <c r="BN56" s="8">
        <v>5344143012</v>
      </c>
      <c r="BO56" t="s">
        <v>149</v>
      </c>
      <c r="BP56" s="8">
        <v>1</v>
      </c>
      <c r="BQ56" s="8">
        <v>1</v>
      </c>
      <c r="BR56" s="8">
        <v>5797086720</v>
      </c>
      <c r="BS56" s="8">
        <v>0</v>
      </c>
      <c r="BT56" s="8"/>
      <c r="BU56" s="8"/>
      <c r="BV56" s="8"/>
      <c r="BW56" s="8"/>
      <c r="BX56" s="8">
        <v>6.8658593548178957E-3</v>
      </c>
      <c r="BY56" s="8"/>
      <c r="BZ56" s="8">
        <v>45</v>
      </c>
      <c r="CA56" s="7" t="s">
        <v>1143</v>
      </c>
      <c r="CB56" s="8">
        <v>2718730000000</v>
      </c>
      <c r="CC56" s="8">
        <v>44187</v>
      </c>
      <c r="CD56" s="8"/>
      <c r="CE56" s="8"/>
      <c r="CF56" s="8">
        <v>0.48316001892089844</v>
      </c>
      <c r="CG56" s="8">
        <v>5432943816.8030701</v>
      </c>
      <c r="CH56" s="8">
        <v>0</v>
      </c>
      <c r="CI56" s="8" t="s">
        <v>1148</v>
      </c>
      <c r="CJ56" s="8">
        <v>0</v>
      </c>
      <c r="CK56" s="8">
        <v>1</v>
      </c>
      <c r="CL56" s="8">
        <v>1</v>
      </c>
      <c r="CM56" s="8">
        <v>0</v>
      </c>
      <c r="CN56" s="8">
        <v>0</v>
      </c>
      <c r="CO56" s="8">
        <v>1</v>
      </c>
      <c r="CP56" s="8">
        <v>0</v>
      </c>
      <c r="CQ56" s="8">
        <v>0</v>
      </c>
      <c r="CR56" s="8">
        <v>0</v>
      </c>
      <c r="CS56" s="8">
        <v>0</v>
      </c>
      <c r="CT56" s="8">
        <v>0</v>
      </c>
      <c r="CU56" s="8">
        <v>1</v>
      </c>
      <c r="CV56" s="8">
        <v>0</v>
      </c>
      <c r="CW56" s="8">
        <v>0</v>
      </c>
      <c r="CX56" s="8">
        <v>0</v>
      </c>
      <c r="CY56" s="8">
        <v>0</v>
      </c>
      <c r="CZ56" s="9">
        <f>IFERROR(VLOOKUP(A56,'FSI2020 Results'!B:H,4,0),"")</f>
        <v>238.68228392249432</v>
      </c>
      <c r="DA56" s="9">
        <f>IFERROR(VLOOKUP(A56,'FSI2020 Results'!B:H,5,0),"")</f>
        <v>7.0095789795718687E-3</v>
      </c>
      <c r="DB56" s="9">
        <f>IFERROR(VLOOKUP(A56,'FSI2020 Results'!B:H,6,0),"")</f>
        <v>47.837499999999999</v>
      </c>
      <c r="DC56" s="9">
        <f>IFERROR(VLOOKUP($A56,'SS2020'!$A:$AB,24,0),"")</f>
        <v>47.837499999999999</v>
      </c>
      <c r="DD56" s="9">
        <f>IFERROR(VLOOKUP($A56,'SS2020'!$A:$AB,25,0),"")</f>
        <v>58</v>
      </c>
      <c r="DE56" s="9">
        <f>IFERROR(VLOOKUP($A56,'SS2020'!$A:$AB,26,0),"")</f>
        <v>78.75</v>
      </c>
      <c r="DF56" s="9">
        <f>IFERROR(VLOOKUP($A56,'SS2020'!$A:$AB,27,0),"")</f>
        <v>34.583333333333336</v>
      </c>
      <c r="DG56" s="39">
        <f>IFERROR(VLOOKUP(A56,'GSW2020'!A:D,4,0),"")</f>
        <v>1.0364402672268663E-2</v>
      </c>
      <c r="DH56" s="9">
        <f>IFERROR(VLOOKUP(A56,'GSW2020'!A:E,5,0),"")</f>
        <v>5432943816.8030701</v>
      </c>
      <c r="DI56" s="9">
        <f t="shared" si="0"/>
        <v>1</v>
      </c>
      <c r="DJ56" s="9">
        <f t="shared" si="1"/>
        <v>1</v>
      </c>
      <c r="DK56" s="9">
        <f>IFERROR(IF(INDEX('FSI2020 Results'!A:A,MATCH('Country characteristics'!A112,'FSI2020 Results'!B:B,0))&lt;11,1,0),"")</f>
        <v>0</v>
      </c>
      <c r="DL56" s="9">
        <f>IFERROR(IF(INDEX('FSI2020 Results'!A:A,MATCH('Country characteristics'!A112,'FSI2020 Results'!B:B,0))&lt;16,1,0),"")</f>
        <v>0</v>
      </c>
      <c r="DM56" s="10">
        <f t="shared" si="2"/>
        <v>0</v>
      </c>
      <c r="DN56" s="9">
        <f t="shared" si="3"/>
        <v>0</v>
      </c>
      <c r="DO56" s="9">
        <f t="shared" si="4"/>
        <v>0</v>
      </c>
      <c r="DP56" s="10">
        <f t="shared" si="5"/>
        <v>0</v>
      </c>
      <c r="DQ56" s="9">
        <f t="shared" si="6"/>
        <v>0</v>
      </c>
      <c r="DR56" s="9">
        <f t="shared" si="7"/>
        <v>0</v>
      </c>
      <c r="DS56" s="9">
        <f t="shared" si="8"/>
        <v>0</v>
      </c>
      <c r="DT56" s="10">
        <f t="shared" si="9"/>
        <v>0</v>
      </c>
      <c r="DU56" s="10">
        <f t="shared" si="10"/>
        <v>0</v>
      </c>
      <c r="DV56" s="9">
        <f t="shared" si="11"/>
        <v>0</v>
      </c>
      <c r="DW56" s="9">
        <f t="shared" si="12"/>
        <v>0</v>
      </c>
      <c r="DX56" s="9">
        <f t="shared" si="13"/>
        <v>0</v>
      </c>
      <c r="DY56" s="10">
        <f t="shared" si="14"/>
        <v>0</v>
      </c>
      <c r="DZ56" s="9">
        <f t="shared" si="15"/>
        <v>0</v>
      </c>
      <c r="EA56" s="10">
        <f t="shared" si="16"/>
        <v>0</v>
      </c>
      <c r="EB56" s="9">
        <f t="shared" si="17"/>
        <v>0</v>
      </c>
      <c r="EC56" s="9">
        <f t="shared" si="18"/>
        <v>1</v>
      </c>
      <c r="ED56" s="9">
        <f t="shared" si="19"/>
        <v>1</v>
      </c>
      <c r="EE56" s="9">
        <f t="shared" si="20"/>
        <v>0</v>
      </c>
      <c r="EF56" s="9">
        <v>1</v>
      </c>
      <c r="EG56" s="9">
        <f t="shared" si="21"/>
        <v>1</v>
      </c>
      <c r="EH56" s="9">
        <f t="shared" si="22"/>
        <v>0</v>
      </c>
      <c r="EI56" s="9">
        <f t="shared" si="23"/>
        <v>0</v>
      </c>
      <c r="EJ56" s="9">
        <f t="shared" si="24"/>
        <v>0</v>
      </c>
      <c r="EK56" s="9">
        <f t="shared" si="25"/>
        <v>0</v>
      </c>
      <c r="EL56" s="9">
        <f t="shared" si="26"/>
        <v>0</v>
      </c>
      <c r="EM56" s="9">
        <f t="shared" si="27"/>
        <v>0</v>
      </c>
      <c r="EN56" s="9">
        <f t="shared" si="28"/>
        <v>0</v>
      </c>
      <c r="EO56" s="9">
        <f t="shared" si="29"/>
        <v>0</v>
      </c>
      <c r="EP56" s="9">
        <f t="shared" si="30"/>
        <v>0</v>
      </c>
      <c r="EQ56" s="9">
        <f t="shared" si="31"/>
        <v>1</v>
      </c>
      <c r="ER56" s="9">
        <f t="shared" si="32"/>
        <v>0</v>
      </c>
      <c r="ES56" s="9">
        <f t="shared" si="33"/>
        <v>0</v>
      </c>
      <c r="ET56" s="10">
        <f t="shared" si="34"/>
        <v>0</v>
      </c>
      <c r="EU56" s="10">
        <f t="shared" si="35"/>
        <v>1</v>
      </c>
      <c r="EV56" s="10">
        <f t="shared" si="36"/>
        <v>1</v>
      </c>
      <c r="EW56" s="10">
        <f t="shared" si="37"/>
        <v>1</v>
      </c>
      <c r="EX56" s="10">
        <f t="shared" si="38"/>
        <v>0</v>
      </c>
      <c r="EY56" s="10">
        <f t="shared" si="39"/>
        <v>0</v>
      </c>
      <c r="EZ56" s="10">
        <f t="shared" si="40"/>
        <v>0</v>
      </c>
      <c r="FA56" s="10">
        <f t="shared" si="41"/>
        <v>1</v>
      </c>
      <c r="FB56" s="10">
        <f t="shared" si="42"/>
        <v>0</v>
      </c>
      <c r="FC56" s="10">
        <f t="shared" si="43"/>
        <v>0</v>
      </c>
      <c r="FD56" s="10">
        <f t="shared" si="44"/>
        <v>0</v>
      </c>
      <c r="FE56" s="10">
        <f t="shared" si="45"/>
        <v>0</v>
      </c>
    </row>
    <row r="57" spans="1:161">
      <c r="A57" t="s">
        <v>245</v>
      </c>
      <c r="B57" t="s">
        <v>245</v>
      </c>
      <c r="C57" t="s">
        <v>245</v>
      </c>
      <c r="D57">
        <v>1</v>
      </c>
      <c r="E57">
        <v>1</v>
      </c>
      <c r="F57" t="s">
        <v>246</v>
      </c>
      <c r="G57" t="s">
        <v>247</v>
      </c>
      <c r="H57" t="s">
        <v>245</v>
      </c>
      <c r="I57" s="8">
        <v>1</v>
      </c>
      <c r="J57" s="7" t="s">
        <v>1149</v>
      </c>
      <c r="K57" s="7" t="s">
        <v>1128</v>
      </c>
      <c r="L57" s="8">
        <v>0</v>
      </c>
      <c r="M57" s="8">
        <v>0</v>
      </c>
      <c r="N57" s="8">
        <v>0</v>
      </c>
      <c r="O57" s="8">
        <v>1</v>
      </c>
      <c r="P57" s="8">
        <v>0</v>
      </c>
      <c r="Q57" s="8">
        <v>0</v>
      </c>
      <c r="R57" s="8">
        <v>0</v>
      </c>
      <c r="S57" s="8">
        <v>0</v>
      </c>
      <c r="T57" s="8">
        <v>0</v>
      </c>
      <c r="U57" s="8">
        <v>0</v>
      </c>
      <c r="V57" s="8">
        <v>0</v>
      </c>
      <c r="W57" s="8">
        <v>0</v>
      </c>
      <c r="X57" s="8">
        <v>0</v>
      </c>
      <c r="Y57" s="8">
        <v>0</v>
      </c>
      <c r="Z57" s="8">
        <v>0</v>
      </c>
      <c r="AA57" s="8">
        <v>0</v>
      </c>
      <c r="AB57" s="7" t="s">
        <v>1142</v>
      </c>
      <c r="AC57" s="1">
        <v>0</v>
      </c>
      <c r="AD57" s="1">
        <v>0</v>
      </c>
      <c r="AE57" s="7" t="s">
        <v>1136</v>
      </c>
      <c r="AF57" s="8">
        <v>1042170000000</v>
      </c>
      <c r="AG57" s="8"/>
      <c r="AH57" s="7" t="s">
        <v>896</v>
      </c>
      <c r="AI57" s="8"/>
      <c r="AJ57" s="8"/>
      <c r="AK57" s="8">
        <v>57</v>
      </c>
      <c r="AL57" s="8">
        <v>188.78739929199219</v>
      </c>
      <c r="AM57" s="8">
        <v>5.9533999301493168E-3</v>
      </c>
      <c r="AN57" s="8">
        <v>61.450000762939453</v>
      </c>
      <c r="AO57" s="36">
        <v>0.5</v>
      </c>
      <c r="AP57" s="36">
        <v>0.25</v>
      </c>
      <c r="AQ57" s="36">
        <v>0.9</v>
      </c>
      <c r="AR57" s="36">
        <v>0.5</v>
      </c>
      <c r="AS57" s="36">
        <v>1</v>
      </c>
      <c r="AT57" s="36">
        <v>1</v>
      </c>
      <c r="AU57" s="36">
        <v>1</v>
      </c>
      <c r="AV57" s="36">
        <v>1</v>
      </c>
      <c r="AW57" s="36">
        <v>1</v>
      </c>
      <c r="AX57" s="36">
        <v>1</v>
      </c>
      <c r="AY57" s="36">
        <v>0.5</v>
      </c>
      <c r="AZ57" s="36">
        <v>0.75</v>
      </c>
      <c r="BA57" s="36">
        <v>0.4</v>
      </c>
      <c r="BB57" s="36">
        <v>0.5</v>
      </c>
      <c r="BC57" s="36">
        <v>0.25</v>
      </c>
      <c r="BD57" s="36">
        <v>0.3</v>
      </c>
      <c r="BE57" s="36">
        <v>0.65</v>
      </c>
      <c r="BF57" s="36">
        <v>0.52</v>
      </c>
      <c r="BG57" s="36">
        <v>0</v>
      </c>
      <c r="BH57" s="36">
        <v>0.27</v>
      </c>
      <c r="BI57" s="36">
        <v>63</v>
      </c>
      <c r="BJ57" s="36">
        <v>100</v>
      </c>
      <c r="BK57" s="36">
        <v>45</v>
      </c>
      <c r="BL57" s="36">
        <v>36</v>
      </c>
      <c r="BM57" s="8">
        <v>5.3850002586841583E-4</v>
      </c>
      <c r="BN57" s="8">
        <v>247737839.09999999</v>
      </c>
      <c r="BO57" t="s">
        <v>245</v>
      </c>
      <c r="BP57" s="8">
        <v>1</v>
      </c>
      <c r="BQ57" s="8">
        <v>1</v>
      </c>
      <c r="BR57" s="8">
        <v>22052352000</v>
      </c>
      <c r="BS57" s="8">
        <v>0</v>
      </c>
      <c r="BT57" s="8"/>
      <c r="BU57" s="8"/>
      <c r="BV57" s="8"/>
      <c r="BW57" s="8"/>
      <c r="BX57" s="8">
        <v>3.1134081279047834E-3</v>
      </c>
      <c r="BY57" s="8"/>
      <c r="BZ57" s="8">
        <v>6</v>
      </c>
      <c r="CA57" s="7" t="s">
        <v>1139</v>
      </c>
      <c r="CB57" s="8">
        <v>1042170000000</v>
      </c>
      <c r="CC57" s="8">
        <v>8481.99267578125</v>
      </c>
      <c r="CD57" s="8"/>
      <c r="CE57" s="8"/>
      <c r="CF57" s="8">
        <v>0.25</v>
      </c>
      <c r="CG57" s="8">
        <v>659492702.73102701</v>
      </c>
      <c r="CH57" s="8">
        <v>0</v>
      </c>
      <c r="CI57" s="8" t="s">
        <v>1148</v>
      </c>
      <c r="CJ57" s="8">
        <v>0</v>
      </c>
      <c r="CK57" s="8">
        <v>0</v>
      </c>
      <c r="CL57" s="8">
        <v>1</v>
      </c>
      <c r="CM57" s="8">
        <v>0</v>
      </c>
      <c r="CN57" s="8">
        <v>0</v>
      </c>
      <c r="CO57" s="8">
        <v>1</v>
      </c>
      <c r="CP57" s="8">
        <v>0</v>
      </c>
      <c r="CQ57" s="8">
        <v>0</v>
      </c>
      <c r="CR57" s="8">
        <v>0</v>
      </c>
      <c r="CS57" s="8">
        <v>0</v>
      </c>
      <c r="CT57" s="8">
        <v>0</v>
      </c>
      <c r="CU57" s="8">
        <v>1</v>
      </c>
      <c r="CV57" s="8">
        <v>0</v>
      </c>
      <c r="CW57" s="8">
        <v>0</v>
      </c>
      <c r="CX57" s="8">
        <v>0</v>
      </c>
      <c r="CY57" s="8">
        <v>0</v>
      </c>
      <c r="CZ57" s="9">
        <f>IFERROR(VLOOKUP(A57,'FSI2020 Results'!B:H,4,0),"")</f>
        <v>143.83507759117248</v>
      </c>
      <c r="DA57" s="9">
        <f>IFERROR(VLOOKUP(A57,'FSI2020 Results'!B:H,5,0),"")</f>
        <v>4.2241230469185756E-3</v>
      </c>
      <c r="DB57" s="9">
        <f>IFERROR(VLOOKUP(A57,'FSI2020 Results'!B:H,6,0),"")</f>
        <v>51.075000000000003</v>
      </c>
      <c r="DC57" s="9">
        <f>IFERROR(VLOOKUP($A57,'SS2020'!$A:$AB,24,0),"")</f>
        <v>51.075000000000003</v>
      </c>
      <c r="DD57" s="9">
        <f>IFERROR(VLOOKUP($A57,'SS2020'!$A:$AB,25,0),"")</f>
        <v>56.8</v>
      </c>
      <c r="DE57" s="9">
        <f>IFERROR(VLOOKUP($A57,'SS2020'!$A:$AB,26,0),"")</f>
        <v>100</v>
      </c>
      <c r="DF57" s="9">
        <f>IFERROR(VLOOKUP($A57,'SS2020'!$A:$AB,27,0),"")</f>
        <v>30</v>
      </c>
      <c r="DG57" s="39">
        <f>IFERROR(VLOOKUP(A57,'GSW2020'!A:D,4,0),"")</f>
        <v>1.2581112857061041E-3</v>
      </c>
      <c r="DH57" s="9">
        <f>IFERROR(VLOOKUP(A57,'GSW2020'!A:E,5,0),"")</f>
        <v>659492702.73102701</v>
      </c>
      <c r="DI57" s="9">
        <f t="shared" si="0"/>
        <v>1</v>
      </c>
      <c r="DJ57" s="9">
        <f t="shared" si="1"/>
        <v>1</v>
      </c>
      <c r="DK57" s="9">
        <f>IFERROR(IF(INDEX('FSI2020 Results'!A:A,MATCH('Country characteristics'!A113,'FSI2020 Results'!B:B,0))&lt;11,1,0),"")</f>
        <v>0</v>
      </c>
      <c r="DL57" s="9">
        <f>IFERROR(IF(INDEX('FSI2020 Results'!A:A,MATCH('Country characteristics'!A113,'FSI2020 Results'!B:B,0))&lt;16,1,0),"")</f>
        <v>0</v>
      </c>
      <c r="DM57" s="10">
        <f t="shared" si="2"/>
        <v>0</v>
      </c>
      <c r="DN57" s="9">
        <f t="shared" si="3"/>
        <v>0</v>
      </c>
      <c r="DO57" s="9">
        <f t="shared" si="4"/>
        <v>0</v>
      </c>
      <c r="DP57" s="10">
        <f t="shared" si="5"/>
        <v>0</v>
      </c>
      <c r="DQ57" s="9">
        <f t="shared" si="6"/>
        <v>0</v>
      </c>
      <c r="DR57" s="9">
        <f t="shared" si="7"/>
        <v>0</v>
      </c>
      <c r="DS57" s="9">
        <f t="shared" si="8"/>
        <v>0</v>
      </c>
      <c r="DT57" s="10">
        <f t="shared" si="9"/>
        <v>0</v>
      </c>
      <c r="DU57" s="10">
        <f t="shared" si="10"/>
        <v>0</v>
      </c>
      <c r="DV57" s="9">
        <f t="shared" si="11"/>
        <v>0</v>
      </c>
      <c r="DW57" s="9">
        <f t="shared" si="12"/>
        <v>0</v>
      </c>
      <c r="DX57" s="9">
        <f t="shared" si="13"/>
        <v>0</v>
      </c>
      <c r="DY57" s="10">
        <f t="shared" si="14"/>
        <v>0</v>
      </c>
      <c r="DZ57" s="9">
        <f t="shared" si="15"/>
        <v>0</v>
      </c>
      <c r="EA57" s="10">
        <f t="shared" si="16"/>
        <v>0</v>
      </c>
      <c r="EB57" s="9">
        <f t="shared" si="17"/>
        <v>0</v>
      </c>
      <c r="EC57" s="9">
        <f t="shared" si="18"/>
        <v>1</v>
      </c>
      <c r="ED57" s="9">
        <f t="shared" si="19"/>
        <v>1</v>
      </c>
      <c r="EE57" s="9">
        <f t="shared" si="20"/>
        <v>0</v>
      </c>
      <c r="EF57" s="9">
        <v>1</v>
      </c>
      <c r="EG57" s="9">
        <f t="shared" si="21"/>
        <v>0</v>
      </c>
      <c r="EH57" s="9">
        <f t="shared" si="22"/>
        <v>0</v>
      </c>
      <c r="EI57" s="9">
        <f t="shared" si="23"/>
        <v>0</v>
      </c>
      <c r="EJ57" s="9">
        <f t="shared" si="24"/>
        <v>1</v>
      </c>
      <c r="EK57" s="9">
        <f t="shared" si="25"/>
        <v>0</v>
      </c>
      <c r="EL57" s="9">
        <f t="shared" si="26"/>
        <v>0</v>
      </c>
      <c r="EM57" s="9">
        <f t="shared" si="27"/>
        <v>0</v>
      </c>
      <c r="EN57" s="9">
        <f t="shared" si="28"/>
        <v>0</v>
      </c>
      <c r="EO57" s="9">
        <f t="shared" si="29"/>
        <v>0</v>
      </c>
      <c r="EP57" s="9">
        <f t="shared" si="30"/>
        <v>0</v>
      </c>
      <c r="EQ57" s="9">
        <f t="shared" si="31"/>
        <v>1</v>
      </c>
      <c r="ER57" s="9">
        <f t="shared" si="32"/>
        <v>0</v>
      </c>
      <c r="ES57" s="9">
        <f t="shared" si="33"/>
        <v>0</v>
      </c>
      <c r="ET57" s="10">
        <f t="shared" si="34"/>
        <v>0</v>
      </c>
      <c r="EU57" s="10">
        <f t="shared" si="35"/>
        <v>1</v>
      </c>
      <c r="EV57" s="10">
        <f t="shared" si="36"/>
        <v>0</v>
      </c>
      <c r="EW57" s="10">
        <f t="shared" si="37"/>
        <v>1</v>
      </c>
      <c r="EX57" s="10">
        <f t="shared" si="38"/>
        <v>0</v>
      </c>
      <c r="EY57" s="10">
        <f t="shared" si="39"/>
        <v>0</v>
      </c>
      <c r="EZ57" s="10">
        <f t="shared" si="40"/>
        <v>0</v>
      </c>
      <c r="FA57" s="10">
        <f t="shared" si="41"/>
        <v>1</v>
      </c>
      <c r="FB57" s="10">
        <f t="shared" si="42"/>
        <v>0</v>
      </c>
      <c r="FC57" s="10">
        <f t="shared" si="43"/>
        <v>0</v>
      </c>
      <c r="FD57" s="10">
        <f t="shared" si="44"/>
        <v>0</v>
      </c>
      <c r="FE57" s="10">
        <f t="shared" si="45"/>
        <v>0</v>
      </c>
    </row>
    <row r="58" spans="1:161">
      <c r="A58" t="s">
        <v>95</v>
      </c>
      <c r="B58" t="s">
        <v>95</v>
      </c>
      <c r="C58" t="s">
        <v>1173</v>
      </c>
      <c r="D58">
        <v>1</v>
      </c>
      <c r="E58">
        <v>1</v>
      </c>
      <c r="F58" t="s">
        <v>96</v>
      </c>
      <c r="G58" t="s">
        <v>97</v>
      </c>
      <c r="H58" t="s">
        <v>95</v>
      </c>
      <c r="I58" s="8"/>
      <c r="J58" s="7" t="s">
        <v>896</v>
      </c>
      <c r="K58" s="7" t="s">
        <v>1131</v>
      </c>
      <c r="L58" s="8">
        <v>1</v>
      </c>
      <c r="M58" s="8">
        <v>1</v>
      </c>
      <c r="N58" s="8">
        <v>0</v>
      </c>
      <c r="O58" s="8">
        <v>1</v>
      </c>
      <c r="P58" s="8">
        <v>0</v>
      </c>
      <c r="Q58" s="8">
        <v>0</v>
      </c>
      <c r="R58" s="8">
        <v>0</v>
      </c>
      <c r="S58" s="8">
        <v>0</v>
      </c>
      <c r="T58" s="8">
        <v>0</v>
      </c>
      <c r="U58" s="8">
        <v>0</v>
      </c>
      <c r="V58" s="8">
        <v>0</v>
      </c>
      <c r="W58" s="8">
        <v>0</v>
      </c>
      <c r="X58" s="8">
        <v>0</v>
      </c>
      <c r="Y58" s="8">
        <v>0</v>
      </c>
      <c r="Z58" s="8">
        <v>0</v>
      </c>
      <c r="AA58" s="8">
        <v>0</v>
      </c>
      <c r="AB58" s="7" t="s">
        <v>1132</v>
      </c>
      <c r="AC58" s="1">
        <v>0</v>
      </c>
      <c r="AD58" s="1">
        <v>0</v>
      </c>
      <c r="AE58" s="7" t="s">
        <v>1133</v>
      </c>
      <c r="AF58" s="8">
        <v>382487000000</v>
      </c>
      <c r="AG58" s="8"/>
      <c r="AH58" s="7" t="s">
        <v>896</v>
      </c>
      <c r="AI58" s="8"/>
      <c r="AJ58" s="8"/>
      <c r="AK58" s="8">
        <v>26</v>
      </c>
      <c r="AL58" s="8">
        <v>387.94100952148438</v>
      </c>
      <c r="AM58" s="8">
        <v>1.2233800254762173E-2</v>
      </c>
      <c r="AN58" s="8">
        <v>50.650001525878906</v>
      </c>
      <c r="AO58" s="36">
        <v>0.24</v>
      </c>
      <c r="AP58" s="36">
        <v>0.375</v>
      </c>
      <c r="AQ58" s="36">
        <v>0.9</v>
      </c>
      <c r="AR58" s="36">
        <v>0.5</v>
      </c>
      <c r="AS58" s="36">
        <v>1</v>
      </c>
      <c r="AT58" s="36">
        <v>0.9</v>
      </c>
      <c r="AU58" s="36">
        <v>0.5</v>
      </c>
      <c r="AV58" s="36">
        <v>0.75</v>
      </c>
      <c r="AW58" s="36">
        <v>0.5</v>
      </c>
      <c r="AX58" s="36">
        <v>0.75</v>
      </c>
      <c r="AY58" s="36">
        <v>0.25</v>
      </c>
      <c r="AZ58" s="36">
        <v>0.75</v>
      </c>
      <c r="BA58" s="36">
        <v>0.9</v>
      </c>
      <c r="BB58" s="36">
        <v>0.5</v>
      </c>
      <c r="BC58" s="36">
        <v>0.5</v>
      </c>
      <c r="BD58" s="36">
        <v>0.3</v>
      </c>
      <c r="BE58" s="36">
        <v>0.41</v>
      </c>
      <c r="BF58" s="36">
        <v>0</v>
      </c>
      <c r="BG58" s="36">
        <v>0</v>
      </c>
      <c r="BH58" s="36">
        <v>0.105</v>
      </c>
      <c r="BI58" s="36">
        <v>60.3</v>
      </c>
      <c r="BJ58" s="36">
        <v>68</v>
      </c>
      <c r="BK58" s="36">
        <v>53.333329999999997</v>
      </c>
      <c r="BL58" s="36">
        <v>12.875</v>
      </c>
      <c r="BM58" s="8">
        <v>2.6612300425767899E-2</v>
      </c>
      <c r="BN58" s="8">
        <v>12241992685</v>
      </c>
      <c r="BO58" t="s">
        <v>95</v>
      </c>
      <c r="BP58" s="8">
        <v>1</v>
      </c>
      <c r="BQ58" s="8">
        <v>1</v>
      </c>
      <c r="BR58" s="8">
        <v>3142953992192</v>
      </c>
      <c r="BS58" s="8">
        <v>1</v>
      </c>
      <c r="BT58" s="8">
        <v>11</v>
      </c>
      <c r="BU58" s="8">
        <v>1363.3911904394026</v>
      </c>
      <c r="BV58" s="8">
        <v>3.5892679829809579E-2</v>
      </c>
      <c r="BW58" s="8">
        <v>75.666428949333323</v>
      </c>
      <c r="BX58" s="8">
        <v>3.1169677422435111E-2</v>
      </c>
      <c r="BY58" s="8">
        <v>5.0000000000000002E-5</v>
      </c>
      <c r="BZ58" s="8">
        <v>20</v>
      </c>
      <c r="CA58" s="7" t="s">
        <v>1143</v>
      </c>
      <c r="CB58" s="8">
        <v>382487000000</v>
      </c>
      <c r="CC58" s="8">
        <v>9230</v>
      </c>
      <c r="CD58" s="8"/>
      <c r="CE58" s="8"/>
      <c r="CF58" s="8">
        <v>0.125</v>
      </c>
      <c r="CG58" s="8">
        <v>18142531909.2033</v>
      </c>
      <c r="CH58" s="8">
        <v>0</v>
      </c>
      <c r="CI58" s="8" t="s">
        <v>1134</v>
      </c>
      <c r="CJ58" s="8">
        <v>0</v>
      </c>
      <c r="CK58" s="8">
        <v>0</v>
      </c>
      <c r="CL58" s="8">
        <v>0</v>
      </c>
      <c r="CM58" s="8">
        <v>1</v>
      </c>
      <c r="CN58" s="8">
        <v>1</v>
      </c>
      <c r="CO58" s="8">
        <v>0</v>
      </c>
      <c r="CP58" s="8">
        <v>0</v>
      </c>
      <c r="CQ58" s="8">
        <v>0</v>
      </c>
      <c r="CR58" s="8">
        <v>0</v>
      </c>
      <c r="CS58" s="8">
        <v>0</v>
      </c>
      <c r="CT58" s="8">
        <v>0</v>
      </c>
      <c r="CU58" s="8">
        <v>0</v>
      </c>
      <c r="CV58" s="8">
        <v>1</v>
      </c>
      <c r="CW58" s="8">
        <v>0</v>
      </c>
      <c r="CX58" s="8">
        <v>0</v>
      </c>
      <c r="CY58" s="8">
        <v>0</v>
      </c>
      <c r="CZ58" s="9">
        <f>IFERROR(VLOOKUP(A58,'FSI2020 Results'!B:H,4,0),"")</f>
        <v>363.7959507447805</v>
      </c>
      <c r="DA58" s="9">
        <f>IFERROR(VLOOKUP(A58,'FSI2020 Results'!B:H,5,0),"")</f>
        <v>1.0683894955614044E-2</v>
      </c>
      <c r="DB58" s="9">
        <f>IFERROR(VLOOKUP(A58,'FSI2020 Results'!B:H,6,0),"")</f>
        <v>48.15</v>
      </c>
      <c r="DC58" s="9">
        <f>IFERROR(VLOOKUP($A58,'SS2020'!$A:$AB,24,0),"")</f>
        <v>48.15</v>
      </c>
      <c r="DD58" s="9">
        <f>IFERROR(VLOOKUP($A58,'SS2020'!$A:$AB,25,0),"")</f>
        <v>60.3</v>
      </c>
      <c r="DE58" s="9">
        <f>IFERROR(VLOOKUP($A58,'SS2020'!$A:$AB,26,0),"")</f>
        <v>57</v>
      </c>
      <c r="DF58" s="9">
        <f>IFERROR(VLOOKUP($A58,'SS2020'!$A:$AB,27,0),"")</f>
        <v>55.833333333333336</v>
      </c>
      <c r="DG58" s="39">
        <f>IFERROR(VLOOKUP(A58,'GSW2020'!A:D,4,0),"")</f>
        <v>3.4610427153673982E-2</v>
      </c>
      <c r="DH58" s="9">
        <f>IFERROR(VLOOKUP(A58,'GSW2020'!A:E,5,0),"")</f>
        <v>18142531909.2033</v>
      </c>
      <c r="DI58" s="9">
        <f t="shared" si="0"/>
        <v>1</v>
      </c>
      <c r="DJ58" s="9">
        <f t="shared" si="1"/>
        <v>1</v>
      </c>
      <c r="DK58" s="9">
        <f>IFERROR(IF(INDEX('FSI2020 Results'!A:A,MATCH('Country characteristics'!A117,'FSI2020 Results'!B:B,0))&lt;11,1,0),"")</f>
        <v>0</v>
      </c>
      <c r="DL58" s="9">
        <f>IFERROR(IF(INDEX('FSI2020 Results'!A:A,MATCH('Country characteristics'!A117,'FSI2020 Results'!B:B,0))&lt;16,1,0),"")</f>
        <v>0</v>
      </c>
      <c r="DM58" s="10">
        <f t="shared" si="2"/>
        <v>1</v>
      </c>
      <c r="DN58" s="9">
        <f t="shared" si="3"/>
        <v>1</v>
      </c>
      <c r="DO58" s="9">
        <f t="shared" si="4"/>
        <v>1</v>
      </c>
      <c r="DP58" s="10">
        <f t="shared" si="5"/>
        <v>0</v>
      </c>
      <c r="DQ58" s="9">
        <f t="shared" si="6"/>
        <v>1</v>
      </c>
      <c r="DR58" s="9">
        <f t="shared" si="7"/>
        <v>1</v>
      </c>
      <c r="DS58" s="9">
        <f t="shared" si="8"/>
        <v>1</v>
      </c>
      <c r="DT58" s="10">
        <f t="shared" si="9"/>
        <v>1</v>
      </c>
      <c r="DU58" s="10">
        <f t="shared" si="10"/>
        <v>0</v>
      </c>
      <c r="DV58" s="9">
        <f t="shared" si="11"/>
        <v>1</v>
      </c>
      <c r="DW58" s="9">
        <f t="shared" si="12"/>
        <v>0</v>
      </c>
      <c r="DX58" s="9">
        <f t="shared" si="13"/>
        <v>0</v>
      </c>
      <c r="DY58" s="10">
        <f t="shared" si="14"/>
        <v>0</v>
      </c>
      <c r="DZ58" s="9">
        <f t="shared" si="15"/>
        <v>0</v>
      </c>
      <c r="EA58" s="10">
        <f t="shared" si="16"/>
        <v>0</v>
      </c>
      <c r="EB58" s="9">
        <f t="shared" si="17"/>
        <v>0</v>
      </c>
      <c r="EC58" s="9">
        <f t="shared" si="18"/>
        <v>0</v>
      </c>
      <c r="ED58" s="9">
        <f t="shared" si="19"/>
        <v>0</v>
      </c>
      <c r="EE58" s="9">
        <f t="shared" si="20"/>
        <v>0</v>
      </c>
      <c r="EF58" s="9">
        <v>1</v>
      </c>
      <c r="EG58" s="9">
        <f t="shared" si="21"/>
        <v>0</v>
      </c>
      <c r="EH58" s="9">
        <f t="shared" si="22"/>
        <v>1</v>
      </c>
      <c r="EI58" s="9">
        <f t="shared" si="23"/>
        <v>0</v>
      </c>
      <c r="EJ58" s="9">
        <f t="shared" si="24"/>
        <v>0</v>
      </c>
      <c r="EK58" s="9">
        <f t="shared" si="25"/>
        <v>0</v>
      </c>
      <c r="EL58" s="9">
        <f t="shared" si="26"/>
        <v>0</v>
      </c>
      <c r="EM58" s="9">
        <f t="shared" si="27"/>
        <v>0</v>
      </c>
      <c r="EN58" s="9">
        <f t="shared" si="28"/>
        <v>0</v>
      </c>
      <c r="EO58" s="9">
        <f t="shared" si="29"/>
        <v>0</v>
      </c>
      <c r="EP58" s="9">
        <f t="shared" si="30"/>
        <v>0</v>
      </c>
      <c r="EQ58" s="9">
        <f t="shared" si="31"/>
        <v>0</v>
      </c>
      <c r="ER58" s="9">
        <f t="shared" si="32"/>
        <v>0</v>
      </c>
      <c r="ES58" s="9">
        <f t="shared" si="33"/>
        <v>1</v>
      </c>
      <c r="ET58" s="10">
        <f t="shared" si="34"/>
        <v>0</v>
      </c>
      <c r="EU58" s="10">
        <f t="shared" si="35"/>
        <v>0</v>
      </c>
      <c r="EV58" s="10">
        <f t="shared" si="36"/>
        <v>0</v>
      </c>
      <c r="EW58" s="10">
        <f t="shared" si="37"/>
        <v>0</v>
      </c>
      <c r="EX58" s="10">
        <f t="shared" si="38"/>
        <v>0</v>
      </c>
      <c r="EY58" s="10">
        <f t="shared" si="39"/>
        <v>0</v>
      </c>
      <c r="EZ58" s="10">
        <f t="shared" si="40"/>
        <v>0</v>
      </c>
      <c r="FA58" s="10">
        <f t="shared" si="41"/>
        <v>0</v>
      </c>
      <c r="FB58" s="10">
        <f t="shared" si="42"/>
        <v>1</v>
      </c>
      <c r="FC58" s="10">
        <f t="shared" si="43"/>
        <v>0</v>
      </c>
      <c r="FD58" s="10">
        <f t="shared" si="44"/>
        <v>0</v>
      </c>
      <c r="FE58" s="10">
        <f t="shared" si="45"/>
        <v>0</v>
      </c>
    </row>
    <row r="59" spans="1:161">
      <c r="A59" t="s">
        <v>137</v>
      </c>
      <c r="B59" t="s">
        <v>137</v>
      </c>
      <c r="C59" t="s">
        <v>137</v>
      </c>
      <c r="D59">
        <v>1</v>
      </c>
      <c r="E59">
        <v>1</v>
      </c>
      <c r="F59" t="s">
        <v>138</v>
      </c>
      <c r="G59" t="s">
        <v>139</v>
      </c>
      <c r="H59" t="s">
        <v>137</v>
      </c>
      <c r="I59" s="8"/>
      <c r="J59" s="7" t="s">
        <v>896</v>
      </c>
      <c r="K59" s="7" t="s">
        <v>896</v>
      </c>
      <c r="L59" s="8">
        <v>0</v>
      </c>
      <c r="M59" s="8">
        <v>0</v>
      </c>
      <c r="N59" s="8">
        <v>1</v>
      </c>
      <c r="O59" s="8">
        <v>1</v>
      </c>
      <c r="P59" s="8">
        <v>0</v>
      </c>
      <c r="Q59" s="8">
        <v>1</v>
      </c>
      <c r="R59" s="8">
        <v>1</v>
      </c>
      <c r="S59" s="8">
        <v>0</v>
      </c>
      <c r="T59" s="8">
        <v>0</v>
      </c>
      <c r="U59" s="8">
        <v>0</v>
      </c>
      <c r="V59" s="8">
        <v>0</v>
      </c>
      <c r="W59" s="8">
        <v>1</v>
      </c>
      <c r="X59" s="8">
        <v>0</v>
      </c>
      <c r="Y59" s="8">
        <v>1</v>
      </c>
      <c r="Z59" s="8">
        <v>0</v>
      </c>
      <c r="AA59" s="8">
        <v>0</v>
      </c>
      <c r="AB59" s="7" t="s">
        <v>1132</v>
      </c>
      <c r="AC59" s="1">
        <v>0</v>
      </c>
      <c r="AD59" s="1">
        <v>0</v>
      </c>
      <c r="AE59" s="7" t="s">
        <v>1133</v>
      </c>
      <c r="AF59" s="8"/>
      <c r="AG59" s="8"/>
      <c r="AH59" s="7" t="s">
        <v>896</v>
      </c>
      <c r="AI59" s="8"/>
      <c r="AJ59" s="8"/>
      <c r="AK59" s="8">
        <v>42</v>
      </c>
      <c r="AL59" s="8">
        <v>248.6846923828125</v>
      </c>
      <c r="AM59" s="8">
        <v>7.8423004597425461E-3</v>
      </c>
      <c r="AN59" s="8">
        <v>63.575000762939453</v>
      </c>
      <c r="AO59" s="36">
        <v>0.44</v>
      </c>
      <c r="AP59" s="36">
        <v>1</v>
      </c>
      <c r="AQ59" s="36">
        <v>0.5</v>
      </c>
      <c r="AR59" s="36">
        <v>0.5</v>
      </c>
      <c r="AS59" s="36">
        <v>0.95</v>
      </c>
      <c r="AT59" s="36">
        <v>1</v>
      </c>
      <c r="AU59" s="36">
        <v>1</v>
      </c>
      <c r="AV59" s="36">
        <v>1</v>
      </c>
      <c r="AW59" s="36">
        <v>0.5</v>
      </c>
      <c r="AX59" s="36">
        <v>1</v>
      </c>
      <c r="AY59" s="36">
        <v>0.75</v>
      </c>
      <c r="AZ59" s="36">
        <v>0.375</v>
      </c>
      <c r="BA59" s="36">
        <v>0.8</v>
      </c>
      <c r="BB59" s="36">
        <v>1</v>
      </c>
      <c r="BC59" s="36">
        <v>0.5</v>
      </c>
      <c r="BD59" s="36">
        <v>0.8</v>
      </c>
      <c r="BE59" s="36">
        <v>0.38</v>
      </c>
      <c r="BF59" s="36">
        <v>0.08</v>
      </c>
      <c r="BG59" s="36">
        <v>0</v>
      </c>
      <c r="BH59" s="36">
        <v>0.14000000000000001</v>
      </c>
      <c r="BI59" s="36">
        <v>67.8</v>
      </c>
      <c r="BJ59" s="36">
        <v>90</v>
      </c>
      <c r="BK59" s="36">
        <v>70.416659999999993</v>
      </c>
      <c r="BL59" s="36">
        <v>15</v>
      </c>
      <c r="BM59" s="8">
        <v>9.0649997582659125E-4</v>
      </c>
      <c r="BN59" s="8">
        <v>417003744</v>
      </c>
      <c r="BO59" t="s">
        <v>137</v>
      </c>
      <c r="BP59" s="8">
        <v>1</v>
      </c>
      <c r="BQ59" s="8">
        <v>1</v>
      </c>
      <c r="BR59" s="8">
        <v>44582375424</v>
      </c>
      <c r="BS59" s="8">
        <v>1</v>
      </c>
      <c r="BT59" s="8">
        <v>17</v>
      </c>
      <c r="BU59" s="8">
        <v>804.32238618289523</v>
      </c>
      <c r="BV59" s="8">
        <v>2.1174616712835683E-2</v>
      </c>
      <c r="BW59" s="8">
        <v>100</v>
      </c>
      <c r="BX59" s="8">
        <v>5.2034390147995008E-4</v>
      </c>
      <c r="BY59" s="8">
        <v>0</v>
      </c>
      <c r="BZ59" s="8">
        <v>4</v>
      </c>
      <c r="CA59" s="7" t="s">
        <v>896</v>
      </c>
      <c r="CB59" s="8">
        <v>6770532819</v>
      </c>
      <c r="CC59" s="8">
        <v>363.59971618652344</v>
      </c>
      <c r="CD59" s="8"/>
      <c r="CE59" s="8"/>
      <c r="CF59" s="8">
        <v>0</v>
      </c>
      <c r="CG59" s="8"/>
      <c r="CH59" s="8">
        <v>0</v>
      </c>
      <c r="CI59" s="8" t="s">
        <v>1134</v>
      </c>
      <c r="CJ59" s="8">
        <v>0</v>
      </c>
      <c r="CK59" s="8">
        <v>0</v>
      </c>
      <c r="CL59" s="8">
        <v>0</v>
      </c>
      <c r="CM59" s="8">
        <v>0</v>
      </c>
      <c r="CN59" s="8">
        <v>0</v>
      </c>
      <c r="CO59" s="8">
        <v>0</v>
      </c>
      <c r="CP59" s="8">
        <v>0</v>
      </c>
      <c r="CQ59" s="8">
        <v>0</v>
      </c>
      <c r="CR59" s="8">
        <v>0</v>
      </c>
      <c r="CS59" s="8">
        <v>0</v>
      </c>
      <c r="CT59" s="8">
        <v>0</v>
      </c>
      <c r="CU59" s="8">
        <v>0</v>
      </c>
      <c r="CV59" s="8">
        <v>1</v>
      </c>
      <c r="CW59" s="8">
        <v>0</v>
      </c>
      <c r="CX59" s="8">
        <v>0</v>
      </c>
      <c r="CY59" s="8">
        <v>0</v>
      </c>
      <c r="CZ59" s="9">
        <f>IFERROR(VLOOKUP(A59,'FSI2020 Results'!B:H,4,0),"")</f>
        <v>258.34415498585582</v>
      </c>
      <c r="DA59" s="9">
        <f>IFERROR(VLOOKUP(A59,'FSI2020 Results'!B:H,5,0),"")</f>
        <v>7.5870053215685998E-3</v>
      </c>
      <c r="DB59" s="9">
        <f>IFERROR(VLOOKUP(A59,'FSI2020 Results'!B:H,6,0),"")</f>
        <v>64.674999999999997</v>
      </c>
      <c r="DC59" s="9">
        <f>IFERROR(VLOOKUP($A59,'SS2020'!$A:$AB,24,0),"")</f>
        <v>64.674999999999997</v>
      </c>
      <c r="DD59" s="9">
        <f>IFERROR(VLOOKUP($A59,'SS2020'!$A:$AB,25,0),"")</f>
        <v>66.400000000000006</v>
      </c>
      <c r="DE59" s="9">
        <f>IFERROR(VLOOKUP($A59,'SS2020'!$A:$AB,26,0),"")</f>
        <v>100</v>
      </c>
      <c r="DF59" s="9">
        <f>IFERROR(VLOOKUP($A59,'SS2020'!$A:$AB,27,0),"")</f>
        <v>68.75</v>
      </c>
      <c r="DG59" s="39">
        <f>IFERROR(VLOOKUP(A59,'GSW2020'!A:D,4,0),"")</f>
        <v>8.7089938497769172E-4</v>
      </c>
      <c r="DH59" s="9">
        <f>IFERROR(VLOOKUP(A59,'GSW2020'!A:E,5,0),"")</f>
        <v>456519066.10421759</v>
      </c>
      <c r="DI59" s="9">
        <f t="shared" si="0"/>
        <v>1</v>
      </c>
      <c r="DJ59" s="9">
        <f t="shared" si="1"/>
        <v>1</v>
      </c>
      <c r="DK59" s="9">
        <f>IFERROR(IF(INDEX('FSI2020 Results'!A:A,MATCH('Country characteristics'!A118,'FSI2020 Results'!B:B,0))&lt;11,1,0),"")</f>
        <v>1</v>
      </c>
      <c r="DL59" s="9">
        <f>IFERROR(IF(INDEX('FSI2020 Results'!A:A,MATCH('Country characteristics'!A118,'FSI2020 Results'!B:B,0))&lt;16,1,0),"")</f>
        <v>1</v>
      </c>
      <c r="DM59" s="10">
        <f t="shared" si="2"/>
        <v>0</v>
      </c>
      <c r="DN59" s="9">
        <f t="shared" si="3"/>
        <v>0</v>
      </c>
      <c r="DO59" s="9">
        <f t="shared" si="4"/>
        <v>1</v>
      </c>
      <c r="DP59" s="10">
        <f t="shared" si="5"/>
        <v>1</v>
      </c>
      <c r="DQ59" s="9">
        <f t="shared" si="6"/>
        <v>1</v>
      </c>
      <c r="DR59" s="9">
        <f t="shared" si="7"/>
        <v>0</v>
      </c>
      <c r="DS59" s="9">
        <f t="shared" si="8"/>
        <v>1</v>
      </c>
      <c r="DT59" s="10">
        <f t="shared" si="9"/>
        <v>0</v>
      </c>
      <c r="DU59" s="10">
        <f t="shared" si="10"/>
        <v>1</v>
      </c>
      <c r="DV59" s="9">
        <f t="shared" si="11"/>
        <v>1</v>
      </c>
      <c r="DW59" s="9">
        <f t="shared" si="12"/>
        <v>0</v>
      </c>
      <c r="DX59" s="9">
        <f t="shared" si="13"/>
        <v>1</v>
      </c>
      <c r="DY59" s="10">
        <f t="shared" si="14"/>
        <v>1</v>
      </c>
      <c r="DZ59" s="9">
        <f t="shared" si="15"/>
        <v>0</v>
      </c>
      <c r="EA59" s="10">
        <f t="shared" si="16"/>
        <v>0</v>
      </c>
      <c r="EB59" s="9">
        <f t="shared" si="17"/>
        <v>1</v>
      </c>
      <c r="EC59" s="9">
        <f t="shared" si="18"/>
        <v>0</v>
      </c>
      <c r="ED59" s="9">
        <f t="shared" si="19"/>
        <v>1</v>
      </c>
      <c r="EE59" s="9">
        <f t="shared" si="20"/>
        <v>1</v>
      </c>
      <c r="EF59" s="9">
        <v>1</v>
      </c>
      <c r="EG59" s="9">
        <f t="shared" si="21"/>
        <v>0</v>
      </c>
      <c r="EH59" s="9">
        <f t="shared" si="22"/>
        <v>1</v>
      </c>
      <c r="EI59" s="9">
        <f t="shared" si="23"/>
        <v>0</v>
      </c>
      <c r="EJ59" s="9">
        <f t="shared" si="24"/>
        <v>0</v>
      </c>
      <c r="EK59" s="9">
        <f t="shared" si="25"/>
        <v>0</v>
      </c>
      <c r="EL59" s="9">
        <f t="shared" si="26"/>
        <v>0</v>
      </c>
      <c r="EM59" s="9">
        <f t="shared" si="27"/>
        <v>0</v>
      </c>
      <c r="EN59" s="9">
        <f t="shared" si="28"/>
        <v>0</v>
      </c>
      <c r="EO59" s="9">
        <f t="shared" si="29"/>
        <v>0</v>
      </c>
      <c r="EP59" s="9">
        <f t="shared" si="30"/>
        <v>0</v>
      </c>
      <c r="EQ59" s="9">
        <f t="shared" si="31"/>
        <v>0</v>
      </c>
      <c r="ER59" s="9">
        <f t="shared" si="32"/>
        <v>0</v>
      </c>
      <c r="ES59" s="9">
        <f t="shared" si="33"/>
        <v>1</v>
      </c>
      <c r="ET59" s="10">
        <f t="shared" si="34"/>
        <v>0</v>
      </c>
      <c r="EU59" s="10">
        <f t="shared" si="35"/>
        <v>0</v>
      </c>
      <c r="EV59" s="10">
        <f t="shared" si="36"/>
        <v>0</v>
      </c>
      <c r="EW59" s="10">
        <f t="shared" si="37"/>
        <v>0</v>
      </c>
      <c r="EX59" s="10">
        <f t="shared" si="38"/>
        <v>0</v>
      </c>
      <c r="EY59" s="10">
        <f t="shared" si="39"/>
        <v>0</v>
      </c>
      <c r="EZ59" s="10">
        <f t="shared" si="40"/>
        <v>0</v>
      </c>
      <c r="FA59" s="10">
        <f t="shared" si="41"/>
        <v>0</v>
      </c>
      <c r="FB59" s="10">
        <f t="shared" si="42"/>
        <v>1</v>
      </c>
      <c r="FC59" s="10">
        <f t="shared" si="43"/>
        <v>0</v>
      </c>
      <c r="FD59" s="10">
        <f t="shared" si="44"/>
        <v>0</v>
      </c>
      <c r="FE59" s="10">
        <f t="shared" si="45"/>
        <v>0</v>
      </c>
    </row>
    <row r="60" spans="1:161">
      <c r="A60" t="s">
        <v>122</v>
      </c>
      <c r="B60" t="s">
        <v>122</v>
      </c>
      <c r="C60" t="s">
        <v>1174</v>
      </c>
      <c r="D60">
        <v>1</v>
      </c>
      <c r="E60">
        <v>1</v>
      </c>
      <c r="F60" t="s">
        <v>123</v>
      </c>
      <c r="G60" t="s">
        <v>124</v>
      </c>
      <c r="H60" t="s">
        <v>122</v>
      </c>
      <c r="I60" s="8"/>
      <c r="J60" s="7" t="s">
        <v>896</v>
      </c>
      <c r="K60" s="7" t="s">
        <v>1131</v>
      </c>
      <c r="L60" s="8">
        <v>0</v>
      </c>
      <c r="M60" s="8">
        <v>1</v>
      </c>
      <c r="N60" s="8">
        <v>0</v>
      </c>
      <c r="O60" s="8">
        <v>1</v>
      </c>
      <c r="P60" s="8">
        <v>0</v>
      </c>
      <c r="Q60" s="8">
        <v>0</v>
      </c>
      <c r="R60" s="8">
        <v>0</v>
      </c>
      <c r="S60" s="8">
        <v>0</v>
      </c>
      <c r="T60" s="8">
        <v>0</v>
      </c>
      <c r="U60" s="8">
        <v>0</v>
      </c>
      <c r="V60" s="8">
        <v>0</v>
      </c>
      <c r="W60" s="8">
        <v>0</v>
      </c>
      <c r="X60" s="8">
        <v>0</v>
      </c>
      <c r="Y60" s="8">
        <v>0</v>
      </c>
      <c r="Z60" s="8">
        <v>0</v>
      </c>
      <c r="AA60" s="8">
        <v>0</v>
      </c>
      <c r="AB60" s="7" t="s">
        <v>1129</v>
      </c>
      <c r="AC60" s="1">
        <v>0</v>
      </c>
      <c r="AD60" s="1">
        <v>0</v>
      </c>
      <c r="AE60" s="7" t="s">
        <v>1133</v>
      </c>
      <c r="AF60" s="8">
        <v>370588000000</v>
      </c>
      <c r="AG60" s="8"/>
      <c r="AH60" s="7" t="s">
        <v>896</v>
      </c>
      <c r="AI60" s="8"/>
      <c r="AJ60" s="8"/>
      <c r="AK60" s="8">
        <v>34</v>
      </c>
      <c r="AL60" s="8">
        <v>313.55441284179688</v>
      </c>
      <c r="AM60" s="8">
        <v>9.8879998549818993E-3</v>
      </c>
      <c r="AN60" s="8">
        <v>63.25</v>
      </c>
      <c r="AO60" s="36">
        <v>0.56000000000000005</v>
      </c>
      <c r="AP60" s="36">
        <v>0.5</v>
      </c>
      <c r="AQ60" s="36">
        <v>1</v>
      </c>
      <c r="AR60" s="36">
        <v>0.5</v>
      </c>
      <c r="AS60" s="36">
        <v>1</v>
      </c>
      <c r="AT60" s="36">
        <v>1</v>
      </c>
      <c r="AU60" s="36">
        <v>1</v>
      </c>
      <c r="AV60" s="36">
        <v>1</v>
      </c>
      <c r="AW60" s="36">
        <v>0.75</v>
      </c>
      <c r="AX60" s="36">
        <v>1</v>
      </c>
      <c r="AY60" s="36">
        <v>0.52500000000000002</v>
      </c>
      <c r="AZ60" s="36">
        <v>0.375</v>
      </c>
      <c r="BA60" s="36">
        <v>0</v>
      </c>
      <c r="BB60" s="36">
        <v>1</v>
      </c>
      <c r="BC60" s="36">
        <v>0.5</v>
      </c>
      <c r="BD60" s="36">
        <v>0.7</v>
      </c>
      <c r="BE60" s="36">
        <v>0.42</v>
      </c>
      <c r="BF60" s="36">
        <v>0.75</v>
      </c>
      <c r="BG60" s="36">
        <v>0</v>
      </c>
      <c r="BH60" s="36">
        <v>7.0000000000000007E-2</v>
      </c>
      <c r="BI60" s="36">
        <v>71.2</v>
      </c>
      <c r="BJ60" s="36">
        <v>95</v>
      </c>
      <c r="BK60" s="36">
        <v>51.66666</v>
      </c>
      <c r="BL60" s="36">
        <v>31</v>
      </c>
      <c r="BM60" s="8">
        <v>1.902800053358078E-3</v>
      </c>
      <c r="BN60" s="8">
        <v>875314112</v>
      </c>
      <c r="BO60" t="s">
        <v>122</v>
      </c>
      <c r="BP60" s="8">
        <v>1</v>
      </c>
      <c r="BQ60" s="8">
        <v>1</v>
      </c>
      <c r="BR60" s="8">
        <v>141704003584</v>
      </c>
      <c r="BS60" s="8">
        <v>0</v>
      </c>
      <c r="BT60" s="8"/>
      <c r="BU60" s="8"/>
      <c r="BV60" s="8"/>
      <c r="BW60" s="8"/>
      <c r="BX60" s="8">
        <v>2.1779341586692959E-3</v>
      </c>
      <c r="BY60" s="8"/>
      <c r="BZ60" s="8">
        <v>18</v>
      </c>
      <c r="CA60" s="7" t="s">
        <v>1143</v>
      </c>
      <c r="CB60" s="8">
        <v>370588000000</v>
      </c>
      <c r="CC60" s="8">
        <v>5100</v>
      </c>
      <c r="CD60" s="8"/>
      <c r="CE60" s="8"/>
      <c r="CF60" s="8">
        <v>0.23000000417232513</v>
      </c>
      <c r="CG60" s="8"/>
      <c r="CH60" s="8">
        <v>0</v>
      </c>
      <c r="CI60" s="8" t="s">
        <v>1148</v>
      </c>
      <c r="CJ60" s="8">
        <v>0</v>
      </c>
      <c r="CK60" s="8">
        <v>0</v>
      </c>
      <c r="CL60" s="8">
        <v>0</v>
      </c>
      <c r="CM60" s="8">
        <v>0</v>
      </c>
      <c r="CN60" s="8">
        <v>1</v>
      </c>
      <c r="CO60" s="8">
        <v>0</v>
      </c>
      <c r="CP60" s="8">
        <v>0</v>
      </c>
      <c r="CQ60" s="8">
        <v>0</v>
      </c>
      <c r="CR60" s="8">
        <v>0</v>
      </c>
      <c r="CS60" s="8">
        <v>1</v>
      </c>
      <c r="CT60" s="8">
        <v>0</v>
      </c>
      <c r="CU60" s="8">
        <v>1</v>
      </c>
      <c r="CV60" s="8">
        <v>0</v>
      </c>
      <c r="CW60" s="8">
        <v>0</v>
      </c>
      <c r="CX60" s="8">
        <v>0</v>
      </c>
      <c r="CY60" s="8">
        <v>0</v>
      </c>
      <c r="CZ60" s="9">
        <f>IFERROR(VLOOKUP(A60,'FSI2020 Results'!B:H,4,0),"")</f>
        <v>291.49155084578206</v>
      </c>
      <c r="DA60" s="9">
        <f>IFERROR(VLOOKUP(A60,'FSI2020 Results'!B:H,5,0),"")</f>
        <v>8.560472163886633E-3</v>
      </c>
      <c r="DB60" s="9">
        <f>IFERROR(VLOOKUP(A60,'FSI2020 Results'!B:H,6,0),"")</f>
        <v>58.674999999999997</v>
      </c>
      <c r="DC60" s="9">
        <f>IFERROR(VLOOKUP($A60,'SS2020'!$A:$AB,24,0),"")</f>
        <v>58.674999999999997</v>
      </c>
      <c r="DD60" s="9">
        <f>IFERROR(VLOOKUP($A60,'SS2020'!$A:$AB,25,0),"")</f>
        <v>67.8</v>
      </c>
      <c r="DE60" s="9">
        <f>IFERROR(VLOOKUP($A60,'SS2020'!$A:$AB,26,0),"")</f>
        <v>97.5</v>
      </c>
      <c r="DF60" s="9">
        <f>IFERROR(VLOOKUP($A60,'SS2020'!$A:$AB,27,0),"")</f>
        <v>50</v>
      </c>
      <c r="DG60" s="39">
        <f>IFERROR(VLOOKUP(A60,'GSW2020'!A:D,4,0),"")</f>
        <v>3.0046924664941638E-3</v>
      </c>
      <c r="DH60" s="9">
        <f>IFERROR(VLOOKUP(A60,'GSW2020'!A:E,5,0),"")</f>
        <v>1575037739.5999999</v>
      </c>
      <c r="DI60" s="9">
        <f t="shared" si="0"/>
        <v>1</v>
      </c>
      <c r="DJ60" s="9">
        <f t="shared" si="1"/>
        <v>1</v>
      </c>
      <c r="DK60" s="9">
        <f>IFERROR(IF(INDEX('FSI2020 Results'!A:A,MATCH('Country characteristics'!A119,'FSI2020 Results'!B:B,0))&lt;11,1,0),"")</f>
        <v>0</v>
      </c>
      <c r="DL60" s="9">
        <f>IFERROR(IF(INDEX('FSI2020 Results'!A:A,MATCH('Country characteristics'!A119,'FSI2020 Results'!B:B,0))&lt;16,1,0),"")</f>
        <v>1</v>
      </c>
      <c r="DM60" s="10">
        <f t="shared" si="2"/>
        <v>0</v>
      </c>
      <c r="DN60" s="9">
        <f t="shared" si="3"/>
        <v>0</v>
      </c>
      <c r="DO60" s="9">
        <f t="shared" si="4"/>
        <v>0</v>
      </c>
      <c r="DP60" s="10">
        <f t="shared" si="5"/>
        <v>0</v>
      </c>
      <c r="DQ60" s="9">
        <f t="shared" si="6"/>
        <v>0</v>
      </c>
      <c r="DR60" s="9">
        <f t="shared" si="7"/>
        <v>0</v>
      </c>
      <c r="DS60" s="9">
        <f t="shared" si="8"/>
        <v>0</v>
      </c>
      <c r="DT60" s="10">
        <f t="shared" si="9"/>
        <v>1</v>
      </c>
      <c r="DU60" s="10">
        <f t="shared" si="10"/>
        <v>0</v>
      </c>
      <c r="DV60" s="9">
        <f t="shared" si="11"/>
        <v>1</v>
      </c>
      <c r="DW60" s="9">
        <f t="shared" si="12"/>
        <v>0</v>
      </c>
      <c r="DX60" s="9">
        <f t="shared" si="13"/>
        <v>0</v>
      </c>
      <c r="DY60" s="10">
        <f t="shared" si="14"/>
        <v>0</v>
      </c>
      <c r="DZ60" s="9">
        <f t="shared" si="15"/>
        <v>0</v>
      </c>
      <c r="EA60" s="10">
        <f t="shared" si="16"/>
        <v>0</v>
      </c>
      <c r="EB60" s="9">
        <f t="shared" si="17"/>
        <v>0</v>
      </c>
      <c r="EC60" s="9">
        <f t="shared" si="18"/>
        <v>0</v>
      </c>
      <c r="ED60" s="9">
        <f t="shared" si="19"/>
        <v>0</v>
      </c>
      <c r="EE60" s="9">
        <f t="shared" si="20"/>
        <v>0</v>
      </c>
      <c r="EF60" s="9">
        <v>1</v>
      </c>
      <c r="EG60" s="9">
        <f t="shared" si="21"/>
        <v>0</v>
      </c>
      <c r="EH60" s="9">
        <f t="shared" si="22"/>
        <v>0</v>
      </c>
      <c r="EI60" s="9">
        <f t="shared" si="23"/>
        <v>1</v>
      </c>
      <c r="EJ60" s="9">
        <f t="shared" si="24"/>
        <v>0</v>
      </c>
      <c r="EK60" s="9">
        <f t="shared" si="25"/>
        <v>0</v>
      </c>
      <c r="EL60" s="9">
        <f t="shared" si="26"/>
        <v>0</v>
      </c>
      <c r="EM60" s="9">
        <f t="shared" si="27"/>
        <v>0</v>
      </c>
      <c r="EN60" s="9">
        <f t="shared" si="28"/>
        <v>0</v>
      </c>
      <c r="EO60" s="9">
        <f t="shared" si="29"/>
        <v>0</v>
      </c>
      <c r="EP60" s="9">
        <f t="shared" si="30"/>
        <v>0</v>
      </c>
      <c r="EQ60" s="9">
        <f t="shared" si="31"/>
        <v>0</v>
      </c>
      <c r="ER60" s="9">
        <f t="shared" si="32"/>
        <v>0</v>
      </c>
      <c r="ES60" s="9">
        <f t="shared" si="33"/>
        <v>1</v>
      </c>
      <c r="ET60" s="10">
        <f t="shared" si="34"/>
        <v>0</v>
      </c>
      <c r="EU60" s="10">
        <f t="shared" si="35"/>
        <v>0</v>
      </c>
      <c r="EV60" s="10">
        <f t="shared" si="36"/>
        <v>0</v>
      </c>
      <c r="EW60" s="10">
        <f t="shared" si="37"/>
        <v>0</v>
      </c>
      <c r="EX60" s="10">
        <f t="shared" si="38"/>
        <v>0</v>
      </c>
      <c r="EY60" s="10">
        <f t="shared" si="39"/>
        <v>0</v>
      </c>
      <c r="EZ60" s="10">
        <f t="shared" si="40"/>
        <v>0</v>
      </c>
      <c r="FA60" s="10">
        <f t="shared" si="41"/>
        <v>1</v>
      </c>
      <c r="FB60" s="10">
        <f t="shared" si="42"/>
        <v>0</v>
      </c>
      <c r="FC60" s="10">
        <f t="shared" si="43"/>
        <v>0</v>
      </c>
      <c r="FD60" s="10">
        <f t="shared" si="44"/>
        <v>0</v>
      </c>
      <c r="FE60" s="10">
        <f t="shared" si="45"/>
        <v>0</v>
      </c>
    </row>
    <row r="61" spans="1:161">
      <c r="A61" t="s">
        <v>131</v>
      </c>
      <c r="B61" t="s">
        <v>131</v>
      </c>
      <c r="C61" t="s">
        <v>1175</v>
      </c>
      <c r="D61">
        <v>1</v>
      </c>
      <c r="E61">
        <v>1</v>
      </c>
      <c r="F61" t="s">
        <v>132</v>
      </c>
      <c r="G61" t="s">
        <v>133</v>
      </c>
      <c r="H61" t="s">
        <v>131</v>
      </c>
      <c r="I61" s="8"/>
      <c r="J61" s="7" t="s">
        <v>896</v>
      </c>
      <c r="K61" s="7" t="s">
        <v>1131</v>
      </c>
      <c r="L61" s="8">
        <v>1</v>
      </c>
      <c r="M61" s="8">
        <v>1</v>
      </c>
      <c r="N61" s="8">
        <v>0</v>
      </c>
      <c r="O61" s="8">
        <v>1</v>
      </c>
      <c r="P61" s="8">
        <v>0</v>
      </c>
      <c r="Q61" s="8">
        <v>0</v>
      </c>
      <c r="R61" s="8">
        <v>0</v>
      </c>
      <c r="S61" s="8">
        <v>0</v>
      </c>
      <c r="T61" s="8">
        <v>0</v>
      </c>
      <c r="U61" s="8">
        <v>0</v>
      </c>
      <c r="V61" s="8">
        <v>0</v>
      </c>
      <c r="W61" s="8">
        <v>0</v>
      </c>
      <c r="X61" s="8">
        <v>0</v>
      </c>
      <c r="Y61" s="8">
        <v>0</v>
      </c>
      <c r="Z61" s="8">
        <v>0</v>
      </c>
      <c r="AA61" s="8">
        <v>0</v>
      </c>
      <c r="AB61" s="7" t="s">
        <v>1132</v>
      </c>
      <c r="AC61" s="1">
        <v>0</v>
      </c>
      <c r="AD61" s="1">
        <v>0</v>
      </c>
      <c r="AE61" s="7" t="s">
        <v>1133</v>
      </c>
      <c r="AF61" s="8">
        <v>2083860000000</v>
      </c>
      <c r="AG61" s="8"/>
      <c r="AH61" s="7" t="s">
        <v>896</v>
      </c>
      <c r="AI61" s="8"/>
      <c r="AJ61" s="8"/>
      <c r="AK61" s="8">
        <v>41</v>
      </c>
      <c r="AL61" s="8">
        <v>254.14140319824219</v>
      </c>
      <c r="AM61" s="8">
        <v>8.0143995583057404E-3</v>
      </c>
      <c r="AN61" s="8">
        <v>49.474998474121094</v>
      </c>
      <c r="AO61" s="36">
        <v>0.27</v>
      </c>
      <c r="AP61" s="36">
        <v>0.5</v>
      </c>
      <c r="AQ61" s="36">
        <v>0.65</v>
      </c>
      <c r="AR61" s="36">
        <v>0.5</v>
      </c>
      <c r="AS61" s="36">
        <v>0.95</v>
      </c>
      <c r="AT61" s="36">
        <v>0.9</v>
      </c>
      <c r="AU61" s="36">
        <v>0.5</v>
      </c>
      <c r="AV61" s="36">
        <v>0.5</v>
      </c>
      <c r="AW61" s="36">
        <v>0.5</v>
      </c>
      <c r="AX61" s="36">
        <v>0.75</v>
      </c>
      <c r="AY61" s="36">
        <v>0.625</v>
      </c>
      <c r="AZ61" s="36">
        <v>0.75</v>
      </c>
      <c r="BA61" s="36">
        <v>0.5</v>
      </c>
      <c r="BB61" s="36">
        <v>0.75</v>
      </c>
      <c r="BC61" s="36">
        <v>0.5</v>
      </c>
      <c r="BD61" s="36">
        <v>0.3</v>
      </c>
      <c r="BE61" s="36">
        <v>0.31</v>
      </c>
      <c r="BF61" s="36">
        <v>0</v>
      </c>
      <c r="BG61" s="36">
        <v>0</v>
      </c>
      <c r="BH61" s="36">
        <v>0.14000000000000001</v>
      </c>
      <c r="BI61" s="36">
        <v>57.4</v>
      </c>
      <c r="BJ61" s="36">
        <v>63</v>
      </c>
      <c r="BK61" s="36">
        <v>57.083329999999997</v>
      </c>
      <c r="BL61" s="36">
        <v>11.25</v>
      </c>
      <c r="BM61" s="8">
        <v>9.2417001724243164E-3</v>
      </c>
      <c r="BN61" s="8">
        <v>4251322545</v>
      </c>
      <c r="BO61" t="s">
        <v>131</v>
      </c>
      <c r="BP61" s="8">
        <v>1</v>
      </c>
      <c r="BQ61" s="8">
        <v>1</v>
      </c>
      <c r="BR61" s="8">
        <v>1577724280832</v>
      </c>
      <c r="BS61" s="8">
        <v>1</v>
      </c>
      <c r="BT61" s="8">
        <v>30</v>
      </c>
      <c r="BU61" s="8">
        <v>301.90934332102302</v>
      </c>
      <c r="BV61" s="8">
        <v>7.9480749717600364E-3</v>
      </c>
      <c r="BW61" s="8">
        <v>50.545901170285717</v>
      </c>
      <c r="BX61" s="8">
        <v>1.2777802338839944E-2</v>
      </c>
      <c r="BY61" s="8">
        <v>0.26899999999999996</v>
      </c>
      <c r="BZ61" s="8">
        <v>89</v>
      </c>
      <c r="CA61" s="7" t="s">
        <v>1139</v>
      </c>
      <c r="CB61" s="8">
        <v>2083860000000</v>
      </c>
      <c r="CC61" s="8">
        <v>15400</v>
      </c>
      <c r="CD61" s="8"/>
      <c r="CE61" s="8"/>
      <c r="CF61" s="8">
        <v>0.27805998921394348</v>
      </c>
      <c r="CG61" s="8">
        <v>5981504209.2399397</v>
      </c>
      <c r="CH61" s="8">
        <v>0</v>
      </c>
      <c r="CI61" s="8" t="s">
        <v>1134</v>
      </c>
      <c r="CJ61" s="8">
        <v>1</v>
      </c>
      <c r="CK61" s="8">
        <v>0</v>
      </c>
      <c r="CL61" s="8">
        <v>0</v>
      </c>
      <c r="CM61" s="8">
        <v>1</v>
      </c>
      <c r="CN61" s="8">
        <v>1</v>
      </c>
      <c r="CO61" s="8">
        <v>1</v>
      </c>
      <c r="CP61" s="8">
        <v>0</v>
      </c>
      <c r="CQ61" s="8">
        <v>0</v>
      </c>
      <c r="CR61" s="8">
        <v>0</v>
      </c>
      <c r="CS61" s="8">
        <v>0</v>
      </c>
      <c r="CT61" s="8">
        <v>0</v>
      </c>
      <c r="CU61" s="8">
        <v>0</v>
      </c>
      <c r="CV61" s="8">
        <v>1</v>
      </c>
      <c r="CW61" s="8">
        <v>0</v>
      </c>
      <c r="CX61" s="8">
        <v>0</v>
      </c>
      <c r="CY61" s="8">
        <v>0</v>
      </c>
      <c r="CZ61" s="9">
        <f>IFERROR(VLOOKUP(A61,'FSI2020 Results'!B:H,4,0),"")</f>
        <v>287.79616527680247</v>
      </c>
      <c r="DA61" s="9">
        <f>IFERROR(VLOOKUP(A61,'FSI2020 Results'!B:H,5,0),"")</f>
        <v>8.4519467359409871E-3</v>
      </c>
      <c r="DB61" s="9">
        <f>IFERROR(VLOOKUP(A61,'FSI2020 Results'!B:H,6,0),"")</f>
        <v>50.375</v>
      </c>
      <c r="DC61" s="9">
        <f>IFERROR(VLOOKUP($A61,'SS2020'!$A:$AB,24,0),"")</f>
        <v>50.375</v>
      </c>
      <c r="DD61" s="9">
        <f>IFERROR(VLOOKUP($A61,'SS2020'!$A:$AB,25,0),"")</f>
        <v>57.4</v>
      </c>
      <c r="DE61" s="9">
        <f>IFERROR(VLOOKUP($A61,'SS2020'!$A:$AB,26,0),"")</f>
        <v>70.5</v>
      </c>
      <c r="DF61" s="9">
        <f>IFERROR(VLOOKUP($A61,'SS2020'!$A:$AB,27,0),"")</f>
        <v>55.416666666666664</v>
      </c>
      <c r="DG61" s="39">
        <f>IFERROR(VLOOKUP(A61,'GSW2020'!A:D,4,0),"")</f>
        <v>1.1410888884713793E-2</v>
      </c>
      <c r="DH61" s="9">
        <f>IFERROR(VLOOKUP(A61,'GSW2020'!A:E,5,0),"")</f>
        <v>5981504209.2399397</v>
      </c>
      <c r="DI61" s="9">
        <f t="shared" si="0"/>
        <v>1</v>
      </c>
      <c r="DJ61" s="9">
        <f t="shared" si="1"/>
        <v>1</v>
      </c>
      <c r="DK61" s="9">
        <f>IFERROR(IF(INDEX('FSI2020 Results'!A:A,MATCH('Country characteristics'!A120,'FSI2020 Results'!B:B,0))&lt;11,1,0),"")</f>
        <v>0</v>
      </c>
      <c r="DL61" s="9">
        <f>IFERROR(IF(INDEX('FSI2020 Results'!A:A,MATCH('Country characteristics'!A120,'FSI2020 Results'!B:B,0))&lt;16,1,0),"")</f>
        <v>0</v>
      </c>
      <c r="DM61" s="10">
        <f t="shared" si="2"/>
        <v>1</v>
      </c>
      <c r="DN61" s="9">
        <f t="shared" si="3"/>
        <v>1</v>
      </c>
      <c r="DO61" s="9">
        <f t="shared" si="4"/>
        <v>1</v>
      </c>
      <c r="DP61" s="10">
        <f t="shared" si="5"/>
        <v>0</v>
      </c>
      <c r="DQ61" s="9">
        <f t="shared" si="6"/>
        <v>1</v>
      </c>
      <c r="DR61" s="9">
        <f t="shared" si="7"/>
        <v>1</v>
      </c>
      <c r="DS61" s="9">
        <f t="shared" si="8"/>
        <v>1</v>
      </c>
      <c r="DT61" s="10">
        <f t="shared" si="9"/>
        <v>1</v>
      </c>
      <c r="DU61" s="10">
        <f t="shared" si="10"/>
        <v>0</v>
      </c>
      <c r="DV61" s="9">
        <f t="shared" si="11"/>
        <v>1</v>
      </c>
      <c r="DW61" s="9">
        <f t="shared" si="12"/>
        <v>0</v>
      </c>
      <c r="DX61" s="9">
        <f t="shared" si="13"/>
        <v>0</v>
      </c>
      <c r="DY61" s="10">
        <f t="shared" si="14"/>
        <v>0</v>
      </c>
      <c r="DZ61" s="9">
        <f t="shared" si="15"/>
        <v>0</v>
      </c>
      <c r="EA61" s="10">
        <f t="shared" si="16"/>
        <v>0</v>
      </c>
      <c r="EB61" s="9">
        <f t="shared" si="17"/>
        <v>0</v>
      </c>
      <c r="EC61" s="9">
        <f t="shared" si="18"/>
        <v>0</v>
      </c>
      <c r="ED61" s="9">
        <f t="shared" si="19"/>
        <v>0</v>
      </c>
      <c r="EE61" s="9">
        <f t="shared" si="20"/>
        <v>0</v>
      </c>
      <c r="EF61" s="9">
        <v>1</v>
      </c>
      <c r="EG61" s="9">
        <f t="shared" si="21"/>
        <v>0</v>
      </c>
      <c r="EH61" s="9">
        <f t="shared" si="22"/>
        <v>1</v>
      </c>
      <c r="EI61" s="9">
        <f t="shared" si="23"/>
        <v>0</v>
      </c>
      <c r="EJ61" s="9">
        <f t="shared" si="24"/>
        <v>0</v>
      </c>
      <c r="EK61" s="9">
        <f t="shared" si="25"/>
        <v>0</v>
      </c>
      <c r="EL61" s="9">
        <f t="shared" si="26"/>
        <v>0</v>
      </c>
      <c r="EM61" s="9">
        <f t="shared" si="27"/>
        <v>0</v>
      </c>
      <c r="EN61" s="9">
        <f t="shared" si="28"/>
        <v>0</v>
      </c>
      <c r="EO61" s="9">
        <f t="shared" si="29"/>
        <v>0</v>
      </c>
      <c r="EP61" s="9">
        <f t="shared" si="30"/>
        <v>0</v>
      </c>
      <c r="EQ61" s="9">
        <f t="shared" si="31"/>
        <v>0</v>
      </c>
      <c r="ER61" s="9">
        <f t="shared" si="32"/>
        <v>0</v>
      </c>
      <c r="ES61" s="9">
        <f t="shared" si="33"/>
        <v>1</v>
      </c>
      <c r="ET61" s="10">
        <f t="shared" si="34"/>
        <v>1</v>
      </c>
      <c r="EU61" s="10">
        <f t="shared" si="35"/>
        <v>1</v>
      </c>
      <c r="EV61" s="10">
        <f t="shared" si="36"/>
        <v>0</v>
      </c>
      <c r="EW61" s="10">
        <f t="shared" si="37"/>
        <v>0</v>
      </c>
      <c r="EX61" s="10">
        <f t="shared" si="38"/>
        <v>0</v>
      </c>
      <c r="EY61" s="10">
        <f t="shared" si="39"/>
        <v>0</v>
      </c>
      <c r="EZ61" s="10">
        <f t="shared" si="40"/>
        <v>0</v>
      </c>
      <c r="FA61" s="10">
        <f t="shared" si="41"/>
        <v>0</v>
      </c>
      <c r="FB61" s="10">
        <f t="shared" si="42"/>
        <v>1</v>
      </c>
      <c r="FC61" s="10">
        <f t="shared" si="43"/>
        <v>0</v>
      </c>
      <c r="FD61" s="10">
        <f t="shared" si="44"/>
        <v>0</v>
      </c>
      <c r="FE61" s="10">
        <f t="shared" si="45"/>
        <v>0</v>
      </c>
    </row>
    <row r="62" spans="1:161">
      <c r="A62" t="s">
        <v>29</v>
      </c>
      <c r="B62" t="s">
        <v>29</v>
      </c>
      <c r="C62" t="s">
        <v>29</v>
      </c>
      <c r="D62">
        <v>1</v>
      </c>
      <c r="E62">
        <v>1</v>
      </c>
      <c r="F62" t="s">
        <v>30</v>
      </c>
      <c r="G62" t="s">
        <v>31</v>
      </c>
      <c r="H62" t="s">
        <v>29</v>
      </c>
      <c r="I62" s="8"/>
      <c r="J62" s="7" t="s">
        <v>896</v>
      </c>
      <c r="K62" s="7" t="s">
        <v>1131</v>
      </c>
      <c r="L62" s="8">
        <v>0</v>
      </c>
      <c r="M62" s="8">
        <v>1</v>
      </c>
      <c r="N62" s="8">
        <v>0</v>
      </c>
      <c r="O62" s="8">
        <v>1</v>
      </c>
      <c r="P62" s="8">
        <v>0</v>
      </c>
      <c r="Q62" s="8">
        <v>0</v>
      </c>
      <c r="R62" s="8">
        <v>0</v>
      </c>
      <c r="S62" s="8">
        <v>0</v>
      </c>
      <c r="T62" s="8">
        <v>0</v>
      </c>
      <c r="U62" s="8">
        <v>0</v>
      </c>
      <c r="V62" s="8">
        <v>0</v>
      </c>
      <c r="W62" s="8">
        <v>0</v>
      </c>
      <c r="X62" s="8">
        <v>0</v>
      </c>
      <c r="Y62" s="8">
        <v>0</v>
      </c>
      <c r="Z62" s="8">
        <v>0</v>
      </c>
      <c r="AA62" s="8">
        <v>0</v>
      </c>
      <c r="AB62" s="7" t="s">
        <v>1142</v>
      </c>
      <c r="AC62" s="1">
        <v>0</v>
      </c>
      <c r="AD62" s="1">
        <v>0</v>
      </c>
      <c r="AE62" s="7" t="s">
        <v>1133</v>
      </c>
      <c r="AF62" s="8">
        <v>4971320000000</v>
      </c>
      <c r="AG62" s="8"/>
      <c r="AH62" s="7" t="s">
        <v>896</v>
      </c>
      <c r="AI62" s="8"/>
      <c r="AJ62" s="8"/>
      <c r="AK62" s="8">
        <v>13</v>
      </c>
      <c r="AL62" s="8">
        <v>623.9166259765625</v>
      </c>
      <c r="AM62" s="8">
        <v>1.9675299525260925E-2</v>
      </c>
      <c r="AN62" s="8">
        <v>60.5</v>
      </c>
      <c r="AO62" s="36">
        <v>0.27</v>
      </c>
      <c r="AP62" s="36">
        <v>0.375</v>
      </c>
      <c r="AQ62" s="36">
        <v>1</v>
      </c>
      <c r="AR62" s="36">
        <v>1</v>
      </c>
      <c r="AS62" s="36">
        <v>1</v>
      </c>
      <c r="AT62" s="36">
        <v>1</v>
      </c>
      <c r="AU62" s="36">
        <v>1</v>
      </c>
      <c r="AV62" s="36">
        <v>1</v>
      </c>
      <c r="AW62" s="36">
        <v>1</v>
      </c>
      <c r="AX62" s="36">
        <v>1</v>
      </c>
      <c r="AY62" s="36">
        <v>0.625</v>
      </c>
      <c r="AZ62" s="36">
        <v>0.375</v>
      </c>
      <c r="BA62" s="36">
        <v>0.3</v>
      </c>
      <c r="BB62" s="36">
        <v>0.5</v>
      </c>
      <c r="BC62" s="36">
        <v>0.25</v>
      </c>
      <c r="BD62" s="36">
        <v>0.3</v>
      </c>
      <c r="BE62" s="36">
        <v>0.55000000000000004</v>
      </c>
      <c r="BF62" s="36">
        <v>0.28999999999999998</v>
      </c>
      <c r="BG62" s="36">
        <v>0</v>
      </c>
      <c r="BH62" s="36">
        <v>0.26500000000000001</v>
      </c>
      <c r="BI62" s="36">
        <v>72.899990000000003</v>
      </c>
      <c r="BJ62" s="36">
        <v>100</v>
      </c>
      <c r="BK62" s="36">
        <v>39.166670000000003</v>
      </c>
      <c r="BL62" s="36">
        <v>27.625</v>
      </c>
      <c r="BM62" s="8">
        <v>2.2365599870681763E-2</v>
      </c>
      <c r="BN62" s="8">
        <v>10288479277</v>
      </c>
      <c r="BO62" t="s">
        <v>29</v>
      </c>
      <c r="BP62" s="8">
        <v>1</v>
      </c>
      <c r="BQ62" s="8">
        <v>1</v>
      </c>
      <c r="BR62" s="8">
        <v>4067889774592</v>
      </c>
      <c r="BS62" s="8">
        <v>0</v>
      </c>
      <c r="BT62" s="8"/>
      <c r="BU62" s="8"/>
      <c r="BV62" s="8"/>
      <c r="BW62" s="8"/>
      <c r="BX62" s="8">
        <v>2.1682644715122185E-2</v>
      </c>
      <c r="BY62" s="8"/>
      <c r="BZ62" s="8">
        <v>104</v>
      </c>
      <c r="CA62" s="7" t="s">
        <v>1146</v>
      </c>
      <c r="CB62" s="8">
        <v>4971320000000</v>
      </c>
      <c r="CC62" s="8">
        <v>27479</v>
      </c>
      <c r="CD62" s="8"/>
      <c r="CE62" s="8"/>
      <c r="CF62" s="8">
        <v>0.29739999771118164</v>
      </c>
      <c r="CG62" s="8">
        <v>11529540246.7696</v>
      </c>
      <c r="CH62" s="8">
        <v>0</v>
      </c>
      <c r="CI62" s="8" t="s">
        <v>1148</v>
      </c>
      <c r="CJ62" s="8">
        <v>1</v>
      </c>
      <c r="CK62" s="8">
        <v>0</v>
      </c>
      <c r="CL62" s="8">
        <v>0</v>
      </c>
      <c r="CM62" s="8">
        <v>0</v>
      </c>
      <c r="CN62" s="8">
        <v>1</v>
      </c>
      <c r="CO62" s="8">
        <v>1</v>
      </c>
      <c r="CP62" s="8">
        <v>0</v>
      </c>
      <c r="CQ62" s="8">
        <v>0</v>
      </c>
      <c r="CR62" s="8">
        <v>0</v>
      </c>
      <c r="CS62" s="8">
        <v>0</v>
      </c>
      <c r="CT62" s="8">
        <v>0</v>
      </c>
      <c r="CU62" s="8">
        <v>1</v>
      </c>
      <c r="CV62" s="8">
        <v>0</v>
      </c>
      <c r="CW62" s="8">
        <v>0</v>
      </c>
      <c r="CX62" s="8">
        <v>0</v>
      </c>
      <c r="CY62" s="8">
        <v>0</v>
      </c>
      <c r="CZ62" s="9">
        <f>IFERROR(VLOOKUP(A62,'FSI2020 Results'!B:H,4,0),"")</f>
        <v>695.59459252213458</v>
      </c>
      <c r="DA62" s="9">
        <f>IFERROR(VLOOKUP(A62,'FSI2020 Results'!B:H,5,0),"")</f>
        <v>2.042809861678007E-2</v>
      </c>
      <c r="DB62" s="9">
        <f>IFERROR(VLOOKUP(A62,'FSI2020 Results'!B:H,6,0),"")</f>
        <v>62.85</v>
      </c>
      <c r="DC62" s="9">
        <f>IFERROR(VLOOKUP($A62,'SS2020'!$A:$AB,24,0),"")</f>
        <v>62.85</v>
      </c>
      <c r="DD62" s="9">
        <f>IFERROR(VLOOKUP($A62,'SS2020'!$A:$AB,25,0),"")</f>
        <v>72.900000000000006</v>
      </c>
      <c r="DE62" s="9">
        <f>IFERROR(VLOOKUP($A62,'SS2020'!$A:$AB,26,0),"")</f>
        <v>100</v>
      </c>
      <c r="DF62" s="9">
        <f>IFERROR(VLOOKUP($A62,'SS2020'!$A:$AB,27,0),"")</f>
        <v>51.666666666666664</v>
      </c>
      <c r="DG62" s="39">
        <f>IFERROR(VLOOKUP(A62,'GSW2020'!A:D,4,0),"")</f>
        <v>2.1994852472809839E-2</v>
      </c>
      <c r="DH62" s="9">
        <f>IFERROR(VLOOKUP(A62,'GSW2020'!A:E,5,0),"")</f>
        <v>11529540246.7696</v>
      </c>
      <c r="DI62" s="9">
        <f t="shared" si="0"/>
        <v>1</v>
      </c>
      <c r="DJ62" s="9">
        <f t="shared" si="1"/>
        <v>1</v>
      </c>
      <c r="DK62" s="9">
        <f>IFERROR(IF(INDEX('FSI2020 Results'!A:A,MATCH('Country characteristics'!A122,'FSI2020 Results'!B:B,0))&lt;11,1,0),"")</f>
        <v>0</v>
      </c>
      <c r="DL62" s="9">
        <f>IFERROR(IF(INDEX('FSI2020 Results'!A:A,MATCH('Country characteristics'!A122,'FSI2020 Results'!B:B,0))&lt;16,1,0),"")</f>
        <v>0</v>
      </c>
      <c r="DM62" s="10">
        <f t="shared" si="2"/>
        <v>0</v>
      </c>
      <c r="DN62" s="9">
        <f t="shared" si="3"/>
        <v>0</v>
      </c>
      <c r="DO62" s="9">
        <f t="shared" si="4"/>
        <v>0</v>
      </c>
      <c r="DP62" s="10">
        <f t="shared" si="5"/>
        <v>0</v>
      </c>
      <c r="DQ62" s="9">
        <f t="shared" si="6"/>
        <v>0</v>
      </c>
      <c r="DR62" s="9">
        <f t="shared" si="7"/>
        <v>0</v>
      </c>
      <c r="DS62" s="9">
        <f t="shared" si="8"/>
        <v>0</v>
      </c>
      <c r="DT62" s="10">
        <f t="shared" si="9"/>
        <v>1</v>
      </c>
      <c r="DU62" s="10">
        <f t="shared" si="10"/>
        <v>0</v>
      </c>
      <c r="DV62" s="9">
        <f t="shared" si="11"/>
        <v>1</v>
      </c>
      <c r="DW62" s="9">
        <f t="shared" si="12"/>
        <v>0</v>
      </c>
      <c r="DX62" s="9">
        <f t="shared" si="13"/>
        <v>0</v>
      </c>
      <c r="DY62" s="10">
        <f t="shared" si="14"/>
        <v>0</v>
      </c>
      <c r="DZ62" s="9">
        <f t="shared" si="15"/>
        <v>0</v>
      </c>
      <c r="EA62" s="10">
        <f t="shared" si="16"/>
        <v>0</v>
      </c>
      <c r="EB62" s="9">
        <f t="shared" si="17"/>
        <v>0</v>
      </c>
      <c r="EC62" s="9">
        <f t="shared" si="18"/>
        <v>0</v>
      </c>
      <c r="ED62" s="9">
        <f t="shared" si="19"/>
        <v>0</v>
      </c>
      <c r="EE62" s="9">
        <f t="shared" si="20"/>
        <v>0</v>
      </c>
      <c r="EF62" s="9">
        <v>1</v>
      </c>
      <c r="EG62" s="9">
        <f t="shared" si="21"/>
        <v>0</v>
      </c>
      <c r="EH62" s="9">
        <f t="shared" si="22"/>
        <v>0</v>
      </c>
      <c r="EI62" s="9">
        <f t="shared" si="23"/>
        <v>0</v>
      </c>
      <c r="EJ62" s="9">
        <f t="shared" si="24"/>
        <v>1</v>
      </c>
      <c r="EK62" s="9">
        <f t="shared" si="25"/>
        <v>0</v>
      </c>
      <c r="EL62" s="9">
        <f t="shared" si="26"/>
        <v>0</v>
      </c>
      <c r="EM62" s="9">
        <f t="shared" si="27"/>
        <v>0</v>
      </c>
      <c r="EN62" s="9">
        <f t="shared" si="28"/>
        <v>0</v>
      </c>
      <c r="EO62" s="9">
        <f t="shared" si="29"/>
        <v>0</v>
      </c>
      <c r="EP62" s="9">
        <f t="shared" si="30"/>
        <v>0</v>
      </c>
      <c r="EQ62" s="9">
        <f t="shared" si="31"/>
        <v>0</v>
      </c>
      <c r="ER62" s="9">
        <f t="shared" si="32"/>
        <v>0</v>
      </c>
      <c r="ES62" s="9">
        <f t="shared" si="33"/>
        <v>1</v>
      </c>
      <c r="ET62" s="10">
        <f t="shared" si="34"/>
        <v>1</v>
      </c>
      <c r="EU62" s="10">
        <f t="shared" si="35"/>
        <v>1</v>
      </c>
      <c r="EV62" s="10">
        <f t="shared" si="36"/>
        <v>0</v>
      </c>
      <c r="EW62" s="10">
        <f t="shared" si="37"/>
        <v>0</v>
      </c>
      <c r="EX62" s="10">
        <f t="shared" si="38"/>
        <v>0</v>
      </c>
      <c r="EY62" s="10">
        <f t="shared" si="39"/>
        <v>0</v>
      </c>
      <c r="EZ62" s="10">
        <f t="shared" si="40"/>
        <v>0</v>
      </c>
      <c r="FA62" s="10">
        <f t="shared" si="41"/>
        <v>1</v>
      </c>
      <c r="FB62" s="10">
        <f t="shared" si="42"/>
        <v>0</v>
      </c>
      <c r="FC62" s="10">
        <f t="shared" si="43"/>
        <v>0</v>
      </c>
      <c r="FD62" s="10">
        <f t="shared" si="44"/>
        <v>0</v>
      </c>
      <c r="FE62" s="10">
        <f t="shared" si="45"/>
        <v>0</v>
      </c>
    </row>
    <row r="63" spans="1:161">
      <c r="A63" t="s">
        <v>56</v>
      </c>
      <c r="B63" t="s">
        <v>56</v>
      </c>
      <c r="C63" t="s">
        <v>1176</v>
      </c>
      <c r="D63">
        <v>1</v>
      </c>
      <c r="E63">
        <v>1</v>
      </c>
      <c r="F63" t="s">
        <v>57</v>
      </c>
      <c r="G63" t="s">
        <v>58</v>
      </c>
      <c r="H63" t="s">
        <v>56</v>
      </c>
      <c r="I63" s="8"/>
      <c r="J63" s="7" t="s">
        <v>896</v>
      </c>
      <c r="K63" s="7" t="s">
        <v>896</v>
      </c>
      <c r="L63" s="8">
        <v>0</v>
      </c>
      <c r="M63" s="8">
        <v>0</v>
      </c>
      <c r="N63" s="8">
        <v>1</v>
      </c>
      <c r="O63" s="8">
        <v>1</v>
      </c>
      <c r="P63" s="8">
        <v>0</v>
      </c>
      <c r="Q63" s="8">
        <v>1</v>
      </c>
      <c r="R63" s="8">
        <v>1</v>
      </c>
      <c r="S63" s="8">
        <v>0</v>
      </c>
      <c r="T63" s="8">
        <v>0</v>
      </c>
      <c r="U63" s="8">
        <v>0</v>
      </c>
      <c r="V63" s="8">
        <v>0</v>
      </c>
      <c r="W63" s="8">
        <v>1</v>
      </c>
      <c r="X63" s="8">
        <v>0</v>
      </c>
      <c r="Y63" s="8">
        <v>1</v>
      </c>
      <c r="Z63" s="8">
        <v>0</v>
      </c>
      <c r="AA63" s="8">
        <v>0</v>
      </c>
      <c r="AB63" s="7" t="s">
        <v>1132</v>
      </c>
      <c r="AC63" s="1">
        <v>0</v>
      </c>
      <c r="AD63" s="1">
        <v>0</v>
      </c>
      <c r="AE63" s="7" t="s">
        <v>1133</v>
      </c>
      <c r="AF63" s="8"/>
      <c r="AG63" s="8"/>
      <c r="AH63" s="7" t="s">
        <v>896</v>
      </c>
      <c r="AI63" s="8"/>
      <c r="AJ63" s="8"/>
      <c r="AK63" s="8">
        <v>18</v>
      </c>
      <c r="AL63" s="8">
        <v>438.2174072265625</v>
      </c>
      <c r="AM63" s="8">
        <v>1.3819199986755848E-2</v>
      </c>
      <c r="AN63" s="8">
        <v>65.449996948242188</v>
      </c>
      <c r="AO63" s="36">
        <v>0.43</v>
      </c>
      <c r="AP63" s="36">
        <v>1</v>
      </c>
      <c r="AQ63" s="36">
        <v>0.4</v>
      </c>
      <c r="AR63" s="36">
        <v>0.5</v>
      </c>
      <c r="AS63" s="36">
        <v>1</v>
      </c>
      <c r="AT63" s="36">
        <v>0.9</v>
      </c>
      <c r="AU63" s="36">
        <v>1</v>
      </c>
      <c r="AV63" s="36">
        <v>1</v>
      </c>
      <c r="AW63" s="36">
        <v>0.5</v>
      </c>
      <c r="AX63" s="36">
        <v>1</v>
      </c>
      <c r="AY63" s="36">
        <v>0.875</v>
      </c>
      <c r="AZ63" s="36">
        <v>0.75</v>
      </c>
      <c r="BA63" s="36">
        <v>1</v>
      </c>
      <c r="BB63" s="36">
        <v>1</v>
      </c>
      <c r="BC63" s="36">
        <v>0.5</v>
      </c>
      <c r="BD63" s="36">
        <v>0.8</v>
      </c>
      <c r="BE63" s="36">
        <v>0.26</v>
      </c>
      <c r="BF63" s="36">
        <v>7.0000000000000007E-2</v>
      </c>
      <c r="BG63" s="36">
        <v>0</v>
      </c>
      <c r="BH63" s="36">
        <v>0.105</v>
      </c>
      <c r="BI63" s="36">
        <v>66.599999999999994</v>
      </c>
      <c r="BJ63" s="36">
        <v>88</v>
      </c>
      <c r="BK63" s="36">
        <v>82.083340000000007</v>
      </c>
      <c r="BL63" s="36">
        <v>10.875</v>
      </c>
      <c r="BM63" s="8">
        <v>3.8183999713510275E-3</v>
      </c>
      <c r="BN63" s="8">
        <v>1756515456</v>
      </c>
      <c r="BO63" t="s">
        <v>56</v>
      </c>
      <c r="BP63" s="8">
        <v>1</v>
      </c>
      <c r="BQ63" s="8">
        <v>1</v>
      </c>
      <c r="BR63" s="8">
        <v>233862529024</v>
      </c>
      <c r="BS63" s="8">
        <v>1</v>
      </c>
      <c r="BT63" s="8">
        <v>7</v>
      </c>
      <c r="BU63" s="8">
        <v>1541.4854925640632</v>
      </c>
      <c r="BV63" s="8">
        <v>4.0581196090218798E-2</v>
      </c>
      <c r="BW63" s="8">
        <v>98.333333333333343</v>
      </c>
      <c r="BX63" s="8">
        <v>4.2609994098113018E-3</v>
      </c>
      <c r="BY63" s="8">
        <v>0</v>
      </c>
      <c r="BZ63" s="8">
        <v>4</v>
      </c>
      <c r="CA63" s="7" t="s">
        <v>896</v>
      </c>
      <c r="CB63" s="8">
        <v>5569000000</v>
      </c>
      <c r="CC63" s="8">
        <v>427.5</v>
      </c>
      <c r="CD63" s="8"/>
      <c r="CE63" s="8"/>
      <c r="CF63" s="8">
        <v>0</v>
      </c>
      <c r="CG63" s="8"/>
      <c r="CH63" s="8">
        <v>0</v>
      </c>
      <c r="CI63" s="8" t="s">
        <v>1134</v>
      </c>
      <c r="CJ63" s="8">
        <v>0</v>
      </c>
      <c r="CK63" s="8">
        <v>0</v>
      </c>
      <c r="CL63" s="8">
        <v>0</v>
      </c>
      <c r="CM63" s="8">
        <v>0</v>
      </c>
      <c r="CN63" s="8">
        <v>0</v>
      </c>
      <c r="CO63" s="8">
        <v>0</v>
      </c>
      <c r="CP63" s="8">
        <v>0</v>
      </c>
      <c r="CQ63" s="8">
        <v>0</v>
      </c>
      <c r="CR63" s="8">
        <v>0</v>
      </c>
      <c r="CS63" s="8">
        <v>0</v>
      </c>
      <c r="CT63" s="8">
        <v>0</v>
      </c>
      <c r="CU63" s="8">
        <v>0</v>
      </c>
      <c r="CV63" s="8">
        <v>1</v>
      </c>
      <c r="CW63" s="8">
        <v>0</v>
      </c>
      <c r="CX63" s="8">
        <v>0</v>
      </c>
      <c r="CY63" s="8">
        <v>0</v>
      </c>
      <c r="CZ63" s="9">
        <f>IFERROR(VLOOKUP(A63,'FSI2020 Results'!B:H,4,0),"")</f>
        <v>466.8129504695969</v>
      </c>
      <c r="DA63" s="9">
        <f>IFERROR(VLOOKUP(A63,'FSI2020 Results'!B:H,5,0),"")</f>
        <v>1.3709279931585359E-2</v>
      </c>
      <c r="DB63" s="9">
        <f>IFERROR(VLOOKUP(A63,'FSI2020 Results'!B:H,6,0),"")</f>
        <v>65.525000000000006</v>
      </c>
      <c r="DC63" s="9">
        <f>IFERROR(VLOOKUP($A63,'SS2020'!$A:$AB,24,0),"")</f>
        <v>65.525000000000006</v>
      </c>
      <c r="DD63" s="9">
        <f>IFERROR(VLOOKUP($A63,'SS2020'!$A:$AB,25,0),"")</f>
        <v>66.599999999999994</v>
      </c>
      <c r="DE63" s="9">
        <f>IFERROR(VLOOKUP($A63,'SS2020'!$A:$AB,26,0),"")</f>
        <v>98</v>
      </c>
      <c r="DF63" s="9">
        <f>IFERROR(VLOOKUP($A63,'SS2020'!$A:$AB,27,0),"")</f>
        <v>74.166666666666671</v>
      </c>
      <c r="DG63" s="39">
        <f>IFERROR(VLOOKUP(A63,'GSW2020'!A:D,4,0),"")</f>
        <v>4.5684136558297259E-3</v>
      </c>
      <c r="DH63" s="9">
        <f>IFERROR(VLOOKUP(A63,'GSW2020'!A:E,5,0),"")</f>
        <v>2394728910.9528575</v>
      </c>
      <c r="DI63" s="9">
        <f t="shared" si="0"/>
        <v>1</v>
      </c>
      <c r="DJ63" s="9">
        <f t="shared" si="1"/>
        <v>1</v>
      </c>
      <c r="DK63" s="9">
        <f>IFERROR(IF(INDEX('FSI2020 Results'!A:A,MATCH('Country characteristics'!A123,'FSI2020 Results'!B:B,0))&lt;11,1,0),"")</f>
        <v>0</v>
      </c>
      <c r="DL63" s="9">
        <f>IFERROR(IF(INDEX('FSI2020 Results'!A:A,MATCH('Country characteristics'!A123,'FSI2020 Results'!B:B,0))&lt;16,1,0),"")</f>
        <v>0</v>
      </c>
      <c r="DM63" s="10">
        <f t="shared" si="2"/>
        <v>0</v>
      </c>
      <c r="DN63" s="9">
        <f t="shared" si="3"/>
        <v>0</v>
      </c>
      <c r="DO63" s="9">
        <f t="shared" si="4"/>
        <v>1</v>
      </c>
      <c r="DP63" s="10">
        <f t="shared" si="5"/>
        <v>1</v>
      </c>
      <c r="DQ63" s="9">
        <f t="shared" si="6"/>
        <v>1</v>
      </c>
      <c r="DR63" s="9">
        <f t="shared" si="7"/>
        <v>0</v>
      </c>
      <c r="DS63" s="9">
        <f t="shared" si="8"/>
        <v>1</v>
      </c>
      <c r="DT63" s="10">
        <f t="shared" si="9"/>
        <v>0</v>
      </c>
      <c r="DU63" s="10">
        <f t="shared" si="10"/>
        <v>1</v>
      </c>
      <c r="DV63" s="9">
        <f t="shared" si="11"/>
        <v>1</v>
      </c>
      <c r="DW63" s="9">
        <f t="shared" si="12"/>
        <v>0</v>
      </c>
      <c r="DX63" s="9">
        <f t="shared" si="13"/>
        <v>1</v>
      </c>
      <c r="DY63" s="10">
        <f t="shared" si="14"/>
        <v>1</v>
      </c>
      <c r="DZ63" s="9">
        <f t="shared" si="15"/>
        <v>0</v>
      </c>
      <c r="EA63" s="10">
        <f t="shared" si="16"/>
        <v>0</v>
      </c>
      <c r="EB63" s="9">
        <f t="shared" si="17"/>
        <v>1</v>
      </c>
      <c r="EC63" s="9">
        <f t="shared" si="18"/>
        <v>0</v>
      </c>
      <c r="ED63" s="9">
        <f t="shared" si="19"/>
        <v>1</v>
      </c>
      <c r="EE63" s="9">
        <f t="shared" si="20"/>
        <v>1</v>
      </c>
      <c r="EF63" s="9">
        <v>1</v>
      </c>
      <c r="EG63" s="9">
        <f t="shared" si="21"/>
        <v>0</v>
      </c>
      <c r="EH63" s="9">
        <f t="shared" si="22"/>
        <v>1</v>
      </c>
      <c r="EI63" s="9">
        <f t="shared" si="23"/>
        <v>0</v>
      </c>
      <c r="EJ63" s="9">
        <f t="shared" si="24"/>
        <v>0</v>
      </c>
      <c r="EK63" s="9">
        <f t="shared" si="25"/>
        <v>0</v>
      </c>
      <c r="EL63" s="9">
        <f t="shared" si="26"/>
        <v>0</v>
      </c>
      <c r="EM63" s="9">
        <f t="shared" si="27"/>
        <v>0</v>
      </c>
      <c r="EN63" s="9">
        <f t="shared" si="28"/>
        <v>0</v>
      </c>
      <c r="EO63" s="9">
        <f t="shared" si="29"/>
        <v>0</v>
      </c>
      <c r="EP63" s="9">
        <f t="shared" si="30"/>
        <v>0</v>
      </c>
      <c r="EQ63" s="9">
        <f t="shared" si="31"/>
        <v>0</v>
      </c>
      <c r="ER63" s="9">
        <f t="shared" si="32"/>
        <v>0</v>
      </c>
      <c r="ES63" s="9">
        <f t="shared" si="33"/>
        <v>1</v>
      </c>
      <c r="ET63" s="10">
        <f t="shared" si="34"/>
        <v>0</v>
      </c>
      <c r="EU63" s="10">
        <f t="shared" si="35"/>
        <v>0</v>
      </c>
      <c r="EV63" s="10">
        <f t="shared" si="36"/>
        <v>0</v>
      </c>
      <c r="EW63" s="10">
        <f t="shared" si="37"/>
        <v>0</v>
      </c>
      <c r="EX63" s="10">
        <f t="shared" si="38"/>
        <v>0</v>
      </c>
      <c r="EY63" s="10">
        <f t="shared" si="39"/>
        <v>0</v>
      </c>
      <c r="EZ63" s="10">
        <f t="shared" si="40"/>
        <v>0</v>
      </c>
      <c r="FA63" s="10">
        <f t="shared" si="41"/>
        <v>0</v>
      </c>
      <c r="FB63" s="10">
        <f t="shared" si="42"/>
        <v>1</v>
      </c>
      <c r="FC63" s="10">
        <f t="shared" si="43"/>
        <v>0</v>
      </c>
      <c r="FD63" s="10">
        <f t="shared" si="44"/>
        <v>0</v>
      </c>
      <c r="FE63" s="10">
        <f t="shared" si="45"/>
        <v>0</v>
      </c>
    </row>
    <row r="64" spans="1:161">
      <c r="A64" t="s">
        <v>134</v>
      </c>
      <c r="D64">
        <v>0</v>
      </c>
      <c r="E64">
        <v>1</v>
      </c>
      <c r="F64" t="s">
        <v>135</v>
      </c>
      <c r="G64" t="s">
        <v>136</v>
      </c>
      <c r="H64" t="s">
        <v>134</v>
      </c>
      <c r="I64" s="8">
        <v>1</v>
      </c>
      <c r="J64" s="7" t="s">
        <v>1127</v>
      </c>
      <c r="K64" s="7" t="s">
        <v>1128</v>
      </c>
      <c r="L64" s="8">
        <v>0</v>
      </c>
      <c r="M64" s="8">
        <v>0</v>
      </c>
      <c r="N64" s="8">
        <v>0</v>
      </c>
      <c r="O64" s="8">
        <v>1</v>
      </c>
      <c r="P64" s="8">
        <v>0</v>
      </c>
      <c r="Q64" s="8">
        <v>0</v>
      </c>
      <c r="R64" s="8">
        <v>0</v>
      </c>
      <c r="S64" s="8">
        <v>0</v>
      </c>
      <c r="T64" s="8">
        <v>0</v>
      </c>
      <c r="U64" s="8">
        <v>0</v>
      </c>
      <c r="V64" s="8">
        <v>0</v>
      </c>
      <c r="W64" s="8">
        <v>0</v>
      </c>
      <c r="X64" s="8">
        <v>0</v>
      </c>
      <c r="Y64" s="8">
        <v>0</v>
      </c>
      <c r="Z64" s="8">
        <v>0</v>
      </c>
      <c r="AA64" s="8">
        <v>1</v>
      </c>
      <c r="AB64" s="7" t="s">
        <v>1129</v>
      </c>
      <c r="AC64" s="1">
        <v>0</v>
      </c>
      <c r="AD64" s="1">
        <v>0</v>
      </c>
      <c r="AE64" s="7" t="s">
        <v>1130</v>
      </c>
      <c r="AF64" s="8">
        <v>42231295775</v>
      </c>
      <c r="AG64" s="8"/>
      <c r="AH64" s="7" t="s">
        <v>896</v>
      </c>
      <c r="AI64" s="8"/>
      <c r="AJ64" s="8"/>
      <c r="AK64" s="8"/>
      <c r="AL64" s="8"/>
      <c r="AM64" s="8"/>
      <c r="AN64" s="8"/>
      <c r="AO64" s="36" t="s">
        <v>896</v>
      </c>
      <c r="AP64" s="36" t="s">
        <v>896</v>
      </c>
      <c r="AQ64" s="36" t="s">
        <v>896</v>
      </c>
      <c r="AR64" s="36" t="s">
        <v>896</v>
      </c>
      <c r="AS64" s="36" t="s">
        <v>896</v>
      </c>
      <c r="AT64" s="36" t="s">
        <v>896</v>
      </c>
      <c r="AU64" s="36" t="s">
        <v>896</v>
      </c>
      <c r="AV64" s="36" t="s">
        <v>896</v>
      </c>
      <c r="AW64" s="36" t="s">
        <v>896</v>
      </c>
      <c r="AX64" s="36" t="s">
        <v>896</v>
      </c>
      <c r="AY64" s="36" t="s">
        <v>896</v>
      </c>
      <c r="AZ64" s="36" t="s">
        <v>896</v>
      </c>
      <c r="BA64" s="36" t="s">
        <v>896</v>
      </c>
      <c r="BB64" s="36" t="s">
        <v>896</v>
      </c>
      <c r="BC64" s="36" t="s">
        <v>896</v>
      </c>
      <c r="BD64" s="36" t="s">
        <v>896</v>
      </c>
      <c r="BE64" s="36" t="s">
        <v>896</v>
      </c>
      <c r="BF64" s="36" t="s">
        <v>896</v>
      </c>
      <c r="BG64" s="36" t="s">
        <v>896</v>
      </c>
      <c r="BH64" s="36" t="s">
        <v>896</v>
      </c>
      <c r="BI64" s="36" t="s">
        <v>896</v>
      </c>
      <c r="BJ64" s="36" t="s">
        <v>896</v>
      </c>
      <c r="BK64" s="36" t="s">
        <v>896</v>
      </c>
      <c r="BL64" s="36" t="s">
        <v>896</v>
      </c>
      <c r="BM64" s="8">
        <v>2.0850000146310776E-4</v>
      </c>
      <c r="BN64" s="8" t="s">
        <v>896</v>
      </c>
      <c r="BO64" t="s">
        <v>134</v>
      </c>
      <c r="BP64" s="8">
        <v>0</v>
      </c>
      <c r="BQ64" s="8">
        <v>1</v>
      </c>
      <c r="BR64" s="8">
        <v>0</v>
      </c>
      <c r="BS64" s="8">
        <v>0</v>
      </c>
      <c r="BT64" s="8"/>
      <c r="BU64" s="8"/>
      <c r="BV64" s="8"/>
      <c r="BW64" s="8"/>
      <c r="BX64" s="8">
        <v>9.5783363622964015E-5</v>
      </c>
      <c r="BY64" s="8"/>
      <c r="BZ64" s="8">
        <v>4</v>
      </c>
      <c r="CA64" s="7" t="s">
        <v>1139</v>
      </c>
      <c r="CB64" s="8">
        <v>42231295775</v>
      </c>
      <c r="CC64" s="8">
        <v>821.68807983398438</v>
      </c>
      <c r="CD64" s="8"/>
      <c r="CE64" s="8"/>
      <c r="CF64" s="8">
        <v>0.20000000298023224</v>
      </c>
      <c r="CG64" s="8">
        <v>83661971.830985904</v>
      </c>
      <c r="CH64" s="8">
        <v>0</v>
      </c>
      <c r="CI64" s="8" t="s">
        <v>1148</v>
      </c>
      <c r="CJ64" s="8">
        <v>0</v>
      </c>
      <c r="CK64" s="8">
        <v>0</v>
      </c>
      <c r="CL64" s="8">
        <v>1</v>
      </c>
      <c r="CM64" s="8">
        <v>0</v>
      </c>
      <c r="CN64" s="8">
        <v>0</v>
      </c>
      <c r="CO64" s="8">
        <v>0</v>
      </c>
      <c r="CP64" s="8">
        <v>0</v>
      </c>
      <c r="CQ64" s="8">
        <v>0</v>
      </c>
      <c r="CR64" s="8">
        <v>0</v>
      </c>
      <c r="CS64" s="8">
        <v>1</v>
      </c>
      <c r="CT64" s="8">
        <v>0</v>
      </c>
      <c r="CU64" s="8">
        <v>1</v>
      </c>
      <c r="CV64" s="8">
        <v>0</v>
      </c>
      <c r="CW64" s="8">
        <v>0</v>
      </c>
      <c r="CX64" s="8">
        <v>0</v>
      </c>
      <c r="CY64" s="8">
        <v>0</v>
      </c>
      <c r="CZ64" s="9">
        <f>IFERROR(VLOOKUP(A64,'FSI2020 Results'!B:H,4,0),"")</f>
        <v>260.3940198839033</v>
      </c>
      <c r="DA64" s="9">
        <f>IFERROR(VLOOKUP(A64,'FSI2020 Results'!B:H,5,0),"")</f>
        <v>7.6472053903134662E-3</v>
      </c>
      <c r="DB64" s="9">
        <f>IFERROR(VLOOKUP(A64,'FSI2020 Results'!B:H,6,0),"")</f>
        <v>78.3</v>
      </c>
      <c r="DC64" s="9">
        <f>IFERROR(VLOOKUP($A64,'SS2020'!$A:$AB,24,0),"")</f>
        <v>78.3</v>
      </c>
      <c r="DD64" s="9">
        <f>IFERROR(VLOOKUP($A64,'SS2020'!$A:$AB,25,0),"")</f>
        <v>69</v>
      </c>
      <c r="DE64" s="9">
        <f>IFERROR(VLOOKUP($A64,'SS2020'!$A:$AB,26,0),"")</f>
        <v>90</v>
      </c>
      <c r="DF64" s="9">
        <f>IFERROR(VLOOKUP($A64,'SS2020'!$A:$AB,27,0),"")</f>
        <v>78.333333333333329</v>
      </c>
      <c r="DG64" s="39">
        <f>IFERROR(VLOOKUP(A64,'GSW2020'!A:D,4,0),"")</f>
        <v>1.5960157028138951E-4</v>
      </c>
      <c r="DH64" s="9">
        <f>IFERROR(VLOOKUP(A64,'GSW2020'!A:E,5,0),"")</f>
        <v>83661971.830985904</v>
      </c>
      <c r="DI64" s="9">
        <f t="shared" si="0"/>
        <v>1</v>
      </c>
      <c r="DJ64" s="9">
        <f t="shared" si="1"/>
        <v>1</v>
      </c>
      <c r="DK64" s="9">
        <f>IFERROR(IF(INDEX('FSI2020 Results'!A:A,MATCH('Country characteristics'!A124,'FSI2020 Results'!B:B,0))&lt;11,1,0),"")</f>
        <v>0</v>
      </c>
      <c r="DL64" s="9">
        <f>IFERROR(IF(INDEX('FSI2020 Results'!A:A,MATCH('Country characteristics'!A124,'FSI2020 Results'!B:B,0))&lt;16,1,0),"")</f>
        <v>0</v>
      </c>
      <c r="DM64" s="10">
        <f t="shared" si="2"/>
        <v>0</v>
      </c>
      <c r="DN64" s="9">
        <f t="shared" si="3"/>
        <v>0</v>
      </c>
      <c r="DO64" s="9">
        <f t="shared" si="4"/>
        <v>0</v>
      </c>
      <c r="DP64" s="10">
        <f t="shared" si="5"/>
        <v>0</v>
      </c>
      <c r="DQ64" s="9">
        <f t="shared" si="6"/>
        <v>0</v>
      </c>
      <c r="DR64" s="9">
        <f t="shared" si="7"/>
        <v>0</v>
      </c>
      <c r="DS64" s="9">
        <f t="shared" si="8"/>
        <v>0</v>
      </c>
      <c r="DT64" s="10">
        <f t="shared" si="9"/>
        <v>0</v>
      </c>
      <c r="DU64" s="10">
        <f t="shared" si="10"/>
        <v>0</v>
      </c>
      <c r="DV64" s="9">
        <f t="shared" si="11"/>
        <v>0</v>
      </c>
      <c r="DW64" s="9">
        <f t="shared" si="12"/>
        <v>0</v>
      </c>
      <c r="DX64" s="9">
        <f t="shared" si="13"/>
        <v>0</v>
      </c>
      <c r="DY64" s="10">
        <f t="shared" si="14"/>
        <v>0</v>
      </c>
      <c r="DZ64" s="9">
        <f t="shared" si="15"/>
        <v>0</v>
      </c>
      <c r="EA64" s="10">
        <f t="shared" si="16"/>
        <v>0</v>
      </c>
      <c r="EB64" s="9">
        <f t="shared" si="17"/>
        <v>0</v>
      </c>
      <c r="EC64" s="9">
        <f t="shared" si="18"/>
        <v>1</v>
      </c>
      <c r="ED64" s="9">
        <f t="shared" si="19"/>
        <v>1</v>
      </c>
      <c r="EE64" s="9">
        <f t="shared" si="20"/>
        <v>0</v>
      </c>
      <c r="EF64" s="9">
        <v>1</v>
      </c>
      <c r="EG64" s="9">
        <f t="shared" si="21"/>
        <v>0</v>
      </c>
      <c r="EH64" s="9">
        <f t="shared" si="22"/>
        <v>0</v>
      </c>
      <c r="EI64" s="9">
        <f t="shared" si="23"/>
        <v>1</v>
      </c>
      <c r="EJ64" s="9">
        <f t="shared" si="24"/>
        <v>0</v>
      </c>
      <c r="EK64" s="9">
        <f t="shared" si="25"/>
        <v>0</v>
      </c>
      <c r="EL64" s="9">
        <f t="shared" si="26"/>
        <v>0</v>
      </c>
      <c r="EM64" s="9">
        <f t="shared" si="27"/>
        <v>0</v>
      </c>
      <c r="EN64" s="9">
        <f t="shared" si="28"/>
        <v>0</v>
      </c>
      <c r="EO64" s="9">
        <f t="shared" si="29"/>
        <v>0</v>
      </c>
      <c r="EP64" s="9">
        <f t="shared" si="30"/>
        <v>0</v>
      </c>
      <c r="EQ64" s="9">
        <f t="shared" si="31"/>
        <v>0</v>
      </c>
      <c r="ER64" s="9">
        <f t="shared" si="32"/>
        <v>1</v>
      </c>
      <c r="ES64" s="9">
        <f t="shared" si="33"/>
        <v>0</v>
      </c>
      <c r="ET64" s="10">
        <f t="shared" si="34"/>
        <v>0</v>
      </c>
      <c r="EU64" s="10">
        <f t="shared" si="35"/>
        <v>0</v>
      </c>
      <c r="EV64" s="10">
        <f t="shared" si="36"/>
        <v>0</v>
      </c>
      <c r="EW64" s="10">
        <f t="shared" si="37"/>
        <v>1</v>
      </c>
      <c r="EX64" s="10">
        <f t="shared" si="38"/>
        <v>0</v>
      </c>
      <c r="EY64" s="10">
        <f t="shared" si="39"/>
        <v>0</v>
      </c>
      <c r="EZ64" s="10">
        <f t="shared" si="40"/>
        <v>0</v>
      </c>
      <c r="FA64" s="10">
        <f t="shared" si="41"/>
        <v>1</v>
      </c>
      <c r="FB64" s="10">
        <f t="shared" si="42"/>
        <v>0</v>
      </c>
      <c r="FC64" s="10">
        <f t="shared" si="43"/>
        <v>0</v>
      </c>
      <c r="FD64" s="10">
        <f t="shared" si="44"/>
        <v>0</v>
      </c>
      <c r="FE64" s="10">
        <f t="shared" si="45"/>
        <v>0</v>
      </c>
    </row>
    <row r="65" spans="1:161">
      <c r="A65" t="s">
        <v>332</v>
      </c>
      <c r="D65">
        <v>0</v>
      </c>
      <c r="E65">
        <v>1</v>
      </c>
      <c r="F65" t="s">
        <v>333</v>
      </c>
      <c r="G65" t="s">
        <v>334</v>
      </c>
      <c r="H65" t="s">
        <v>332</v>
      </c>
      <c r="I65" s="8">
        <v>1</v>
      </c>
      <c r="J65" s="7" t="s">
        <v>1177</v>
      </c>
      <c r="K65" s="7" t="s">
        <v>1178</v>
      </c>
      <c r="L65" s="8">
        <v>0</v>
      </c>
      <c r="M65" s="8">
        <v>0</v>
      </c>
      <c r="N65" s="8">
        <v>0</v>
      </c>
      <c r="O65" s="8">
        <v>1</v>
      </c>
      <c r="P65" s="8">
        <v>0</v>
      </c>
      <c r="Q65" s="8">
        <v>0</v>
      </c>
      <c r="R65" s="8">
        <v>0</v>
      </c>
      <c r="S65" s="8">
        <v>0</v>
      </c>
      <c r="T65" s="8">
        <v>0</v>
      </c>
      <c r="U65" s="8">
        <v>0</v>
      </c>
      <c r="V65" s="8">
        <v>0</v>
      </c>
      <c r="W65" s="8">
        <v>0</v>
      </c>
      <c r="X65" s="8">
        <v>0</v>
      </c>
      <c r="Y65" s="8">
        <v>0</v>
      </c>
      <c r="Z65" s="8">
        <v>0</v>
      </c>
      <c r="AA65" s="8">
        <v>0</v>
      </c>
      <c r="AB65" s="7" t="s">
        <v>1132</v>
      </c>
      <c r="AC65" s="1">
        <v>0</v>
      </c>
      <c r="AD65" s="1">
        <v>0</v>
      </c>
      <c r="AE65" s="7" t="s">
        <v>1130</v>
      </c>
      <c r="AF65" s="8">
        <v>179340000000</v>
      </c>
      <c r="AG65" s="8"/>
      <c r="AH65" s="7" t="s">
        <v>896</v>
      </c>
      <c r="AI65" s="8"/>
      <c r="AJ65" s="8"/>
      <c r="AK65" s="8"/>
      <c r="AL65" s="8"/>
      <c r="AM65" s="8"/>
      <c r="AN65" s="8"/>
      <c r="AO65" s="36" t="s">
        <v>896</v>
      </c>
      <c r="AP65" s="36" t="s">
        <v>896</v>
      </c>
      <c r="AQ65" s="36" t="s">
        <v>896</v>
      </c>
      <c r="AR65" s="36" t="s">
        <v>896</v>
      </c>
      <c r="AS65" s="36" t="s">
        <v>896</v>
      </c>
      <c r="AT65" s="36" t="s">
        <v>896</v>
      </c>
      <c r="AU65" s="36" t="s">
        <v>896</v>
      </c>
      <c r="AV65" s="36" t="s">
        <v>896</v>
      </c>
      <c r="AW65" s="36" t="s">
        <v>896</v>
      </c>
      <c r="AX65" s="36" t="s">
        <v>896</v>
      </c>
      <c r="AY65" s="36" t="s">
        <v>896</v>
      </c>
      <c r="AZ65" s="36" t="s">
        <v>896</v>
      </c>
      <c r="BA65" s="36" t="s">
        <v>896</v>
      </c>
      <c r="BB65" s="36" t="s">
        <v>896</v>
      </c>
      <c r="BC65" s="36" t="s">
        <v>896</v>
      </c>
      <c r="BD65" s="36" t="s">
        <v>896</v>
      </c>
      <c r="BE65" s="36" t="s">
        <v>896</v>
      </c>
      <c r="BF65" s="36" t="s">
        <v>896</v>
      </c>
      <c r="BG65" s="36" t="s">
        <v>896</v>
      </c>
      <c r="BH65" s="36" t="s">
        <v>896</v>
      </c>
      <c r="BI65" s="36" t="s">
        <v>896</v>
      </c>
      <c r="BJ65" s="36" t="s">
        <v>896</v>
      </c>
      <c r="BK65" s="36" t="s">
        <v>896</v>
      </c>
      <c r="BL65" s="36" t="s">
        <v>896</v>
      </c>
      <c r="BM65" s="8">
        <v>4.8800000513438135E-5</v>
      </c>
      <c r="BN65" s="8" t="s">
        <v>896</v>
      </c>
      <c r="BO65" t="s">
        <v>332</v>
      </c>
      <c r="BP65" s="8">
        <v>0</v>
      </c>
      <c r="BQ65" s="8">
        <v>1</v>
      </c>
      <c r="BR65" s="8">
        <v>60675334144</v>
      </c>
      <c r="BS65" s="8">
        <v>0</v>
      </c>
      <c r="BT65" s="8"/>
      <c r="BU65" s="8"/>
      <c r="BV65" s="8"/>
      <c r="BW65" s="8"/>
      <c r="BX65" s="8">
        <v>1.9748079769779481E-3</v>
      </c>
      <c r="BY65" s="8"/>
      <c r="BZ65" s="8">
        <v>12</v>
      </c>
      <c r="CA65" s="7" t="s">
        <v>896</v>
      </c>
      <c r="CB65" s="8">
        <v>179340000000</v>
      </c>
      <c r="CC65" s="8">
        <v>2603.9730224609375</v>
      </c>
      <c r="CD65" s="8"/>
      <c r="CE65" s="8"/>
      <c r="CF65" s="8">
        <v>0.20000000298023224</v>
      </c>
      <c r="CG65" s="8">
        <v>15178790</v>
      </c>
      <c r="CH65" s="8">
        <v>0</v>
      </c>
      <c r="CI65" s="8" t="s">
        <v>1148</v>
      </c>
      <c r="CJ65" s="8">
        <v>0</v>
      </c>
      <c r="CK65" s="8">
        <v>0</v>
      </c>
      <c r="CL65" s="8">
        <v>0</v>
      </c>
      <c r="CM65" s="8">
        <v>0</v>
      </c>
      <c r="CN65" s="8">
        <v>0</v>
      </c>
      <c r="CO65" s="8">
        <v>0</v>
      </c>
      <c r="CP65" s="8">
        <v>0</v>
      </c>
      <c r="CQ65" s="8">
        <v>0</v>
      </c>
      <c r="CR65" s="8">
        <v>0</v>
      </c>
      <c r="CS65" s="8">
        <v>0</v>
      </c>
      <c r="CT65" s="8">
        <v>0</v>
      </c>
      <c r="CU65" s="8">
        <v>1</v>
      </c>
      <c r="CV65" s="8">
        <v>0</v>
      </c>
      <c r="CW65" s="8">
        <v>0</v>
      </c>
      <c r="CX65" s="8">
        <v>0</v>
      </c>
      <c r="CY65" s="8">
        <v>0</v>
      </c>
      <c r="CZ65" s="9">
        <f>IFERROR(VLOOKUP(A65,'FSI2020 Results'!B:H,4,0),"")</f>
        <v>82.304350330632971</v>
      </c>
      <c r="DA65" s="9">
        <f>IFERROR(VLOOKUP(A65,'FSI2020 Results'!B:H,5,0),"")</f>
        <v>2.4170995623297403E-3</v>
      </c>
      <c r="DB65" s="9">
        <f>IFERROR(VLOOKUP(A65,'FSI2020 Results'!B:H,6,0),"")</f>
        <v>64.474999999999994</v>
      </c>
      <c r="DC65" s="9">
        <f>IFERROR(VLOOKUP($A65,'SS2020'!$A:$AB,24,0),"")</f>
        <v>64.474999999999994</v>
      </c>
      <c r="DD65" s="9">
        <f>IFERROR(VLOOKUP($A65,'SS2020'!$A:$AB,25,0),"")</f>
        <v>66.400000000000006</v>
      </c>
      <c r="DE65" s="9">
        <f>IFERROR(VLOOKUP($A65,'SS2020'!$A:$AB,26,0),"")</f>
        <v>100</v>
      </c>
      <c r="DF65" s="9">
        <f>IFERROR(VLOOKUP($A65,'SS2020'!$A:$AB,27,0),"")</f>
        <v>48.333333333333336</v>
      </c>
      <c r="DG65" s="39">
        <f>IFERROR(VLOOKUP(A65,'GSW2020'!A:D,4,0),"")</f>
        <v>2.8956509940567869E-5</v>
      </c>
      <c r="DH65" s="9">
        <f>IFERROR(VLOOKUP(A65,'GSW2020'!A:E,5,0),"")</f>
        <v>15178790</v>
      </c>
      <c r="DI65" s="9">
        <f t="shared" si="0"/>
        <v>1</v>
      </c>
      <c r="DJ65" s="9">
        <f t="shared" si="1"/>
        <v>1</v>
      </c>
      <c r="DK65" s="9">
        <f>IFERROR(IF(INDEX('FSI2020 Results'!A:A,MATCH('Country characteristics'!A125,'FSI2020 Results'!B:B,0))&lt;11,1,0),"")</f>
        <v>0</v>
      </c>
      <c r="DL65" s="9">
        <f>IFERROR(IF(INDEX('FSI2020 Results'!A:A,MATCH('Country characteristics'!A125,'FSI2020 Results'!B:B,0))&lt;16,1,0),"")</f>
        <v>0</v>
      </c>
      <c r="DM65" s="10">
        <f t="shared" si="2"/>
        <v>0</v>
      </c>
      <c r="DN65" s="9">
        <f t="shared" si="3"/>
        <v>0</v>
      </c>
      <c r="DO65" s="9">
        <f t="shared" si="4"/>
        <v>0</v>
      </c>
      <c r="DP65" s="10">
        <f t="shared" si="5"/>
        <v>0</v>
      </c>
      <c r="DQ65" s="9">
        <f t="shared" si="6"/>
        <v>0</v>
      </c>
      <c r="DR65" s="9">
        <f t="shared" si="7"/>
        <v>0</v>
      </c>
      <c r="DS65" s="9">
        <f t="shared" si="8"/>
        <v>0</v>
      </c>
      <c r="DT65" s="10">
        <f t="shared" si="9"/>
        <v>0</v>
      </c>
      <c r="DU65" s="10">
        <f t="shared" si="10"/>
        <v>0</v>
      </c>
      <c r="DV65" s="9">
        <f t="shared" si="11"/>
        <v>0</v>
      </c>
      <c r="DW65" s="9">
        <f t="shared" si="12"/>
        <v>0</v>
      </c>
      <c r="DX65" s="9">
        <f t="shared" si="13"/>
        <v>0</v>
      </c>
      <c r="DY65" s="10">
        <f t="shared" si="14"/>
        <v>0</v>
      </c>
      <c r="DZ65" s="9">
        <f t="shared" si="15"/>
        <v>0</v>
      </c>
      <c r="EA65" s="10">
        <f t="shared" si="16"/>
        <v>0</v>
      </c>
      <c r="EB65" s="9">
        <f t="shared" si="17"/>
        <v>0</v>
      </c>
      <c r="EC65" s="9">
        <f t="shared" si="18"/>
        <v>1</v>
      </c>
      <c r="ED65" s="9">
        <f t="shared" si="19"/>
        <v>1</v>
      </c>
      <c r="EE65" s="9">
        <f t="shared" si="20"/>
        <v>0</v>
      </c>
      <c r="EF65" s="9">
        <v>1</v>
      </c>
      <c r="EG65" s="9">
        <f t="shared" si="21"/>
        <v>0</v>
      </c>
      <c r="EH65" s="9">
        <f t="shared" si="22"/>
        <v>1</v>
      </c>
      <c r="EI65" s="9">
        <f t="shared" si="23"/>
        <v>0</v>
      </c>
      <c r="EJ65" s="9">
        <f t="shared" si="24"/>
        <v>0</v>
      </c>
      <c r="EK65" s="9">
        <f t="shared" si="25"/>
        <v>0</v>
      </c>
      <c r="EL65" s="9">
        <f t="shared" si="26"/>
        <v>0</v>
      </c>
      <c r="EM65" s="9">
        <f t="shared" si="27"/>
        <v>0</v>
      </c>
      <c r="EN65" s="9">
        <f t="shared" si="28"/>
        <v>0</v>
      </c>
      <c r="EO65" s="9">
        <f t="shared" si="29"/>
        <v>0</v>
      </c>
      <c r="EP65" s="9">
        <f t="shared" si="30"/>
        <v>0</v>
      </c>
      <c r="EQ65" s="9">
        <f t="shared" si="31"/>
        <v>0</v>
      </c>
      <c r="ER65" s="9">
        <f t="shared" si="32"/>
        <v>1</v>
      </c>
      <c r="ES65" s="9">
        <f t="shared" si="33"/>
        <v>0</v>
      </c>
      <c r="ET65" s="10">
        <f t="shared" si="34"/>
        <v>0</v>
      </c>
      <c r="EU65" s="10">
        <f t="shared" si="35"/>
        <v>0</v>
      </c>
      <c r="EV65" s="10">
        <f t="shared" si="36"/>
        <v>0</v>
      </c>
      <c r="EW65" s="10">
        <f t="shared" si="37"/>
        <v>0</v>
      </c>
      <c r="EX65" s="10">
        <f t="shared" si="38"/>
        <v>0</v>
      </c>
      <c r="EY65" s="10">
        <f t="shared" si="39"/>
        <v>0</v>
      </c>
      <c r="EZ65" s="10">
        <f t="shared" si="40"/>
        <v>0</v>
      </c>
      <c r="FA65" s="10">
        <f t="shared" si="41"/>
        <v>1</v>
      </c>
      <c r="FB65" s="10">
        <f t="shared" si="42"/>
        <v>0</v>
      </c>
      <c r="FC65" s="10">
        <f t="shared" si="43"/>
        <v>0</v>
      </c>
      <c r="FD65" s="10">
        <f t="shared" si="44"/>
        <v>0</v>
      </c>
      <c r="FE65" s="10">
        <f t="shared" si="45"/>
        <v>0</v>
      </c>
    </row>
    <row r="66" spans="1:161">
      <c r="A66" t="s">
        <v>80</v>
      </c>
      <c r="B66" t="s">
        <v>80</v>
      </c>
      <c r="C66" t="s">
        <v>1179</v>
      </c>
      <c r="D66">
        <v>1</v>
      </c>
      <c r="E66">
        <v>1</v>
      </c>
      <c r="F66" t="s">
        <v>81</v>
      </c>
      <c r="G66" t="s">
        <v>82</v>
      </c>
      <c r="H66" t="s">
        <v>80</v>
      </c>
      <c r="I66" s="8">
        <v>1</v>
      </c>
      <c r="J66" s="7" t="s">
        <v>1135</v>
      </c>
      <c r="K66" s="7" t="s">
        <v>1128</v>
      </c>
      <c r="L66" s="8">
        <v>0</v>
      </c>
      <c r="M66" s="8">
        <v>0</v>
      </c>
      <c r="N66" s="8">
        <v>0</v>
      </c>
      <c r="O66" s="8">
        <v>1</v>
      </c>
      <c r="P66" s="8">
        <v>0</v>
      </c>
      <c r="Q66" s="8">
        <v>0</v>
      </c>
      <c r="R66" s="8">
        <v>0</v>
      </c>
      <c r="S66" s="8">
        <v>0</v>
      </c>
      <c r="T66" s="8">
        <v>0</v>
      </c>
      <c r="U66" s="8">
        <v>0</v>
      </c>
      <c r="V66" s="8">
        <v>0</v>
      </c>
      <c r="W66" s="8">
        <v>0</v>
      </c>
      <c r="X66" s="8">
        <v>0</v>
      </c>
      <c r="Y66" s="8">
        <v>0</v>
      </c>
      <c r="Z66" s="8">
        <v>0</v>
      </c>
      <c r="AA66" s="8">
        <v>0</v>
      </c>
      <c r="AB66" s="7" t="s">
        <v>1135</v>
      </c>
      <c r="AC66" s="1">
        <v>1</v>
      </c>
      <c r="AD66" s="1">
        <v>0</v>
      </c>
      <c r="AE66" s="7" t="s">
        <v>1136</v>
      </c>
      <c r="AF66" s="8">
        <v>87908262520</v>
      </c>
      <c r="AG66" s="8"/>
      <c r="AH66" s="7" t="s">
        <v>896</v>
      </c>
      <c r="AI66" s="8"/>
      <c r="AJ66" s="8"/>
      <c r="AK66" s="8">
        <v>27</v>
      </c>
      <c r="AL66" s="8">
        <v>378.34768676757813</v>
      </c>
      <c r="AM66" s="8">
        <v>1.1931199580430984E-2</v>
      </c>
      <c r="AN66" s="8">
        <v>80.050003051757813</v>
      </c>
      <c r="AO66" s="36">
        <v>0.63</v>
      </c>
      <c r="AP66" s="36">
        <v>0.5</v>
      </c>
      <c r="AQ66" s="36">
        <v>1</v>
      </c>
      <c r="AR66" s="36">
        <v>1</v>
      </c>
      <c r="AS66" s="36">
        <v>1</v>
      </c>
      <c r="AT66" s="36">
        <v>1</v>
      </c>
      <c r="AU66" s="36">
        <v>1</v>
      </c>
      <c r="AV66" s="36">
        <v>1</v>
      </c>
      <c r="AW66" s="36">
        <v>0.5</v>
      </c>
      <c r="AX66" s="36">
        <v>1</v>
      </c>
      <c r="AY66" s="36">
        <v>0.875</v>
      </c>
      <c r="AZ66" s="36">
        <v>0.375</v>
      </c>
      <c r="BA66" s="36">
        <v>1</v>
      </c>
      <c r="BB66" s="36">
        <v>0.5</v>
      </c>
      <c r="BC66" s="36">
        <v>0.5</v>
      </c>
      <c r="BD66" s="36">
        <v>0.9</v>
      </c>
      <c r="BE66" s="36">
        <v>0.86</v>
      </c>
      <c r="BF66" s="36">
        <v>1</v>
      </c>
      <c r="BG66" s="36">
        <v>0.92</v>
      </c>
      <c r="BH66" s="36">
        <v>0.45</v>
      </c>
      <c r="BI66" s="36">
        <v>82.6</v>
      </c>
      <c r="BJ66" s="36">
        <v>90</v>
      </c>
      <c r="BK66" s="36">
        <v>69.166659999999993</v>
      </c>
      <c r="BL66" s="36">
        <v>80.75</v>
      </c>
      <c r="BM66" s="8">
        <v>4.0129999979399145E-4</v>
      </c>
      <c r="BN66" s="8">
        <v>184582761.09999999</v>
      </c>
      <c r="BO66" t="s">
        <v>80</v>
      </c>
      <c r="BP66" s="8">
        <v>1</v>
      </c>
      <c r="BQ66" s="8">
        <v>1</v>
      </c>
      <c r="BR66" s="8">
        <v>0</v>
      </c>
      <c r="BS66" s="8">
        <v>1</v>
      </c>
      <c r="BT66" s="8">
        <v>58</v>
      </c>
      <c r="BU66" s="8">
        <v>60.475708426434984</v>
      </c>
      <c r="BV66" s="8">
        <v>1.5920854229162077E-3</v>
      </c>
      <c r="BW66" s="8">
        <v>50.830757145923805</v>
      </c>
      <c r="BX66" s="8">
        <v>9.7634585016699872E-5</v>
      </c>
      <c r="BY66" s="8">
        <v>0.3</v>
      </c>
      <c r="BZ66" s="8">
        <v>7</v>
      </c>
      <c r="CA66" s="7" t="s">
        <v>1143</v>
      </c>
      <c r="CB66" s="8">
        <v>87908262520</v>
      </c>
      <c r="CC66" s="8">
        <v>2024.7716674804688</v>
      </c>
      <c r="CD66" s="8"/>
      <c r="CE66" s="8"/>
      <c r="CF66" s="8">
        <v>0.30000001192092896</v>
      </c>
      <c r="CG66" s="8"/>
      <c r="CH66" s="8">
        <v>0</v>
      </c>
      <c r="CI66" s="8" t="s">
        <v>1014</v>
      </c>
      <c r="CJ66" s="8">
        <v>0</v>
      </c>
      <c r="CK66" s="8">
        <v>1</v>
      </c>
      <c r="CL66" s="8">
        <v>1</v>
      </c>
      <c r="CM66" s="8">
        <v>0</v>
      </c>
      <c r="CN66" s="8">
        <v>0</v>
      </c>
      <c r="CO66" s="8">
        <v>0</v>
      </c>
      <c r="CP66" s="8">
        <v>0</v>
      </c>
      <c r="CQ66" s="8">
        <v>0</v>
      </c>
      <c r="CR66" s="8">
        <v>0</v>
      </c>
      <c r="CS66" s="8">
        <v>0</v>
      </c>
      <c r="CT66" s="8">
        <v>1</v>
      </c>
      <c r="CU66" s="8">
        <v>0</v>
      </c>
      <c r="CV66" s="8">
        <v>0</v>
      </c>
      <c r="CW66" s="8">
        <v>0</v>
      </c>
      <c r="CX66" s="8">
        <v>0</v>
      </c>
      <c r="CY66" s="8">
        <v>0</v>
      </c>
      <c r="CZ66" s="9">
        <f>IFERROR(VLOOKUP(A66,'FSI2020 Results'!B:H,4,0),"")</f>
        <v>398.19136548321262</v>
      </c>
      <c r="DA66" s="9">
        <f>IFERROR(VLOOKUP(A66,'FSI2020 Results'!B:H,5,0),"")</f>
        <v>1.1694013394997087E-2</v>
      </c>
      <c r="DB66" s="9">
        <f>IFERROR(VLOOKUP(A66,'FSI2020 Results'!B:H,6,0),"")</f>
        <v>75.954499999999996</v>
      </c>
      <c r="DC66" s="9">
        <f>IFERROR(VLOOKUP($A66,'SS2020'!$A:$AB,24,0),"")</f>
        <v>75.954499999999996</v>
      </c>
      <c r="DD66" s="9">
        <f>IFERROR(VLOOKUP($A66,'SS2020'!$A:$AB,25,0),"")</f>
        <v>67.599999999999994</v>
      </c>
      <c r="DE66" s="9">
        <f>IFERROR(VLOOKUP($A66,'SS2020'!$A:$AB,26,0),"")</f>
        <v>95</v>
      </c>
      <c r="DF66" s="9">
        <f>IFERROR(VLOOKUP($A66,'SS2020'!$A:$AB,27,0),"")</f>
        <v>63.75</v>
      </c>
      <c r="DG66" s="39">
        <f>IFERROR(VLOOKUP(A66,'GSW2020'!A:D,4,0),"")</f>
        <v>7.5040191328058792E-4</v>
      </c>
      <c r="DH66" s="9">
        <f>IFERROR(VLOOKUP(A66,'GSW2020'!A:E,5,0),"")</f>
        <v>393355175.76745921</v>
      </c>
      <c r="DI66" s="9">
        <f t="shared" ref="DI66:DI129" si="46">IF(DH66&gt;0,1,0)</f>
        <v>1</v>
      </c>
      <c r="DJ66" s="9">
        <f t="shared" ref="DJ66:DJ129" si="47">E66</f>
        <v>1</v>
      </c>
      <c r="DK66" s="9">
        <f>IFERROR(IF(INDEX('FSI2020 Results'!A:A,MATCH('Country characteristics'!A126,'FSI2020 Results'!B:B,0))&lt;11,1,0),"")</f>
        <v>0</v>
      </c>
      <c r="DL66" s="9">
        <f>IFERROR(IF(INDEX('FSI2020 Results'!A:A,MATCH('Country characteristics'!A126,'FSI2020 Results'!B:B,0))&lt;16,1,0),"")</f>
        <v>0</v>
      </c>
      <c r="DM66" s="10">
        <f t="shared" ref="DM66:DM129" si="48">L66</f>
        <v>0</v>
      </c>
      <c r="DN66" s="9">
        <f t="shared" ref="DN66:DN129" si="49">IF(A66="United Kingdom",0,L66)</f>
        <v>0</v>
      </c>
      <c r="DO66" s="9">
        <f t="shared" ref="DO66:DO129" si="50">IF(OR(L66=1,R66=1),1,0)</f>
        <v>0</v>
      </c>
      <c r="DP66" s="10">
        <f t="shared" ref="DP66:DP129" si="51">W66</f>
        <v>0</v>
      </c>
      <c r="DQ66" s="9">
        <f t="shared" ref="DQ66:DQ129" si="52">IF(OR(L66=1,W66=1),1,0)</f>
        <v>0</v>
      </c>
      <c r="DR66" s="9">
        <f t="shared" ref="DR66:DR129" si="53">IF(OR(L66=1,CH66=1),1,0)</f>
        <v>0</v>
      </c>
      <c r="DS66" s="9">
        <f t="shared" ref="DS66:DS129" si="54">IF(OR(L66=1,W66=1,CH66=1),1,0)</f>
        <v>0</v>
      </c>
      <c r="DT66" s="10">
        <f t="shared" ref="DT66:DT129" si="55">M66</f>
        <v>0</v>
      </c>
      <c r="DU66" s="10">
        <f t="shared" ref="DU66:DU129" si="56">N66</f>
        <v>0</v>
      </c>
      <c r="DV66" s="9">
        <f t="shared" ref="DV66:DV129" si="57">IF(OR(M66=1,N66=1),1,0)</f>
        <v>0</v>
      </c>
      <c r="DW66" s="9">
        <f t="shared" ref="DW66:DW129" si="58">IF(A66="United Kingdom",1,0)</f>
        <v>0</v>
      </c>
      <c r="DX66" s="9">
        <f t="shared" ref="DX66:DX129" si="59">IF(OR(A66="United Kingdom",R66=1),1,0)</f>
        <v>0</v>
      </c>
      <c r="DY66" s="10">
        <f t="shared" ref="DY66:DY129" si="60">R66</f>
        <v>0</v>
      </c>
      <c r="DZ66" s="9">
        <f t="shared" ref="DZ66:DZ129" si="61">IF(OR(A66="United Kingdom",S66=1),1,0)</f>
        <v>0</v>
      </c>
      <c r="EA66" s="10">
        <f t="shared" ref="EA66:EA129" si="62">S66</f>
        <v>0</v>
      </c>
      <c r="EB66" s="9">
        <f t="shared" ref="EB66:EB129" si="63">IF(OR(A66="United Kingdom",S66=1,R66=1),1,0)</f>
        <v>0</v>
      </c>
      <c r="EC66" s="9">
        <f t="shared" ref="EC66:EC129" si="64">IF(AND(M66=0,N66=0),1,0)</f>
        <v>1</v>
      </c>
      <c r="ED66" s="9">
        <f t="shared" ref="ED66:ED129" si="65">IF(M66=0,1,0)</f>
        <v>1</v>
      </c>
      <c r="EE66" s="9">
        <f t="shared" ref="EE66:EE129" si="66">IF(OR(A66="United Kingdom",A66="Switzerland",A66="Netherlands",A66="Luxembourg",R66=1),1,0)</f>
        <v>0</v>
      </c>
      <c r="EF66" s="9">
        <v>1</v>
      </c>
      <c r="EG66" s="9">
        <f t="shared" ref="EG66:EG129" si="67">IF($AB66="South Asia",1,0)</f>
        <v>0</v>
      </c>
      <c r="EH66" s="9">
        <f t="shared" ref="EH66:EH129" si="68">IF($AB66="Europe &amp; Central Asia",1,0)</f>
        <v>0</v>
      </c>
      <c r="EI66" s="9">
        <f t="shared" ref="EI66:EI129" si="69">IF($AB66="Middle East &amp; North Africa",1,0)</f>
        <v>0</v>
      </c>
      <c r="EJ66" s="9">
        <f t="shared" ref="EJ66:EJ129" si="70">IF($AB66="East Asia &amp; Pacific",1,0)</f>
        <v>0</v>
      </c>
      <c r="EK66" s="9">
        <f t="shared" ref="EK66:EK129" si="71">IF($AB66="Sub-Saharan Africa",1,0)</f>
        <v>1</v>
      </c>
      <c r="EL66" s="9">
        <f t="shared" ref="EL66:EL129" si="72">IF($AB66="Latin America &amp; Caribbean",1,0)</f>
        <v>0</v>
      </c>
      <c r="EM66" s="9">
        <f t="shared" ref="EM66:EM129" si="73">IF($AB66="North America",1,0)</f>
        <v>0</v>
      </c>
      <c r="EN66" s="9">
        <f t="shared" ref="EN66:EN129" si="74">AC66</f>
        <v>1</v>
      </c>
      <c r="EO66" s="9">
        <f t="shared" ref="EO66:EO129" si="75">AD66</f>
        <v>0</v>
      </c>
      <c r="EP66" s="9">
        <f t="shared" ref="EP66:EP129" si="76">IF($AE66="Low income",1,0)</f>
        <v>0</v>
      </c>
      <c r="EQ66" s="9">
        <f t="shared" ref="EQ66:EQ129" si="77">IF($AE66="Lower middle income",1,0)</f>
        <v>1</v>
      </c>
      <c r="ER66" s="9">
        <f t="shared" ref="ER66:ER129" si="78">IF($AE66="Upper middle income",1,0)</f>
        <v>0</v>
      </c>
      <c r="ES66" s="9">
        <f t="shared" ref="ES66:ES129" si="79">IF($AE66="High income",1,0)</f>
        <v>0</v>
      </c>
      <c r="ET66" s="10">
        <f t="shared" ref="ET66:ET129" si="80">CJ66</f>
        <v>0</v>
      </c>
      <c r="EU66" s="10">
        <f t="shared" ref="EU66:EU129" si="81">CO66</f>
        <v>0</v>
      </c>
      <c r="EV66" s="10">
        <f t="shared" ref="EV66:EV129" si="82">CK66</f>
        <v>1</v>
      </c>
      <c r="EW66" s="10">
        <f t="shared" ref="EW66:EW129" si="83">CL66</f>
        <v>1</v>
      </c>
      <c r="EX66" s="10">
        <f t="shared" ref="EX66:EX129" si="84">CP66</f>
        <v>0</v>
      </c>
      <c r="EY66" s="10">
        <f t="shared" ref="EY66:EY129" si="85">CQ66</f>
        <v>0</v>
      </c>
      <c r="EZ66" s="10">
        <f t="shared" ref="EZ66:EZ129" si="86">CT66</f>
        <v>1</v>
      </c>
      <c r="FA66" s="10">
        <f t="shared" ref="FA66:FA129" si="87">CU66</f>
        <v>0</v>
      </c>
      <c r="FB66" s="10">
        <f t="shared" ref="FB66:FB129" si="88">CV66</f>
        <v>0</v>
      </c>
      <c r="FC66" s="10">
        <f t="shared" ref="FC66:FC129" si="89">CW66</f>
        <v>0</v>
      </c>
      <c r="FD66" s="10">
        <f t="shared" ref="FD66:FD129" si="90">CX66</f>
        <v>0</v>
      </c>
      <c r="FE66" s="10">
        <f t="shared" ref="FE66:FE129" si="91">CY66</f>
        <v>0</v>
      </c>
    </row>
    <row r="67" spans="1:161">
      <c r="A67" t="s">
        <v>92</v>
      </c>
      <c r="D67">
        <v>0</v>
      </c>
      <c r="E67">
        <v>1</v>
      </c>
      <c r="F67" t="s">
        <v>93</v>
      </c>
      <c r="G67" t="s">
        <v>94</v>
      </c>
      <c r="H67" t="s">
        <v>92</v>
      </c>
      <c r="I67" s="8">
        <v>1</v>
      </c>
      <c r="J67" s="7" t="s">
        <v>1127</v>
      </c>
      <c r="K67" s="7" t="s">
        <v>1128</v>
      </c>
      <c r="L67" s="8">
        <v>0</v>
      </c>
      <c r="M67" s="8">
        <v>0</v>
      </c>
      <c r="N67" s="8">
        <v>0</v>
      </c>
      <c r="O67" s="8">
        <v>0</v>
      </c>
      <c r="P67" s="8">
        <v>0</v>
      </c>
      <c r="Q67" s="8">
        <v>0</v>
      </c>
      <c r="R67" s="8">
        <v>0</v>
      </c>
      <c r="S67" s="8">
        <v>0</v>
      </c>
      <c r="T67" s="8">
        <v>0</v>
      </c>
      <c r="U67" s="8">
        <v>0</v>
      </c>
      <c r="V67" s="8">
        <v>0</v>
      </c>
      <c r="W67" s="8">
        <v>0</v>
      </c>
      <c r="X67" s="8">
        <v>1</v>
      </c>
      <c r="Y67" s="8">
        <v>0</v>
      </c>
      <c r="Z67" s="8">
        <v>0</v>
      </c>
      <c r="AA67" s="8">
        <v>0</v>
      </c>
      <c r="AB67" s="7" t="s">
        <v>1129</v>
      </c>
      <c r="AC67" s="1">
        <v>0</v>
      </c>
      <c r="AD67" s="1">
        <v>0</v>
      </c>
      <c r="AE67" s="7" t="s">
        <v>1133</v>
      </c>
      <c r="AF67" s="8">
        <v>140645000000</v>
      </c>
      <c r="AG67" s="8"/>
      <c r="AH67" s="7" t="s">
        <v>896</v>
      </c>
      <c r="AI67" s="8"/>
      <c r="AJ67" s="8"/>
      <c r="AK67" s="8"/>
      <c r="AL67" s="8"/>
      <c r="AM67" s="8"/>
      <c r="AN67" s="8"/>
      <c r="AO67" s="36" t="s">
        <v>896</v>
      </c>
      <c r="AP67" s="36" t="s">
        <v>896</v>
      </c>
      <c r="AQ67" s="36" t="s">
        <v>896</v>
      </c>
      <c r="AR67" s="36" t="s">
        <v>896</v>
      </c>
      <c r="AS67" s="36" t="s">
        <v>896</v>
      </c>
      <c r="AT67" s="36" t="s">
        <v>896</v>
      </c>
      <c r="AU67" s="36" t="s">
        <v>896</v>
      </c>
      <c r="AV67" s="36" t="s">
        <v>896</v>
      </c>
      <c r="AW67" s="36" t="s">
        <v>896</v>
      </c>
      <c r="AX67" s="36" t="s">
        <v>896</v>
      </c>
      <c r="AY67" s="36" t="s">
        <v>896</v>
      </c>
      <c r="AZ67" s="36" t="s">
        <v>896</v>
      </c>
      <c r="BA67" s="36" t="s">
        <v>896</v>
      </c>
      <c r="BB67" s="36" t="s">
        <v>896</v>
      </c>
      <c r="BC67" s="36" t="s">
        <v>896</v>
      </c>
      <c r="BD67" s="36" t="s">
        <v>896</v>
      </c>
      <c r="BE67" s="36" t="s">
        <v>896</v>
      </c>
      <c r="BF67" s="36" t="s">
        <v>896</v>
      </c>
      <c r="BG67" s="36" t="s">
        <v>896</v>
      </c>
      <c r="BH67" s="36" t="s">
        <v>896</v>
      </c>
      <c r="BI67" s="36" t="s">
        <v>896</v>
      </c>
      <c r="BJ67" s="36" t="s">
        <v>896</v>
      </c>
      <c r="BK67" s="36" t="s">
        <v>896</v>
      </c>
      <c r="BL67" s="36" t="s">
        <v>896</v>
      </c>
      <c r="BM67" s="8">
        <v>4.0160000207833946E-4</v>
      </c>
      <c r="BN67" s="8" t="s">
        <v>896</v>
      </c>
      <c r="BO67" t="s">
        <v>92</v>
      </c>
      <c r="BP67" s="8">
        <v>0</v>
      </c>
      <c r="BQ67" s="8">
        <v>1</v>
      </c>
      <c r="BR67" s="8">
        <v>17252732928</v>
      </c>
      <c r="BS67" s="8">
        <v>0</v>
      </c>
      <c r="BT67" s="8"/>
      <c r="BU67" s="8"/>
      <c r="BV67" s="8"/>
      <c r="BW67" s="8"/>
      <c r="BX67" s="8">
        <v>6.3011656905469595E-4</v>
      </c>
      <c r="BY67" s="8"/>
      <c r="BZ67" s="8">
        <v>4</v>
      </c>
      <c r="CA67" s="7" t="s">
        <v>896</v>
      </c>
      <c r="CB67" s="8">
        <v>140645000000</v>
      </c>
      <c r="CC67" s="8">
        <v>1386.5986328125</v>
      </c>
      <c r="CD67" s="8"/>
      <c r="CE67" s="8"/>
      <c r="CF67" s="8">
        <v>0.15000000596046448</v>
      </c>
      <c r="CG67" s="8">
        <v>607176410.15086699</v>
      </c>
      <c r="CH67" s="8">
        <v>0</v>
      </c>
      <c r="CI67" s="8" t="s">
        <v>1148</v>
      </c>
      <c r="CJ67" s="8">
        <v>0</v>
      </c>
      <c r="CK67" s="8">
        <v>0</v>
      </c>
      <c r="CL67" s="8">
        <v>1</v>
      </c>
      <c r="CM67" s="8">
        <v>0</v>
      </c>
      <c r="CN67" s="8">
        <v>0</v>
      </c>
      <c r="CO67" s="8">
        <v>0</v>
      </c>
      <c r="CP67" s="8">
        <v>0</v>
      </c>
      <c r="CQ67" s="8">
        <v>0</v>
      </c>
      <c r="CR67" s="8">
        <v>0</v>
      </c>
      <c r="CS67" s="8">
        <v>1</v>
      </c>
      <c r="CT67" s="8">
        <v>0</v>
      </c>
      <c r="CU67" s="8">
        <v>1</v>
      </c>
      <c r="CV67" s="8">
        <v>0</v>
      </c>
      <c r="CW67" s="8">
        <v>0</v>
      </c>
      <c r="CX67" s="8">
        <v>0</v>
      </c>
      <c r="CY67" s="8">
        <v>0</v>
      </c>
      <c r="CZ67" s="9">
        <f>IFERROR(VLOOKUP(A67,'FSI2020 Results'!B:H,4,0),"")</f>
        <v>369.17077369276126</v>
      </c>
      <c r="DA67" s="9">
        <f>IFERROR(VLOOKUP(A67,'FSI2020 Results'!B:H,5,0),"")</f>
        <v>1.0841741802627291E-2</v>
      </c>
      <c r="DB67" s="9">
        <f>IFERROR(VLOOKUP(A67,'FSI2020 Results'!B:H,6,0),"")</f>
        <v>70.575000000000003</v>
      </c>
      <c r="DC67" s="9">
        <f>IFERROR(VLOOKUP($A67,'SS2020'!$A:$AB,24,0),"")</f>
        <v>70.575000000000003</v>
      </c>
      <c r="DD67" s="9">
        <f>IFERROR(VLOOKUP($A67,'SS2020'!$A:$AB,25,0),"")</f>
        <v>78.400000000000006</v>
      </c>
      <c r="DE67" s="9">
        <f>IFERROR(VLOOKUP($A67,'SS2020'!$A:$AB,26,0),"")</f>
        <v>100</v>
      </c>
      <c r="DF67" s="9">
        <f>IFERROR(VLOOKUP($A67,'SS2020'!$A:$AB,27,0),"")</f>
        <v>66.666666666666671</v>
      </c>
      <c r="DG67" s="39">
        <f>IFERROR(VLOOKUP(A67,'GSW2020'!A:D,4,0),"")</f>
        <v>1.1583077278367968E-3</v>
      </c>
      <c r="DH67" s="9">
        <f>IFERROR(VLOOKUP(A67,'GSW2020'!A:E,5,0),"")</f>
        <v>607176410.15086699</v>
      </c>
      <c r="DI67" s="9">
        <f t="shared" si="46"/>
        <v>1</v>
      </c>
      <c r="DJ67" s="9">
        <f t="shared" si="47"/>
        <v>1</v>
      </c>
      <c r="DK67" s="9">
        <f>IFERROR(IF(INDEX('FSI2020 Results'!A:A,MATCH('Country characteristics'!A129,'FSI2020 Results'!B:B,0))&lt;11,1,0),"")</f>
        <v>1</v>
      </c>
      <c r="DL67" s="9">
        <f>IFERROR(IF(INDEX('FSI2020 Results'!A:A,MATCH('Country characteristics'!A129,'FSI2020 Results'!B:B,0))&lt;16,1,0),"")</f>
        <v>1</v>
      </c>
      <c r="DM67" s="10">
        <f t="shared" si="48"/>
        <v>0</v>
      </c>
      <c r="DN67" s="9">
        <f t="shared" si="49"/>
        <v>0</v>
      </c>
      <c r="DO67" s="9">
        <f t="shared" si="50"/>
        <v>0</v>
      </c>
      <c r="DP67" s="10">
        <f t="shared" si="51"/>
        <v>0</v>
      </c>
      <c r="DQ67" s="9">
        <f t="shared" si="52"/>
        <v>0</v>
      </c>
      <c r="DR67" s="9">
        <f t="shared" si="53"/>
        <v>0</v>
      </c>
      <c r="DS67" s="9">
        <f t="shared" si="54"/>
        <v>0</v>
      </c>
      <c r="DT67" s="10">
        <f t="shared" si="55"/>
        <v>0</v>
      </c>
      <c r="DU67" s="10">
        <f t="shared" si="56"/>
        <v>0</v>
      </c>
      <c r="DV67" s="9">
        <f t="shared" si="57"/>
        <v>0</v>
      </c>
      <c r="DW67" s="9">
        <f t="shared" si="58"/>
        <v>0</v>
      </c>
      <c r="DX67" s="9">
        <f t="shared" si="59"/>
        <v>0</v>
      </c>
      <c r="DY67" s="10">
        <f t="shared" si="60"/>
        <v>0</v>
      </c>
      <c r="DZ67" s="9">
        <f t="shared" si="61"/>
        <v>0</v>
      </c>
      <c r="EA67" s="10">
        <f t="shared" si="62"/>
        <v>0</v>
      </c>
      <c r="EB67" s="9">
        <f t="shared" si="63"/>
        <v>0</v>
      </c>
      <c r="EC67" s="9">
        <f t="shared" si="64"/>
        <v>1</v>
      </c>
      <c r="ED67" s="9">
        <f t="shared" si="65"/>
        <v>1</v>
      </c>
      <c r="EE67" s="9">
        <f t="shared" si="66"/>
        <v>0</v>
      </c>
      <c r="EF67" s="9">
        <v>1</v>
      </c>
      <c r="EG67" s="9">
        <f t="shared" si="67"/>
        <v>0</v>
      </c>
      <c r="EH67" s="9">
        <f t="shared" si="68"/>
        <v>0</v>
      </c>
      <c r="EI67" s="9">
        <f t="shared" si="69"/>
        <v>1</v>
      </c>
      <c r="EJ67" s="9">
        <f t="shared" si="70"/>
        <v>0</v>
      </c>
      <c r="EK67" s="9">
        <f t="shared" si="71"/>
        <v>0</v>
      </c>
      <c r="EL67" s="9">
        <f t="shared" si="72"/>
        <v>0</v>
      </c>
      <c r="EM67" s="9">
        <f t="shared" si="73"/>
        <v>0</v>
      </c>
      <c r="EN67" s="9">
        <f t="shared" si="74"/>
        <v>0</v>
      </c>
      <c r="EO67" s="9">
        <f t="shared" si="75"/>
        <v>0</v>
      </c>
      <c r="EP67" s="9">
        <f t="shared" si="76"/>
        <v>0</v>
      </c>
      <c r="EQ67" s="9">
        <f t="shared" si="77"/>
        <v>0</v>
      </c>
      <c r="ER67" s="9">
        <f t="shared" si="78"/>
        <v>0</v>
      </c>
      <c r="ES67" s="9">
        <f t="shared" si="79"/>
        <v>1</v>
      </c>
      <c r="ET67" s="10">
        <f t="shared" si="80"/>
        <v>0</v>
      </c>
      <c r="EU67" s="10">
        <f t="shared" si="81"/>
        <v>0</v>
      </c>
      <c r="EV67" s="10">
        <f t="shared" si="82"/>
        <v>0</v>
      </c>
      <c r="EW67" s="10">
        <f t="shared" si="83"/>
        <v>1</v>
      </c>
      <c r="EX67" s="10">
        <f t="shared" si="84"/>
        <v>0</v>
      </c>
      <c r="EY67" s="10">
        <f t="shared" si="85"/>
        <v>0</v>
      </c>
      <c r="EZ67" s="10">
        <f t="shared" si="86"/>
        <v>0</v>
      </c>
      <c r="FA67" s="10">
        <f t="shared" si="87"/>
        <v>1</v>
      </c>
      <c r="FB67" s="10">
        <f t="shared" si="88"/>
        <v>0</v>
      </c>
      <c r="FC67" s="10">
        <f t="shared" si="89"/>
        <v>0</v>
      </c>
      <c r="FD67" s="10">
        <f t="shared" si="90"/>
        <v>0</v>
      </c>
      <c r="FE67" s="10">
        <f t="shared" si="91"/>
        <v>0</v>
      </c>
    </row>
    <row r="68" spans="1:161">
      <c r="A68" t="s">
        <v>203</v>
      </c>
      <c r="B68" t="s">
        <v>203</v>
      </c>
      <c r="C68" t="s">
        <v>203</v>
      </c>
      <c r="D68">
        <v>1</v>
      </c>
      <c r="E68">
        <v>1</v>
      </c>
      <c r="F68" t="s">
        <v>204</v>
      </c>
      <c r="G68" t="s">
        <v>205</v>
      </c>
      <c r="H68" t="s">
        <v>203</v>
      </c>
      <c r="I68" s="8"/>
      <c r="J68" s="7" t="s">
        <v>896</v>
      </c>
      <c r="K68" s="7" t="s">
        <v>1131</v>
      </c>
      <c r="L68" s="8">
        <v>1</v>
      </c>
      <c r="M68" s="8">
        <v>1</v>
      </c>
      <c r="N68" s="8">
        <v>0</v>
      </c>
      <c r="O68" s="8">
        <v>1</v>
      </c>
      <c r="P68" s="8">
        <v>0</v>
      </c>
      <c r="Q68" s="8">
        <v>0</v>
      </c>
      <c r="R68" s="8">
        <v>0</v>
      </c>
      <c r="S68" s="8">
        <v>0</v>
      </c>
      <c r="T68" s="8">
        <v>0</v>
      </c>
      <c r="U68" s="8">
        <v>0</v>
      </c>
      <c r="V68" s="8">
        <v>0</v>
      </c>
      <c r="W68" s="8">
        <v>0</v>
      </c>
      <c r="X68" s="8">
        <v>0</v>
      </c>
      <c r="Y68" s="8">
        <v>0</v>
      </c>
      <c r="Z68" s="8">
        <v>0</v>
      </c>
      <c r="AA68" s="8">
        <v>0</v>
      </c>
      <c r="AB68" s="7" t="s">
        <v>1132</v>
      </c>
      <c r="AC68" s="1">
        <v>0</v>
      </c>
      <c r="AD68" s="1">
        <v>0</v>
      </c>
      <c r="AE68" s="7" t="s">
        <v>1133</v>
      </c>
      <c r="AF68" s="8">
        <v>34409229178</v>
      </c>
      <c r="AG68" s="8"/>
      <c r="AH68" s="7" t="s">
        <v>896</v>
      </c>
      <c r="AI68" s="8"/>
      <c r="AJ68" s="8"/>
      <c r="AK68" s="8">
        <v>55</v>
      </c>
      <c r="AL68" s="8">
        <v>195.64739990234375</v>
      </c>
      <c r="AM68" s="8">
        <v>6.1698001809418201E-3</v>
      </c>
      <c r="AN68" s="8">
        <v>57.375</v>
      </c>
      <c r="AO68" s="36">
        <v>0.66</v>
      </c>
      <c r="AP68" s="36">
        <v>0.25</v>
      </c>
      <c r="AQ68" s="36">
        <v>0.75</v>
      </c>
      <c r="AR68" s="36">
        <v>1</v>
      </c>
      <c r="AS68" s="36">
        <v>1</v>
      </c>
      <c r="AT68" s="36">
        <v>1</v>
      </c>
      <c r="AU68" s="36">
        <v>1</v>
      </c>
      <c r="AV68" s="36">
        <v>0.5</v>
      </c>
      <c r="AW68" s="36">
        <v>1</v>
      </c>
      <c r="AX68" s="36">
        <v>0.75</v>
      </c>
      <c r="AY68" s="36">
        <v>0.625</v>
      </c>
      <c r="AZ68" s="36">
        <v>0</v>
      </c>
      <c r="BA68" s="36">
        <v>0.4</v>
      </c>
      <c r="BB68" s="36">
        <v>1</v>
      </c>
      <c r="BC68" s="36">
        <v>0.5</v>
      </c>
      <c r="BD68" s="36">
        <v>0.5</v>
      </c>
      <c r="BE68" s="36">
        <v>0.44</v>
      </c>
      <c r="BF68" s="36">
        <v>0</v>
      </c>
      <c r="BG68" s="36">
        <v>0</v>
      </c>
      <c r="BH68" s="36">
        <v>0.1</v>
      </c>
      <c r="BI68" s="36">
        <v>73.2</v>
      </c>
      <c r="BJ68" s="36">
        <v>85</v>
      </c>
      <c r="BK68" s="36">
        <v>50.416670000000003</v>
      </c>
      <c r="BL68" s="36">
        <v>13.5</v>
      </c>
      <c r="BM68" s="8">
        <v>1.1114999651908875E-3</v>
      </c>
      <c r="BN68" s="8">
        <v>511314342.19999999</v>
      </c>
      <c r="BO68" t="s">
        <v>203</v>
      </c>
      <c r="BP68" s="8">
        <v>1</v>
      </c>
      <c r="BQ68" s="8">
        <v>1</v>
      </c>
      <c r="BR68" s="8">
        <v>16292204544</v>
      </c>
      <c r="BS68" s="8">
        <v>1</v>
      </c>
      <c r="BT68" s="8">
        <v>41</v>
      </c>
      <c r="BU68" s="8">
        <v>196.50083777927176</v>
      </c>
      <c r="BV68" s="8">
        <v>5.1730873033055784E-3</v>
      </c>
      <c r="BW68" s="8">
        <v>68.125974000571418</v>
      </c>
      <c r="BX68" s="8">
        <v>2.4003728108123174E-4</v>
      </c>
      <c r="BY68" s="8">
        <v>0</v>
      </c>
      <c r="BZ68" s="8">
        <v>4</v>
      </c>
      <c r="CA68" s="7" t="s">
        <v>896</v>
      </c>
      <c r="CB68" s="8">
        <v>34409229178</v>
      </c>
      <c r="CC68" s="8">
        <v>610</v>
      </c>
      <c r="CD68" s="8"/>
      <c r="CE68" s="8"/>
      <c r="CF68" s="8">
        <v>0.20000000298023224</v>
      </c>
      <c r="CG68" s="8">
        <v>362835613.44322401</v>
      </c>
      <c r="CH68" s="8">
        <v>0</v>
      </c>
      <c r="CI68" s="8" t="s">
        <v>1134</v>
      </c>
      <c r="CJ68" s="8">
        <v>0</v>
      </c>
      <c r="CK68" s="8">
        <v>0</v>
      </c>
      <c r="CL68" s="8">
        <v>0</v>
      </c>
      <c r="CM68" s="8">
        <v>1</v>
      </c>
      <c r="CN68" s="8">
        <v>1</v>
      </c>
      <c r="CO68" s="8">
        <v>0</v>
      </c>
      <c r="CP68" s="8">
        <v>0</v>
      </c>
      <c r="CQ68" s="8">
        <v>0</v>
      </c>
      <c r="CR68" s="8">
        <v>0</v>
      </c>
      <c r="CS68" s="8">
        <v>0</v>
      </c>
      <c r="CT68" s="8">
        <v>0</v>
      </c>
      <c r="CU68" s="8">
        <v>0</v>
      </c>
      <c r="CV68" s="8">
        <v>1</v>
      </c>
      <c r="CW68" s="8">
        <v>0</v>
      </c>
      <c r="CX68" s="8">
        <v>0</v>
      </c>
      <c r="CY68" s="8">
        <v>0</v>
      </c>
      <c r="CZ68" s="9">
        <f>IFERROR(VLOOKUP(A68,'FSI2020 Results'!B:H,4,0),"")</f>
        <v>182.8323824143414</v>
      </c>
      <c r="DA68" s="9">
        <f>IFERROR(VLOOKUP(A68,'FSI2020 Results'!B:H,5,0),"")</f>
        <v>5.369388978080882E-3</v>
      </c>
      <c r="DB68" s="9">
        <f>IFERROR(VLOOKUP(A68,'FSI2020 Results'!B:H,6,0),"")</f>
        <v>59.125</v>
      </c>
      <c r="DC68" s="9">
        <f>IFERROR(VLOOKUP($A68,'SS2020'!$A:$AB,24,0),"")</f>
        <v>59.125</v>
      </c>
      <c r="DD68" s="9">
        <f>IFERROR(VLOOKUP($A68,'SS2020'!$A:$AB,25,0),"")</f>
        <v>70</v>
      </c>
      <c r="DE68" s="9">
        <f>IFERROR(VLOOKUP($A68,'SS2020'!$A:$AB,26,0),"")</f>
        <v>82.5</v>
      </c>
      <c r="DF68" s="9">
        <f>IFERROR(VLOOKUP($A68,'SS2020'!$A:$AB,27,0),"")</f>
        <v>58.75</v>
      </c>
      <c r="DG68" s="39">
        <f>IFERROR(VLOOKUP(A68,'GSW2020'!A:D,4,0),"")</f>
        <v>6.9217988044243035E-4</v>
      </c>
      <c r="DH68" s="9">
        <f>IFERROR(VLOOKUP(A68,'GSW2020'!A:E,5,0),"")</f>
        <v>362835613.44322401</v>
      </c>
      <c r="DI68" s="9">
        <f t="shared" si="46"/>
        <v>1</v>
      </c>
      <c r="DJ68" s="9">
        <f t="shared" si="47"/>
        <v>1</v>
      </c>
      <c r="DK68" s="9">
        <f>IFERROR(IF(INDEX('FSI2020 Results'!A:A,MATCH('Country characteristics'!A133,'FSI2020 Results'!B:B,0))&lt;11,1,0),"")</f>
        <v>0</v>
      </c>
      <c r="DL68" s="9">
        <f>IFERROR(IF(INDEX('FSI2020 Results'!A:A,MATCH('Country characteristics'!A133,'FSI2020 Results'!B:B,0))&lt;16,1,0),"")</f>
        <v>0</v>
      </c>
      <c r="DM68" s="10">
        <f t="shared" si="48"/>
        <v>1</v>
      </c>
      <c r="DN68" s="9">
        <f t="shared" si="49"/>
        <v>1</v>
      </c>
      <c r="DO68" s="9">
        <f t="shared" si="50"/>
        <v>1</v>
      </c>
      <c r="DP68" s="10">
        <f t="shared" si="51"/>
        <v>0</v>
      </c>
      <c r="DQ68" s="9">
        <f t="shared" si="52"/>
        <v>1</v>
      </c>
      <c r="DR68" s="9">
        <f t="shared" si="53"/>
        <v>1</v>
      </c>
      <c r="DS68" s="9">
        <f t="shared" si="54"/>
        <v>1</v>
      </c>
      <c r="DT68" s="10">
        <f t="shared" si="55"/>
        <v>1</v>
      </c>
      <c r="DU68" s="10">
        <f t="shared" si="56"/>
        <v>0</v>
      </c>
      <c r="DV68" s="9">
        <f t="shared" si="57"/>
        <v>1</v>
      </c>
      <c r="DW68" s="9">
        <f t="shared" si="58"/>
        <v>0</v>
      </c>
      <c r="DX68" s="9">
        <f t="shared" si="59"/>
        <v>0</v>
      </c>
      <c r="DY68" s="10">
        <f t="shared" si="60"/>
        <v>0</v>
      </c>
      <c r="DZ68" s="9">
        <f t="shared" si="61"/>
        <v>0</v>
      </c>
      <c r="EA68" s="10">
        <f t="shared" si="62"/>
        <v>0</v>
      </c>
      <c r="EB68" s="9">
        <f t="shared" si="63"/>
        <v>0</v>
      </c>
      <c r="EC68" s="9">
        <f t="shared" si="64"/>
        <v>0</v>
      </c>
      <c r="ED68" s="9">
        <f t="shared" si="65"/>
        <v>0</v>
      </c>
      <c r="EE68" s="9">
        <f t="shared" si="66"/>
        <v>0</v>
      </c>
      <c r="EF68" s="9">
        <v>1</v>
      </c>
      <c r="EG68" s="9">
        <f t="shared" si="67"/>
        <v>0</v>
      </c>
      <c r="EH68" s="9">
        <f t="shared" si="68"/>
        <v>1</v>
      </c>
      <c r="EI68" s="9">
        <f t="shared" si="69"/>
        <v>0</v>
      </c>
      <c r="EJ68" s="9">
        <f t="shared" si="70"/>
        <v>0</v>
      </c>
      <c r="EK68" s="9">
        <f t="shared" si="71"/>
        <v>0</v>
      </c>
      <c r="EL68" s="9">
        <f t="shared" si="72"/>
        <v>0</v>
      </c>
      <c r="EM68" s="9">
        <f t="shared" si="73"/>
        <v>0</v>
      </c>
      <c r="EN68" s="9">
        <f t="shared" si="74"/>
        <v>0</v>
      </c>
      <c r="EO68" s="9">
        <f t="shared" si="75"/>
        <v>0</v>
      </c>
      <c r="EP68" s="9">
        <f t="shared" si="76"/>
        <v>0</v>
      </c>
      <c r="EQ68" s="9">
        <f t="shared" si="77"/>
        <v>0</v>
      </c>
      <c r="ER68" s="9">
        <f t="shared" si="78"/>
        <v>0</v>
      </c>
      <c r="ES68" s="9">
        <f t="shared" si="79"/>
        <v>1</v>
      </c>
      <c r="ET68" s="10">
        <f t="shared" si="80"/>
        <v>0</v>
      </c>
      <c r="EU68" s="10">
        <f t="shared" si="81"/>
        <v>0</v>
      </c>
      <c r="EV68" s="10">
        <f t="shared" si="82"/>
        <v>0</v>
      </c>
      <c r="EW68" s="10">
        <f t="shared" si="83"/>
        <v>0</v>
      </c>
      <c r="EX68" s="10">
        <f t="shared" si="84"/>
        <v>0</v>
      </c>
      <c r="EY68" s="10">
        <f t="shared" si="85"/>
        <v>0</v>
      </c>
      <c r="EZ68" s="10">
        <f t="shared" si="86"/>
        <v>0</v>
      </c>
      <c r="FA68" s="10">
        <f t="shared" si="87"/>
        <v>0</v>
      </c>
      <c r="FB68" s="10">
        <f t="shared" si="88"/>
        <v>1</v>
      </c>
      <c r="FC68" s="10">
        <f t="shared" si="89"/>
        <v>0</v>
      </c>
      <c r="FD68" s="10">
        <f t="shared" si="90"/>
        <v>0</v>
      </c>
      <c r="FE68" s="10">
        <f t="shared" si="91"/>
        <v>0</v>
      </c>
    </row>
    <row r="69" spans="1:161">
      <c r="A69" t="s">
        <v>86</v>
      </c>
      <c r="B69" t="s">
        <v>86</v>
      </c>
      <c r="C69" t="s">
        <v>1180</v>
      </c>
      <c r="D69">
        <v>1</v>
      </c>
      <c r="E69">
        <v>1</v>
      </c>
      <c r="F69" t="s">
        <v>87</v>
      </c>
      <c r="G69" t="s">
        <v>88</v>
      </c>
      <c r="H69" t="s">
        <v>86</v>
      </c>
      <c r="I69" s="8">
        <v>1</v>
      </c>
      <c r="J69" s="7" t="s">
        <v>1127</v>
      </c>
      <c r="K69" s="7" t="s">
        <v>1128</v>
      </c>
      <c r="L69" s="8">
        <v>0</v>
      </c>
      <c r="M69" s="8">
        <v>0</v>
      </c>
      <c r="N69" s="8">
        <v>0</v>
      </c>
      <c r="O69" s="8">
        <v>0</v>
      </c>
      <c r="P69" s="8">
        <v>0</v>
      </c>
      <c r="Q69" s="8">
        <v>0</v>
      </c>
      <c r="R69" s="8">
        <v>0</v>
      </c>
      <c r="S69" s="8">
        <v>0</v>
      </c>
      <c r="T69" s="8">
        <v>0</v>
      </c>
      <c r="U69" s="8">
        <v>0</v>
      </c>
      <c r="V69" s="8">
        <v>0</v>
      </c>
      <c r="W69" s="8">
        <v>0</v>
      </c>
      <c r="X69" s="8">
        <v>0</v>
      </c>
      <c r="Y69" s="8">
        <v>0</v>
      </c>
      <c r="Z69" s="8">
        <v>0</v>
      </c>
      <c r="AA69" s="8">
        <v>0</v>
      </c>
      <c r="AB69" s="7" t="s">
        <v>1129</v>
      </c>
      <c r="AC69" s="1">
        <v>0</v>
      </c>
      <c r="AD69" s="1">
        <v>0</v>
      </c>
      <c r="AE69" s="7" t="s">
        <v>1130</v>
      </c>
      <c r="AF69" s="8">
        <v>56639155556</v>
      </c>
      <c r="AG69" s="8"/>
      <c r="AH69" s="7" t="s">
        <v>896</v>
      </c>
      <c r="AI69" s="8"/>
      <c r="AJ69" s="8"/>
      <c r="AK69" s="8">
        <v>11</v>
      </c>
      <c r="AL69" s="8">
        <v>644.4132080078125</v>
      </c>
      <c r="AM69" s="8">
        <v>2.0321700721979141E-2</v>
      </c>
      <c r="AN69" s="8">
        <v>72.025001525878906</v>
      </c>
      <c r="AO69" s="36">
        <v>0.73</v>
      </c>
      <c r="AP69" s="36">
        <v>0.5</v>
      </c>
      <c r="AQ69" s="36">
        <v>1</v>
      </c>
      <c r="AR69" s="36">
        <v>0.5</v>
      </c>
      <c r="AS69" s="36">
        <v>1</v>
      </c>
      <c r="AT69" s="36">
        <v>1</v>
      </c>
      <c r="AU69" s="36">
        <v>1</v>
      </c>
      <c r="AV69" s="36">
        <v>1</v>
      </c>
      <c r="AW69" s="36">
        <v>1</v>
      </c>
      <c r="AX69" s="36">
        <v>1</v>
      </c>
      <c r="AY69" s="36">
        <v>0.75</v>
      </c>
      <c r="AZ69" s="36">
        <v>0.375</v>
      </c>
      <c r="BA69" s="36">
        <v>1</v>
      </c>
      <c r="BB69" s="36">
        <v>0.75</v>
      </c>
      <c r="BC69" s="36">
        <v>0.5</v>
      </c>
      <c r="BD69" s="36">
        <v>0.7</v>
      </c>
      <c r="BE69" s="36">
        <v>0.55000000000000004</v>
      </c>
      <c r="BF69" s="36">
        <v>0.75</v>
      </c>
      <c r="BG69" s="36">
        <v>0</v>
      </c>
      <c r="BH69" s="36">
        <v>0.3</v>
      </c>
      <c r="BI69" s="36">
        <v>74.599999999999994</v>
      </c>
      <c r="BJ69" s="36">
        <v>100</v>
      </c>
      <c r="BK69" s="36">
        <v>67.916659999999993</v>
      </c>
      <c r="BL69" s="36">
        <v>40</v>
      </c>
      <c r="BM69" s="8">
        <v>5.1302998326718807E-3</v>
      </c>
      <c r="BN69" s="8">
        <v>2360010622</v>
      </c>
      <c r="BO69" t="s">
        <v>86</v>
      </c>
      <c r="BP69" s="8">
        <v>1</v>
      </c>
      <c r="BQ69" s="8">
        <v>1</v>
      </c>
      <c r="BR69" s="8">
        <v>3558721536</v>
      </c>
      <c r="BS69" s="8">
        <v>1</v>
      </c>
      <c r="BT69" s="8">
        <v>38</v>
      </c>
      <c r="BU69" s="8">
        <v>220.54159908224301</v>
      </c>
      <c r="BV69" s="8">
        <v>5.8059851497661574E-3</v>
      </c>
      <c r="BW69" s="8">
        <v>72.842633836761905</v>
      </c>
      <c r="BX69" s="8">
        <v>1.8578078444423334E-4</v>
      </c>
      <c r="BY69" s="8">
        <v>0</v>
      </c>
      <c r="BZ69" s="8">
        <v>4</v>
      </c>
      <c r="CA69" s="7" t="s">
        <v>896</v>
      </c>
      <c r="CB69" s="8">
        <v>56639155556</v>
      </c>
      <c r="CC69" s="8">
        <v>564.91055297851563</v>
      </c>
      <c r="CD69" s="8"/>
      <c r="CE69" s="8"/>
      <c r="CF69" s="8">
        <v>0.15000000596046448</v>
      </c>
      <c r="CG69" s="8">
        <v>1673225417.3</v>
      </c>
      <c r="CH69" s="8">
        <v>0</v>
      </c>
      <c r="CI69" s="8" t="s">
        <v>1148</v>
      </c>
      <c r="CJ69" s="8">
        <v>0</v>
      </c>
      <c r="CK69" s="8">
        <v>1</v>
      </c>
      <c r="CL69" s="8">
        <v>1</v>
      </c>
      <c r="CM69" s="8">
        <v>0</v>
      </c>
      <c r="CN69" s="8">
        <v>0</v>
      </c>
      <c r="CO69" s="8">
        <v>0</v>
      </c>
      <c r="CP69" s="8">
        <v>0</v>
      </c>
      <c r="CQ69" s="8">
        <v>0</v>
      </c>
      <c r="CR69" s="8">
        <v>0</v>
      </c>
      <c r="CS69" s="8">
        <v>1</v>
      </c>
      <c r="CT69" s="8">
        <v>0</v>
      </c>
      <c r="CU69" s="8">
        <v>1</v>
      </c>
      <c r="CV69" s="8">
        <v>0</v>
      </c>
      <c r="CW69" s="8">
        <v>0</v>
      </c>
      <c r="CX69" s="8">
        <v>0</v>
      </c>
      <c r="CY69" s="8">
        <v>0</v>
      </c>
      <c r="CZ69" s="9">
        <f>IFERROR(VLOOKUP(A69,'FSI2020 Results'!B:H,4,0),"")</f>
        <v>385.5245651338696</v>
      </c>
      <c r="DA69" s="9">
        <f>IFERROR(VLOOKUP(A69,'FSI2020 Results'!B:H,5,0),"")</f>
        <v>1.1322017049026054E-2</v>
      </c>
      <c r="DB69" s="9">
        <f>IFERROR(VLOOKUP(A69,'FSI2020 Results'!B:H,6,0),"")</f>
        <v>63.975000000000001</v>
      </c>
      <c r="DC69" s="9">
        <f>IFERROR(VLOOKUP($A69,'SS2020'!$A:$AB,24,0),"")</f>
        <v>63.975000000000001</v>
      </c>
      <c r="DD69" s="9">
        <f>IFERROR(VLOOKUP($A69,'SS2020'!$A:$AB,25,0),"")</f>
        <v>60.6</v>
      </c>
      <c r="DE69" s="9">
        <f>IFERROR(VLOOKUP($A69,'SS2020'!$A:$AB,26,0),"")</f>
        <v>90</v>
      </c>
      <c r="DF69" s="9">
        <f>IFERROR(VLOOKUP($A69,'SS2020'!$A:$AB,27,0),"")</f>
        <v>70.833333333333329</v>
      </c>
      <c r="DG69" s="39">
        <f>IFERROR(VLOOKUP(A69,'GSW2020'!A:D,4,0),"")</f>
        <v>3.192004661034132E-3</v>
      </c>
      <c r="DH69" s="9">
        <f>IFERROR(VLOOKUP(A69,'GSW2020'!A:E,5,0),"")</f>
        <v>1673225417.3</v>
      </c>
      <c r="DI69" s="9">
        <f t="shared" si="46"/>
        <v>1</v>
      </c>
      <c r="DJ69" s="9">
        <f t="shared" si="47"/>
        <v>1</v>
      </c>
      <c r="DK69" s="9">
        <f>IFERROR(IF(INDEX('FSI2020 Results'!A:A,MATCH('Country characteristics'!A134,'FSI2020 Results'!B:B,0))&lt;11,1,0),"")</f>
        <v>0</v>
      </c>
      <c r="DL69" s="9">
        <f>IFERROR(IF(INDEX('FSI2020 Results'!A:A,MATCH('Country characteristics'!A134,'FSI2020 Results'!B:B,0))&lt;16,1,0),"")</f>
        <v>0</v>
      </c>
      <c r="DM69" s="10">
        <f t="shared" si="48"/>
        <v>0</v>
      </c>
      <c r="DN69" s="9">
        <f t="shared" si="49"/>
        <v>0</v>
      </c>
      <c r="DO69" s="9">
        <f t="shared" si="50"/>
        <v>0</v>
      </c>
      <c r="DP69" s="10">
        <f t="shared" si="51"/>
        <v>0</v>
      </c>
      <c r="DQ69" s="9">
        <f t="shared" si="52"/>
        <v>0</v>
      </c>
      <c r="DR69" s="9">
        <f t="shared" si="53"/>
        <v>0</v>
      </c>
      <c r="DS69" s="9">
        <f t="shared" si="54"/>
        <v>0</v>
      </c>
      <c r="DT69" s="10">
        <f t="shared" si="55"/>
        <v>0</v>
      </c>
      <c r="DU69" s="10">
        <f t="shared" si="56"/>
        <v>0</v>
      </c>
      <c r="DV69" s="9">
        <f t="shared" si="57"/>
        <v>0</v>
      </c>
      <c r="DW69" s="9">
        <f t="shared" si="58"/>
        <v>0</v>
      </c>
      <c r="DX69" s="9">
        <f t="shared" si="59"/>
        <v>0</v>
      </c>
      <c r="DY69" s="10">
        <f t="shared" si="60"/>
        <v>0</v>
      </c>
      <c r="DZ69" s="9">
        <f t="shared" si="61"/>
        <v>0</v>
      </c>
      <c r="EA69" s="10">
        <f t="shared" si="62"/>
        <v>0</v>
      </c>
      <c r="EB69" s="9">
        <f t="shared" si="63"/>
        <v>0</v>
      </c>
      <c r="EC69" s="9">
        <f t="shared" si="64"/>
        <v>1</v>
      </c>
      <c r="ED69" s="9">
        <f t="shared" si="65"/>
        <v>1</v>
      </c>
      <c r="EE69" s="9">
        <f t="shared" si="66"/>
        <v>0</v>
      </c>
      <c r="EF69" s="9">
        <v>1</v>
      </c>
      <c r="EG69" s="9">
        <f t="shared" si="67"/>
        <v>0</v>
      </c>
      <c r="EH69" s="9">
        <f t="shared" si="68"/>
        <v>0</v>
      </c>
      <c r="EI69" s="9">
        <f t="shared" si="69"/>
        <v>1</v>
      </c>
      <c r="EJ69" s="9">
        <f t="shared" si="70"/>
        <v>0</v>
      </c>
      <c r="EK69" s="9">
        <f t="shared" si="71"/>
        <v>0</v>
      </c>
      <c r="EL69" s="9">
        <f t="shared" si="72"/>
        <v>0</v>
      </c>
      <c r="EM69" s="9">
        <f t="shared" si="73"/>
        <v>0</v>
      </c>
      <c r="EN69" s="9">
        <f t="shared" si="74"/>
        <v>0</v>
      </c>
      <c r="EO69" s="9">
        <f t="shared" si="75"/>
        <v>0</v>
      </c>
      <c r="EP69" s="9">
        <f t="shared" si="76"/>
        <v>0</v>
      </c>
      <c r="EQ69" s="9">
        <f t="shared" si="77"/>
        <v>0</v>
      </c>
      <c r="ER69" s="9">
        <f t="shared" si="78"/>
        <v>1</v>
      </c>
      <c r="ES69" s="9">
        <f t="shared" si="79"/>
        <v>0</v>
      </c>
      <c r="ET69" s="10">
        <f t="shared" si="80"/>
        <v>0</v>
      </c>
      <c r="EU69" s="10">
        <f t="shared" si="81"/>
        <v>0</v>
      </c>
      <c r="EV69" s="10">
        <f t="shared" si="82"/>
        <v>1</v>
      </c>
      <c r="EW69" s="10">
        <f t="shared" si="83"/>
        <v>1</v>
      </c>
      <c r="EX69" s="10">
        <f t="shared" si="84"/>
        <v>0</v>
      </c>
      <c r="EY69" s="10">
        <f t="shared" si="85"/>
        <v>0</v>
      </c>
      <c r="EZ69" s="10">
        <f t="shared" si="86"/>
        <v>0</v>
      </c>
      <c r="FA69" s="10">
        <f t="shared" si="87"/>
        <v>1</v>
      </c>
      <c r="FB69" s="10">
        <f t="shared" si="88"/>
        <v>0</v>
      </c>
      <c r="FC69" s="10">
        <f t="shared" si="89"/>
        <v>0</v>
      </c>
      <c r="FD69" s="10">
        <f t="shared" si="90"/>
        <v>0</v>
      </c>
      <c r="FE69" s="10">
        <f t="shared" si="91"/>
        <v>0</v>
      </c>
    </row>
    <row r="70" spans="1:161">
      <c r="A70" t="s">
        <v>341</v>
      </c>
      <c r="B70" t="s">
        <v>341</v>
      </c>
      <c r="C70" t="s">
        <v>1181</v>
      </c>
      <c r="D70">
        <v>1</v>
      </c>
      <c r="E70">
        <v>1</v>
      </c>
      <c r="F70" t="s">
        <v>342</v>
      </c>
      <c r="G70" t="s">
        <v>343</v>
      </c>
      <c r="H70" t="s">
        <v>341</v>
      </c>
      <c r="I70" s="8">
        <v>1</v>
      </c>
      <c r="J70" s="7" t="s">
        <v>1135</v>
      </c>
      <c r="K70" s="7" t="s">
        <v>1128</v>
      </c>
      <c r="L70" s="8">
        <v>0</v>
      </c>
      <c r="M70" s="8">
        <v>0</v>
      </c>
      <c r="N70" s="8">
        <v>0</v>
      </c>
      <c r="O70" s="8">
        <v>1</v>
      </c>
      <c r="P70" s="8">
        <v>0</v>
      </c>
      <c r="Q70" s="8">
        <v>0</v>
      </c>
      <c r="R70" s="8">
        <v>0</v>
      </c>
      <c r="S70" s="8">
        <v>0</v>
      </c>
      <c r="T70" s="8">
        <v>0</v>
      </c>
      <c r="U70" s="8">
        <v>0</v>
      </c>
      <c r="V70" s="8">
        <v>0</v>
      </c>
      <c r="W70" s="8">
        <v>0</v>
      </c>
      <c r="X70" s="8">
        <v>0</v>
      </c>
      <c r="Y70" s="8">
        <v>1</v>
      </c>
      <c r="Z70" s="8">
        <v>0</v>
      </c>
      <c r="AA70" s="8">
        <v>0</v>
      </c>
      <c r="AB70" s="7" t="s">
        <v>1135</v>
      </c>
      <c r="AC70" s="1">
        <v>1</v>
      </c>
      <c r="AD70" s="1">
        <v>0</v>
      </c>
      <c r="AE70" s="7" t="s">
        <v>1166</v>
      </c>
      <c r="AF70" s="8">
        <v>3264000000</v>
      </c>
      <c r="AG70" s="8"/>
      <c r="AH70" s="7" t="s">
        <v>896</v>
      </c>
      <c r="AI70" s="8"/>
      <c r="AJ70" s="8"/>
      <c r="AK70" s="8">
        <v>38</v>
      </c>
      <c r="AL70" s="8">
        <v>277.28829956054688</v>
      </c>
      <c r="AM70" s="8">
        <v>8.7443003430962563E-3</v>
      </c>
      <c r="AN70" s="8">
        <v>79.699996948242188</v>
      </c>
      <c r="AO70" s="36">
        <v>0.53</v>
      </c>
      <c r="AP70" s="36">
        <v>1</v>
      </c>
      <c r="AQ70" s="36">
        <v>1</v>
      </c>
      <c r="AR70" s="36">
        <v>0.5</v>
      </c>
      <c r="AS70" s="36">
        <v>1</v>
      </c>
      <c r="AT70" s="36">
        <v>1</v>
      </c>
      <c r="AU70" s="36">
        <v>1</v>
      </c>
      <c r="AV70" s="36">
        <v>1</v>
      </c>
      <c r="AW70" s="36">
        <v>0.5</v>
      </c>
      <c r="AX70" s="36">
        <v>1</v>
      </c>
      <c r="AY70" s="36">
        <v>0.875</v>
      </c>
      <c r="AZ70" s="36">
        <v>0</v>
      </c>
      <c r="BA70" s="36">
        <v>1</v>
      </c>
      <c r="BB70" s="36">
        <v>1</v>
      </c>
      <c r="BC70" s="36">
        <v>0.5</v>
      </c>
      <c r="BD70" s="36">
        <v>0.8</v>
      </c>
      <c r="BE70" s="36">
        <v>0.86</v>
      </c>
      <c r="BF70" s="36">
        <v>1</v>
      </c>
      <c r="BG70" s="36">
        <v>0.89</v>
      </c>
      <c r="BH70" s="36">
        <v>0.48499999999999999</v>
      </c>
      <c r="BI70" s="36">
        <v>80.599999999999994</v>
      </c>
      <c r="BJ70" s="36">
        <v>90</v>
      </c>
      <c r="BK70" s="36">
        <v>69.583340000000007</v>
      </c>
      <c r="BL70" s="36">
        <v>80.875</v>
      </c>
      <c r="BM70" s="8">
        <v>1.6429999959655106E-4</v>
      </c>
      <c r="BN70" s="8">
        <v>75585736</v>
      </c>
      <c r="BO70" t="s">
        <v>341</v>
      </c>
      <c r="BP70" s="8">
        <v>1</v>
      </c>
      <c r="BQ70" s="8">
        <v>1</v>
      </c>
      <c r="BR70" s="8">
        <v>0</v>
      </c>
      <c r="BS70" s="8">
        <v>1</v>
      </c>
      <c r="BT70" s="8">
        <v>57</v>
      </c>
      <c r="BU70" s="8">
        <v>71.308733675284529</v>
      </c>
      <c r="BV70" s="8">
        <v>1.8772759900636208E-3</v>
      </c>
      <c r="BW70" s="8">
        <v>48.955782312590472</v>
      </c>
      <c r="BX70" s="8">
        <v>2.2448752803937071E-4</v>
      </c>
      <c r="BY70" s="8">
        <v>0.25</v>
      </c>
      <c r="BZ70" s="8">
        <v>1</v>
      </c>
      <c r="CA70" s="7" t="s">
        <v>896</v>
      </c>
      <c r="CB70" s="8">
        <v>3264000000</v>
      </c>
      <c r="CC70" s="8"/>
      <c r="CD70" s="8"/>
      <c r="CE70" s="8"/>
      <c r="CF70" s="8">
        <v>0.25</v>
      </c>
      <c r="CG70" s="8"/>
      <c r="CH70" s="8">
        <v>0</v>
      </c>
      <c r="CI70" s="8" t="s">
        <v>1014</v>
      </c>
      <c r="CJ70" s="8">
        <v>0</v>
      </c>
      <c r="CK70" s="8">
        <v>0</v>
      </c>
      <c r="CL70" s="8">
        <v>1</v>
      </c>
      <c r="CM70" s="8">
        <v>0</v>
      </c>
      <c r="CN70" s="8">
        <v>0</v>
      </c>
      <c r="CO70" s="8">
        <v>0</v>
      </c>
      <c r="CP70" s="8">
        <v>0</v>
      </c>
      <c r="CQ70" s="8">
        <v>0</v>
      </c>
      <c r="CR70" s="8">
        <v>0</v>
      </c>
      <c r="CS70" s="8">
        <v>0</v>
      </c>
      <c r="CT70" s="8">
        <v>1</v>
      </c>
      <c r="CU70" s="8">
        <v>0</v>
      </c>
      <c r="CV70" s="8">
        <v>0</v>
      </c>
      <c r="CW70" s="8">
        <v>0</v>
      </c>
      <c r="CX70" s="8">
        <v>0</v>
      </c>
      <c r="CY70" s="8">
        <v>0</v>
      </c>
      <c r="CZ70" s="9">
        <f>IFERROR(VLOOKUP(A70,'FSI2020 Results'!B:H,4,0),"")</f>
        <v>77.589837490419967</v>
      </c>
      <c r="DA70" s="9">
        <f>IFERROR(VLOOKUP(A70,'FSI2020 Results'!B:H,5,0),"")</f>
        <v>2.2786445854433546E-3</v>
      </c>
      <c r="DB70" s="9">
        <f>IFERROR(VLOOKUP(A70,'FSI2020 Results'!B:H,6,0),"")</f>
        <v>78.240499999999997</v>
      </c>
      <c r="DC70" s="9">
        <f>IFERROR(VLOOKUP($A70,'SS2020'!$A:$AB,24,0),"")</f>
        <v>78.240499999999997</v>
      </c>
      <c r="DD70" s="9">
        <f>IFERROR(VLOOKUP($A70,'SS2020'!$A:$AB,25,0),"")</f>
        <v>80.599999999999994</v>
      </c>
      <c r="DE70" s="9">
        <f>IFERROR(VLOOKUP($A70,'SS2020'!$A:$AB,26,0),"")</f>
        <v>92</v>
      </c>
      <c r="DF70" s="9">
        <f>IFERROR(VLOOKUP($A70,'SS2020'!$A:$AB,27,0),"")</f>
        <v>67.083333333333329</v>
      </c>
      <c r="DG70" s="39">
        <f>IFERROR(VLOOKUP(A70,'GSW2020'!A:D,4,0),"")</f>
        <v>4.2513804610074859E-6</v>
      </c>
      <c r="DH70" s="9">
        <f>IFERROR(VLOOKUP(A70,'GSW2020'!A:E,5,0),"")</f>
        <v>2228542.4369229181</v>
      </c>
      <c r="DI70" s="9">
        <f t="shared" si="46"/>
        <v>1</v>
      </c>
      <c r="DJ70" s="9">
        <f t="shared" si="47"/>
        <v>1</v>
      </c>
      <c r="DK70" s="9" t="str">
        <f>IFERROR(IF(INDEX('FSI2020 Results'!A:A,MATCH('Country characteristics'!A136,'FSI2020 Results'!B:B,0))&lt;11,1,0),"")</f>
        <v/>
      </c>
      <c r="DL70" s="9" t="str">
        <f>IFERROR(IF(INDEX('FSI2020 Results'!A:A,MATCH('Country characteristics'!A136,'FSI2020 Results'!B:B,0))&lt;16,1,0),"")</f>
        <v/>
      </c>
      <c r="DM70" s="10">
        <f t="shared" si="48"/>
        <v>0</v>
      </c>
      <c r="DN70" s="9">
        <f t="shared" si="49"/>
        <v>0</v>
      </c>
      <c r="DO70" s="9">
        <f t="shared" si="50"/>
        <v>0</v>
      </c>
      <c r="DP70" s="10">
        <f t="shared" si="51"/>
        <v>0</v>
      </c>
      <c r="DQ70" s="9">
        <f t="shared" si="52"/>
        <v>0</v>
      </c>
      <c r="DR70" s="9">
        <f t="shared" si="53"/>
        <v>0</v>
      </c>
      <c r="DS70" s="9">
        <f t="shared" si="54"/>
        <v>0</v>
      </c>
      <c r="DT70" s="10">
        <f t="shared" si="55"/>
        <v>0</v>
      </c>
      <c r="DU70" s="10">
        <f t="shared" si="56"/>
        <v>0</v>
      </c>
      <c r="DV70" s="9">
        <f t="shared" si="57"/>
        <v>0</v>
      </c>
      <c r="DW70" s="9">
        <f t="shared" si="58"/>
        <v>0</v>
      </c>
      <c r="DX70" s="9">
        <f t="shared" si="59"/>
        <v>0</v>
      </c>
      <c r="DY70" s="10">
        <f t="shared" si="60"/>
        <v>0</v>
      </c>
      <c r="DZ70" s="9">
        <f t="shared" si="61"/>
        <v>0</v>
      </c>
      <c r="EA70" s="10">
        <f t="shared" si="62"/>
        <v>0</v>
      </c>
      <c r="EB70" s="9">
        <f t="shared" si="63"/>
        <v>0</v>
      </c>
      <c r="EC70" s="9">
        <f t="shared" si="64"/>
        <v>1</v>
      </c>
      <c r="ED70" s="9">
        <f t="shared" si="65"/>
        <v>1</v>
      </c>
      <c r="EE70" s="9">
        <f t="shared" si="66"/>
        <v>0</v>
      </c>
      <c r="EF70" s="9">
        <v>1</v>
      </c>
      <c r="EG70" s="9">
        <f t="shared" si="67"/>
        <v>0</v>
      </c>
      <c r="EH70" s="9">
        <f t="shared" si="68"/>
        <v>0</v>
      </c>
      <c r="EI70" s="9">
        <f t="shared" si="69"/>
        <v>0</v>
      </c>
      <c r="EJ70" s="9">
        <f t="shared" si="70"/>
        <v>0</v>
      </c>
      <c r="EK70" s="9">
        <f t="shared" si="71"/>
        <v>1</v>
      </c>
      <c r="EL70" s="9">
        <f t="shared" si="72"/>
        <v>0</v>
      </c>
      <c r="EM70" s="9">
        <f t="shared" si="73"/>
        <v>0</v>
      </c>
      <c r="EN70" s="9">
        <f t="shared" si="74"/>
        <v>1</v>
      </c>
      <c r="EO70" s="9">
        <f t="shared" si="75"/>
        <v>0</v>
      </c>
      <c r="EP70" s="9">
        <f t="shared" si="76"/>
        <v>1</v>
      </c>
      <c r="EQ70" s="9">
        <f t="shared" si="77"/>
        <v>0</v>
      </c>
      <c r="ER70" s="9">
        <f t="shared" si="78"/>
        <v>0</v>
      </c>
      <c r="ES70" s="9">
        <f t="shared" si="79"/>
        <v>0</v>
      </c>
      <c r="ET70" s="10">
        <f t="shared" si="80"/>
        <v>0</v>
      </c>
      <c r="EU70" s="10">
        <f t="shared" si="81"/>
        <v>0</v>
      </c>
      <c r="EV70" s="10">
        <f t="shared" si="82"/>
        <v>0</v>
      </c>
      <c r="EW70" s="10">
        <f t="shared" si="83"/>
        <v>1</v>
      </c>
      <c r="EX70" s="10">
        <f t="shared" si="84"/>
        <v>0</v>
      </c>
      <c r="EY70" s="10">
        <f t="shared" si="85"/>
        <v>0</v>
      </c>
      <c r="EZ70" s="10">
        <f t="shared" si="86"/>
        <v>1</v>
      </c>
      <c r="FA70" s="10">
        <f t="shared" si="87"/>
        <v>0</v>
      </c>
      <c r="FB70" s="10">
        <f t="shared" si="88"/>
        <v>0</v>
      </c>
      <c r="FC70" s="10">
        <f t="shared" si="89"/>
        <v>0</v>
      </c>
      <c r="FD70" s="10">
        <f t="shared" si="90"/>
        <v>0</v>
      </c>
      <c r="FE70" s="10">
        <f t="shared" si="91"/>
        <v>0</v>
      </c>
    </row>
    <row r="71" spans="1:161">
      <c r="A71" t="s">
        <v>164</v>
      </c>
      <c r="B71" t="s">
        <v>164</v>
      </c>
      <c r="C71" t="s">
        <v>164</v>
      </c>
      <c r="D71">
        <v>1</v>
      </c>
      <c r="E71">
        <v>1</v>
      </c>
      <c r="F71" t="s">
        <v>165</v>
      </c>
      <c r="G71" t="s">
        <v>166</v>
      </c>
      <c r="H71" t="s">
        <v>164</v>
      </c>
      <c r="I71" s="8"/>
      <c r="J71" s="7" t="s">
        <v>896</v>
      </c>
      <c r="K71" s="7" t="s">
        <v>896</v>
      </c>
      <c r="L71" s="8">
        <v>0</v>
      </c>
      <c r="M71" s="8">
        <v>0</v>
      </c>
      <c r="N71" s="8">
        <v>0</v>
      </c>
      <c r="O71" s="8">
        <v>1</v>
      </c>
      <c r="P71" s="8">
        <v>0</v>
      </c>
      <c r="Q71" s="8">
        <v>0</v>
      </c>
      <c r="R71" s="8">
        <v>0</v>
      </c>
      <c r="S71" s="8">
        <v>0</v>
      </c>
      <c r="T71" s="8">
        <v>0</v>
      </c>
      <c r="U71" s="8">
        <v>0</v>
      </c>
      <c r="V71" s="8">
        <v>0</v>
      </c>
      <c r="W71" s="8">
        <v>0</v>
      </c>
      <c r="X71" s="8">
        <v>0</v>
      </c>
      <c r="Y71" s="8">
        <v>1</v>
      </c>
      <c r="Z71" s="8">
        <v>0</v>
      </c>
      <c r="AA71" s="8">
        <v>0</v>
      </c>
      <c r="AB71" s="7" t="s">
        <v>1132</v>
      </c>
      <c r="AC71" s="1">
        <v>0</v>
      </c>
      <c r="AD71" s="1">
        <v>0</v>
      </c>
      <c r="AE71" s="7" t="s">
        <v>1133</v>
      </c>
      <c r="AF71" s="8"/>
      <c r="AG71" s="8"/>
      <c r="AH71" s="7" t="s">
        <v>896</v>
      </c>
      <c r="AI71" s="8"/>
      <c r="AJ71" s="8"/>
      <c r="AK71" s="8">
        <v>46</v>
      </c>
      <c r="AL71" s="8">
        <v>240.85879516601563</v>
      </c>
      <c r="AM71" s="8">
        <v>7.5954999774694443E-3</v>
      </c>
      <c r="AN71" s="8">
        <v>78.275001525878906</v>
      </c>
      <c r="AO71" s="36">
        <v>0.73</v>
      </c>
      <c r="AP71" s="36">
        <v>1</v>
      </c>
      <c r="AQ71" s="36">
        <v>1</v>
      </c>
      <c r="AR71" s="36">
        <v>1</v>
      </c>
      <c r="AS71" s="36">
        <v>1</v>
      </c>
      <c r="AT71" s="36">
        <v>1</v>
      </c>
      <c r="AU71" s="36">
        <v>1</v>
      </c>
      <c r="AV71" s="36">
        <v>1</v>
      </c>
      <c r="AW71" s="36">
        <v>1</v>
      </c>
      <c r="AX71" s="36">
        <v>1</v>
      </c>
      <c r="AY71" s="36">
        <v>0.75</v>
      </c>
      <c r="AZ71" s="36">
        <v>0.375</v>
      </c>
      <c r="BA71" s="36">
        <v>1</v>
      </c>
      <c r="BB71" s="36">
        <v>1</v>
      </c>
      <c r="BC71" s="36">
        <v>1</v>
      </c>
      <c r="BD71" s="36">
        <v>1</v>
      </c>
      <c r="BE71" s="36">
        <v>0.49</v>
      </c>
      <c r="BF71" s="36">
        <v>0.08</v>
      </c>
      <c r="BG71" s="36">
        <v>0</v>
      </c>
      <c r="BH71" s="36">
        <v>0.23</v>
      </c>
      <c r="BI71" s="36">
        <v>94.6</v>
      </c>
      <c r="BJ71" s="36">
        <v>100</v>
      </c>
      <c r="BK71" s="36">
        <v>85.416669999999996</v>
      </c>
      <c r="BL71" s="36">
        <v>20</v>
      </c>
      <c r="BM71" s="8">
        <v>1.2670000432990491E-4</v>
      </c>
      <c r="BN71" s="8">
        <v>58270684</v>
      </c>
      <c r="BO71" t="s">
        <v>164</v>
      </c>
      <c r="BP71" s="8">
        <v>1</v>
      </c>
      <c r="BQ71" s="8">
        <v>1</v>
      </c>
      <c r="BR71" s="8">
        <v>0</v>
      </c>
      <c r="BS71" s="8">
        <v>1</v>
      </c>
      <c r="BT71" s="8">
        <v>37</v>
      </c>
      <c r="BU71" s="8">
        <v>224.17487439481837</v>
      </c>
      <c r="BV71" s="8">
        <v>5.9016348711684128E-3</v>
      </c>
      <c r="BW71" s="8">
        <v>69.507602611428567</v>
      </c>
      <c r="BX71" s="8">
        <v>2.9748838893023372E-4</v>
      </c>
      <c r="BY71" s="8">
        <v>0.125</v>
      </c>
      <c r="BZ71" s="8">
        <v>2</v>
      </c>
      <c r="CA71" s="7" t="s">
        <v>896</v>
      </c>
      <c r="CB71" s="8">
        <v>4978000000</v>
      </c>
      <c r="CC71" s="8"/>
      <c r="CD71" s="8"/>
      <c r="CE71" s="8"/>
      <c r="CF71" s="8">
        <v>0.125</v>
      </c>
      <c r="CG71" s="8"/>
      <c r="CH71" s="8">
        <v>1</v>
      </c>
      <c r="CI71" s="8" t="s">
        <v>1134</v>
      </c>
      <c r="CJ71" s="8">
        <v>0</v>
      </c>
      <c r="CK71" s="8">
        <v>0</v>
      </c>
      <c r="CL71" s="8">
        <v>0</v>
      </c>
      <c r="CM71" s="8">
        <v>0</v>
      </c>
      <c r="CN71" s="8">
        <v>0</v>
      </c>
      <c r="CO71" s="8">
        <v>0</v>
      </c>
      <c r="CP71" s="8">
        <v>0</v>
      </c>
      <c r="CQ71" s="8">
        <v>0</v>
      </c>
      <c r="CR71" s="8">
        <v>0</v>
      </c>
      <c r="CS71" s="8">
        <v>0</v>
      </c>
      <c r="CT71" s="8">
        <v>0</v>
      </c>
      <c r="CU71" s="8">
        <v>0</v>
      </c>
      <c r="CV71" s="8">
        <v>1</v>
      </c>
      <c r="CW71" s="8">
        <v>0</v>
      </c>
      <c r="CX71" s="8">
        <v>0</v>
      </c>
      <c r="CY71" s="8">
        <v>0</v>
      </c>
      <c r="CZ71" s="9">
        <f>IFERROR(VLOOKUP(A71,'FSI2020 Results'!B:H,4,0),"")</f>
        <v>229.67763212859424</v>
      </c>
      <c r="DA71" s="9">
        <f>IFERROR(VLOOKUP(A71,'FSI2020 Results'!B:H,5,0),"")</f>
        <v>6.7451319628281277E-3</v>
      </c>
      <c r="DB71" s="9">
        <f>IFERROR(VLOOKUP(A71,'FSI2020 Results'!B:H,6,0),"")</f>
        <v>74.974999999999994</v>
      </c>
      <c r="DC71" s="9">
        <f>IFERROR(VLOOKUP($A71,'SS2020'!$A:$AB,24,0),"")</f>
        <v>74.974999999999994</v>
      </c>
      <c r="DD71" s="9">
        <f>IFERROR(VLOOKUP($A71,'SS2020'!$A:$AB,25,0),"")</f>
        <v>89.6</v>
      </c>
      <c r="DE71" s="9">
        <f>IFERROR(VLOOKUP($A71,'SS2020'!$A:$AB,26,0),"")</f>
        <v>100</v>
      </c>
      <c r="DF71" s="9">
        <f>IFERROR(VLOOKUP($A71,'SS2020'!$A:$AB,27,0),"")</f>
        <v>79.583333333333329</v>
      </c>
      <c r="DG71" s="39">
        <f>IFERROR(VLOOKUP(A71,'GSW2020'!A:D,4,0),"")</f>
        <v>1.6184818612642059E-4</v>
      </c>
      <c r="DH71" s="9">
        <f>IFERROR(VLOOKUP(A71,'GSW2020'!A:E,5,0),"")</f>
        <v>84839631.369113594</v>
      </c>
      <c r="DI71" s="9">
        <f t="shared" si="46"/>
        <v>1</v>
      </c>
      <c r="DJ71" s="9">
        <f t="shared" si="47"/>
        <v>1</v>
      </c>
      <c r="DK71" s="9" t="str">
        <f>IFERROR(IF(INDEX('FSI2020 Results'!A:A,MATCH('Country characteristics'!A138,'FSI2020 Results'!B:B,0))&lt;11,1,0),"")</f>
        <v/>
      </c>
      <c r="DL71" s="9" t="str">
        <f>IFERROR(IF(INDEX('FSI2020 Results'!A:A,MATCH('Country characteristics'!A138,'FSI2020 Results'!B:B,0))&lt;16,1,0),"")</f>
        <v/>
      </c>
      <c r="DM71" s="10">
        <f t="shared" si="48"/>
        <v>0</v>
      </c>
      <c r="DN71" s="9">
        <f t="shared" si="49"/>
        <v>0</v>
      </c>
      <c r="DO71" s="9">
        <f t="shared" si="50"/>
        <v>0</v>
      </c>
      <c r="DP71" s="10">
        <f t="shared" si="51"/>
        <v>0</v>
      </c>
      <c r="DQ71" s="9">
        <f t="shared" si="52"/>
        <v>0</v>
      </c>
      <c r="DR71" s="9">
        <f t="shared" si="53"/>
        <v>1</v>
      </c>
      <c r="DS71" s="9">
        <f t="shared" si="54"/>
        <v>1</v>
      </c>
      <c r="DT71" s="10">
        <f t="shared" si="55"/>
        <v>0</v>
      </c>
      <c r="DU71" s="10">
        <f t="shared" si="56"/>
        <v>0</v>
      </c>
      <c r="DV71" s="9">
        <f t="shared" si="57"/>
        <v>0</v>
      </c>
      <c r="DW71" s="9">
        <f t="shared" si="58"/>
        <v>0</v>
      </c>
      <c r="DX71" s="9">
        <f t="shared" si="59"/>
        <v>0</v>
      </c>
      <c r="DY71" s="10">
        <f t="shared" si="60"/>
        <v>0</v>
      </c>
      <c r="DZ71" s="9">
        <f t="shared" si="61"/>
        <v>0</v>
      </c>
      <c r="EA71" s="10">
        <f t="shared" si="62"/>
        <v>0</v>
      </c>
      <c r="EB71" s="9">
        <f t="shared" si="63"/>
        <v>0</v>
      </c>
      <c r="EC71" s="9">
        <f t="shared" si="64"/>
        <v>1</v>
      </c>
      <c r="ED71" s="9">
        <f t="shared" si="65"/>
        <v>1</v>
      </c>
      <c r="EE71" s="9">
        <f t="shared" si="66"/>
        <v>0</v>
      </c>
      <c r="EF71" s="9">
        <v>1</v>
      </c>
      <c r="EG71" s="9">
        <f t="shared" si="67"/>
        <v>0</v>
      </c>
      <c r="EH71" s="9">
        <f t="shared" si="68"/>
        <v>1</v>
      </c>
      <c r="EI71" s="9">
        <f t="shared" si="69"/>
        <v>0</v>
      </c>
      <c r="EJ71" s="9">
        <f t="shared" si="70"/>
        <v>0</v>
      </c>
      <c r="EK71" s="9">
        <f t="shared" si="71"/>
        <v>0</v>
      </c>
      <c r="EL71" s="9">
        <f t="shared" si="72"/>
        <v>0</v>
      </c>
      <c r="EM71" s="9">
        <f t="shared" si="73"/>
        <v>0</v>
      </c>
      <c r="EN71" s="9">
        <f t="shared" si="74"/>
        <v>0</v>
      </c>
      <c r="EO71" s="9">
        <f t="shared" si="75"/>
        <v>0</v>
      </c>
      <c r="EP71" s="9">
        <f t="shared" si="76"/>
        <v>0</v>
      </c>
      <c r="EQ71" s="9">
        <f t="shared" si="77"/>
        <v>0</v>
      </c>
      <c r="ER71" s="9">
        <f t="shared" si="78"/>
        <v>0</v>
      </c>
      <c r="ES71" s="9">
        <f t="shared" si="79"/>
        <v>1</v>
      </c>
      <c r="ET71" s="10">
        <f t="shared" si="80"/>
        <v>0</v>
      </c>
      <c r="EU71" s="10">
        <f t="shared" si="81"/>
        <v>0</v>
      </c>
      <c r="EV71" s="10">
        <f t="shared" si="82"/>
        <v>0</v>
      </c>
      <c r="EW71" s="10">
        <f t="shared" si="83"/>
        <v>0</v>
      </c>
      <c r="EX71" s="10">
        <f t="shared" si="84"/>
        <v>0</v>
      </c>
      <c r="EY71" s="10">
        <f t="shared" si="85"/>
        <v>0</v>
      </c>
      <c r="EZ71" s="10">
        <f t="shared" si="86"/>
        <v>0</v>
      </c>
      <c r="FA71" s="10">
        <f t="shared" si="87"/>
        <v>0</v>
      </c>
      <c r="FB71" s="10">
        <f t="shared" si="88"/>
        <v>1</v>
      </c>
      <c r="FC71" s="10">
        <f t="shared" si="89"/>
        <v>0</v>
      </c>
      <c r="FD71" s="10">
        <f t="shared" si="90"/>
        <v>0</v>
      </c>
      <c r="FE71" s="10">
        <f t="shared" si="91"/>
        <v>0</v>
      </c>
    </row>
    <row r="72" spans="1:161">
      <c r="A72" t="s">
        <v>323</v>
      </c>
      <c r="B72" t="s">
        <v>323</v>
      </c>
      <c r="C72" t="s">
        <v>323</v>
      </c>
      <c r="D72">
        <v>1</v>
      </c>
      <c r="E72">
        <v>1</v>
      </c>
      <c r="F72" t="s">
        <v>324</v>
      </c>
      <c r="G72" t="s">
        <v>325</v>
      </c>
      <c r="H72" t="s">
        <v>323</v>
      </c>
      <c r="I72" s="8"/>
      <c r="J72" s="7" t="s">
        <v>896</v>
      </c>
      <c r="K72" s="7" t="s">
        <v>1131</v>
      </c>
      <c r="L72" s="8">
        <v>1</v>
      </c>
      <c r="M72" s="8">
        <v>1</v>
      </c>
      <c r="N72" s="8">
        <v>0</v>
      </c>
      <c r="O72" s="8">
        <v>1</v>
      </c>
      <c r="P72" s="8">
        <v>0</v>
      </c>
      <c r="Q72" s="8">
        <v>0</v>
      </c>
      <c r="R72" s="8">
        <v>0</v>
      </c>
      <c r="S72" s="8">
        <v>0</v>
      </c>
      <c r="T72" s="8">
        <v>0</v>
      </c>
      <c r="U72" s="8">
        <v>0</v>
      </c>
      <c r="V72" s="8">
        <v>0</v>
      </c>
      <c r="W72" s="8">
        <v>0</v>
      </c>
      <c r="X72" s="8">
        <v>0</v>
      </c>
      <c r="Y72" s="8">
        <v>0</v>
      </c>
      <c r="Z72" s="8">
        <v>0</v>
      </c>
      <c r="AA72" s="8">
        <v>0</v>
      </c>
      <c r="AB72" s="7" t="s">
        <v>1132</v>
      </c>
      <c r="AC72" s="1">
        <v>0</v>
      </c>
      <c r="AD72" s="1">
        <v>0</v>
      </c>
      <c r="AE72" s="7" t="s">
        <v>1133</v>
      </c>
      <c r="AF72" s="8">
        <v>53429066429</v>
      </c>
      <c r="AG72" s="8"/>
      <c r="AH72" s="7" t="s">
        <v>896</v>
      </c>
      <c r="AI72" s="8"/>
      <c r="AJ72" s="8"/>
      <c r="AK72" s="8">
        <v>97</v>
      </c>
      <c r="AL72" s="8">
        <v>58.749351501464844</v>
      </c>
      <c r="AM72" s="8">
        <v>1.8527000211179256E-3</v>
      </c>
      <c r="AN72" s="8">
        <v>46.775001525878906</v>
      </c>
      <c r="AO72" s="36">
        <v>0.13</v>
      </c>
      <c r="AP72" s="36">
        <v>0</v>
      </c>
      <c r="AQ72" s="36">
        <v>0.75</v>
      </c>
      <c r="AR72" s="36">
        <v>0.5</v>
      </c>
      <c r="AS72" s="36">
        <v>1</v>
      </c>
      <c r="AT72" s="36">
        <v>1</v>
      </c>
      <c r="AU72" s="36">
        <v>1</v>
      </c>
      <c r="AV72" s="36">
        <v>0.5</v>
      </c>
      <c r="AW72" s="36">
        <v>1</v>
      </c>
      <c r="AX72" s="36">
        <v>0.75</v>
      </c>
      <c r="AY72" s="36">
        <v>0.5</v>
      </c>
      <c r="AZ72" s="36">
        <v>0.375</v>
      </c>
      <c r="BA72" s="36">
        <v>0.3</v>
      </c>
      <c r="BB72" s="36">
        <v>0</v>
      </c>
      <c r="BC72" s="36">
        <v>0.5</v>
      </c>
      <c r="BD72" s="36">
        <v>0.5</v>
      </c>
      <c r="BE72" s="36">
        <v>0.39</v>
      </c>
      <c r="BF72" s="36">
        <v>0.06</v>
      </c>
      <c r="BG72" s="36">
        <v>0</v>
      </c>
      <c r="BH72" s="36">
        <v>0.1</v>
      </c>
      <c r="BI72" s="36">
        <v>47.6</v>
      </c>
      <c r="BJ72" s="36">
        <v>85</v>
      </c>
      <c r="BK72" s="36">
        <v>36.25</v>
      </c>
      <c r="BL72" s="36">
        <v>13.75</v>
      </c>
      <c r="BM72" s="8">
        <v>1.8920000002253801E-4</v>
      </c>
      <c r="BN72" s="8">
        <v>87027227.079999998</v>
      </c>
      <c r="BO72" t="s">
        <v>323</v>
      </c>
      <c r="BP72" s="8">
        <v>1</v>
      </c>
      <c r="BQ72" s="8">
        <v>1</v>
      </c>
      <c r="BR72" s="8">
        <v>17018501120</v>
      </c>
      <c r="BS72" s="8">
        <v>1</v>
      </c>
      <c r="BT72" s="8">
        <v>52</v>
      </c>
      <c r="BU72" s="8">
        <v>106.76152755802519</v>
      </c>
      <c r="BV72" s="8">
        <v>2.8106073690754903E-3</v>
      </c>
      <c r="BW72" s="8">
        <v>54.826730763952376</v>
      </c>
      <c r="BX72" s="8">
        <v>2.7183988912421545E-4</v>
      </c>
      <c r="BY72" s="8">
        <v>0.15</v>
      </c>
      <c r="BZ72" s="8">
        <v>5</v>
      </c>
      <c r="CA72" s="7" t="s">
        <v>896</v>
      </c>
      <c r="CB72" s="8">
        <v>53429066429</v>
      </c>
      <c r="CC72" s="8">
        <v>694</v>
      </c>
      <c r="CD72" s="8"/>
      <c r="CE72" s="8"/>
      <c r="CF72" s="8">
        <v>0.15000000596046448</v>
      </c>
      <c r="CG72" s="8">
        <v>184334591.42170399</v>
      </c>
      <c r="CH72" s="8">
        <v>0</v>
      </c>
      <c r="CI72" s="8" t="s">
        <v>1134</v>
      </c>
      <c r="CJ72" s="8">
        <v>0</v>
      </c>
      <c r="CK72" s="8">
        <v>0</v>
      </c>
      <c r="CL72" s="8">
        <v>0</v>
      </c>
      <c r="CM72" s="8">
        <v>1</v>
      </c>
      <c r="CN72" s="8">
        <v>1</v>
      </c>
      <c r="CO72" s="8">
        <v>0</v>
      </c>
      <c r="CP72" s="8">
        <v>0</v>
      </c>
      <c r="CQ72" s="8">
        <v>0</v>
      </c>
      <c r="CR72" s="8">
        <v>0</v>
      </c>
      <c r="CS72" s="8">
        <v>0</v>
      </c>
      <c r="CT72" s="8">
        <v>0</v>
      </c>
      <c r="CU72" s="8">
        <v>0</v>
      </c>
      <c r="CV72" s="8">
        <v>1</v>
      </c>
      <c r="CW72" s="8">
        <v>0</v>
      </c>
      <c r="CX72" s="8">
        <v>0</v>
      </c>
      <c r="CY72" s="8">
        <v>0</v>
      </c>
      <c r="CZ72" s="9">
        <f>IFERROR(VLOOKUP(A72,'FSI2020 Results'!B:H,4,0),"")</f>
        <v>89.82748834970387</v>
      </c>
      <c r="DA72" s="9">
        <f>IFERROR(VLOOKUP(A72,'FSI2020 Results'!B:H,5,0),"")</f>
        <v>2.6380377453078339E-3</v>
      </c>
      <c r="DB72" s="9">
        <f>IFERROR(VLOOKUP(A72,'FSI2020 Results'!B:H,6,0),"")</f>
        <v>50.3</v>
      </c>
      <c r="DC72" s="9">
        <f>IFERROR(VLOOKUP($A72,'SS2020'!$A:$AB,24,0),"")</f>
        <v>50.3</v>
      </c>
      <c r="DD72" s="9">
        <f>IFERROR(VLOOKUP($A72,'SS2020'!$A:$AB,25,0),"")</f>
        <v>51.4</v>
      </c>
      <c r="DE72" s="9">
        <f>IFERROR(VLOOKUP($A72,'SS2020'!$A:$AB,26,0),"")</f>
        <v>85</v>
      </c>
      <c r="DF72" s="9">
        <f>IFERROR(VLOOKUP($A72,'SS2020'!$A:$AB,27,0),"")</f>
        <v>44.583333333333336</v>
      </c>
      <c r="DG72" s="39">
        <f>IFERROR(VLOOKUP(A72,'GSW2020'!A:D,4,0),"")</f>
        <v>3.516542773760681E-4</v>
      </c>
      <c r="DH72" s="9">
        <f>IFERROR(VLOOKUP(A72,'GSW2020'!A:E,5,0),"")</f>
        <v>184334591.42170399</v>
      </c>
      <c r="DI72" s="9">
        <f t="shared" si="46"/>
        <v>1</v>
      </c>
      <c r="DJ72" s="9">
        <f t="shared" si="47"/>
        <v>1</v>
      </c>
      <c r="DK72" s="9" t="str">
        <f>IFERROR(IF(INDEX('FSI2020 Results'!A:A,MATCH('Country characteristics'!A139,'FSI2020 Results'!B:B,0))&lt;11,1,0),"")</f>
        <v/>
      </c>
      <c r="DL72" s="9" t="str">
        <f>IFERROR(IF(INDEX('FSI2020 Results'!A:A,MATCH('Country characteristics'!A139,'FSI2020 Results'!B:B,0))&lt;16,1,0),"")</f>
        <v/>
      </c>
      <c r="DM72" s="10">
        <f t="shared" si="48"/>
        <v>1</v>
      </c>
      <c r="DN72" s="9">
        <f t="shared" si="49"/>
        <v>1</v>
      </c>
      <c r="DO72" s="9">
        <f t="shared" si="50"/>
        <v>1</v>
      </c>
      <c r="DP72" s="10">
        <f t="shared" si="51"/>
        <v>0</v>
      </c>
      <c r="DQ72" s="9">
        <f t="shared" si="52"/>
        <v>1</v>
      </c>
      <c r="DR72" s="9">
        <f t="shared" si="53"/>
        <v>1</v>
      </c>
      <c r="DS72" s="9">
        <f t="shared" si="54"/>
        <v>1</v>
      </c>
      <c r="DT72" s="10">
        <f t="shared" si="55"/>
        <v>1</v>
      </c>
      <c r="DU72" s="10">
        <f t="shared" si="56"/>
        <v>0</v>
      </c>
      <c r="DV72" s="9">
        <f t="shared" si="57"/>
        <v>1</v>
      </c>
      <c r="DW72" s="9">
        <f t="shared" si="58"/>
        <v>0</v>
      </c>
      <c r="DX72" s="9">
        <f t="shared" si="59"/>
        <v>0</v>
      </c>
      <c r="DY72" s="10">
        <f t="shared" si="60"/>
        <v>0</v>
      </c>
      <c r="DZ72" s="9">
        <f t="shared" si="61"/>
        <v>0</v>
      </c>
      <c r="EA72" s="10">
        <f t="shared" si="62"/>
        <v>0</v>
      </c>
      <c r="EB72" s="9">
        <f t="shared" si="63"/>
        <v>0</v>
      </c>
      <c r="EC72" s="9">
        <f t="shared" si="64"/>
        <v>0</v>
      </c>
      <c r="ED72" s="9">
        <f t="shared" si="65"/>
        <v>0</v>
      </c>
      <c r="EE72" s="9">
        <f t="shared" si="66"/>
        <v>0</v>
      </c>
      <c r="EF72" s="9">
        <v>1</v>
      </c>
      <c r="EG72" s="9">
        <f t="shared" si="67"/>
        <v>0</v>
      </c>
      <c r="EH72" s="9">
        <f t="shared" si="68"/>
        <v>1</v>
      </c>
      <c r="EI72" s="9">
        <f t="shared" si="69"/>
        <v>0</v>
      </c>
      <c r="EJ72" s="9">
        <f t="shared" si="70"/>
        <v>0</v>
      </c>
      <c r="EK72" s="9">
        <f t="shared" si="71"/>
        <v>0</v>
      </c>
      <c r="EL72" s="9">
        <f t="shared" si="72"/>
        <v>0</v>
      </c>
      <c r="EM72" s="9">
        <f t="shared" si="73"/>
        <v>0</v>
      </c>
      <c r="EN72" s="9">
        <f t="shared" si="74"/>
        <v>0</v>
      </c>
      <c r="EO72" s="9">
        <f t="shared" si="75"/>
        <v>0</v>
      </c>
      <c r="EP72" s="9">
        <f t="shared" si="76"/>
        <v>0</v>
      </c>
      <c r="EQ72" s="9">
        <f t="shared" si="77"/>
        <v>0</v>
      </c>
      <c r="ER72" s="9">
        <f t="shared" si="78"/>
        <v>0</v>
      </c>
      <c r="ES72" s="9">
        <f t="shared" si="79"/>
        <v>1</v>
      </c>
      <c r="ET72" s="10">
        <f t="shared" si="80"/>
        <v>0</v>
      </c>
      <c r="EU72" s="10">
        <f t="shared" si="81"/>
        <v>0</v>
      </c>
      <c r="EV72" s="10">
        <f t="shared" si="82"/>
        <v>0</v>
      </c>
      <c r="EW72" s="10">
        <f t="shared" si="83"/>
        <v>0</v>
      </c>
      <c r="EX72" s="10">
        <f t="shared" si="84"/>
        <v>0</v>
      </c>
      <c r="EY72" s="10">
        <f t="shared" si="85"/>
        <v>0</v>
      </c>
      <c r="EZ72" s="10">
        <f t="shared" si="86"/>
        <v>0</v>
      </c>
      <c r="FA72" s="10">
        <f t="shared" si="87"/>
        <v>0</v>
      </c>
      <c r="FB72" s="10">
        <f t="shared" si="88"/>
        <v>1</v>
      </c>
      <c r="FC72" s="10">
        <f t="shared" si="89"/>
        <v>0</v>
      </c>
      <c r="FD72" s="10">
        <f t="shared" si="90"/>
        <v>0</v>
      </c>
      <c r="FE72" s="10">
        <f t="shared" si="91"/>
        <v>0</v>
      </c>
    </row>
    <row r="73" spans="1:161">
      <c r="A73" t="s">
        <v>26</v>
      </c>
      <c r="B73" t="s">
        <v>26</v>
      </c>
      <c r="C73" t="s">
        <v>1182</v>
      </c>
      <c r="D73">
        <v>1</v>
      </c>
      <c r="E73">
        <v>1</v>
      </c>
      <c r="F73" t="s">
        <v>27</v>
      </c>
      <c r="G73" t="s">
        <v>28</v>
      </c>
      <c r="H73" t="s">
        <v>26</v>
      </c>
      <c r="I73" s="8"/>
      <c r="J73" s="7" t="s">
        <v>896</v>
      </c>
      <c r="K73" s="7" t="s">
        <v>1131</v>
      </c>
      <c r="L73" s="8">
        <v>1</v>
      </c>
      <c r="M73" s="8">
        <v>1</v>
      </c>
      <c r="N73" s="8">
        <v>0</v>
      </c>
      <c r="O73" s="8">
        <v>1</v>
      </c>
      <c r="P73" s="8">
        <v>0</v>
      </c>
      <c r="Q73" s="8">
        <v>0</v>
      </c>
      <c r="R73" s="8">
        <v>0</v>
      </c>
      <c r="S73" s="8">
        <v>0</v>
      </c>
      <c r="T73" s="8">
        <v>0</v>
      </c>
      <c r="U73" s="8">
        <v>0</v>
      </c>
      <c r="V73" s="8">
        <v>0</v>
      </c>
      <c r="W73" s="8">
        <v>0</v>
      </c>
      <c r="X73" s="8">
        <v>0</v>
      </c>
      <c r="Y73" s="8">
        <v>0</v>
      </c>
      <c r="Z73" s="8">
        <v>0</v>
      </c>
      <c r="AA73" s="8">
        <v>0</v>
      </c>
      <c r="AB73" s="7" t="s">
        <v>1132</v>
      </c>
      <c r="AC73" s="1">
        <v>0</v>
      </c>
      <c r="AD73" s="1">
        <v>0</v>
      </c>
      <c r="AE73" s="7" t="s">
        <v>1133</v>
      </c>
      <c r="AF73" s="8">
        <v>70885325883</v>
      </c>
      <c r="AG73" s="8"/>
      <c r="AH73" s="7" t="s">
        <v>896</v>
      </c>
      <c r="AI73" s="8"/>
      <c r="AJ73" s="8"/>
      <c r="AK73" s="8">
        <v>6</v>
      </c>
      <c r="AL73" s="8">
        <v>975.9180908203125</v>
      </c>
      <c r="AM73" s="8">
        <v>3.0775699764490128E-2</v>
      </c>
      <c r="AN73" s="8">
        <v>58.200000762939453</v>
      </c>
      <c r="AO73" s="36">
        <v>0.6</v>
      </c>
      <c r="AP73" s="36">
        <v>0.5</v>
      </c>
      <c r="AQ73" s="36">
        <v>1</v>
      </c>
      <c r="AR73" s="36">
        <v>1</v>
      </c>
      <c r="AS73" s="36">
        <v>0.9</v>
      </c>
      <c r="AT73" s="36">
        <v>1</v>
      </c>
      <c r="AU73" s="36">
        <v>0.5</v>
      </c>
      <c r="AV73" s="36">
        <v>0.5</v>
      </c>
      <c r="AW73" s="36">
        <v>0.75</v>
      </c>
      <c r="AX73" s="36">
        <v>0.75</v>
      </c>
      <c r="AY73" s="36">
        <v>0.75</v>
      </c>
      <c r="AZ73" s="36">
        <v>0</v>
      </c>
      <c r="BA73" s="36">
        <v>0.8</v>
      </c>
      <c r="BB73" s="36">
        <v>0.5</v>
      </c>
      <c r="BC73" s="36">
        <v>1</v>
      </c>
      <c r="BD73" s="36">
        <v>0.3</v>
      </c>
      <c r="BE73" s="36">
        <v>0.65</v>
      </c>
      <c r="BF73" s="36">
        <v>0</v>
      </c>
      <c r="BG73" s="36">
        <v>0</v>
      </c>
      <c r="BH73" s="36">
        <v>0.14000000000000001</v>
      </c>
      <c r="BI73" s="36">
        <v>80</v>
      </c>
      <c r="BJ73" s="36">
        <v>70</v>
      </c>
      <c r="BK73" s="36">
        <v>55.833329999999997</v>
      </c>
      <c r="BL73" s="36">
        <v>19.75</v>
      </c>
      <c r="BM73" s="8">
        <v>0.1213202029466629</v>
      </c>
      <c r="BN73" s="8">
        <v>55808878675</v>
      </c>
      <c r="BO73" t="s">
        <v>26</v>
      </c>
      <c r="BP73" s="8">
        <v>1</v>
      </c>
      <c r="BQ73" s="8">
        <v>1</v>
      </c>
      <c r="BR73" s="8">
        <v>4402580029440</v>
      </c>
      <c r="BS73" s="8">
        <v>1</v>
      </c>
      <c r="BT73" s="8">
        <v>6</v>
      </c>
      <c r="BU73" s="8">
        <v>1794.9220606264143</v>
      </c>
      <c r="BV73" s="8">
        <v>4.7253175239281679E-2</v>
      </c>
      <c r="BW73" s="8">
        <v>72.435925220380952</v>
      </c>
      <c r="BX73" s="8">
        <v>0.1053296595768899</v>
      </c>
      <c r="BY73" s="8">
        <v>3.0000000000000001E-3</v>
      </c>
      <c r="BZ73" s="8">
        <v>4</v>
      </c>
      <c r="CA73" s="7" t="s">
        <v>896</v>
      </c>
      <c r="CB73" s="8">
        <v>70885325883</v>
      </c>
      <c r="CC73" s="8">
        <v>7034</v>
      </c>
      <c r="CD73" s="8"/>
      <c r="CE73" s="8"/>
      <c r="CF73" s="8">
        <v>0.26010000705718994</v>
      </c>
      <c r="CG73" s="8">
        <v>64811542938.706497</v>
      </c>
      <c r="CH73" s="8">
        <v>0</v>
      </c>
      <c r="CI73" s="8" t="s">
        <v>1134</v>
      </c>
      <c r="CJ73" s="8">
        <v>0</v>
      </c>
      <c r="CK73" s="8">
        <v>0</v>
      </c>
      <c r="CL73" s="8">
        <v>0</v>
      </c>
      <c r="CM73" s="8">
        <v>1</v>
      </c>
      <c r="CN73" s="8">
        <v>1</v>
      </c>
      <c r="CO73" s="8">
        <v>0</v>
      </c>
      <c r="CP73" s="8">
        <v>0</v>
      </c>
      <c r="CQ73" s="8">
        <v>0</v>
      </c>
      <c r="CR73" s="8">
        <v>0</v>
      </c>
      <c r="CS73" s="8">
        <v>0</v>
      </c>
      <c r="CT73" s="8">
        <v>0</v>
      </c>
      <c r="CU73" s="8">
        <v>0</v>
      </c>
      <c r="CV73" s="8">
        <v>1</v>
      </c>
      <c r="CW73" s="8">
        <v>0</v>
      </c>
      <c r="CX73" s="8">
        <v>0</v>
      </c>
      <c r="CY73" s="8">
        <v>0</v>
      </c>
      <c r="CZ73" s="9">
        <f>IFERROR(VLOOKUP(A73,'FSI2020 Results'!B:H,4,0),"")</f>
        <v>849.35997759886322</v>
      </c>
      <c r="DA73" s="9">
        <f>IFERROR(VLOOKUP(A73,'FSI2020 Results'!B:H,5,0),"")</f>
        <v>2.4943853172612992E-2</v>
      </c>
      <c r="DB73" s="9">
        <f>IFERROR(VLOOKUP(A73,'FSI2020 Results'!B:H,6,0),"")</f>
        <v>55.45</v>
      </c>
      <c r="DC73" s="9">
        <f>IFERROR(VLOOKUP($A73,'SS2020'!$A:$AB,24,0),"")</f>
        <v>55.45</v>
      </c>
      <c r="DD73" s="9">
        <f>IFERROR(VLOOKUP($A73,'SS2020'!$A:$AB,25,0),"")</f>
        <v>76</v>
      </c>
      <c r="DE73" s="9">
        <f>IFERROR(VLOOKUP($A73,'SS2020'!$A:$AB,26,0),"")</f>
        <v>62.5</v>
      </c>
      <c r="DF73" s="9">
        <f>IFERROR(VLOOKUP($A73,'SS2020'!$A:$AB,27,0),"")</f>
        <v>56.25</v>
      </c>
      <c r="DG73" s="39">
        <f>IFERROR(VLOOKUP(A73,'GSW2020'!A:D,4,0),"")</f>
        <v>0.12364069121242181</v>
      </c>
      <c r="DH73" s="9">
        <f>IFERROR(VLOOKUP(A73,'GSW2020'!A:E,5,0),"")</f>
        <v>64811542938.706497</v>
      </c>
      <c r="DI73" s="9">
        <f t="shared" si="46"/>
        <v>1</v>
      </c>
      <c r="DJ73" s="9">
        <f t="shared" si="47"/>
        <v>1</v>
      </c>
      <c r="DK73" s="9" t="str">
        <f>IFERROR(IF(INDEX('FSI2020 Results'!A:A,MATCH('Country characteristics'!A140,'FSI2020 Results'!B:B,0))&lt;11,1,0),"")</f>
        <v/>
      </c>
      <c r="DL73" s="9" t="str">
        <f>IFERROR(IF(INDEX('FSI2020 Results'!A:A,MATCH('Country characteristics'!A140,'FSI2020 Results'!B:B,0))&lt;16,1,0),"")</f>
        <v/>
      </c>
      <c r="DM73" s="10">
        <f t="shared" si="48"/>
        <v>1</v>
      </c>
      <c r="DN73" s="9">
        <f t="shared" si="49"/>
        <v>1</v>
      </c>
      <c r="DO73" s="9">
        <f t="shared" si="50"/>
        <v>1</v>
      </c>
      <c r="DP73" s="10">
        <f t="shared" si="51"/>
        <v>0</v>
      </c>
      <c r="DQ73" s="9">
        <f t="shared" si="52"/>
        <v>1</v>
      </c>
      <c r="DR73" s="9">
        <f t="shared" si="53"/>
        <v>1</v>
      </c>
      <c r="DS73" s="9">
        <f t="shared" si="54"/>
        <v>1</v>
      </c>
      <c r="DT73" s="10">
        <f t="shared" si="55"/>
        <v>1</v>
      </c>
      <c r="DU73" s="10">
        <f t="shared" si="56"/>
        <v>0</v>
      </c>
      <c r="DV73" s="9">
        <f t="shared" si="57"/>
        <v>1</v>
      </c>
      <c r="DW73" s="9">
        <f t="shared" si="58"/>
        <v>0</v>
      </c>
      <c r="DX73" s="9">
        <f t="shared" si="59"/>
        <v>0</v>
      </c>
      <c r="DY73" s="10">
        <f t="shared" si="60"/>
        <v>0</v>
      </c>
      <c r="DZ73" s="9">
        <f t="shared" si="61"/>
        <v>0</v>
      </c>
      <c r="EA73" s="10">
        <f t="shared" si="62"/>
        <v>0</v>
      </c>
      <c r="EB73" s="9">
        <f t="shared" si="63"/>
        <v>0</v>
      </c>
      <c r="EC73" s="9">
        <f t="shared" si="64"/>
        <v>0</v>
      </c>
      <c r="ED73" s="9">
        <f t="shared" si="65"/>
        <v>0</v>
      </c>
      <c r="EE73" s="9">
        <f t="shared" si="66"/>
        <v>1</v>
      </c>
      <c r="EF73" s="9">
        <v>1</v>
      </c>
      <c r="EG73" s="9">
        <f t="shared" si="67"/>
        <v>0</v>
      </c>
      <c r="EH73" s="9">
        <f t="shared" si="68"/>
        <v>1</v>
      </c>
      <c r="EI73" s="9">
        <f t="shared" si="69"/>
        <v>0</v>
      </c>
      <c r="EJ73" s="9">
        <f t="shared" si="70"/>
        <v>0</v>
      </c>
      <c r="EK73" s="9">
        <f t="shared" si="71"/>
        <v>0</v>
      </c>
      <c r="EL73" s="9">
        <f t="shared" si="72"/>
        <v>0</v>
      </c>
      <c r="EM73" s="9">
        <f t="shared" si="73"/>
        <v>0</v>
      </c>
      <c r="EN73" s="9">
        <f t="shared" si="74"/>
        <v>0</v>
      </c>
      <c r="EO73" s="9">
        <f t="shared" si="75"/>
        <v>0</v>
      </c>
      <c r="EP73" s="9">
        <f t="shared" si="76"/>
        <v>0</v>
      </c>
      <c r="EQ73" s="9">
        <f t="shared" si="77"/>
        <v>0</v>
      </c>
      <c r="ER73" s="9">
        <f t="shared" si="78"/>
        <v>0</v>
      </c>
      <c r="ES73" s="9">
        <f t="shared" si="79"/>
        <v>1</v>
      </c>
      <c r="ET73" s="10">
        <f t="shared" si="80"/>
        <v>0</v>
      </c>
      <c r="EU73" s="10">
        <f t="shared" si="81"/>
        <v>0</v>
      </c>
      <c r="EV73" s="10">
        <f t="shared" si="82"/>
        <v>0</v>
      </c>
      <c r="EW73" s="10">
        <f t="shared" si="83"/>
        <v>0</v>
      </c>
      <c r="EX73" s="10">
        <f t="shared" si="84"/>
        <v>0</v>
      </c>
      <c r="EY73" s="10">
        <f t="shared" si="85"/>
        <v>0</v>
      </c>
      <c r="EZ73" s="10">
        <f t="shared" si="86"/>
        <v>0</v>
      </c>
      <c r="FA73" s="10">
        <f t="shared" si="87"/>
        <v>0</v>
      </c>
      <c r="FB73" s="10">
        <f t="shared" si="88"/>
        <v>1</v>
      </c>
      <c r="FC73" s="10">
        <f t="shared" si="89"/>
        <v>0</v>
      </c>
      <c r="FD73" s="10">
        <f t="shared" si="90"/>
        <v>0</v>
      </c>
      <c r="FE73" s="10">
        <f t="shared" si="91"/>
        <v>0</v>
      </c>
    </row>
    <row r="74" spans="1:161">
      <c r="A74" t="s">
        <v>101</v>
      </c>
      <c r="B74" t="s">
        <v>101</v>
      </c>
      <c r="C74" t="s">
        <v>101</v>
      </c>
      <c r="D74">
        <v>1</v>
      </c>
      <c r="E74">
        <v>1</v>
      </c>
      <c r="F74" t="s">
        <v>102</v>
      </c>
      <c r="G74" t="s">
        <v>103</v>
      </c>
      <c r="H74" t="s">
        <v>101</v>
      </c>
      <c r="I74" s="8"/>
      <c r="J74" s="7" t="s">
        <v>896</v>
      </c>
      <c r="K74" s="7" t="s">
        <v>1128</v>
      </c>
      <c r="L74" s="8">
        <v>0</v>
      </c>
      <c r="M74" s="8">
        <v>0</v>
      </c>
      <c r="N74" s="8">
        <v>0</v>
      </c>
      <c r="O74" s="8">
        <v>1</v>
      </c>
      <c r="P74" s="8">
        <v>0</v>
      </c>
      <c r="Q74" s="8">
        <v>0</v>
      </c>
      <c r="R74" s="8">
        <v>0</v>
      </c>
      <c r="S74" s="8">
        <v>0</v>
      </c>
      <c r="T74" s="8">
        <v>0</v>
      </c>
      <c r="U74" s="8">
        <v>0</v>
      </c>
      <c r="V74" s="8">
        <v>0</v>
      </c>
      <c r="W74" s="8">
        <v>0</v>
      </c>
      <c r="X74" s="8">
        <v>0</v>
      </c>
      <c r="Y74" s="8">
        <v>0</v>
      </c>
      <c r="Z74" s="8">
        <v>0</v>
      </c>
      <c r="AA74" s="8">
        <v>0</v>
      </c>
      <c r="AB74" s="7" t="s">
        <v>1142</v>
      </c>
      <c r="AC74" s="1">
        <v>0</v>
      </c>
      <c r="AD74" s="1">
        <v>0</v>
      </c>
      <c r="AE74" s="7" t="s">
        <v>1133</v>
      </c>
      <c r="AF74" s="8">
        <v>55084050790</v>
      </c>
      <c r="AG74" s="8"/>
      <c r="AH74" s="7" t="s">
        <v>896</v>
      </c>
      <c r="AI74" s="8"/>
      <c r="AJ74" s="8"/>
      <c r="AK74" s="8">
        <v>22</v>
      </c>
      <c r="AL74" s="8">
        <v>424.91641235351563</v>
      </c>
      <c r="AM74" s="8">
        <v>1.3399800285696983E-2</v>
      </c>
      <c r="AN74" s="8">
        <v>68.25</v>
      </c>
      <c r="AO74" s="36">
        <v>0.6</v>
      </c>
      <c r="AP74" s="36">
        <v>0.25</v>
      </c>
      <c r="AQ74" s="36">
        <v>1</v>
      </c>
      <c r="AR74" s="36">
        <v>1</v>
      </c>
      <c r="AS74" s="36">
        <v>1</v>
      </c>
      <c r="AT74" s="36">
        <v>1</v>
      </c>
      <c r="AU74" s="36">
        <v>1</v>
      </c>
      <c r="AV74" s="36">
        <v>1</v>
      </c>
      <c r="AW74" s="36">
        <v>0.5</v>
      </c>
      <c r="AX74" s="36">
        <v>1</v>
      </c>
      <c r="AY74" s="36">
        <v>0.75</v>
      </c>
      <c r="AZ74" s="36">
        <v>0.375</v>
      </c>
      <c r="BA74" s="36">
        <v>1</v>
      </c>
      <c r="BB74" s="36">
        <v>0.5</v>
      </c>
      <c r="BC74" s="36">
        <v>0.5</v>
      </c>
      <c r="BD74" s="36">
        <v>0.4</v>
      </c>
      <c r="BE74" s="36">
        <v>0.45</v>
      </c>
      <c r="BF74" s="36">
        <v>1</v>
      </c>
      <c r="BG74" s="36">
        <v>0</v>
      </c>
      <c r="BH74" s="36">
        <v>0.32500000000000001</v>
      </c>
      <c r="BI74" s="36">
        <v>77</v>
      </c>
      <c r="BJ74" s="36">
        <v>90</v>
      </c>
      <c r="BK74" s="36">
        <v>58.75</v>
      </c>
      <c r="BL74" s="36">
        <v>44.375</v>
      </c>
      <c r="BM74" s="8">
        <v>2.3876999039202929E-3</v>
      </c>
      <c r="BN74" s="8">
        <v>1098390242</v>
      </c>
      <c r="BO74" t="s">
        <v>101</v>
      </c>
      <c r="BP74" s="8">
        <v>1</v>
      </c>
      <c r="BQ74" s="8">
        <v>1</v>
      </c>
      <c r="BR74" s="8">
        <v>84858986496</v>
      </c>
      <c r="BS74" s="8">
        <v>1</v>
      </c>
      <c r="BT74" s="8">
        <v>46</v>
      </c>
      <c r="BU74" s="8">
        <v>144.3120665314236</v>
      </c>
      <c r="BV74" s="8">
        <v>3.7991640520437888E-3</v>
      </c>
      <c r="BW74" s="8">
        <v>56.651063300438103</v>
      </c>
      <c r="BX74" s="8">
        <v>5.0007523331111392E-4</v>
      </c>
      <c r="BY74" s="8">
        <v>0.12</v>
      </c>
      <c r="BZ74" s="8">
        <v>4</v>
      </c>
      <c r="CA74" s="7" t="s">
        <v>896</v>
      </c>
      <c r="CB74" s="8">
        <v>55084050790</v>
      </c>
      <c r="CC74" s="8"/>
      <c r="CD74" s="8"/>
      <c r="CE74" s="8"/>
      <c r="CF74" s="8">
        <v>0.11999999731779099</v>
      </c>
      <c r="CG74" s="8">
        <v>1146973330.10606</v>
      </c>
      <c r="CH74" s="8">
        <v>0</v>
      </c>
      <c r="CI74" s="8" t="s">
        <v>1148</v>
      </c>
      <c r="CJ74" s="8">
        <v>0</v>
      </c>
      <c r="CK74" s="8">
        <v>0</v>
      </c>
      <c r="CL74" s="8">
        <v>0</v>
      </c>
      <c r="CM74" s="8">
        <v>0</v>
      </c>
      <c r="CN74" s="8">
        <v>0</v>
      </c>
      <c r="CO74" s="8">
        <v>0</v>
      </c>
      <c r="CP74" s="8">
        <v>0</v>
      </c>
      <c r="CQ74" s="8">
        <v>0</v>
      </c>
      <c r="CR74" s="8">
        <v>0</v>
      </c>
      <c r="CS74" s="8">
        <v>0</v>
      </c>
      <c r="CT74" s="8">
        <v>0</v>
      </c>
      <c r="CU74" s="8">
        <v>1</v>
      </c>
      <c r="CV74" s="8">
        <v>0</v>
      </c>
      <c r="CW74" s="8">
        <v>0</v>
      </c>
      <c r="CX74" s="8">
        <v>0</v>
      </c>
      <c r="CY74" s="8">
        <v>0</v>
      </c>
      <c r="CZ74" s="9">
        <f>IFERROR(VLOOKUP(A74,'FSI2020 Results'!B:H,4,0),"")</f>
        <v>356.52845542867982</v>
      </c>
      <c r="DA74" s="9">
        <f>IFERROR(VLOOKUP(A74,'FSI2020 Results'!B:H,5,0),"")</f>
        <v>1.0470464442193876E-2</v>
      </c>
      <c r="DB74" s="9">
        <f>IFERROR(VLOOKUP(A74,'FSI2020 Results'!B:H,6,0),"")</f>
        <v>65</v>
      </c>
      <c r="DC74" s="9">
        <f>IFERROR(VLOOKUP($A74,'SS2020'!$A:$AB,24,0),"")</f>
        <v>65</v>
      </c>
      <c r="DD74" s="9">
        <f>IFERROR(VLOOKUP($A74,'SS2020'!$A:$AB,25,0),"")</f>
        <v>73</v>
      </c>
      <c r="DE74" s="9">
        <f>IFERROR(VLOOKUP($A74,'SS2020'!$A:$AB,26,0),"")</f>
        <v>90</v>
      </c>
      <c r="DF74" s="9">
        <f>IFERROR(VLOOKUP($A74,'SS2020'!$A:$AB,27,0),"")</f>
        <v>69.166666666666671</v>
      </c>
      <c r="DG74" s="39">
        <f>IFERROR(VLOOKUP(A74,'GSW2020'!A:D,4,0),"")</f>
        <v>2.188075902939718E-3</v>
      </c>
      <c r="DH74" s="9">
        <f>IFERROR(VLOOKUP(A74,'GSW2020'!A:E,5,0),"")</f>
        <v>1146973330.10606</v>
      </c>
      <c r="DI74" s="9">
        <f t="shared" si="46"/>
        <v>1</v>
      </c>
      <c r="DJ74" s="9">
        <f t="shared" si="47"/>
        <v>1</v>
      </c>
      <c r="DK74" s="9" t="str">
        <f>IFERROR(IF(INDEX('FSI2020 Results'!A:A,MATCH('Country characteristics'!A141,'FSI2020 Results'!B:B,0))&lt;11,1,0),"")</f>
        <v/>
      </c>
      <c r="DL74" s="9" t="str">
        <f>IFERROR(IF(INDEX('FSI2020 Results'!A:A,MATCH('Country characteristics'!A141,'FSI2020 Results'!B:B,0))&lt;16,1,0),"")</f>
        <v/>
      </c>
      <c r="DM74" s="10">
        <f t="shared" si="48"/>
        <v>0</v>
      </c>
      <c r="DN74" s="9">
        <f t="shared" si="49"/>
        <v>0</v>
      </c>
      <c r="DO74" s="9">
        <f t="shared" si="50"/>
        <v>0</v>
      </c>
      <c r="DP74" s="10">
        <f t="shared" si="51"/>
        <v>0</v>
      </c>
      <c r="DQ74" s="9">
        <f t="shared" si="52"/>
        <v>0</v>
      </c>
      <c r="DR74" s="9">
        <f t="shared" si="53"/>
        <v>0</v>
      </c>
      <c r="DS74" s="9">
        <f t="shared" si="54"/>
        <v>0</v>
      </c>
      <c r="DT74" s="10">
        <f t="shared" si="55"/>
        <v>0</v>
      </c>
      <c r="DU74" s="10">
        <f t="shared" si="56"/>
        <v>0</v>
      </c>
      <c r="DV74" s="9">
        <f t="shared" si="57"/>
        <v>0</v>
      </c>
      <c r="DW74" s="9">
        <f t="shared" si="58"/>
        <v>0</v>
      </c>
      <c r="DX74" s="9">
        <f t="shared" si="59"/>
        <v>0</v>
      </c>
      <c r="DY74" s="10">
        <f t="shared" si="60"/>
        <v>0</v>
      </c>
      <c r="DZ74" s="9">
        <f t="shared" si="61"/>
        <v>0</v>
      </c>
      <c r="EA74" s="10">
        <f t="shared" si="62"/>
        <v>0</v>
      </c>
      <c r="EB74" s="9">
        <f t="shared" si="63"/>
        <v>0</v>
      </c>
      <c r="EC74" s="9">
        <f t="shared" si="64"/>
        <v>1</v>
      </c>
      <c r="ED74" s="9">
        <f t="shared" si="65"/>
        <v>1</v>
      </c>
      <c r="EE74" s="9">
        <f t="shared" si="66"/>
        <v>0</v>
      </c>
      <c r="EF74" s="9">
        <v>1</v>
      </c>
      <c r="EG74" s="9">
        <f t="shared" si="67"/>
        <v>0</v>
      </c>
      <c r="EH74" s="9">
        <f t="shared" si="68"/>
        <v>0</v>
      </c>
      <c r="EI74" s="9">
        <f t="shared" si="69"/>
        <v>0</v>
      </c>
      <c r="EJ74" s="9">
        <f t="shared" si="70"/>
        <v>1</v>
      </c>
      <c r="EK74" s="9">
        <f t="shared" si="71"/>
        <v>0</v>
      </c>
      <c r="EL74" s="9">
        <f t="shared" si="72"/>
        <v>0</v>
      </c>
      <c r="EM74" s="9">
        <f t="shared" si="73"/>
        <v>0</v>
      </c>
      <c r="EN74" s="9">
        <f t="shared" si="74"/>
        <v>0</v>
      </c>
      <c r="EO74" s="9">
        <f t="shared" si="75"/>
        <v>0</v>
      </c>
      <c r="EP74" s="9">
        <f t="shared" si="76"/>
        <v>0</v>
      </c>
      <c r="EQ74" s="9">
        <f t="shared" si="77"/>
        <v>0</v>
      </c>
      <c r="ER74" s="9">
        <f t="shared" si="78"/>
        <v>0</v>
      </c>
      <c r="ES74" s="9">
        <f t="shared" si="79"/>
        <v>1</v>
      </c>
      <c r="ET74" s="10">
        <f t="shared" si="80"/>
        <v>0</v>
      </c>
      <c r="EU74" s="10">
        <f t="shared" si="81"/>
        <v>0</v>
      </c>
      <c r="EV74" s="10">
        <f t="shared" si="82"/>
        <v>0</v>
      </c>
      <c r="EW74" s="10">
        <f t="shared" si="83"/>
        <v>0</v>
      </c>
      <c r="EX74" s="10">
        <f t="shared" si="84"/>
        <v>0</v>
      </c>
      <c r="EY74" s="10">
        <f t="shared" si="85"/>
        <v>0</v>
      </c>
      <c r="EZ74" s="10">
        <f t="shared" si="86"/>
        <v>0</v>
      </c>
      <c r="FA74" s="10">
        <f t="shared" si="87"/>
        <v>1</v>
      </c>
      <c r="FB74" s="10">
        <f t="shared" si="88"/>
        <v>0</v>
      </c>
      <c r="FC74" s="10">
        <f t="shared" si="89"/>
        <v>0</v>
      </c>
      <c r="FD74" s="10">
        <f t="shared" si="90"/>
        <v>0</v>
      </c>
      <c r="FE74" s="10">
        <f t="shared" si="91"/>
        <v>0</v>
      </c>
    </row>
    <row r="75" spans="1:161">
      <c r="A75" t="s">
        <v>356</v>
      </c>
      <c r="B75" t="s">
        <v>892</v>
      </c>
      <c r="C75" t="s">
        <v>892</v>
      </c>
      <c r="D75">
        <v>1</v>
      </c>
      <c r="E75">
        <v>1</v>
      </c>
      <c r="F75" t="s">
        <v>357</v>
      </c>
      <c r="G75" t="s">
        <v>358</v>
      </c>
      <c r="H75" t="s">
        <v>356</v>
      </c>
      <c r="I75" s="8">
        <v>1</v>
      </c>
      <c r="J75" s="7" t="s">
        <v>1157</v>
      </c>
      <c r="K75" s="7" t="s">
        <v>1178</v>
      </c>
      <c r="L75" s="8">
        <v>0</v>
      </c>
      <c r="M75" s="8">
        <v>0</v>
      </c>
      <c r="N75" s="8">
        <v>0</v>
      </c>
      <c r="O75" s="8">
        <v>1</v>
      </c>
      <c r="P75" s="8">
        <v>0</v>
      </c>
      <c r="Q75" s="8">
        <v>0</v>
      </c>
      <c r="R75" s="8">
        <v>0</v>
      </c>
      <c r="S75" s="8">
        <v>0</v>
      </c>
      <c r="T75" s="8">
        <v>0</v>
      </c>
      <c r="U75" s="8">
        <v>0</v>
      </c>
      <c r="V75" s="8">
        <v>0</v>
      </c>
      <c r="W75" s="8">
        <v>0</v>
      </c>
      <c r="X75" s="8">
        <v>0</v>
      </c>
      <c r="Y75" s="8">
        <v>0</v>
      </c>
      <c r="Z75" s="8">
        <v>0</v>
      </c>
      <c r="AA75" s="8">
        <v>0</v>
      </c>
      <c r="AB75" s="7" t="s">
        <v>1132</v>
      </c>
      <c r="AC75" s="1">
        <v>0</v>
      </c>
      <c r="AD75" s="1">
        <v>0</v>
      </c>
      <c r="AE75" s="7" t="s">
        <v>1130</v>
      </c>
      <c r="AF75" s="8">
        <v>12672131053</v>
      </c>
      <c r="AG75" s="8"/>
      <c r="AH75" s="7" t="s">
        <v>896</v>
      </c>
      <c r="AI75" s="8"/>
      <c r="AJ75" s="8"/>
      <c r="AK75" s="8">
        <v>102</v>
      </c>
      <c r="AL75" s="8">
        <v>39.764858245849609</v>
      </c>
      <c r="AM75" s="8">
        <v>1.2540000025182962E-3</v>
      </c>
      <c r="AN75" s="8">
        <v>60.674999237060547</v>
      </c>
      <c r="AO75" s="36">
        <v>0.33</v>
      </c>
      <c r="AP75" s="36">
        <v>0.25</v>
      </c>
      <c r="AQ75" s="36">
        <v>1</v>
      </c>
      <c r="AR75" s="36">
        <v>0.4</v>
      </c>
      <c r="AS75" s="36">
        <v>1</v>
      </c>
      <c r="AT75" s="36">
        <v>1</v>
      </c>
      <c r="AU75" s="36">
        <v>1</v>
      </c>
      <c r="AV75" s="36">
        <v>1</v>
      </c>
      <c r="AW75" s="36">
        <v>0.5</v>
      </c>
      <c r="AX75" s="36">
        <v>1</v>
      </c>
      <c r="AY75" s="36">
        <v>0.625</v>
      </c>
      <c r="AZ75" s="36">
        <v>0</v>
      </c>
      <c r="BA75" s="36">
        <v>0</v>
      </c>
      <c r="BB75" s="36">
        <v>0.5</v>
      </c>
      <c r="BC75" s="36">
        <v>0.25</v>
      </c>
      <c r="BD75" s="36">
        <v>0.6</v>
      </c>
      <c r="BE75" s="36">
        <v>0.65</v>
      </c>
      <c r="BF75" s="36">
        <v>1</v>
      </c>
      <c r="BG75" s="36">
        <v>0.7</v>
      </c>
      <c r="BH75" s="36">
        <v>0.33</v>
      </c>
      <c r="BI75" s="36">
        <v>59.6</v>
      </c>
      <c r="BJ75" s="36">
        <v>90</v>
      </c>
      <c r="BK75" s="36">
        <v>32.916670000000003</v>
      </c>
      <c r="BL75" s="36">
        <v>67</v>
      </c>
      <c r="BM75" s="8">
        <v>5.6399999266432133E-6</v>
      </c>
      <c r="BN75" s="8">
        <v>2595257.5090000001</v>
      </c>
      <c r="BO75" t="s">
        <v>892</v>
      </c>
      <c r="BP75" s="8">
        <v>1</v>
      </c>
      <c r="BQ75" s="8">
        <v>1</v>
      </c>
      <c r="BR75" s="8">
        <v>367857024</v>
      </c>
      <c r="BS75" s="8">
        <v>0</v>
      </c>
      <c r="BT75" s="8"/>
      <c r="BU75" s="8"/>
      <c r="BV75" s="8"/>
      <c r="BW75" s="8"/>
      <c r="BX75" s="8">
        <v>6.8067791896444263E-5</v>
      </c>
      <c r="BY75" s="8"/>
      <c r="BZ75" s="8">
        <v>4</v>
      </c>
      <c r="CA75" s="7" t="s">
        <v>896</v>
      </c>
      <c r="CB75" s="8">
        <v>12672131053</v>
      </c>
      <c r="CC75" s="8">
        <v>362.37939453125</v>
      </c>
      <c r="CD75" s="8"/>
      <c r="CE75" s="8"/>
      <c r="CF75" s="8">
        <v>0.10000000149011612</v>
      </c>
      <c r="CG75" s="8">
        <v>4769447.1721504498</v>
      </c>
      <c r="CH75" s="8">
        <v>0</v>
      </c>
      <c r="CI75" s="8" t="s">
        <v>1134</v>
      </c>
      <c r="CJ75" s="8">
        <v>0</v>
      </c>
      <c r="CK75" s="8">
        <v>0</v>
      </c>
      <c r="CL75" s="8">
        <v>0</v>
      </c>
      <c r="CM75" s="8">
        <v>0</v>
      </c>
      <c r="CN75" s="8">
        <v>0</v>
      </c>
      <c r="CO75" s="8">
        <v>0</v>
      </c>
      <c r="CP75" s="8">
        <v>0</v>
      </c>
      <c r="CQ75" s="8">
        <v>0</v>
      </c>
      <c r="CR75" s="8">
        <v>0</v>
      </c>
      <c r="CS75" s="8">
        <v>0</v>
      </c>
      <c r="CT75" s="8">
        <v>0</v>
      </c>
      <c r="CU75" s="8">
        <v>0</v>
      </c>
      <c r="CV75" s="8">
        <v>1</v>
      </c>
      <c r="CW75" s="8">
        <v>0</v>
      </c>
      <c r="CX75" s="8">
        <v>0</v>
      </c>
      <c r="CY75" s="8">
        <v>0</v>
      </c>
      <c r="CZ75" s="9">
        <f>IFERROR(VLOOKUP(A75,'FSI2020 Results'!B:H,4,0),"")</f>
        <v>54.855027577725934</v>
      </c>
      <c r="DA75" s="9">
        <f>IFERROR(VLOOKUP(A75,'FSI2020 Results'!B:H,5,0),"")</f>
        <v>1.610972720361275E-3</v>
      </c>
      <c r="DB75" s="9">
        <f>IFERROR(VLOOKUP(A75,'FSI2020 Results'!B:H,6,0),"")</f>
        <v>64.05</v>
      </c>
      <c r="DC75" s="9">
        <f>IFERROR(VLOOKUP($A75,'SS2020'!$A:$AB,24,0),"")</f>
        <v>64.05</v>
      </c>
      <c r="DD75" s="9">
        <f>IFERROR(VLOOKUP($A75,'SS2020'!$A:$AB,25,0),"")</f>
        <v>69.599999999999994</v>
      </c>
      <c r="DE75" s="9">
        <f>IFERROR(VLOOKUP($A75,'SS2020'!$A:$AB,26,0),"")</f>
        <v>100</v>
      </c>
      <c r="DF75" s="9">
        <f>IFERROR(VLOOKUP($A75,'SS2020'!$A:$AB,27,0),"")</f>
        <v>41.25</v>
      </c>
      <c r="DG75" s="39">
        <f>IFERROR(VLOOKUP(A75,'GSW2020'!A:D,4,0),"")</f>
        <v>9.0986530844281932E-6</v>
      </c>
      <c r="DH75" s="9">
        <f>IFERROR(VLOOKUP(A75,'GSW2020'!A:E,5,0),"")</f>
        <v>4769447.1721504498</v>
      </c>
      <c r="DI75" s="9">
        <f t="shared" si="46"/>
        <v>1</v>
      </c>
      <c r="DJ75" s="9">
        <f t="shared" si="47"/>
        <v>1</v>
      </c>
      <c r="DK75" s="9" t="str">
        <f>IFERROR(IF(INDEX('FSI2020 Results'!A:A,MATCH('Country characteristics'!A142,'FSI2020 Results'!B:B,0))&lt;11,1,0),"")</f>
        <v/>
      </c>
      <c r="DL75" s="9" t="str">
        <f>IFERROR(IF(INDEX('FSI2020 Results'!A:A,MATCH('Country characteristics'!A142,'FSI2020 Results'!B:B,0))&lt;16,1,0),"")</f>
        <v/>
      </c>
      <c r="DM75" s="10">
        <f t="shared" si="48"/>
        <v>0</v>
      </c>
      <c r="DN75" s="9">
        <f t="shared" si="49"/>
        <v>0</v>
      </c>
      <c r="DO75" s="9">
        <f t="shared" si="50"/>
        <v>0</v>
      </c>
      <c r="DP75" s="10">
        <f t="shared" si="51"/>
        <v>0</v>
      </c>
      <c r="DQ75" s="9">
        <f t="shared" si="52"/>
        <v>0</v>
      </c>
      <c r="DR75" s="9">
        <f t="shared" si="53"/>
        <v>0</v>
      </c>
      <c r="DS75" s="9">
        <f t="shared" si="54"/>
        <v>0</v>
      </c>
      <c r="DT75" s="10">
        <f t="shared" si="55"/>
        <v>0</v>
      </c>
      <c r="DU75" s="10">
        <f t="shared" si="56"/>
        <v>0</v>
      </c>
      <c r="DV75" s="9">
        <f t="shared" si="57"/>
        <v>0</v>
      </c>
      <c r="DW75" s="9">
        <f t="shared" si="58"/>
        <v>0</v>
      </c>
      <c r="DX75" s="9">
        <f t="shared" si="59"/>
        <v>0</v>
      </c>
      <c r="DY75" s="10">
        <f t="shared" si="60"/>
        <v>0</v>
      </c>
      <c r="DZ75" s="9">
        <f t="shared" si="61"/>
        <v>0</v>
      </c>
      <c r="EA75" s="10">
        <f t="shared" si="62"/>
        <v>0</v>
      </c>
      <c r="EB75" s="9">
        <f t="shared" si="63"/>
        <v>0</v>
      </c>
      <c r="EC75" s="9">
        <f t="shared" si="64"/>
        <v>1</v>
      </c>
      <c r="ED75" s="9">
        <f t="shared" si="65"/>
        <v>1</v>
      </c>
      <c r="EE75" s="9">
        <f t="shared" si="66"/>
        <v>0</v>
      </c>
      <c r="EF75" s="9">
        <v>1</v>
      </c>
      <c r="EG75" s="9">
        <f t="shared" si="67"/>
        <v>0</v>
      </c>
      <c r="EH75" s="9">
        <f t="shared" si="68"/>
        <v>1</v>
      </c>
      <c r="EI75" s="9">
        <f t="shared" si="69"/>
        <v>0</v>
      </c>
      <c r="EJ75" s="9">
        <f t="shared" si="70"/>
        <v>0</v>
      </c>
      <c r="EK75" s="9">
        <f t="shared" si="71"/>
        <v>0</v>
      </c>
      <c r="EL75" s="9">
        <f t="shared" si="72"/>
        <v>0</v>
      </c>
      <c r="EM75" s="9">
        <f t="shared" si="73"/>
        <v>0</v>
      </c>
      <c r="EN75" s="9">
        <f t="shared" si="74"/>
        <v>0</v>
      </c>
      <c r="EO75" s="9">
        <f t="shared" si="75"/>
        <v>0</v>
      </c>
      <c r="EP75" s="9">
        <f t="shared" si="76"/>
        <v>0</v>
      </c>
      <c r="EQ75" s="9">
        <f t="shared" si="77"/>
        <v>0</v>
      </c>
      <c r="ER75" s="9">
        <f t="shared" si="78"/>
        <v>1</v>
      </c>
      <c r="ES75" s="9">
        <f t="shared" si="79"/>
        <v>0</v>
      </c>
      <c r="ET75" s="10">
        <f t="shared" si="80"/>
        <v>0</v>
      </c>
      <c r="EU75" s="10">
        <f t="shared" si="81"/>
        <v>0</v>
      </c>
      <c r="EV75" s="10">
        <f t="shared" si="82"/>
        <v>0</v>
      </c>
      <c r="EW75" s="10">
        <f t="shared" si="83"/>
        <v>0</v>
      </c>
      <c r="EX75" s="10">
        <f t="shared" si="84"/>
        <v>0</v>
      </c>
      <c r="EY75" s="10">
        <f t="shared" si="85"/>
        <v>0</v>
      </c>
      <c r="EZ75" s="10">
        <f t="shared" si="86"/>
        <v>0</v>
      </c>
      <c r="FA75" s="10">
        <f t="shared" si="87"/>
        <v>0</v>
      </c>
      <c r="FB75" s="10">
        <f t="shared" si="88"/>
        <v>1</v>
      </c>
      <c r="FC75" s="10">
        <f t="shared" si="89"/>
        <v>0</v>
      </c>
      <c r="FD75" s="10">
        <f t="shared" si="90"/>
        <v>0</v>
      </c>
      <c r="FE75" s="10">
        <f t="shared" si="91"/>
        <v>0</v>
      </c>
    </row>
    <row r="76" spans="1:161">
      <c r="A76" t="s">
        <v>104</v>
      </c>
      <c r="B76" t="s">
        <v>1183</v>
      </c>
      <c r="C76" t="s">
        <v>1184</v>
      </c>
      <c r="D76">
        <v>1</v>
      </c>
      <c r="E76">
        <v>1</v>
      </c>
      <c r="F76" t="s">
        <v>105</v>
      </c>
      <c r="G76" t="s">
        <v>106</v>
      </c>
      <c r="H76" t="s">
        <v>104</v>
      </c>
      <c r="I76" s="8">
        <v>1</v>
      </c>
      <c r="J76" s="7" t="s">
        <v>1149</v>
      </c>
      <c r="K76" s="7" t="s">
        <v>1128</v>
      </c>
      <c r="L76" s="8">
        <v>0</v>
      </c>
      <c r="M76" s="8">
        <v>0</v>
      </c>
      <c r="N76" s="8">
        <v>0</v>
      </c>
      <c r="O76" s="8">
        <v>1</v>
      </c>
      <c r="P76" s="8">
        <v>0</v>
      </c>
      <c r="Q76" s="8">
        <v>0</v>
      </c>
      <c r="R76" s="8">
        <v>0</v>
      </c>
      <c r="S76" s="8">
        <v>0</v>
      </c>
      <c r="T76" s="8">
        <v>0</v>
      </c>
      <c r="U76" s="8">
        <v>0</v>
      </c>
      <c r="V76" s="8">
        <v>0</v>
      </c>
      <c r="W76" s="8">
        <v>0</v>
      </c>
      <c r="X76" s="8">
        <v>0</v>
      </c>
      <c r="Y76" s="8">
        <v>0</v>
      </c>
      <c r="Z76" s="8">
        <v>0</v>
      </c>
      <c r="AA76" s="8">
        <v>0</v>
      </c>
      <c r="AB76" s="7" t="s">
        <v>1142</v>
      </c>
      <c r="AC76" s="1">
        <v>0</v>
      </c>
      <c r="AD76" s="1">
        <v>0</v>
      </c>
      <c r="AE76" s="7" t="s">
        <v>1130</v>
      </c>
      <c r="AF76" s="8">
        <v>358582000000</v>
      </c>
      <c r="AG76" s="8"/>
      <c r="AH76" s="7" t="s">
        <v>896</v>
      </c>
      <c r="AI76" s="8"/>
      <c r="AJ76" s="8"/>
      <c r="AK76" s="8">
        <v>31</v>
      </c>
      <c r="AL76" s="8">
        <v>335.10888671875</v>
      </c>
      <c r="AM76" s="8">
        <v>1.0567699559032917E-2</v>
      </c>
      <c r="AN76" s="8">
        <v>71.925003051757813</v>
      </c>
      <c r="AO76" s="36">
        <v>0.27</v>
      </c>
      <c r="AP76" s="36">
        <v>1</v>
      </c>
      <c r="AQ76" s="36">
        <v>1</v>
      </c>
      <c r="AR76" s="36">
        <v>1</v>
      </c>
      <c r="AS76" s="36">
        <v>1</v>
      </c>
      <c r="AT76" s="36">
        <v>1</v>
      </c>
      <c r="AU76" s="36">
        <v>1</v>
      </c>
      <c r="AV76" s="36">
        <v>1</v>
      </c>
      <c r="AW76" s="36">
        <v>1</v>
      </c>
      <c r="AX76" s="36">
        <v>1</v>
      </c>
      <c r="AY76" s="36">
        <v>0.5</v>
      </c>
      <c r="AZ76" s="36">
        <v>0.75</v>
      </c>
      <c r="BA76" s="36">
        <v>1</v>
      </c>
      <c r="BB76" s="36">
        <v>1</v>
      </c>
      <c r="BC76" s="36">
        <v>0.75</v>
      </c>
      <c r="BD76" s="36">
        <v>0.3</v>
      </c>
      <c r="BE76" s="36">
        <v>0.28999999999999998</v>
      </c>
      <c r="BF76" s="36">
        <v>0.32</v>
      </c>
      <c r="BG76" s="36">
        <v>0</v>
      </c>
      <c r="BH76" s="36">
        <v>0.20499999999999999</v>
      </c>
      <c r="BI76" s="36">
        <v>85.399990000000003</v>
      </c>
      <c r="BJ76" s="36">
        <v>100</v>
      </c>
      <c r="BK76" s="36">
        <v>71.666669999999996</v>
      </c>
      <c r="BL76" s="36">
        <v>20.375</v>
      </c>
      <c r="BM76" s="8">
        <v>7.3049997445195913E-4</v>
      </c>
      <c r="BN76" s="8">
        <v>336054176.80000001</v>
      </c>
      <c r="BO76" t="s">
        <v>104</v>
      </c>
      <c r="BP76" s="8">
        <v>1</v>
      </c>
      <c r="BQ76" s="8">
        <v>1</v>
      </c>
      <c r="BR76" s="8">
        <v>85439692800</v>
      </c>
      <c r="BS76" s="8">
        <v>0</v>
      </c>
      <c r="BT76" s="8"/>
      <c r="BU76" s="8"/>
      <c r="BV76" s="8"/>
      <c r="BW76" s="8"/>
      <c r="BX76" s="8">
        <v>3.405860311848116E-3</v>
      </c>
      <c r="BY76" s="8"/>
      <c r="BZ76" s="8">
        <v>39</v>
      </c>
      <c r="CA76" s="7" t="s">
        <v>1143</v>
      </c>
      <c r="CB76" s="8">
        <v>358582000000</v>
      </c>
      <c r="CC76" s="8">
        <v>7635</v>
      </c>
      <c r="CD76" s="8"/>
      <c r="CE76" s="8"/>
      <c r="CF76" s="8">
        <v>0.23999999463558197</v>
      </c>
      <c r="CG76" s="8">
        <v>605911083.49447703</v>
      </c>
      <c r="CH76" s="8">
        <v>0</v>
      </c>
      <c r="CI76" s="8" t="s">
        <v>1148</v>
      </c>
      <c r="CJ76" s="8">
        <v>0</v>
      </c>
      <c r="CK76" s="8">
        <v>0</v>
      </c>
      <c r="CL76" s="8">
        <v>1</v>
      </c>
      <c r="CM76" s="8">
        <v>0</v>
      </c>
      <c r="CN76" s="8">
        <v>0</v>
      </c>
      <c r="CO76" s="8">
        <v>0</v>
      </c>
      <c r="CP76" s="8">
        <v>0</v>
      </c>
      <c r="CQ76" s="8">
        <v>0</v>
      </c>
      <c r="CR76" s="8">
        <v>0</v>
      </c>
      <c r="CS76" s="8">
        <v>0</v>
      </c>
      <c r="CT76" s="8">
        <v>0</v>
      </c>
      <c r="CU76" s="8">
        <v>1</v>
      </c>
      <c r="CV76" s="8">
        <v>0</v>
      </c>
      <c r="CW76" s="8">
        <v>0</v>
      </c>
      <c r="CX76" s="8">
        <v>0</v>
      </c>
      <c r="CY76" s="8">
        <v>0</v>
      </c>
      <c r="CZ76" s="9">
        <f>IFERROR(VLOOKUP(A76,'FSI2020 Results'!B:H,4,0),"")</f>
        <v>352.69203028456826</v>
      </c>
      <c r="DA76" s="9">
        <f>IFERROR(VLOOKUP(A76,'FSI2020 Results'!B:H,5,0),"")</f>
        <v>1.0357796989021702E-2</v>
      </c>
      <c r="DB76" s="9">
        <f>IFERROR(VLOOKUP(A76,'FSI2020 Results'!B:H,6,0),"")</f>
        <v>69.525000000000006</v>
      </c>
      <c r="DC76" s="9">
        <f>IFERROR(VLOOKUP($A76,'SS2020'!$A:$AB,24,0),"")</f>
        <v>69.525000000000006</v>
      </c>
      <c r="DD76" s="9">
        <f>IFERROR(VLOOKUP($A76,'SS2020'!$A:$AB,25,0),"")</f>
        <v>87.4</v>
      </c>
      <c r="DE76" s="9">
        <f>IFERROR(VLOOKUP($A76,'SS2020'!$A:$AB,26,0),"")</f>
        <v>100</v>
      </c>
      <c r="DF76" s="9">
        <f>IFERROR(VLOOKUP($A76,'SS2020'!$A:$AB,27,0),"")</f>
        <v>67.5</v>
      </c>
      <c r="DG76" s="39">
        <f>IFERROR(VLOOKUP(A76,'GSW2020'!A:D,4,0),"")</f>
        <v>1.1558938698215124E-3</v>
      </c>
      <c r="DH76" s="9">
        <f>IFERROR(VLOOKUP(A76,'GSW2020'!A:E,5,0),"")</f>
        <v>605911083.49447703</v>
      </c>
      <c r="DI76" s="9">
        <f t="shared" si="46"/>
        <v>1</v>
      </c>
      <c r="DJ76" s="9">
        <f t="shared" si="47"/>
        <v>1</v>
      </c>
      <c r="DK76" s="9" t="str">
        <f>IFERROR(IF(INDEX('FSI2020 Results'!A:A,MATCH('Country characteristics'!A145,'FSI2020 Results'!B:B,0))&lt;11,1,0),"")</f>
        <v/>
      </c>
      <c r="DL76" s="9" t="str">
        <f>IFERROR(IF(INDEX('FSI2020 Results'!A:A,MATCH('Country characteristics'!A145,'FSI2020 Results'!B:B,0))&lt;16,1,0),"")</f>
        <v/>
      </c>
      <c r="DM76" s="10">
        <f t="shared" si="48"/>
        <v>0</v>
      </c>
      <c r="DN76" s="9">
        <f t="shared" si="49"/>
        <v>0</v>
      </c>
      <c r="DO76" s="9">
        <f t="shared" si="50"/>
        <v>0</v>
      </c>
      <c r="DP76" s="10">
        <f t="shared" si="51"/>
        <v>0</v>
      </c>
      <c r="DQ76" s="9">
        <f t="shared" si="52"/>
        <v>0</v>
      </c>
      <c r="DR76" s="9">
        <f t="shared" si="53"/>
        <v>0</v>
      </c>
      <c r="DS76" s="9">
        <f t="shared" si="54"/>
        <v>0</v>
      </c>
      <c r="DT76" s="10">
        <f t="shared" si="55"/>
        <v>0</v>
      </c>
      <c r="DU76" s="10">
        <f t="shared" si="56"/>
        <v>0</v>
      </c>
      <c r="DV76" s="9">
        <f t="shared" si="57"/>
        <v>0</v>
      </c>
      <c r="DW76" s="9">
        <f t="shared" si="58"/>
        <v>0</v>
      </c>
      <c r="DX76" s="9">
        <f t="shared" si="59"/>
        <v>0</v>
      </c>
      <c r="DY76" s="10">
        <f t="shared" si="60"/>
        <v>0</v>
      </c>
      <c r="DZ76" s="9">
        <f t="shared" si="61"/>
        <v>0</v>
      </c>
      <c r="EA76" s="10">
        <f t="shared" si="62"/>
        <v>0</v>
      </c>
      <c r="EB76" s="9">
        <f t="shared" si="63"/>
        <v>0</v>
      </c>
      <c r="EC76" s="9">
        <f t="shared" si="64"/>
        <v>1</v>
      </c>
      <c r="ED76" s="9">
        <f t="shared" si="65"/>
        <v>1</v>
      </c>
      <c r="EE76" s="9">
        <f t="shared" si="66"/>
        <v>0</v>
      </c>
      <c r="EF76" s="9">
        <v>1</v>
      </c>
      <c r="EG76" s="9">
        <f t="shared" si="67"/>
        <v>0</v>
      </c>
      <c r="EH76" s="9">
        <f t="shared" si="68"/>
        <v>0</v>
      </c>
      <c r="EI76" s="9">
        <f t="shared" si="69"/>
        <v>0</v>
      </c>
      <c r="EJ76" s="9">
        <f t="shared" si="70"/>
        <v>1</v>
      </c>
      <c r="EK76" s="9">
        <f t="shared" si="71"/>
        <v>0</v>
      </c>
      <c r="EL76" s="9">
        <f t="shared" si="72"/>
        <v>0</v>
      </c>
      <c r="EM76" s="9">
        <f t="shared" si="73"/>
        <v>0</v>
      </c>
      <c r="EN76" s="9">
        <f t="shared" si="74"/>
        <v>0</v>
      </c>
      <c r="EO76" s="9">
        <f t="shared" si="75"/>
        <v>0</v>
      </c>
      <c r="EP76" s="9">
        <f t="shared" si="76"/>
        <v>0</v>
      </c>
      <c r="EQ76" s="9">
        <f t="shared" si="77"/>
        <v>0</v>
      </c>
      <c r="ER76" s="9">
        <f t="shared" si="78"/>
        <v>1</v>
      </c>
      <c r="ES76" s="9">
        <f t="shared" si="79"/>
        <v>0</v>
      </c>
      <c r="ET76" s="10">
        <f t="shared" si="80"/>
        <v>0</v>
      </c>
      <c r="EU76" s="10">
        <f t="shared" si="81"/>
        <v>0</v>
      </c>
      <c r="EV76" s="10">
        <f t="shared" si="82"/>
        <v>0</v>
      </c>
      <c r="EW76" s="10">
        <f t="shared" si="83"/>
        <v>1</v>
      </c>
      <c r="EX76" s="10">
        <f t="shared" si="84"/>
        <v>0</v>
      </c>
      <c r="EY76" s="10">
        <f t="shared" si="85"/>
        <v>0</v>
      </c>
      <c r="EZ76" s="10">
        <f t="shared" si="86"/>
        <v>0</v>
      </c>
      <c r="FA76" s="10">
        <f t="shared" si="87"/>
        <v>1</v>
      </c>
      <c r="FB76" s="10">
        <f t="shared" si="88"/>
        <v>0</v>
      </c>
      <c r="FC76" s="10">
        <f t="shared" si="89"/>
        <v>0</v>
      </c>
      <c r="FD76" s="10">
        <f t="shared" si="90"/>
        <v>0</v>
      </c>
      <c r="FE76" s="10">
        <f t="shared" si="91"/>
        <v>0</v>
      </c>
    </row>
    <row r="77" spans="1:161">
      <c r="A77" t="s">
        <v>230</v>
      </c>
      <c r="B77" t="s">
        <v>230</v>
      </c>
      <c r="C77" t="s">
        <v>230</v>
      </c>
      <c r="D77">
        <v>1</v>
      </c>
      <c r="E77">
        <v>1</v>
      </c>
      <c r="F77" t="s">
        <v>231</v>
      </c>
      <c r="G77" t="s">
        <v>232</v>
      </c>
      <c r="H77" t="s">
        <v>230</v>
      </c>
      <c r="I77" s="8">
        <v>1</v>
      </c>
      <c r="J77" s="7" t="s">
        <v>1149</v>
      </c>
      <c r="K77" s="7" t="s">
        <v>1128</v>
      </c>
      <c r="L77" s="8">
        <v>0</v>
      </c>
      <c r="M77" s="8">
        <v>0</v>
      </c>
      <c r="N77" s="8">
        <v>0</v>
      </c>
      <c r="O77" s="8">
        <v>1</v>
      </c>
      <c r="P77" s="8">
        <v>0</v>
      </c>
      <c r="Q77" s="8">
        <v>0</v>
      </c>
      <c r="R77" s="8">
        <v>0</v>
      </c>
      <c r="S77" s="8">
        <v>0</v>
      </c>
      <c r="T77" s="8">
        <v>0</v>
      </c>
      <c r="U77" s="8">
        <v>0</v>
      </c>
      <c r="V77" s="8">
        <v>0</v>
      </c>
      <c r="W77" s="8">
        <v>0</v>
      </c>
      <c r="X77" s="8">
        <v>0</v>
      </c>
      <c r="Y77" s="8">
        <v>0</v>
      </c>
      <c r="Z77" s="8">
        <v>0</v>
      </c>
      <c r="AA77" s="8">
        <v>1</v>
      </c>
      <c r="AB77" s="7" t="s">
        <v>1150</v>
      </c>
      <c r="AC77" s="1">
        <v>0</v>
      </c>
      <c r="AD77" s="1">
        <v>0</v>
      </c>
      <c r="AE77" s="7" t="s">
        <v>1130</v>
      </c>
      <c r="AF77" s="8">
        <v>5327457150</v>
      </c>
      <c r="AG77" s="8"/>
      <c r="AH77" s="7" t="s">
        <v>896</v>
      </c>
      <c r="AI77" s="8"/>
      <c r="AJ77" s="8"/>
      <c r="AK77" s="8">
        <v>94</v>
      </c>
      <c r="AL77" s="8">
        <v>74.873176574707031</v>
      </c>
      <c r="AM77" s="8">
        <v>2.3610999342054129E-3</v>
      </c>
      <c r="AN77" s="8">
        <v>81.074996948242188</v>
      </c>
      <c r="AO77" s="36">
        <v>0.8</v>
      </c>
      <c r="AP77" s="36">
        <v>0.25</v>
      </c>
      <c r="AQ77" s="36">
        <v>0.9</v>
      </c>
      <c r="AR77" s="36">
        <v>0.5</v>
      </c>
      <c r="AS77" s="36">
        <v>1</v>
      </c>
      <c r="AT77" s="36">
        <v>1</v>
      </c>
      <c r="AU77" s="36">
        <v>1</v>
      </c>
      <c r="AV77" s="36">
        <v>1</v>
      </c>
      <c r="AW77" s="36">
        <v>1</v>
      </c>
      <c r="AX77" s="36">
        <v>1</v>
      </c>
      <c r="AY77" s="36">
        <v>0.875</v>
      </c>
      <c r="AZ77" s="36">
        <v>0.375</v>
      </c>
      <c r="BA77" s="36">
        <v>1</v>
      </c>
      <c r="BB77" s="36">
        <v>1</v>
      </c>
      <c r="BC77" s="36">
        <v>0.25</v>
      </c>
      <c r="BD77" s="36">
        <v>0.8</v>
      </c>
      <c r="BE77" s="36">
        <v>0.91</v>
      </c>
      <c r="BF77" s="36">
        <v>1</v>
      </c>
      <c r="BG77" s="36">
        <v>1</v>
      </c>
      <c r="BH77" s="36">
        <v>0.55500000000000005</v>
      </c>
      <c r="BI77" s="36">
        <v>69</v>
      </c>
      <c r="BJ77" s="36">
        <v>100</v>
      </c>
      <c r="BK77" s="36">
        <v>71.666669999999996</v>
      </c>
      <c r="BL77" s="36">
        <v>86.625</v>
      </c>
      <c r="BM77" s="8">
        <v>2.770000037344289E-6</v>
      </c>
      <c r="BN77" s="8">
        <v>1275752.375</v>
      </c>
      <c r="BO77" t="s">
        <v>230</v>
      </c>
      <c r="BP77" s="8">
        <v>1</v>
      </c>
      <c r="BQ77" s="8">
        <v>1</v>
      </c>
      <c r="BR77" s="8">
        <v>0</v>
      </c>
      <c r="BS77" s="8">
        <v>0</v>
      </c>
      <c r="BT77" s="8"/>
      <c r="BU77" s="8"/>
      <c r="BV77" s="8"/>
      <c r="BW77" s="8"/>
      <c r="BX77" s="8">
        <v>1.0255655237621366E-5</v>
      </c>
      <c r="BY77" s="8"/>
      <c r="BZ77" s="8">
        <v>3</v>
      </c>
      <c r="CA77" s="7" t="s">
        <v>896</v>
      </c>
      <c r="CB77" s="8">
        <v>5327457150</v>
      </c>
      <c r="CC77" s="8"/>
      <c r="CD77" s="8"/>
      <c r="CE77" s="8"/>
      <c r="CF77" s="8">
        <v>0.15000000596046448</v>
      </c>
      <c r="CG77" s="8"/>
      <c r="CH77" s="8">
        <v>0</v>
      </c>
      <c r="CI77" s="8" t="s">
        <v>1148</v>
      </c>
      <c r="CJ77" s="8">
        <v>0</v>
      </c>
      <c r="CK77" s="8">
        <v>0</v>
      </c>
      <c r="CL77" s="8">
        <v>0</v>
      </c>
      <c r="CM77" s="8">
        <v>0</v>
      </c>
      <c r="CN77" s="8">
        <v>0</v>
      </c>
      <c r="CO77" s="8">
        <v>0</v>
      </c>
      <c r="CP77" s="8">
        <v>0</v>
      </c>
      <c r="CQ77" s="8">
        <v>0</v>
      </c>
      <c r="CR77" s="8">
        <v>0</v>
      </c>
      <c r="CS77" s="8">
        <v>0</v>
      </c>
      <c r="CT77" s="8">
        <v>0</v>
      </c>
      <c r="CU77" s="8">
        <v>1</v>
      </c>
      <c r="CV77" s="8">
        <v>0</v>
      </c>
      <c r="CW77" s="8">
        <v>0</v>
      </c>
      <c r="CX77" s="8">
        <v>0</v>
      </c>
      <c r="CY77" s="8">
        <v>0</v>
      </c>
      <c r="CZ77" s="9">
        <f>IFERROR(VLOOKUP(A77,'FSI2020 Results'!B:H,4,0),"")</f>
        <v>155.38673569507853</v>
      </c>
      <c r="DA77" s="9">
        <f>IFERROR(VLOOKUP(A77,'FSI2020 Results'!B:H,5,0),"")</f>
        <v>4.5633700932164673E-3</v>
      </c>
      <c r="DB77" s="9">
        <f>IFERROR(VLOOKUP(A77,'FSI2020 Results'!B:H,6,0),"")</f>
        <v>79.825000000000003</v>
      </c>
      <c r="DC77" s="9">
        <f>IFERROR(VLOOKUP($A77,'SS2020'!$A:$AB,24,0),"")</f>
        <v>79.825000000000003</v>
      </c>
      <c r="DD77" s="9">
        <f>IFERROR(VLOOKUP($A77,'SS2020'!$A:$AB,25,0),"")</f>
        <v>69</v>
      </c>
      <c r="DE77" s="9">
        <f>IFERROR(VLOOKUP($A77,'SS2020'!$A:$AB,26,0),"")</f>
        <v>90</v>
      </c>
      <c r="DF77" s="9">
        <f>IFERROR(VLOOKUP($A77,'SS2020'!$A:$AB,27,0),"")</f>
        <v>75.833333333333329</v>
      </c>
      <c r="DG77" s="39">
        <f>IFERROR(VLOOKUP(A77,'GSW2020'!A:D,4,0),"")</f>
        <v>2.8509623693444192E-5</v>
      </c>
      <c r="DH77" s="9">
        <f>IFERROR(VLOOKUP(A77,'GSW2020'!A:E,5,0),"")</f>
        <v>14944535.508940799</v>
      </c>
      <c r="DI77" s="9">
        <f t="shared" si="46"/>
        <v>1</v>
      </c>
      <c r="DJ77" s="9">
        <f t="shared" si="47"/>
        <v>1</v>
      </c>
      <c r="DK77" s="9" t="str">
        <f>IFERROR(IF(INDEX('FSI2020 Results'!A:A,MATCH('Country characteristics'!A146,'FSI2020 Results'!B:B,0))&lt;11,1,0),"")</f>
        <v/>
      </c>
      <c r="DL77" s="9" t="str">
        <f>IFERROR(IF(INDEX('FSI2020 Results'!A:A,MATCH('Country characteristics'!A146,'FSI2020 Results'!B:B,0))&lt;16,1,0),"")</f>
        <v/>
      </c>
      <c r="DM77" s="10">
        <f t="shared" si="48"/>
        <v>0</v>
      </c>
      <c r="DN77" s="9">
        <f t="shared" si="49"/>
        <v>0</v>
      </c>
      <c r="DO77" s="9">
        <f t="shared" si="50"/>
        <v>0</v>
      </c>
      <c r="DP77" s="10">
        <f t="shared" si="51"/>
        <v>0</v>
      </c>
      <c r="DQ77" s="9">
        <f t="shared" si="52"/>
        <v>0</v>
      </c>
      <c r="DR77" s="9">
        <f t="shared" si="53"/>
        <v>0</v>
      </c>
      <c r="DS77" s="9">
        <f t="shared" si="54"/>
        <v>0</v>
      </c>
      <c r="DT77" s="10">
        <f t="shared" si="55"/>
        <v>0</v>
      </c>
      <c r="DU77" s="10">
        <f t="shared" si="56"/>
        <v>0</v>
      </c>
      <c r="DV77" s="9">
        <f t="shared" si="57"/>
        <v>0</v>
      </c>
      <c r="DW77" s="9">
        <f t="shared" si="58"/>
        <v>0</v>
      </c>
      <c r="DX77" s="9">
        <f t="shared" si="59"/>
        <v>0</v>
      </c>
      <c r="DY77" s="10">
        <f t="shared" si="60"/>
        <v>0</v>
      </c>
      <c r="DZ77" s="9">
        <f t="shared" si="61"/>
        <v>0</v>
      </c>
      <c r="EA77" s="10">
        <f t="shared" si="62"/>
        <v>0</v>
      </c>
      <c r="EB77" s="9">
        <f t="shared" si="63"/>
        <v>0</v>
      </c>
      <c r="EC77" s="9">
        <f t="shared" si="64"/>
        <v>1</v>
      </c>
      <c r="ED77" s="9">
        <f t="shared" si="65"/>
        <v>1</v>
      </c>
      <c r="EE77" s="9">
        <f t="shared" si="66"/>
        <v>0</v>
      </c>
      <c r="EF77" s="9">
        <v>1</v>
      </c>
      <c r="EG77" s="9">
        <f t="shared" si="67"/>
        <v>1</v>
      </c>
      <c r="EH77" s="9">
        <f t="shared" si="68"/>
        <v>0</v>
      </c>
      <c r="EI77" s="9">
        <f t="shared" si="69"/>
        <v>0</v>
      </c>
      <c r="EJ77" s="9">
        <f t="shared" si="70"/>
        <v>0</v>
      </c>
      <c r="EK77" s="9">
        <f t="shared" si="71"/>
        <v>0</v>
      </c>
      <c r="EL77" s="9">
        <f t="shared" si="72"/>
        <v>0</v>
      </c>
      <c r="EM77" s="9">
        <f t="shared" si="73"/>
        <v>0</v>
      </c>
      <c r="EN77" s="9">
        <f t="shared" si="74"/>
        <v>0</v>
      </c>
      <c r="EO77" s="9">
        <f t="shared" si="75"/>
        <v>0</v>
      </c>
      <c r="EP77" s="9">
        <f t="shared" si="76"/>
        <v>0</v>
      </c>
      <c r="EQ77" s="9">
        <f t="shared" si="77"/>
        <v>0</v>
      </c>
      <c r="ER77" s="9">
        <f t="shared" si="78"/>
        <v>1</v>
      </c>
      <c r="ES77" s="9">
        <f t="shared" si="79"/>
        <v>0</v>
      </c>
      <c r="ET77" s="10">
        <f t="shared" si="80"/>
        <v>0</v>
      </c>
      <c r="EU77" s="10">
        <f t="shared" si="81"/>
        <v>0</v>
      </c>
      <c r="EV77" s="10">
        <f t="shared" si="82"/>
        <v>0</v>
      </c>
      <c r="EW77" s="10">
        <f t="shared" si="83"/>
        <v>0</v>
      </c>
      <c r="EX77" s="10">
        <f t="shared" si="84"/>
        <v>0</v>
      </c>
      <c r="EY77" s="10">
        <f t="shared" si="85"/>
        <v>0</v>
      </c>
      <c r="EZ77" s="10">
        <f t="shared" si="86"/>
        <v>0</v>
      </c>
      <c r="FA77" s="10">
        <f t="shared" si="87"/>
        <v>1</v>
      </c>
      <c r="FB77" s="10">
        <f t="shared" si="88"/>
        <v>0</v>
      </c>
      <c r="FC77" s="10">
        <f t="shared" si="89"/>
        <v>0</v>
      </c>
      <c r="FD77" s="10">
        <f t="shared" si="90"/>
        <v>0</v>
      </c>
      <c r="FE77" s="10">
        <f t="shared" si="91"/>
        <v>0</v>
      </c>
    </row>
    <row r="78" spans="1:161">
      <c r="A78" t="s">
        <v>62</v>
      </c>
      <c r="B78" t="s">
        <v>62</v>
      </c>
      <c r="C78" t="s">
        <v>62</v>
      </c>
      <c r="D78">
        <v>1</v>
      </c>
      <c r="E78">
        <v>1</v>
      </c>
      <c r="F78" t="s">
        <v>63</v>
      </c>
      <c r="G78" t="s">
        <v>64</v>
      </c>
      <c r="H78" t="s">
        <v>62</v>
      </c>
      <c r="I78" s="8"/>
      <c r="J78" s="7" t="s">
        <v>896</v>
      </c>
      <c r="K78" s="7" t="s">
        <v>1131</v>
      </c>
      <c r="L78" s="8">
        <v>1</v>
      </c>
      <c r="M78" s="8">
        <v>0</v>
      </c>
      <c r="N78" s="8">
        <v>0</v>
      </c>
      <c r="O78" s="8">
        <v>1</v>
      </c>
      <c r="P78" s="8">
        <v>0</v>
      </c>
      <c r="Q78" s="8">
        <v>0</v>
      </c>
      <c r="R78" s="8">
        <v>0</v>
      </c>
      <c r="S78" s="8">
        <v>0</v>
      </c>
      <c r="T78" s="8">
        <v>0</v>
      </c>
      <c r="U78" s="8">
        <v>0</v>
      </c>
      <c r="V78" s="8">
        <v>0</v>
      </c>
      <c r="W78" s="8">
        <v>0</v>
      </c>
      <c r="X78" s="8">
        <v>0</v>
      </c>
      <c r="Y78" s="8">
        <v>1</v>
      </c>
      <c r="Z78" s="8">
        <v>0</v>
      </c>
      <c r="AA78" s="8">
        <v>0</v>
      </c>
      <c r="AB78" s="7" t="s">
        <v>1129</v>
      </c>
      <c r="AC78" s="1">
        <v>0</v>
      </c>
      <c r="AD78" s="1">
        <v>0</v>
      </c>
      <c r="AE78" s="7" t="s">
        <v>1133</v>
      </c>
      <c r="AF78" s="8">
        <v>14553422929</v>
      </c>
      <c r="AG78" s="8"/>
      <c r="AH78" s="7" t="s">
        <v>896</v>
      </c>
      <c r="AI78" s="8"/>
      <c r="AJ78" s="8"/>
      <c r="AK78" s="8">
        <v>20</v>
      </c>
      <c r="AL78" s="8">
        <v>426.3096923828125</v>
      </c>
      <c r="AM78" s="8">
        <v>1.3443700037896633E-2</v>
      </c>
      <c r="AN78" s="8">
        <v>60.525001525878906</v>
      </c>
      <c r="AO78" s="36">
        <v>0.47</v>
      </c>
      <c r="AP78" s="36">
        <v>1</v>
      </c>
      <c r="AQ78" s="36">
        <v>0.9</v>
      </c>
      <c r="AR78" s="36">
        <v>1</v>
      </c>
      <c r="AS78" s="36">
        <v>0.9</v>
      </c>
      <c r="AT78" s="36">
        <v>0.85</v>
      </c>
      <c r="AU78" s="36">
        <v>0.5</v>
      </c>
      <c r="AV78" s="36">
        <v>0.5</v>
      </c>
      <c r="AW78" s="36">
        <v>1</v>
      </c>
      <c r="AX78" s="36">
        <v>0.75</v>
      </c>
      <c r="AY78" s="36">
        <v>0.625</v>
      </c>
      <c r="AZ78" s="36">
        <v>0.75</v>
      </c>
      <c r="BA78" s="36">
        <v>0.8</v>
      </c>
      <c r="BB78" s="36">
        <v>0.5</v>
      </c>
      <c r="BC78" s="36">
        <v>0.75</v>
      </c>
      <c r="BD78" s="36">
        <v>0.5</v>
      </c>
      <c r="BE78" s="36">
        <v>0.31</v>
      </c>
      <c r="BF78" s="36">
        <v>0</v>
      </c>
      <c r="BG78" s="36">
        <v>0</v>
      </c>
      <c r="BH78" s="36">
        <v>0</v>
      </c>
      <c r="BI78" s="36">
        <v>85.399990000000003</v>
      </c>
      <c r="BJ78" s="36">
        <v>72</v>
      </c>
      <c r="BK78" s="36">
        <v>65.416669999999996</v>
      </c>
      <c r="BL78" s="36">
        <v>7.75</v>
      </c>
      <c r="BM78" s="8">
        <v>7.1081998758018017E-3</v>
      </c>
      <c r="BN78" s="8">
        <v>3269885215</v>
      </c>
      <c r="BO78" t="s">
        <v>62</v>
      </c>
      <c r="BP78" s="8">
        <v>1</v>
      </c>
      <c r="BQ78" s="8">
        <v>1</v>
      </c>
      <c r="BR78" s="8">
        <v>132198129664</v>
      </c>
      <c r="BS78" s="8">
        <v>1</v>
      </c>
      <c r="BT78" s="8">
        <v>23</v>
      </c>
      <c r="BU78" s="8">
        <v>519.12056516063456</v>
      </c>
      <c r="BV78" s="8">
        <v>1.3666384504344209E-2</v>
      </c>
      <c r="BW78" s="8">
        <v>73.514230854476196</v>
      </c>
      <c r="BX78" s="8">
        <v>2.2308067091706819E-3</v>
      </c>
      <c r="BY78" s="8">
        <v>0.05</v>
      </c>
      <c r="BZ78" s="8">
        <v>4</v>
      </c>
      <c r="CA78" s="7" t="s">
        <v>896</v>
      </c>
      <c r="CB78" s="8">
        <v>14553422929</v>
      </c>
      <c r="CC78" s="8">
        <v>1663.8345031738281</v>
      </c>
      <c r="CD78" s="8"/>
      <c r="CE78" s="8"/>
      <c r="CF78" s="8">
        <v>0.34999999403953552</v>
      </c>
      <c r="CG78" s="8">
        <v>3472241755.0487199</v>
      </c>
      <c r="CH78" s="8">
        <v>0</v>
      </c>
      <c r="CI78" s="8" t="s">
        <v>1134</v>
      </c>
      <c r="CJ78" s="8">
        <v>0</v>
      </c>
      <c r="CK78" s="8">
        <v>0</v>
      </c>
      <c r="CL78" s="8">
        <v>0</v>
      </c>
      <c r="CM78" s="8">
        <v>1</v>
      </c>
      <c r="CN78" s="8">
        <v>0</v>
      </c>
      <c r="CO78" s="8">
        <v>0</v>
      </c>
      <c r="CP78" s="8">
        <v>0</v>
      </c>
      <c r="CQ78" s="8">
        <v>0</v>
      </c>
      <c r="CR78" s="8">
        <v>0</v>
      </c>
      <c r="CS78" s="8">
        <v>0</v>
      </c>
      <c r="CT78" s="8">
        <v>0</v>
      </c>
      <c r="CU78" s="8">
        <v>0</v>
      </c>
      <c r="CV78" s="8">
        <v>1</v>
      </c>
      <c r="CW78" s="8">
        <v>0</v>
      </c>
      <c r="CX78" s="8">
        <v>0</v>
      </c>
      <c r="CY78" s="8">
        <v>0</v>
      </c>
      <c r="CZ78" s="9">
        <f>IFERROR(VLOOKUP(A78,'FSI2020 Results'!B:H,4,0),"")</f>
        <v>442.19845969456946</v>
      </c>
      <c r="DA78" s="9">
        <f>IFERROR(VLOOKUP(A78,'FSI2020 Results'!B:H,5,0),"")</f>
        <v>1.2986405932334017E-2</v>
      </c>
      <c r="DB78" s="9">
        <f>IFERROR(VLOOKUP(A78,'FSI2020 Results'!B:H,6,0),"")</f>
        <v>61.75</v>
      </c>
      <c r="DC78" s="9">
        <f>IFERROR(VLOOKUP($A78,'SS2020'!$A:$AB,24,0),"")</f>
        <v>61.75</v>
      </c>
      <c r="DD78" s="9">
        <f>IFERROR(VLOOKUP($A78,'SS2020'!$A:$AB,25,0),"")</f>
        <v>75.400000000000006</v>
      </c>
      <c r="DE78" s="9">
        <f>IFERROR(VLOOKUP($A78,'SS2020'!$A:$AB,26,0),"")</f>
        <v>72</v>
      </c>
      <c r="DF78" s="9">
        <f>IFERROR(VLOOKUP($A78,'SS2020'!$A:$AB,27,0),"")</f>
        <v>73.333333333333329</v>
      </c>
      <c r="DG78" s="39">
        <f>IFERROR(VLOOKUP(A78,'GSW2020'!A:D,4,0),"")</f>
        <v>6.6239800996076162E-3</v>
      </c>
      <c r="DH78" s="9">
        <f>IFERROR(VLOOKUP(A78,'GSW2020'!A:E,5,0),"")</f>
        <v>3472241755.0487199</v>
      </c>
      <c r="DI78" s="9">
        <f t="shared" si="46"/>
        <v>1</v>
      </c>
      <c r="DJ78" s="9">
        <f t="shared" si="47"/>
        <v>1</v>
      </c>
      <c r="DK78" s="9" t="str">
        <f>IFERROR(IF(INDEX('FSI2020 Results'!A:A,MATCH('Country characteristics'!A148,'FSI2020 Results'!B:B,0))&lt;11,1,0),"")</f>
        <v/>
      </c>
      <c r="DL78" s="9" t="str">
        <f>IFERROR(IF(INDEX('FSI2020 Results'!A:A,MATCH('Country characteristics'!A148,'FSI2020 Results'!B:B,0))&lt;16,1,0),"")</f>
        <v/>
      </c>
      <c r="DM78" s="10">
        <f t="shared" si="48"/>
        <v>1</v>
      </c>
      <c r="DN78" s="9">
        <f t="shared" si="49"/>
        <v>1</v>
      </c>
      <c r="DO78" s="9">
        <f t="shared" si="50"/>
        <v>1</v>
      </c>
      <c r="DP78" s="10">
        <f t="shared" si="51"/>
        <v>0</v>
      </c>
      <c r="DQ78" s="9">
        <f t="shared" si="52"/>
        <v>1</v>
      </c>
      <c r="DR78" s="9">
        <f t="shared" si="53"/>
        <v>1</v>
      </c>
      <c r="DS78" s="9">
        <f t="shared" si="54"/>
        <v>1</v>
      </c>
      <c r="DT78" s="10">
        <f t="shared" si="55"/>
        <v>0</v>
      </c>
      <c r="DU78" s="10">
        <f t="shared" si="56"/>
        <v>0</v>
      </c>
      <c r="DV78" s="9">
        <f t="shared" si="57"/>
        <v>0</v>
      </c>
      <c r="DW78" s="9">
        <f t="shared" si="58"/>
        <v>0</v>
      </c>
      <c r="DX78" s="9">
        <f t="shared" si="59"/>
        <v>0</v>
      </c>
      <c r="DY78" s="10">
        <f t="shared" si="60"/>
        <v>0</v>
      </c>
      <c r="DZ78" s="9">
        <f t="shared" si="61"/>
        <v>0</v>
      </c>
      <c r="EA78" s="10">
        <f t="shared" si="62"/>
        <v>0</v>
      </c>
      <c r="EB78" s="9">
        <f t="shared" si="63"/>
        <v>0</v>
      </c>
      <c r="EC78" s="9">
        <f t="shared" si="64"/>
        <v>1</v>
      </c>
      <c r="ED78" s="9">
        <f t="shared" si="65"/>
        <v>1</v>
      </c>
      <c r="EE78" s="9">
        <f t="shared" si="66"/>
        <v>0</v>
      </c>
      <c r="EF78" s="9">
        <v>1</v>
      </c>
      <c r="EG78" s="9">
        <f t="shared" si="67"/>
        <v>0</v>
      </c>
      <c r="EH78" s="9">
        <f t="shared" si="68"/>
        <v>0</v>
      </c>
      <c r="EI78" s="9">
        <f t="shared" si="69"/>
        <v>1</v>
      </c>
      <c r="EJ78" s="9">
        <f t="shared" si="70"/>
        <v>0</v>
      </c>
      <c r="EK78" s="9">
        <f t="shared" si="71"/>
        <v>0</v>
      </c>
      <c r="EL78" s="9">
        <f t="shared" si="72"/>
        <v>0</v>
      </c>
      <c r="EM78" s="9">
        <f t="shared" si="73"/>
        <v>0</v>
      </c>
      <c r="EN78" s="9">
        <f t="shared" si="74"/>
        <v>0</v>
      </c>
      <c r="EO78" s="9">
        <f t="shared" si="75"/>
        <v>0</v>
      </c>
      <c r="EP78" s="9">
        <f t="shared" si="76"/>
        <v>0</v>
      </c>
      <c r="EQ78" s="9">
        <f t="shared" si="77"/>
        <v>0</v>
      </c>
      <c r="ER78" s="9">
        <f t="shared" si="78"/>
        <v>0</v>
      </c>
      <c r="ES78" s="9">
        <f t="shared" si="79"/>
        <v>1</v>
      </c>
      <c r="ET78" s="10">
        <f t="shared" si="80"/>
        <v>0</v>
      </c>
      <c r="EU78" s="10">
        <f t="shared" si="81"/>
        <v>0</v>
      </c>
      <c r="EV78" s="10">
        <f t="shared" si="82"/>
        <v>0</v>
      </c>
      <c r="EW78" s="10">
        <f t="shared" si="83"/>
        <v>0</v>
      </c>
      <c r="EX78" s="10">
        <f t="shared" si="84"/>
        <v>0</v>
      </c>
      <c r="EY78" s="10">
        <f t="shared" si="85"/>
        <v>0</v>
      </c>
      <c r="EZ78" s="10">
        <f t="shared" si="86"/>
        <v>0</v>
      </c>
      <c r="FA78" s="10">
        <f t="shared" si="87"/>
        <v>0</v>
      </c>
      <c r="FB78" s="10">
        <f t="shared" si="88"/>
        <v>1</v>
      </c>
      <c r="FC78" s="10">
        <f t="shared" si="89"/>
        <v>0</v>
      </c>
      <c r="FD78" s="10">
        <f t="shared" si="90"/>
        <v>0</v>
      </c>
      <c r="FE78" s="10">
        <f t="shared" si="91"/>
        <v>0</v>
      </c>
    </row>
    <row r="79" spans="1:161">
      <c r="A79" t="s">
        <v>155</v>
      </c>
      <c r="B79" t="s">
        <v>155</v>
      </c>
      <c r="C79" t="s">
        <v>155</v>
      </c>
      <c r="D79">
        <v>1</v>
      </c>
      <c r="E79">
        <v>1</v>
      </c>
      <c r="F79" t="s">
        <v>156</v>
      </c>
      <c r="G79" t="s">
        <v>157</v>
      </c>
      <c r="H79" t="s">
        <v>155</v>
      </c>
      <c r="I79" s="8">
        <v>1</v>
      </c>
      <c r="J79" s="7" t="s">
        <v>1149</v>
      </c>
      <c r="K79" s="7" t="s">
        <v>1128</v>
      </c>
      <c r="L79" s="8">
        <v>0</v>
      </c>
      <c r="M79" s="8">
        <v>0</v>
      </c>
      <c r="N79" s="8">
        <v>0</v>
      </c>
      <c r="O79" s="8">
        <v>0</v>
      </c>
      <c r="P79" s="8">
        <v>0</v>
      </c>
      <c r="Q79" s="8">
        <v>0</v>
      </c>
      <c r="R79" s="8">
        <v>0</v>
      </c>
      <c r="S79" s="8">
        <v>0</v>
      </c>
      <c r="T79" s="8">
        <v>0</v>
      </c>
      <c r="U79" s="8">
        <v>0</v>
      </c>
      <c r="V79" s="8">
        <v>0</v>
      </c>
      <c r="W79" s="8">
        <v>0</v>
      </c>
      <c r="X79" s="8">
        <v>0</v>
      </c>
      <c r="Y79" s="8">
        <v>1</v>
      </c>
      <c r="Z79" s="8">
        <v>1</v>
      </c>
      <c r="AA79" s="8">
        <v>0</v>
      </c>
      <c r="AB79" s="7" t="s">
        <v>1142</v>
      </c>
      <c r="AC79" s="1">
        <v>0</v>
      </c>
      <c r="AD79" s="1">
        <v>0</v>
      </c>
      <c r="AE79" s="7" t="s">
        <v>1130</v>
      </c>
      <c r="AF79" s="8">
        <v>221278000</v>
      </c>
      <c r="AG79" s="8"/>
      <c r="AH79" s="7" t="s">
        <v>896</v>
      </c>
      <c r="AI79" s="8"/>
      <c r="AJ79" s="8"/>
      <c r="AK79" s="8">
        <v>39</v>
      </c>
      <c r="AL79" s="8">
        <v>275.28640747070313</v>
      </c>
      <c r="AM79" s="8">
        <v>8.6812004446983337E-3</v>
      </c>
      <c r="AN79" s="8">
        <v>72.925003051757813</v>
      </c>
      <c r="AO79" s="36">
        <v>0.3</v>
      </c>
      <c r="AP79" s="36">
        <v>0.375</v>
      </c>
      <c r="AQ79" s="36">
        <v>1</v>
      </c>
      <c r="AR79" s="36">
        <v>0.5</v>
      </c>
      <c r="AS79" s="36">
        <v>1</v>
      </c>
      <c r="AT79" s="36">
        <v>1</v>
      </c>
      <c r="AU79" s="36">
        <v>1</v>
      </c>
      <c r="AV79" s="36">
        <v>1</v>
      </c>
      <c r="AW79" s="36">
        <v>1</v>
      </c>
      <c r="AX79" s="36">
        <v>1</v>
      </c>
      <c r="AY79" s="36">
        <v>0.75</v>
      </c>
      <c r="AZ79" s="36">
        <v>0.375</v>
      </c>
      <c r="BA79" s="36">
        <v>1</v>
      </c>
      <c r="BB79" s="36">
        <v>1</v>
      </c>
      <c r="BC79" s="36">
        <v>0.75</v>
      </c>
      <c r="BD79" s="36">
        <v>1</v>
      </c>
      <c r="BE79" s="36">
        <v>0.55000000000000004</v>
      </c>
      <c r="BF79" s="36">
        <v>0.75</v>
      </c>
      <c r="BG79" s="36">
        <v>0</v>
      </c>
      <c r="BH79" s="36">
        <v>0.23499999999999999</v>
      </c>
      <c r="BI79" s="36">
        <v>63.5</v>
      </c>
      <c r="BJ79" s="36">
        <v>100</v>
      </c>
      <c r="BK79" s="36">
        <v>81.25</v>
      </c>
      <c r="BL79" s="36">
        <v>38.375</v>
      </c>
      <c r="BM79" s="8">
        <v>3.5769998794421554E-4</v>
      </c>
      <c r="BN79" s="8">
        <v>164526752</v>
      </c>
      <c r="BO79" t="s">
        <v>155</v>
      </c>
      <c r="BP79" s="8">
        <v>1</v>
      </c>
      <c r="BQ79" s="8">
        <v>1</v>
      </c>
      <c r="BR79" s="8">
        <v>0</v>
      </c>
      <c r="BS79" s="8">
        <v>0</v>
      </c>
      <c r="BT79" s="8"/>
      <c r="BU79" s="8"/>
      <c r="BV79" s="8"/>
      <c r="BW79" s="8"/>
      <c r="BX79" s="8">
        <v>1.1405554333625727E-4</v>
      </c>
      <c r="BY79" s="8"/>
      <c r="BZ79" s="8">
        <v>0</v>
      </c>
      <c r="CA79" s="7" t="s">
        <v>896</v>
      </c>
      <c r="CB79" s="8">
        <v>221278000</v>
      </c>
      <c r="CC79" s="8">
        <v>0</v>
      </c>
      <c r="CD79" s="8"/>
      <c r="CE79" s="8"/>
      <c r="CF79" s="8"/>
      <c r="CG79" s="8"/>
      <c r="CH79" s="8">
        <v>0</v>
      </c>
      <c r="CI79" s="8" t="s">
        <v>1144</v>
      </c>
      <c r="CJ79" s="8">
        <v>0</v>
      </c>
      <c r="CK79" s="8">
        <v>0</v>
      </c>
      <c r="CL79" s="8">
        <v>0</v>
      </c>
      <c r="CM79" s="8">
        <v>0</v>
      </c>
      <c r="CN79" s="8">
        <v>0</v>
      </c>
      <c r="CO79" s="8">
        <v>0</v>
      </c>
      <c r="CP79" s="8">
        <v>0</v>
      </c>
      <c r="CQ79" s="8">
        <v>0</v>
      </c>
      <c r="CR79" s="8">
        <v>0</v>
      </c>
      <c r="CS79" s="8">
        <v>0</v>
      </c>
      <c r="CT79" s="8">
        <v>0</v>
      </c>
      <c r="CU79" s="8">
        <v>0</v>
      </c>
      <c r="CV79" s="8">
        <v>0</v>
      </c>
      <c r="CW79" s="8">
        <v>0</v>
      </c>
      <c r="CX79" s="8">
        <v>0</v>
      </c>
      <c r="CY79" s="8">
        <v>1</v>
      </c>
      <c r="CZ79" s="9">
        <f>IFERROR(VLOOKUP(A79,'FSI2020 Results'!B:H,4,0),"")</f>
        <v>236.43286729070311</v>
      </c>
      <c r="DA79" s="9">
        <f>IFERROR(VLOOKUP(A79,'FSI2020 Results'!B:H,5,0),"")</f>
        <v>6.9435185109045627E-3</v>
      </c>
      <c r="DB79" s="9">
        <f>IFERROR(VLOOKUP(A79,'FSI2020 Results'!B:H,6,0),"")</f>
        <v>70.099999999999994</v>
      </c>
      <c r="DC79" s="9">
        <f>IFERROR(VLOOKUP($A79,'SS2020'!$A:$AB,24,0),"")</f>
        <v>70.099999999999994</v>
      </c>
      <c r="DD79" s="9">
        <f>IFERROR(VLOOKUP($A79,'SS2020'!$A:$AB,25,0),"")</f>
        <v>63.5</v>
      </c>
      <c r="DE79" s="9">
        <f>IFERROR(VLOOKUP($A79,'SS2020'!$A:$AB,26,0),"")</f>
        <v>90</v>
      </c>
      <c r="DF79" s="9">
        <f>IFERROR(VLOOKUP($A79,'SS2020'!$A:$AB,27,0),"")</f>
        <v>87.5</v>
      </c>
      <c r="DG79" s="39">
        <f>IFERROR(VLOOKUP(A79,'GSW2020'!A:D,4,0),"")</f>
        <v>3.2334145296110547E-4</v>
      </c>
      <c r="DH79" s="9">
        <f>IFERROR(VLOOKUP(A79,'GSW2020'!A:E,5,0),"")</f>
        <v>169493216.65024</v>
      </c>
      <c r="DI79" s="9">
        <f t="shared" si="46"/>
        <v>1</v>
      </c>
      <c r="DJ79" s="9">
        <f t="shared" si="47"/>
        <v>1</v>
      </c>
      <c r="DK79" s="9" t="str">
        <f>IFERROR(IF(INDEX('FSI2020 Results'!A:A,MATCH('Country characteristics'!A149,'FSI2020 Results'!B:B,0))&lt;11,1,0),"")</f>
        <v/>
      </c>
      <c r="DL79" s="9" t="str">
        <f>IFERROR(IF(INDEX('FSI2020 Results'!A:A,MATCH('Country characteristics'!A149,'FSI2020 Results'!B:B,0))&lt;16,1,0),"")</f>
        <v/>
      </c>
      <c r="DM79" s="10">
        <f t="shared" si="48"/>
        <v>0</v>
      </c>
      <c r="DN79" s="9">
        <f t="shared" si="49"/>
        <v>0</v>
      </c>
      <c r="DO79" s="9">
        <f t="shared" si="50"/>
        <v>0</v>
      </c>
      <c r="DP79" s="10">
        <f t="shared" si="51"/>
        <v>0</v>
      </c>
      <c r="DQ79" s="9">
        <f t="shared" si="52"/>
        <v>0</v>
      </c>
      <c r="DR79" s="9">
        <f t="shared" si="53"/>
        <v>0</v>
      </c>
      <c r="DS79" s="9">
        <f t="shared" si="54"/>
        <v>0</v>
      </c>
      <c r="DT79" s="10">
        <f t="shared" si="55"/>
        <v>0</v>
      </c>
      <c r="DU79" s="10">
        <f t="shared" si="56"/>
        <v>0</v>
      </c>
      <c r="DV79" s="9">
        <f t="shared" si="57"/>
        <v>0</v>
      </c>
      <c r="DW79" s="9">
        <f t="shared" si="58"/>
        <v>0</v>
      </c>
      <c r="DX79" s="9">
        <f t="shared" si="59"/>
        <v>0</v>
      </c>
      <c r="DY79" s="10">
        <f t="shared" si="60"/>
        <v>0</v>
      </c>
      <c r="DZ79" s="9">
        <f t="shared" si="61"/>
        <v>0</v>
      </c>
      <c r="EA79" s="10">
        <f t="shared" si="62"/>
        <v>0</v>
      </c>
      <c r="EB79" s="9">
        <f t="shared" si="63"/>
        <v>0</v>
      </c>
      <c r="EC79" s="9">
        <f t="shared" si="64"/>
        <v>1</v>
      </c>
      <c r="ED79" s="9">
        <f t="shared" si="65"/>
        <v>1</v>
      </c>
      <c r="EE79" s="9">
        <f t="shared" si="66"/>
        <v>0</v>
      </c>
      <c r="EF79" s="9">
        <v>1</v>
      </c>
      <c r="EG79" s="9">
        <f t="shared" si="67"/>
        <v>0</v>
      </c>
      <c r="EH79" s="9">
        <f t="shared" si="68"/>
        <v>0</v>
      </c>
      <c r="EI79" s="9">
        <f t="shared" si="69"/>
        <v>0</v>
      </c>
      <c r="EJ79" s="9">
        <f t="shared" si="70"/>
        <v>1</v>
      </c>
      <c r="EK79" s="9">
        <f t="shared" si="71"/>
        <v>0</v>
      </c>
      <c r="EL79" s="9">
        <f t="shared" si="72"/>
        <v>0</v>
      </c>
      <c r="EM79" s="9">
        <f t="shared" si="73"/>
        <v>0</v>
      </c>
      <c r="EN79" s="9">
        <f t="shared" si="74"/>
        <v>0</v>
      </c>
      <c r="EO79" s="9">
        <f t="shared" si="75"/>
        <v>0</v>
      </c>
      <c r="EP79" s="9">
        <f t="shared" si="76"/>
        <v>0</v>
      </c>
      <c r="EQ79" s="9">
        <f t="shared" si="77"/>
        <v>0</v>
      </c>
      <c r="ER79" s="9">
        <f t="shared" si="78"/>
        <v>1</v>
      </c>
      <c r="ES79" s="9">
        <f t="shared" si="79"/>
        <v>0</v>
      </c>
      <c r="ET79" s="10">
        <f t="shared" si="80"/>
        <v>0</v>
      </c>
      <c r="EU79" s="10">
        <f t="shared" si="81"/>
        <v>0</v>
      </c>
      <c r="EV79" s="10">
        <f t="shared" si="82"/>
        <v>0</v>
      </c>
      <c r="EW79" s="10">
        <f t="shared" si="83"/>
        <v>0</v>
      </c>
      <c r="EX79" s="10">
        <f t="shared" si="84"/>
        <v>0</v>
      </c>
      <c r="EY79" s="10">
        <f t="shared" si="85"/>
        <v>0</v>
      </c>
      <c r="EZ79" s="10">
        <f t="shared" si="86"/>
        <v>0</v>
      </c>
      <c r="FA79" s="10">
        <f t="shared" si="87"/>
        <v>0</v>
      </c>
      <c r="FB79" s="10">
        <f t="shared" si="88"/>
        <v>0</v>
      </c>
      <c r="FC79" s="10">
        <f t="shared" si="89"/>
        <v>0</v>
      </c>
      <c r="FD79" s="10">
        <f t="shared" si="90"/>
        <v>0</v>
      </c>
      <c r="FE79" s="10">
        <f t="shared" si="91"/>
        <v>1</v>
      </c>
    </row>
    <row r="80" spans="1:161">
      <c r="A80" t="s">
        <v>161</v>
      </c>
      <c r="B80" t="s">
        <v>161</v>
      </c>
      <c r="C80" t="s">
        <v>1185</v>
      </c>
      <c r="D80">
        <v>1</v>
      </c>
      <c r="E80">
        <v>1</v>
      </c>
      <c r="F80" t="s">
        <v>162</v>
      </c>
      <c r="G80" t="s">
        <v>163</v>
      </c>
      <c r="H80" t="s">
        <v>161</v>
      </c>
      <c r="I80" s="8">
        <v>1</v>
      </c>
      <c r="J80" s="7" t="s">
        <v>1135</v>
      </c>
      <c r="K80" s="7" t="s">
        <v>1128</v>
      </c>
      <c r="L80" s="8">
        <v>0</v>
      </c>
      <c r="M80" s="8">
        <v>0</v>
      </c>
      <c r="N80" s="8">
        <v>0</v>
      </c>
      <c r="O80" s="8">
        <v>1</v>
      </c>
      <c r="P80" s="8">
        <v>0</v>
      </c>
      <c r="Q80" s="8">
        <v>0</v>
      </c>
      <c r="R80" s="8">
        <v>0</v>
      </c>
      <c r="S80" s="8">
        <v>1</v>
      </c>
      <c r="T80" s="8">
        <v>0</v>
      </c>
      <c r="U80" s="8">
        <v>0</v>
      </c>
      <c r="V80" s="8">
        <v>0</v>
      </c>
      <c r="W80" s="8">
        <v>0</v>
      </c>
      <c r="X80" s="8">
        <v>0</v>
      </c>
      <c r="Y80" s="8">
        <v>1</v>
      </c>
      <c r="Z80" s="8">
        <v>0</v>
      </c>
      <c r="AA80" s="8">
        <v>1</v>
      </c>
      <c r="AB80" s="7" t="s">
        <v>1135</v>
      </c>
      <c r="AC80" s="1">
        <v>1</v>
      </c>
      <c r="AD80" s="1">
        <v>0</v>
      </c>
      <c r="AE80" s="7" t="s">
        <v>1130</v>
      </c>
      <c r="AF80" s="8">
        <v>14220348673</v>
      </c>
      <c r="AG80" s="8"/>
      <c r="AH80" s="7" t="s">
        <v>896</v>
      </c>
      <c r="AI80" s="8"/>
      <c r="AJ80" s="8"/>
      <c r="AK80" s="8">
        <v>49</v>
      </c>
      <c r="AL80" s="8">
        <v>223.47189331054688</v>
      </c>
      <c r="AM80" s="8">
        <v>7.0472001098096371E-3</v>
      </c>
      <c r="AN80" s="8">
        <v>72.349998474121094</v>
      </c>
      <c r="AO80" s="36">
        <v>0.6</v>
      </c>
      <c r="AP80" s="36">
        <v>1</v>
      </c>
      <c r="AQ80" s="36">
        <v>1</v>
      </c>
      <c r="AR80" s="36">
        <v>1</v>
      </c>
      <c r="AS80" s="36">
        <v>1</v>
      </c>
      <c r="AT80" s="36">
        <v>1</v>
      </c>
      <c r="AU80" s="36">
        <v>1</v>
      </c>
      <c r="AV80" s="36">
        <v>1</v>
      </c>
      <c r="AW80" s="36">
        <v>0.5</v>
      </c>
      <c r="AX80" s="36">
        <v>1</v>
      </c>
      <c r="AY80" s="36">
        <v>0.625</v>
      </c>
      <c r="AZ80" s="36">
        <v>0.75</v>
      </c>
      <c r="BA80" s="36">
        <v>1</v>
      </c>
      <c r="BB80" s="36">
        <v>1</v>
      </c>
      <c r="BC80" s="36">
        <v>0.5</v>
      </c>
      <c r="BD80" s="36">
        <v>0.5</v>
      </c>
      <c r="BE80" s="36">
        <v>0.52</v>
      </c>
      <c r="BF80" s="36">
        <v>0.3</v>
      </c>
      <c r="BG80" s="36">
        <v>0</v>
      </c>
      <c r="BH80" s="36">
        <v>0.17499999999999999</v>
      </c>
      <c r="BI80" s="36">
        <v>92</v>
      </c>
      <c r="BJ80" s="36">
        <v>90</v>
      </c>
      <c r="BK80" s="36">
        <v>72.916669999999996</v>
      </c>
      <c r="BL80" s="36">
        <v>24.875</v>
      </c>
      <c r="BM80" s="8">
        <v>2.0549999317154288E-4</v>
      </c>
      <c r="BN80" s="8">
        <v>94513115.900000006</v>
      </c>
      <c r="BO80" t="s">
        <v>161</v>
      </c>
      <c r="BP80" s="8">
        <v>1</v>
      </c>
      <c r="BQ80" s="8">
        <v>1</v>
      </c>
      <c r="BR80" s="8">
        <v>143882403840</v>
      </c>
      <c r="BS80" s="8">
        <v>1</v>
      </c>
      <c r="BT80" s="8">
        <v>14</v>
      </c>
      <c r="BU80" s="8">
        <v>950.1271629523194</v>
      </c>
      <c r="BV80" s="8">
        <v>2.50130779020672E-2</v>
      </c>
      <c r="BW80" s="8">
        <v>79.834775289333336</v>
      </c>
      <c r="BX80" s="8">
        <v>6.5105283988372937E-3</v>
      </c>
      <c r="BY80" s="8">
        <v>0</v>
      </c>
      <c r="BZ80" s="8">
        <v>4</v>
      </c>
      <c r="CA80" s="7" t="s">
        <v>896</v>
      </c>
      <c r="CB80" s="8">
        <v>14220348673</v>
      </c>
      <c r="CC80" s="8">
        <v>1110.9991455078125</v>
      </c>
      <c r="CD80" s="8"/>
      <c r="CE80" s="8"/>
      <c r="CF80" s="8">
        <v>0.15000000596046448</v>
      </c>
      <c r="CG80" s="8">
        <v>140316455.669155</v>
      </c>
      <c r="CH80" s="8">
        <v>0</v>
      </c>
      <c r="CI80" s="8" t="s">
        <v>1014</v>
      </c>
      <c r="CJ80" s="8">
        <v>0</v>
      </c>
      <c r="CK80" s="8">
        <v>0</v>
      </c>
      <c r="CL80" s="8">
        <v>0</v>
      </c>
      <c r="CM80" s="8">
        <v>0</v>
      </c>
      <c r="CN80" s="8">
        <v>0</v>
      </c>
      <c r="CO80" s="8">
        <v>0</v>
      </c>
      <c r="CP80" s="8">
        <v>0</v>
      </c>
      <c r="CQ80" s="8">
        <v>0</v>
      </c>
      <c r="CR80" s="8">
        <v>1</v>
      </c>
      <c r="CS80" s="8">
        <v>0</v>
      </c>
      <c r="CT80" s="8">
        <v>1</v>
      </c>
      <c r="CU80" s="8">
        <v>0</v>
      </c>
      <c r="CV80" s="8">
        <v>0</v>
      </c>
      <c r="CW80" s="8">
        <v>0</v>
      </c>
      <c r="CX80" s="8">
        <v>0</v>
      </c>
      <c r="CY80" s="8">
        <v>0</v>
      </c>
      <c r="CZ80" s="9">
        <f>IFERROR(VLOOKUP(A80,'FSI2020 Results'!B:H,4,0),"")</f>
        <v>235.81937790371623</v>
      </c>
      <c r="DA80" s="9">
        <f>IFERROR(VLOOKUP(A80,'FSI2020 Results'!B:H,5,0),"")</f>
        <v>6.9255016634010838E-3</v>
      </c>
      <c r="DB80" s="9">
        <f>IFERROR(VLOOKUP(A80,'FSI2020 Results'!B:H,6,0),"")</f>
        <v>71.525000000000006</v>
      </c>
      <c r="DC80" s="9">
        <f>IFERROR(VLOOKUP($A80,'SS2020'!$A:$AB,24,0),"")</f>
        <v>71.525000000000006</v>
      </c>
      <c r="DD80" s="9">
        <f>IFERROR(VLOOKUP($A80,'SS2020'!$A:$AB,25,0),"")</f>
        <v>90.8</v>
      </c>
      <c r="DE80" s="9">
        <f>IFERROR(VLOOKUP($A80,'SS2020'!$A:$AB,26,0),"")</f>
        <v>95</v>
      </c>
      <c r="DF80" s="9">
        <f>IFERROR(VLOOKUP($A80,'SS2020'!$A:$AB,27,0),"")</f>
        <v>70.833333333333329</v>
      </c>
      <c r="DG80" s="39">
        <f>IFERROR(VLOOKUP(A80,'GSW2020'!A:D,4,0),"")</f>
        <v>2.6768107625239809E-4</v>
      </c>
      <c r="DH80" s="9">
        <f>IFERROR(VLOOKUP(A80,'GSW2020'!A:E,5,0),"")</f>
        <v>140316455.669155</v>
      </c>
      <c r="DI80" s="9">
        <f t="shared" si="46"/>
        <v>1</v>
      </c>
      <c r="DJ80" s="9">
        <f t="shared" si="47"/>
        <v>1</v>
      </c>
      <c r="DK80" s="9" t="str">
        <f>IFERROR(IF(INDEX('FSI2020 Results'!A:A,MATCH('Country characteristics'!A152,'FSI2020 Results'!B:B,0))&lt;11,1,0),"")</f>
        <v/>
      </c>
      <c r="DL80" s="9" t="str">
        <f>IFERROR(IF(INDEX('FSI2020 Results'!A:A,MATCH('Country characteristics'!A152,'FSI2020 Results'!B:B,0))&lt;16,1,0),"")</f>
        <v/>
      </c>
      <c r="DM80" s="10">
        <f t="shared" si="48"/>
        <v>0</v>
      </c>
      <c r="DN80" s="9">
        <f t="shared" si="49"/>
        <v>0</v>
      </c>
      <c r="DO80" s="9">
        <f t="shared" si="50"/>
        <v>0</v>
      </c>
      <c r="DP80" s="10">
        <f t="shared" si="51"/>
        <v>0</v>
      </c>
      <c r="DQ80" s="9">
        <f t="shared" si="52"/>
        <v>0</v>
      </c>
      <c r="DR80" s="9">
        <f t="shared" si="53"/>
        <v>0</v>
      </c>
      <c r="DS80" s="9">
        <f t="shared" si="54"/>
        <v>0</v>
      </c>
      <c r="DT80" s="10">
        <f t="shared" si="55"/>
        <v>0</v>
      </c>
      <c r="DU80" s="10">
        <f t="shared" si="56"/>
        <v>0</v>
      </c>
      <c r="DV80" s="9">
        <f t="shared" si="57"/>
        <v>0</v>
      </c>
      <c r="DW80" s="9">
        <f t="shared" si="58"/>
        <v>0</v>
      </c>
      <c r="DX80" s="9">
        <f t="shared" si="59"/>
        <v>0</v>
      </c>
      <c r="DY80" s="10">
        <f t="shared" si="60"/>
        <v>0</v>
      </c>
      <c r="DZ80" s="9">
        <f t="shared" si="61"/>
        <v>1</v>
      </c>
      <c r="EA80" s="10">
        <f t="shared" si="62"/>
        <v>1</v>
      </c>
      <c r="EB80" s="9">
        <f t="shared" si="63"/>
        <v>1</v>
      </c>
      <c r="EC80" s="9">
        <f t="shared" si="64"/>
        <v>1</v>
      </c>
      <c r="ED80" s="9">
        <f t="shared" si="65"/>
        <v>1</v>
      </c>
      <c r="EE80" s="9">
        <f t="shared" si="66"/>
        <v>0</v>
      </c>
      <c r="EF80" s="9">
        <v>1</v>
      </c>
      <c r="EG80" s="9">
        <f t="shared" si="67"/>
        <v>0</v>
      </c>
      <c r="EH80" s="9">
        <f t="shared" si="68"/>
        <v>0</v>
      </c>
      <c r="EI80" s="9">
        <f t="shared" si="69"/>
        <v>0</v>
      </c>
      <c r="EJ80" s="9">
        <f t="shared" si="70"/>
        <v>0</v>
      </c>
      <c r="EK80" s="9">
        <f t="shared" si="71"/>
        <v>1</v>
      </c>
      <c r="EL80" s="9">
        <f t="shared" si="72"/>
        <v>0</v>
      </c>
      <c r="EM80" s="9">
        <f t="shared" si="73"/>
        <v>0</v>
      </c>
      <c r="EN80" s="9">
        <f t="shared" si="74"/>
        <v>1</v>
      </c>
      <c r="EO80" s="9">
        <f t="shared" si="75"/>
        <v>0</v>
      </c>
      <c r="EP80" s="9">
        <f t="shared" si="76"/>
        <v>0</v>
      </c>
      <c r="EQ80" s="9">
        <f t="shared" si="77"/>
        <v>0</v>
      </c>
      <c r="ER80" s="9">
        <f t="shared" si="78"/>
        <v>1</v>
      </c>
      <c r="ES80" s="9">
        <f t="shared" si="79"/>
        <v>0</v>
      </c>
      <c r="ET80" s="10">
        <f t="shared" si="80"/>
        <v>0</v>
      </c>
      <c r="EU80" s="10">
        <f t="shared" si="81"/>
        <v>0</v>
      </c>
      <c r="EV80" s="10">
        <f t="shared" si="82"/>
        <v>0</v>
      </c>
      <c r="EW80" s="10">
        <f t="shared" si="83"/>
        <v>0</v>
      </c>
      <c r="EX80" s="10">
        <f t="shared" si="84"/>
        <v>0</v>
      </c>
      <c r="EY80" s="10">
        <f t="shared" si="85"/>
        <v>0</v>
      </c>
      <c r="EZ80" s="10">
        <f t="shared" si="86"/>
        <v>1</v>
      </c>
      <c r="FA80" s="10">
        <f t="shared" si="87"/>
        <v>0</v>
      </c>
      <c r="FB80" s="10">
        <f t="shared" si="88"/>
        <v>0</v>
      </c>
      <c r="FC80" s="10">
        <f t="shared" si="89"/>
        <v>0</v>
      </c>
      <c r="FD80" s="10">
        <f t="shared" si="90"/>
        <v>0</v>
      </c>
      <c r="FE80" s="10">
        <f t="shared" si="91"/>
        <v>0</v>
      </c>
    </row>
    <row r="81" spans="1:161">
      <c r="A81" t="s">
        <v>248</v>
      </c>
      <c r="B81" t="s">
        <v>248</v>
      </c>
      <c r="C81" t="s">
        <v>248</v>
      </c>
      <c r="D81">
        <v>1</v>
      </c>
      <c r="E81">
        <v>1</v>
      </c>
      <c r="F81" t="s">
        <v>249</v>
      </c>
      <c r="G81" t="s">
        <v>250</v>
      </c>
      <c r="H81" t="s">
        <v>248</v>
      </c>
      <c r="I81" s="8">
        <v>1</v>
      </c>
      <c r="J81" s="7" t="s">
        <v>1138</v>
      </c>
      <c r="K81" s="7" t="s">
        <v>1128</v>
      </c>
      <c r="L81" s="8">
        <v>0</v>
      </c>
      <c r="M81" s="8">
        <v>1</v>
      </c>
      <c r="N81" s="8">
        <v>0</v>
      </c>
      <c r="O81" s="8">
        <v>1</v>
      </c>
      <c r="P81" s="8">
        <v>0</v>
      </c>
      <c r="Q81" s="8">
        <v>0</v>
      </c>
      <c r="R81" s="8">
        <v>0</v>
      </c>
      <c r="S81" s="8">
        <v>0</v>
      </c>
      <c r="T81" s="8">
        <v>0</v>
      </c>
      <c r="U81" s="8">
        <v>0</v>
      </c>
      <c r="V81" s="8">
        <v>0</v>
      </c>
      <c r="W81" s="8">
        <v>0</v>
      </c>
      <c r="X81" s="8">
        <v>0</v>
      </c>
      <c r="Y81" s="8">
        <v>0</v>
      </c>
      <c r="Z81" s="8">
        <v>0</v>
      </c>
      <c r="AA81" s="8">
        <v>0</v>
      </c>
      <c r="AB81" s="7" t="s">
        <v>1137</v>
      </c>
      <c r="AC81" s="1">
        <v>0</v>
      </c>
      <c r="AD81" s="1">
        <v>1</v>
      </c>
      <c r="AE81" s="7" t="s">
        <v>1130</v>
      </c>
      <c r="AF81" s="8">
        <v>1220700000000</v>
      </c>
      <c r="AG81" s="8"/>
      <c r="AH81" s="7" t="s">
        <v>896</v>
      </c>
      <c r="AI81" s="8"/>
      <c r="AJ81" s="8"/>
      <c r="AK81" s="8">
        <v>82</v>
      </c>
      <c r="AL81" s="8">
        <v>107.57029724121094</v>
      </c>
      <c r="AM81" s="8">
        <v>3.3921999856829643E-3</v>
      </c>
      <c r="AN81" s="8">
        <v>54.375</v>
      </c>
      <c r="AO81" s="36">
        <v>0.43</v>
      </c>
      <c r="AP81" s="36">
        <v>0.5</v>
      </c>
      <c r="AQ81" s="36">
        <v>1</v>
      </c>
      <c r="AR81" s="36">
        <v>0.5</v>
      </c>
      <c r="AS81" s="36">
        <v>1</v>
      </c>
      <c r="AT81" s="36">
        <v>1</v>
      </c>
      <c r="AU81" s="36">
        <v>1</v>
      </c>
      <c r="AV81" s="36">
        <v>1</v>
      </c>
      <c r="AW81" s="36">
        <v>1</v>
      </c>
      <c r="AX81" s="36">
        <v>0.5</v>
      </c>
      <c r="AY81" s="36">
        <v>0.625</v>
      </c>
      <c r="AZ81" s="36">
        <v>0</v>
      </c>
      <c r="BA81" s="36">
        <v>0</v>
      </c>
      <c r="BB81" s="36">
        <v>1</v>
      </c>
      <c r="BC81" s="36">
        <v>0.25</v>
      </c>
      <c r="BD81" s="36">
        <v>0.4</v>
      </c>
      <c r="BE81" s="36">
        <v>0.49</v>
      </c>
      <c r="BF81" s="36">
        <v>0.01</v>
      </c>
      <c r="BG81" s="36">
        <v>0</v>
      </c>
      <c r="BH81" s="36">
        <v>0.17</v>
      </c>
      <c r="BI81" s="36">
        <v>68.599999999999994</v>
      </c>
      <c r="BJ81" s="36">
        <v>90</v>
      </c>
      <c r="BK81" s="36">
        <v>37.916670000000003</v>
      </c>
      <c r="BL81" s="36">
        <v>16.75</v>
      </c>
      <c r="BM81" s="8">
        <v>2.9960001120343804E-4</v>
      </c>
      <c r="BN81" s="8">
        <v>137801467.5</v>
      </c>
      <c r="BO81" t="s">
        <v>248</v>
      </c>
      <c r="BP81" s="8">
        <v>1</v>
      </c>
      <c r="BQ81" s="8">
        <v>1</v>
      </c>
      <c r="BR81" s="8">
        <v>53987143680</v>
      </c>
      <c r="BS81" s="8">
        <v>0</v>
      </c>
      <c r="BT81" s="8"/>
      <c r="BU81" s="8"/>
      <c r="BV81" s="8"/>
      <c r="BW81" s="8"/>
      <c r="BX81" s="8">
        <v>7.766790737128478E-3</v>
      </c>
      <c r="BY81" s="8"/>
      <c r="BZ81" s="8">
        <v>69</v>
      </c>
      <c r="CA81" s="7" t="s">
        <v>1139</v>
      </c>
      <c r="CB81" s="8">
        <v>1220700000000</v>
      </c>
      <c r="CC81" s="8">
        <v>14209</v>
      </c>
      <c r="CD81" s="8"/>
      <c r="CE81" s="8"/>
      <c r="CF81" s="8">
        <v>0.30000001192092896</v>
      </c>
      <c r="CG81" s="8">
        <v>452961005</v>
      </c>
      <c r="CH81" s="8">
        <v>0</v>
      </c>
      <c r="CI81" s="8" t="s">
        <v>1138</v>
      </c>
      <c r="CJ81" s="8">
        <v>0</v>
      </c>
      <c r="CK81" s="8">
        <v>1</v>
      </c>
      <c r="CL81" s="8">
        <v>0</v>
      </c>
      <c r="CM81" s="8">
        <v>0</v>
      </c>
      <c r="CN81" s="8">
        <v>1</v>
      </c>
      <c r="CO81" s="8">
        <v>1</v>
      </c>
      <c r="CP81" s="8">
        <v>1</v>
      </c>
      <c r="CQ81" s="8">
        <v>0</v>
      </c>
      <c r="CR81" s="8">
        <v>0</v>
      </c>
      <c r="CS81" s="8">
        <v>0</v>
      </c>
      <c r="CT81" s="8">
        <v>0</v>
      </c>
      <c r="CU81" s="8">
        <v>0</v>
      </c>
      <c r="CV81" s="8">
        <v>0</v>
      </c>
      <c r="CW81" s="8">
        <v>1</v>
      </c>
      <c r="CX81" s="8">
        <v>0</v>
      </c>
      <c r="CY81" s="8">
        <v>0</v>
      </c>
      <c r="CZ81" s="9">
        <f>IFERROR(VLOOKUP(A81,'FSI2020 Results'!B:H,4,0),"")</f>
        <v>139.80542315622151</v>
      </c>
      <c r="DA81" s="9">
        <f>IFERROR(VLOOKUP(A81,'FSI2020 Results'!B:H,5,0),"")</f>
        <v>4.1057808702057745E-3</v>
      </c>
      <c r="DB81" s="9">
        <f>IFERROR(VLOOKUP(A81,'FSI2020 Results'!B:H,6,0),"")</f>
        <v>52.75</v>
      </c>
      <c r="DC81" s="9">
        <f>IFERROR(VLOOKUP($A81,'SS2020'!$A:$AB,24,0),"")</f>
        <v>52.75</v>
      </c>
      <c r="DD81" s="9">
        <f>IFERROR(VLOOKUP($A81,'SS2020'!$A:$AB,25,0),"")</f>
        <v>70</v>
      </c>
      <c r="DE81" s="9">
        <f>IFERROR(VLOOKUP($A81,'SS2020'!$A:$AB,26,0),"")</f>
        <v>90</v>
      </c>
      <c r="DF81" s="9">
        <f>IFERROR(VLOOKUP($A81,'SS2020'!$A:$AB,27,0),"")</f>
        <v>30.416666666666668</v>
      </c>
      <c r="DG81" s="39">
        <f>IFERROR(VLOOKUP(A81,'GSW2020'!A:D,4,0),"")</f>
        <v>8.6411168768868354E-4</v>
      </c>
      <c r="DH81" s="9">
        <f>IFERROR(VLOOKUP(A81,'GSW2020'!A:E,5,0),"")</f>
        <v>452961005</v>
      </c>
      <c r="DI81" s="9">
        <f t="shared" si="46"/>
        <v>1</v>
      </c>
      <c r="DJ81" s="9">
        <f t="shared" si="47"/>
        <v>1</v>
      </c>
      <c r="DK81" s="9" t="str">
        <f>IFERROR(IF(INDEX('FSI2020 Results'!A:A,MATCH('Country characteristics'!A155,'FSI2020 Results'!B:B,0))&lt;11,1,0),"")</f>
        <v/>
      </c>
      <c r="DL81" s="9" t="str">
        <f>IFERROR(IF(INDEX('FSI2020 Results'!A:A,MATCH('Country characteristics'!A155,'FSI2020 Results'!B:B,0))&lt;16,1,0),"")</f>
        <v/>
      </c>
      <c r="DM81" s="10">
        <f t="shared" si="48"/>
        <v>0</v>
      </c>
      <c r="DN81" s="9">
        <f t="shared" si="49"/>
        <v>0</v>
      </c>
      <c r="DO81" s="9">
        <f t="shared" si="50"/>
        <v>0</v>
      </c>
      <c r="DP81" s="10">
        <f t="shared" si="51"/>
        <v>0</v>
      </c>
      <c r="DQ81" s="9">
        <f t="shared" si="52"/>
        <v>0</v>
      </c>
      <c r="DR81" s="9">
        <f t="shared" si="53"/>
        <v>0</v>
      </c>
      <c r="DS81" s="9">
        <f t="shared" si="54"/>
        <v>0</v>
      </c>
      <c r="DT81" s="10">
        <f t="shared" si="55"/>
        <v>1</v>
      </c>
      <c r="DU81" s="10">
        <f t="shared" si="56"/>
        <v>0</v>
      </c>
      <c r="DV81" s="9">
        <f t="shared" si="57"/>
        <v>1</v>
      </c>
      <c r="DW81" s="9">
        <f t="shared" si="58"/>
        <v>0</v>
      </c>
      <c r="DX81" s="9">
        <f t="shared" si="59"/>
        <v>0</v>
      </c>
      <c r="DY81" s="10">
        <f t="shared" si="60"/>
        <v>0</v>
      </c>
      <c r="DZ81" s="9">
        <f t="shared" si="61"/>
        <v>0</v>
      </c>
      <c r="EA81" s="10">
        <f t="shared" si="62"/>
        <v>0</v>
      </c>
      <c r="EB81" s="9">
        <f t="shared" si="63"/>
        <v>0</v>
      </c>
      <c r="EC81" s="9">
        <f t="shared" si="64"/>
        <v>0</v>
      </c>
      <c r="ED81" s="9">
        <f t="shared" si="65"/>
        <v>0</v>
      </c>
      <c r="EE81" s="9">
        <f t="shared" si="66"/>
        <v>0</v>
      </c>
      <c r="EF81" s="9">
        <v>1</v>
      </c>
      <c r="EG81" s="9">
        <f t="shared" si="67"/>
        <v>0</v>
      </c>
      <c r="EH81" s="9">
        <f t="shared" si="68"/>
        <v>0</v>
      </c>
      <c r="EI81" s="9">
        <f t="shared" si="69"/>
        <v>0</v>
      </c>
      <c r="EJ81" s="9">
        <f t="shared" si="70"/>
        <v>0</v>
      </c>
      <c r="EK81" s="9">
        <f t="shared" si="71"/>
        <v>0</v>
      </c>
      <c r="EL81" s="9">
        <f t="shared" si="72"/>
        <v>1</v>
      </c>
      <c r="EM81" s="9">
        <f t="shared" si="73"/>
        <v>0</v>
      </c>
      <c r="EN81" s="9">
        <f t="shared" si="74"/>
        <v>0</v>
      </c>
      <c r="EO81" s="9">
        <f t="shared" si="75"/>
        <v>1</v>
      </c>
      <c r="EP81" s="9">
        <f t="shared" si="76"/>
        <v>0</v>
      </c>
      <c r="EQ81" s="9">
        <f t="shared" si="77"/>
        <v>0</v>
      </c>
      <c r="ER81" s="9">
        <f t="shared" si="78"/>
        <v>1</v>
      </c>
      <c r="ES81" s="9">
        <f t="shared" si="79"/>
        <v>0</v>
      </c>
      <c r="ET81" s="10">
        <f t="shared" si="80"/>
        <v>0</v>
      </c>
      <c r="EU81" s="10">
        <f t="shared" si="81"/>
        <v>1</v>
      </c>
      <c r="EV81" s="10">
        <f t="shared" si="82"/>
        <v>1</v>
      </c>
      <c r="EW81" s="10">
        <f t="shared" si="83"/>
        <v>0</v>
      </c>
      <c r="EX81" s="10">
        <f t="shared" si="84"/>
        <v>1</v>
      </c>
      <c r="EY81" s="10">
        <f t="shared" si="85"/>
        <v>0</v>
      </c>
      <c r="EZ81" s="10">
        <f t="shared" si="86"/>
        <v>0</v>
      </c>
      <c r="FA81" s="10">
        <f t="shared" si="87"/>
        <v>0</v>
      </c>
      <c r="FB81" s="10">
        <f t="shared" si="88"/>
        <v>0</v>
      </c>
      <c r="FC81" s="10">
        <f t="shared" si="89"/>
        <v>1</v>
      </c>
      <c r="FD81" s="10">
        <f t="shared" si="90"/>
        <v>0</v>
      </c>
      <c r="FE81" s="10">
        <f t="shared" si="91"/>
        <v>0</v>
      </c>
    </row>
    <row r="82" spans="1:161">
      <c r="A82" t="s">
        <v>335</v>
      </c>
      <c r="B82" t="s">
        <v>335</v>
      </c>
      <c r="C82" t="s">
        <v>335</v>
      </c>
      <c r="D82">
        <v>1</v>
      </c>
      <c r="E82">
        <v>1</v>
      </c>
      <c r="F82" t="s">
        <v>336</v>
      </c>
      <c r="G82" t="s">
        <v>337</v>
      </c>
      <c r="H82" t="s">
        <v>335</v>
      </c>
      <c r="I82" s="8"/>
      <c r="J82" s="7" t="s">
        <v>896</v>
      </c>
      <c r="K82" s="7" t="s">
        <v>896</v>
      </c>
      <c r="L82" s="8">
        <v>0</v>
      </c>
      <c r="M82" s="8">
        <v>0</v>
      </c>
      <c r="N82" s="8">
        <v>0</v>
      </c>
      <c r="O82" s="8">
        <v>1</v>
      </c>
      <c r="P82" s="8">
        <v>0</v>
      </c>
      <c r="Q82" s="8">
        <v>0</v>
      </c>
      <c r="R82" s="8">
        <v>0</v>
      </c>
      <c r="S82" s="8">
        <v>0</v>
      </c>
      <c r="T82" s="8">
        <v>0</v>
      </c>
      <c r="U82" s="8">
        <v>0</v>
      </c>
      <c r="V82" s="8">
        <v>0</v>
      </c>
      <c r="W82" s="8">
        <v>0</v>
      </c>
      <c r="X82" s="8">
        <v>0</v>
      </c>
      <c r="Y82" s="8">
        <v>1</v>
      </c>
      <c r="Z82" s="8">
        <v>0</v>
      </c>
      <c r="AA82" s="8">
        <v>0</v>
      </c>
      <c r="AB82" s="7" t="s">
        <v>1132</v>
      </c>
      <c r="AC82" s="1">
        <v>0</v>
      </c>
      <c r="AD82" s="1">
        <v>0</v>
      </c>
      <c r="AE82" s="7" t="s">
        <v>1133</v>
      </c>
      <c r="AF82" s="8">
        <v>7184844193</v>
      </c>
      <c r="AG82" s="8"/>
      <c r="AH82" s="7" t="s">
        <v>896</v>
      </c>
      <c r="AI82" s="8"/>
      <c r="AJ82" s="8"/>
      <c r="AK82" s="8">
        <v>92</v>
      </c>
      <c r="AL82" s="8">
        <v>82.931533813476563</v>
      </c>
      <c r="AM82" s="8">
        <v>2.6153000071644783E-3</v>
      </c>
      <c r="AN82" s="8">
        <v>77.5</v>
      </c>
      <c r="AO82" s="36">
        <v>0.5</v>
      </c>
      <c r="AP82" s="36">
        <v>0.5</v>
      </c>
      <c r="AQ82" s="36">
        <v>1</v>
      </c>
      <c r="AR82" s="36">
        <v>1</v>
      </c>
      <c r="AS82" s="36">
        <v>1</v>
      </c>
      <c r="AT82" s="36">
        <v>1</v>
      </c>
      <c r="AU82" s="36">
        <v>1</v>
      </c>
      <c r="AV82" s="36">
        <v>1</v>
      </c>
      <c r="AW82" s="36">
        <v>1</v>
      </c>
      <c r="AX82" s="36">
        <v>1</v>
      </c>
      <c r="AY82" s="36">
        <v>1</v>
      </c>
      <c r="AZ82" s="36">
        <v>1</v>
      </c>
      <c r="BA82" s="36">
        <v>0.7</v>
      </c>
      <c r="BB82" s="36">
        <v>1</v>
      </c>
      <c r="BC82" s="36">
        <v>0.5</v>
      </c>
      <c r="BD82" s="36">
        <v>1</v>
      </c>
      <c r="BE82" s="36">
        <v>0.52</v>
      </c>
      <c r="BF82" s="36">
        <v>0.39</v>
      </c>
      <c r="BG82" s="36">
        <v>0</v>
      </c>
      <c r="BH82" s="36">
        <v>0.39</v>
      </c>
      <c r="BI82" s="36">
        <v>80</v>
      </c>
      <c r="BJ82" s="36">
        <v>100</v>
      </c>
      <c r="BK82" s="36">
        <v>86.666659999999993</v>
      </c>
      <c r="BL82" s="36">
        <v>32.5</v>
      </c>
      <c r="BM82" s="8">
        <v>5.6600001698825508E-6</v>
      </c>
      <c r="BN82" s="8">
        <v>2601439.75</v>
      </c>
      <c r="BO82" t="s">
        <v>335</v>
      </c>
      <c r="BP82" s="8">
        <v>1</v>
      </c>
      <c r="BQ82" s="8">
        <v>1</v>
      </c>
      <c r="BR82" s="8">
        <v>0</v>
      </c>
      <c r="BS82" s="8">
        <v>1</v>
      </c>
      <c r="BT82" s="8">
        <v>40</v>
      </c>
      <c r="BU82" s="8">
        <v>206.97245469293372</v>
      </c>
      <c r="BV82" s="8">
        <v>5.4487634231295259E-3</v>
      </c>
      <c r="BW82" s="8">
        <v>67.558046400076194</v>
      </c>
      <c r="BX82" s="8">
        <v>3.0244325913715537E-4</v>
      </c>
      <c r="BY82" s="8">
        <v>0</v>
      </c>
      <c r="BZ82" s="8">
        <v>4</v>
      </c>
      <c r="CA82" s="7" t="s">
        <v>896</v>
      </c>
      <c r="CB82" s="8">
        <v>7184844193</v>
      </c>
      <c r="CC82" s="8"/>
      <c r="CD82" s="8"/>
      <c r="CE82" s="8"/>
      <c r="CF82" s="8">
        <v>0.33330002427101135</v>
      </c>
      <c r="CG82" s="8"/>
      <c r="CH82" s="8">
        <v>0</v>
      </c>
      <c r="CI82" s="8" t="s">
        <v>1134</v>
      </c>
      <c r="CJ82" s="8">
        <v>0</v>
      </c>
      <c r="CK82" s="8">
        <v>0</v>
      </c>
      <c r="CL82" s="8">
        <v>0</v>
      </c>
      <c r="CM82" s="8">
        <v>0</v>
      </c>
      <c r="CN82" s="8">
        <v>0</v>
      </c>
      <c r="CO82" s="8">
        <v>0</v>
      </c>
      <c r="CP82" s="8">
        <v>0</v>
      </c>
      <c r="CQ82" s="8">
        <v>0</v>
      </c>
      <c r="CR82" s="8">
        <v>0</v>
      </c>
      <c r="CS82" s="8">
        <v>0</v>
      </c>
      <c r="CT82" s="8">
        <v>0</v>
      </c>
      <c r="CU82" s="8">
        <v>0</v>
      </c>
      <c r="CV82" s="8">
        <v>1</v>
      </c>
      <c r="CW82" s="8">
        <v>0</v>
      </c>
      <c r="CX82" s="8">
        <v>0</v>
      </c>
      <c r="CY82" s="8">
        <v>0</v>
      </c>
      <c r="CZ82" s="9">
        <f>IFERROR(VLOOKUP(A82,'FSI2020 Results'!B:H,4,0),"")</f>
        <v>79.897861304998003</v>
      </c>
      <c r="DA82" s="9">
        <f>IFERROR(VLOOKUP(A82,'FSI2020 Results'!B:H,5,0),"")</f>
        <v>2.3464262194596896E-3</v>
      </c>
      <c r="DB82" s="9">
        <f>IFERROR(VLOOKUP(A82,'FSI2020 Results'!B:H,6,0),"")</f>
        <v>70.3</v>
      </c>
      <c r="DC82" s="9">
        <f>IFERROR(VLOOKUP($A82,'SS2020'!$A:$AB,24,0),"")</f>
        <v>70.3</v>
      </c>
      <c r="DD82" s="9">
        <f>IFERROR(VLOOKUP($A82,'SS2020'!$A:$AB,25,0),"")</f>
        <v>70</v>
      </c>
      <c r="DE82" s="9">
        <f>IFERROR(VLOOKUP($A82,'SS2020'!$A:$AB,26,0),"")</f>
        <v>90</v>
      </c>
      <c r="DF82" s="9">
        <f>IFERROR(VLOOKUP($A82,'SS2020'!$A:$AB,27,0),"")</f>
        <v>84.166666666666671</v>
      </c>
      <c r="DG82" s="39">
        <f>IFERROR(VLOOKUP(A82,'GSW2020'!A:D,4,0),"")</f>
        <v>1.2162071095412116E-5</v>
      </c>
      <c r="DH82" s="9">
        <f>IFERROR(VLOOKUP(A82,'GSW2020'!A:E,5,0),"")</f>
        <v>6375268.4111871999</v>
      </c>
      <c r="DI82" s="9">
        <f t="shared" si="46"/>
        <v>1</v>
      </c>
      <c r="DJ82" s="9">
        <f t="shared" si="47"/>
        <v>1</v>
      </c>
      <c r="DK82" s="9" t="str">
        <f>IFERROR(IF(INDEX('FSI2020 Results'!A:A,MATCH('Country characteristics'!A158,'FSI2020 Results'!B:B,0))&lt;11,1,0),"")</f>
        <v/>
      </c>
      <c r="DL82" s="9" t="str">
        <f>IFERROR(IF(INDEX('FSI2020 Results'!A:A,MATCH('Country characteristics'!A158,'FSI2020 Results'!B:B,0))&lt;16,1,0),"")</f>
        <v/>
      </c>
      <c r="DM82" s="10">
        <f t="shared" si="48"/>
        <v>0</v>
      </c>
      <c r="DN82" s="9">
        <f t="shared" si="49"/>
        <v>0</v>
      </c>
      <c r="DO82" s="9">
        <f t="shared" si="50"/>
        <v>0</v>
      </c>
      <c r="DP82" s="10">
        <f t="shared" si="51"/>
        <v>0</v>
      </c>
      <c r="DQ82" s="9">
        <f t="shared" si="52"/>
        <v>0</v>
      </c>
      <c r="DR82" s="9">
        <f t="shared" si="53"/>
        <v>0</v>
      </c>
      <c r="DS82" s="9">
        <f t="shared" si="54"/>
        <v>0</v>
      </c>
      <c r="DT82" s="10">
        <f t="shared" si="55"/>
        <v>0</v>
      </c>
      <c r="DU82" s="10">
        <f t="shared" si="56"/>
        <v>0</v>
      </c>
      <c r="DV82" s="9">
        <f t="shared" si="57"/>
        <v>0</v>
      </c>
      <c r="DW82" s="9">
        <f t="shared" si="58"/>
        <v>0</v>
      </c>
      <c r="DX82" s="9">
        <f t="shared" si="59"/>
        <v>0</v>
      </c>
      <c r="DY82" s="10">
        <f t="shared" si="60"/>
        <v>0</v>
      </c>
      <c r="DZ82" s="9">
        <f t="shared" si="61"/>
        <v>0</v>
      </c>
      <c r="EA82" s="10">
        <f t="shared" si="62"/>
        <v>0</v>
      </c>
      <c r="EB82" s="9">
        <f t="shared" si="63"/>
        <v>0</v>
      </c>
      <c r="EC82" s="9">
        <f t="shared" si="64"/>
        <v>1</v>
      </c>
      <c r="ED82" s="9">
        <f t="shared" si="65"/>
        <v>1</v>
      </c>
      <c r="EE82" s="9">
        <f t="shared" si="66"/>
        <v>0</v>
      </c>
      <c r="EF82" s="9">
        <v>1</v>
      </c>
      <c r="EG82" s="9">
        <f t="shared" si="67"/>
        <v>0</v>
      </c>
      <c r="EH82" s="9">
        <f t="shared" si="68"/>
        <v>1</v>
      </c>
      <c r="EI82" s="9">
        <f t="shared" si="69"/>
        <v>0</v>
      </c>
      <c r="EJ82" s="9">
        <f t="shared" si="70"/>
        <v>0</v>
      </c>
      <c r="EK82" s="9">
        <f t="shared" si="71"/>
        <v>0</v>
      </c>
      <c r="EL82" s="9">
        <f t="shared" si="72"/>
        <v>0</v>
      </c>
      <c r="EM82" s="9">
        <f t="shared" si="73"/>
        <v>0</v>
      </c>
      <c r="EN82" s="9">
        <f t="shared" si="74"/>
        <v>0</v>
      </c>
      <c r="EO82" s="9">
        <f t="shared" si="75"/>
        <v>0</v>
      </c>
      <c r="EP82" s="9">
        <f t="shared" si="76"/>
        <v>0</v>
      </c>
      <c r="EQ82" s="9">
        <f t="shared" si="77"/>
        <v>0</v>
      </c>
      <c r="ER82" s="9">
        <f t="shared" si="78"/>
        <v>0</v>
      </c>
      <c r="ES82" s="9">
        <f t="shared" si="79"/>
        <v>1</v>
      </c>
      <c r="ET82" s="10">
        <f t="shared" si="80"/>
        <v>0</v>
      </c>
      <c r="EU82" s="10">
        <f t="shared" si="81"/>
        <v>0</v>
      </c>
      <c r="EV82" s="10">
        <f t="shared" si="82"/>
        <v>0</v>
      </c>
      <c r="EW82" s="10">
        <f t="shared" si="83"/>
        <v>0</v>
      </c>
      <c r="EX82" s="10">
        <f t="shared" si="84"/>
        <v>0</v>
      </c>
      <c r="EY82" s="10">
        <f t="shared" si="85"/>
        <v>0</v>
      </c>
      <c r="EZ82" s="10">
        <f t="shared" si="86"/>
        <v>0</v>
      </c>
      <c r="FA82" s="10">
        <f t="shared" si="87"/>
        <v>0</v>
      </c>
      <c r="FB82" s="10">
        <f t="shared" si="88"/>
        <v>1</v>
      </c>
      <c r="FC82" s="10">
        <f t="shared" si="89"/>
        <v>0</v>
      </c>
      <c r="FD82" s="10">
        <f t="shared" si="90"/>
        <v>0</v>
      </c>
      <c r="FE82" s="10">
        <f t="shared" si="91"/>
        <v>0</v>
      </c>
    </row>
    <row r="83" spans="1:161">
      <c r="A83" t="s">
        <v>365</v>
      </c>
      <c r="B83" t="s">
        <v>365</v>
      </c>
      <c r="C83" t="s">
        <v>365</v>
      </c>
      <c r="D83">
        <v>1</v>
      </c>
      <c r="E83">
        <v>1</v>
      </c>
      <c r="F83" t="s">
        <v>366</v>
      </c>
      <c r="G83" t="s">
        <v>367</v>
      </c>
      <c r="H83" t="s">
        <v>365</v>
      </c>
      <c r="I83" s="8">
        <v>1</v>
      </c>
      <c r="J83" s="7" t="s">
        <v>1157</v>
      </c>
      <c r="K83" s="7" t="s">
        <v>1178</v>
      </c>
      <c r="L83" s="8">
        <v>0</v>
      </c>
      <c r="M83" s="8">
        <v>0</v>
      </c>
      <c r="N83" s="8">
        <v>0</v>
      </c>
      <c r="O83" s="8">
        <v>1</v>
      </c>
      <c r="P83" s="8">
        <v>0</v>
      </c>
      <c r="Q83" s="8">
        <v>0</v>
      </c>
      <c r="R83" s="8">
        <v>0</v>
      </c>
      <c r="S83" s="8">
        <v>0</v>
      </c>
      <c r="T83" s="8">
        <v>0</v>
      </c>
      <c r="U83" s="8">
        <v>0</v>
      </c>
      <c r="V83" s="8">
        <v>0</v>
      </c>
      <c r="W83" s="8">
        <v>0</v>
      </c>
      <c r="X83" s="8">
        <v>0</v>
      </c>
      <c r="Y83" s="8">
        <v>0</v>
      </c>
      <c r="Z83" s="8">
        <v>0</v>
      </c>
      <c r="AA83" s="8">
        <v>1</v>
      </c>
      <c r="AB83" s="7" t="s">
        <v>1132</v>
      </c>
      <c r="AC83" s="1">
        <v>0</v>
      </c>
      <c r="AD83" s="1">
        <v>0</v>
      </c>
      <c r="AE83" s="7" t="s">
        <v>1130</v>
      </c>
      <c r="AF83" s="8">
        <v>5504166667</v>
      </c>
      <c r="AG83" s="8"/>
      <c r="AH83" s="7" t="s">
        <v>896</v>
      </c>
      <c r="AI83" s="8"/>
      <c r="AJ83" s="8"/>
      <c r="AK83" s="8">
        <v>99</v>
      </c>
      <c r="AL83" s="8">
        <v>52.642250061035156</v>
      </c>
      <c r="AM83" s="8">
        <v>1.6600999515503645E-3</v>
      </c>
      <c r="AN83" s="8">
        <v>63.150001525878906</v>
      </c>
      <c r="AO83" s="36">
        <v>0.54</v>
      </c>
      <c r="AP83" s="36">
        <v>0.25</v>
      </c>
      <c r="AQ83" s="36">
        <v>0.9</v>
      </c>
      <c r="AR83" s="36">
        <v>0.5</v>
      </c>
      <c r="AS83" s="36">
        <v>1</v>
      </c>
      <c r="AT83" s="36">
        <v>1</v>
      </c>
      <c r="AU83" s="36">
        <v>1</v>
      </c>
      <c r="AV83" s="36">
        <v>1</v>
      </c>
      <c r="AW83" s="36">
        <v>0.5</v>
      </c>
      <c r="AX83" s="36">
        <v>1</v>
      </c>
      <c r="AY83" s="36">
        <v>0.625</v>
      </c>
      <c r="AZ83" s="36">
        <v>0</v>
      </c>
      <c r="BA83" s="36">
        <v>0</v>
      </c>
      <c r="BB83" s="36">
        <v>0.5</v>
      </c>
      <c r="BC83" s="36">
        <v>0.5</v>
      </c>
      <c r="BD83" s="36">
        <v>0.6</v>
      </c>
      <c r="BE83" s="36">
        <v>0.45</v>
      </c>
      <c r="BF83" s="36">
        <v>1</v>
      </c>
      <c r="BG83" s="36">
        <v>1</v>
      </c>
      <c r="BH83" s="36">
        <v>0.26500000000000001</v>
      </c>
      <c r="BI83" s="36">
        <v>63.8</v>
      </c>
      <c r="BJ83" s="36">
        <v>90</v>
      </c>
      <c r="BK83" s="36">
        <v>37.083329999999997</v>
      </c>
      <c r="BL83" s="36">
        <v>67.875</v>
      </c>
      <c r="BM83" s="8">
        <v>9.1299998530303128E-6</v>
      </c>
      <c r="BN83" s="8">
        <v>4201584.3899999997</v>
      </c>
      <c r="BO83" t="s">
        <v>365</v>
      </c>
      <c r="BP83" s="8">
        <v>1</v>
      </c>
      <c r="BQ83" s="8">
        <v>1</v>
      </c>
      <c r="BR83" s="8">
        <v>0</v>
      </c>
      <c r="BS83" s="8">
        <v>0</v>
      </c>
      <c r="BT83" s="8"/>
      <c r="BU83" s="8"/>
      <c r="BV83" s="8"/>
      <c r="BW83" s="8"/>
      <c r="BX83" s="8">
        <v>8.0769720828510242E-5</v>
      </c>
      <c r="BY83" s="8"/>
      <c r="BZ83" s="8">
        <v>4</v>
      </c>
      <c r="CA83" s="7" t="s">
        <v>896</v>
      </c>
      <c r="CB83" s="8">
        <v>5504166667</v>
      </c>
      <c r="CC83" s="8">
        <v>47.627005577087402</v>
      </c>
      <c r="CD83" s="8"/>
      <c r="CE83" s="8"/>
      <c r="CF83" s="8">
        <v>9.0000003576278687E-2</v>
      </c>
      <c r="CG83" s="8">
        <v>8001772.90478916</v>
      </c>
      <c r="CH83" s="8">
        <v>0</v>
      </c>
      <c r="CI83" s="8" t="s">
        <v>1134</v>
      </c>
      <c r="CJ83" s="8">
        <v>0</v>
      </c>
      <c r="CK83" s="8">
        <v>0</v>
      </c>
      <c r="CL83" s="8">
        <v>0</v>
      </c>
      <c r="CM83" s="8">
        <v>0</v>
      </c>
      <c r="CN83" s="8">
        <v>0</v>
      </c>
      <c r="CO83" s="8">
        <v>0</v>
      </c>
      <c r="CP83" s="8">
        <v>0</v>
      </c>
      <c r="CQ83" s="8">
        <v>0</v>
      </c>
      <c r="CR83" s="8">
        <v>0</v>
      </c>
      <c r="CS83" s="8">
        <v>0</v>
      </c>
      <c r="CT83" s="8">
        <v>0</v>
      </c>
      <c r="CU83" s="8">
        <v>0</v>
      </c>
      <c r="CV83" s="8">
        <v>1</v>
      </c>
      <c r="CW83" s="8">
        <v>0</v>
      </c>
      <c r="CX83" s="8">
        <v>0</v>
      </c>
      <c r="CY83" s="8">
        <v>0</v>
      </c>
      <c r="CZ83" s="9">
        <f>IFERROR(VLOOKUP(A83,'FSI2020 Results'!B:H,4,0),"")</f>
        <v>53.648996299094662</v>
      </c>
      <c r="DA83" s="9">
        <f>IFERROR(VLOOKUP(A83,'FSI2020 Results'!B:H,5,0),"")</f>
        <v>1.575554207682114E-3</v>
      </c>
      <c r="DB83" s="9">
        <f>IFERROR(VLOOKUP(A83,'FSI2020 Results'!B:H,6,0),"")</f>
        <v>60.024999999999999</v>
      </c>
      <c r="DC83" s="9">
        <f>IFERROR(VLOOKUP($A83,'SS2020'!$A:$AB,24,0),"")</f>
        <v>60.024999999999999</v>
      </c>
      <c r="DD83" s="9">
        <f>IFERROR(VLOOKUP($A83,'SS2020'!$A:$AB,25,0),"")</f>
        <v>63.8</v>
      </c>
      <c r="DE83" s="9">
        <f>IFERROR(VLOOKUP($A83,'SS2020'!$A:$AB,26,0),"")</f>
        <v>90</v>
      </c>
      <c r="DF83" s="9">
        <f>IFERROR(VLOOKUP($A83,'SS2020'!$A:$AB,27,0),"")</f>
        <v>45.416666666666664</v>
      </c>
      <c r="DG83" s="39">
        <f>IFERROR(VLOOKUP(A83,'GSW2020'!A:D,4,0),"")</f>
        <v>1.5264946458821419E-5</v>
      </c>
      <c r="DH83" s="9">
        <f>IFERROR(VLOOKUP(A83,'GSW2020'!A:E,5,0),"")</f>
        <v>8001772.90478916</v>
      </c>
      <c r="DI83" s="9">
        <f t="shared" si="46"/>
        <v>1</v>
      </c>
      <c r="DJ83" s="9">
        <f t="shared" si="47"/>
        <v>1</v>
      </c>
      <c r="DK83" s="9" t="str">
        <f>IFERROR(IF(INDEX('FSI2020 Results'!A:A,MATCH('Country characteristics'!A160,'FSI2020 Results'!B:B,0))&lt;11,1,0),"")</f>
        <v/>
      </c>
      <c r="DL83" s="9" t="str">
        <f>IFERROR(IF(INDEX('FSI2020 Results'!A:A,MATCH('Country characteristics'!A160,'FSI2020 Results'!B:B,0))&lt;16,1,0),"")</f>
        <v/>
      </c>
      <c r="DM83" s="10">
        <f t="shared" si="48"/>
        <v>0</v>
      </c>
      <c r="DN83" s="9">
        <f t="shared" si="49"/>
        <v>0</v>
      </c>
      <c r="DO83" s="9">
        <f t="shared" si="50"/>
        <v>0</v>
      </c>
      <c r="DP83" s="10">
        <f t="shared" si="51"/>
        <v>0</v>
      </c>
      <c r="DQ83" s="9">
        <f t="shared" si="52"/>
        <v>0</v>
      </c>
      <c r="DR83" s="9">
        <f t="shared" si="53"/>
        <v>0</v>
      </c>
      <c r="DS83" s="9">
        <f t="shared" si="54"/>
        <v>0</v>
      </c>
      <c r="DT83" s="10">
        <f t="shared" si="55"/>
        <v>0</v>
      </c>
      <c r="DU83" s="10">
        <f t="shared" si="56"/>
        <v>0</v>
      </c>
      <c r="DV83" s="9">
        <f t="shared" si="57"/>
        <v>0</v>
      </c>
      <c r="DW83" s="9">
        <f t="shared" si="58"/>
        <v>0</v>
      </c>
      <c r="DX83" s="9">
        <f t="shared" si="59"/>
        <v>0</v>
      </c>
      <c r="DY83" s="10">
        <f t="shared" si="60"/>
        <v>0</v>
      </c>
      <c r="DZ83" s="9">
        <f t="shared" si="61"/>
        <v>0</v>
      </c>
      <c r="EA83" s="10">
        <f t="shared" si="62"/>
        <v>0</v>
      </c>
      <c r="EB83" s="9">
        <f t="shared" si="63"/>
        <v>0</v>
      </c>
      <c r="EC83" s="9">
        <f t="shared" si="64"/>
        <v>1</v>
      </c>
      <c r="ED83" s="9">
        <f t="shared" si="65"/>
        <v>1</v>
      </c>
      <c r="EE83" s="9">
        <f t="shared" si="66"/>
        <v>0</v>
      </c>
      <c r="EF83" s="9">
        <v>1</v>
      </c>
      <c r="EG83" s="9">
        <f t="shared" si="67"/>
        <v>0</v>
      </c>
      <c r="EH83" s="9">
        <f t="shared" si="68"/>
        <v>1</v>
      </c>
      <c r="EI83" s="9">
        <f t="shared" si="69"/>
        <v>0</v>
      </c>
      <c r="EJ83" s="9">
        <f t="shared" si="70"/>
        <v>0</v>
      </c>
      <c r="EK83" s="9">
        <f t="shared" si="71"/>
        <v>0</v>
      </c>
      <c r="EL83" s="9">
        <f t="shared" si="72"/>
        <v>0</v>
      </c>
      <c r="EM83" s="9">
        <f t="shared" si="73"/>
        <v>0</v>
      </c>
      <c r="EN83" s="9">
        <f t="shared" si="74"/>
        <v>0</v>
      </c>
      <c r="EO83" s="9">
        <f t="shared" si="75"/>
        <v>0</v>
      </c>
      <c r="EP83" s="9">
        <f t="shared" si="76"/>
        <v>0</v>
      </c>
      <c r="EQ83" s="9">
        <f t="shared" si="77"/>
        <v>0</v>
      </c>
      <c r="ER83" s="9">
        <f t="shared" si="78"/>
        <v>1</v>
      </c>
      <c r="ES83" s="9">
        <f t="shared" si="79"/>
        <v>0</v>
      </c>
      <c r="ET83" s="10">
        <f t="shared" si="80"/>
        <v>0</v>
      </c>
      <c r="EU83" s="10">
        <f t="shared" si="81"/>
        <v>0</v>
      </c>
      <c r="EV83" s="10">
        <f t="shared" si="82"/>
        <v>0</v>
      </c>
      <c r="EW83" s="10">
        <f t="shared" si="83"/>
        <v>0</v>
      </c>
      <c r="EX83" s="10">
        <f t="shared" si="84"/>
        <v>0</v>
      </c>
      <c r="EY83" s="10">
        <f t="shared" si="85"/>
        <v>0</v>
      </c>
      <c r="EZ83" s="10">
        <f t="shared" si="86"/>
        <v>0</v>
      </c>
      <c r="FA83" s="10">
        <f t="shared" si="87"/>
        <v>0</v>
      </c>
      <c r="FB83" s="10">
        <f t="shared" si="88"/>
        <v>1</v>
      </c>
      <c r="FC83" s="10">
        <f t="shared" si="89"/>
        <v>0</v>
      </c>
      <c r="FD83" s="10">
        <f t="shared" si="90"/>
        <v>0</v>
      </c>
      <c r="FE83" s="10">
        <f t="shared" si="91"/>
        <v>0</v>
      </c>
    </row>
    <row r="84" spans="1:161">
      <c r="A84" t="s">
        <v>398</v>
      </c>
      <c r="B84" t="s">
        <v>398</v>
      </c>
      <c r="C84" t="s">
        <v>398</v>
      </c>
      <c r="D84">
        <v>1</v>
      </c>
      <c r="E84">
        <v>1</v>
      </c>
      <c r="F84" t="s">
        <v>399</v>
      </c>
      <c r="G84" t="s">
        <v>400</v>
      </c>
      <c r="H84" t="s">
        <v>398</v>
      </c>
      <c r="I84" s="8"/>
      <c r="J84" s="7" t="s">
        <v>896</v>
      </c>
      <c r="K84" s="7" t="s">
        <v>1128</v>
      </c>
      <c r="L84" s="8">
        <v>0</v>
      </c>
      <c r="M84" s="8">
        <v>0</v>
      </c>
      <c r="N84" s="8">
        <v>1</v>
      </c>
      <c r="O84" s="8">
        <v>1</v>
      </c>
      <c r="P84" s="8">
        <v>1</v>
      </c>
      <c r="Q84" s="8">
        <v>0</v>
      </c>
      <c r="R84" s="8">
        <v>1</v>
      </c>
      <c r="S84" s="8">
        <v>0</v>
      </c>
      <c r="T84" s="8">
        <v>0</v>
      </c>
      <c r="U84" s="8">
        <v>0</v>
      </c>
      <c r="V84" s="8">
        <v>0</v>
      </c>
      <c r="W84" s="8">
        <v>1</v>
      </c>
      <c r="X84" s="8">
        <v>0</v>
      </c>
      <c r="Y84" s="8">
        <v>1</v>
      </c>
      <c r="Z84" s="8">
        <v>0</v>
      </c>
      <c r="AA84" s="8">
        <v>0</v>
      </c>
      <c r="AB84" s="7" t="s">
        <v>1137</v>
      </c>
      <c r="AC84" s="1">
        <v>0</v>
      </c>
      <c r="AD84" s="1">
        <v>0</v>
      </c>
      <c r="AE84" s="7" t="s">
        <v>1133</v>
      </c>
      <c r="AF84" s="8"/>
      <c r="AG84" s="8"/>
      <c r="AH84" s="7" t="s">
        <v>896</v>
      </c>
      <c r="AI84" s="8"/>
      <c r="AJ84" s="8"/>
      <c r="AK84" s="8">
        <v>112</v>
      </c>
      <c r="AL84" s="8">
        <v>16.53285026550293</v>
      </c>
      <c r="AM84" s="8">
        <v>5.2140001207590103E-4</v>
      </c>
      <c r="AN84" s="8">
        <v>77.5</v>
      </c>
      <c r="AO84" s="36">
        <v>0.8</v>
      </c>
      <c r="AP84" s="36">
        <v>0.5</v>
      </c>
      <c r="AQ84" s="36">
        <v>1</v>
      </c>
      <c r="AR84" s="36">
        <v>0.5</v>
      </c>
      <c r="AS84" s="36">
        <v>1</v>
      </c>
      <c r="AT84" s="36">
        <v>1</v>
      </c>
      <c r="AU84" s="36">
        <v>1</v>
      </c>
      <c r="AV84" s="36">
        <v>1</v>
      </c>
      <c r="AW84" s="36">
        <v>1</v>
      </c>
      <c r="AX84" s="36">
        <v>1</v>
      </c>
      <c r="AY84" s="36">
        <v>1</v>
      </c>
      <c r="AZ84" s="36">
        <v>1</v>
      </c>
      <c r="BA84" s="36">
        <v>1</v>
      </c>
      <c r="BB84" s="36">
        <v>1</v>
      </c>
      <c r="BC84" s="36">
        <v>0.5</v>
      </c>
      <c r="BD84" s="36">
        <v>0.9</v>
      </c>
      <c r="BE84" s="36">
        <v>0.47</v>
      </c>
      <c r="BF84" s="36">
        <v>0.28000000000000003</v>
      </c>
      <c r="BG84" s="36">
        <v>0</v>
      </c>
      <c r="BH84" s="36">
        <v>0.55000000000000004</v>
      </c>
      <c r="BI84" s="36">
        <v>76</v>
      </c>
      <c r="BJ84" s="36">
        <v>100</v>
      </c>
      <c r="BK84" s="36">
        <v>90</v>
      </c>
      <c r="BL84" s="36">
        <v>32.5</v>
      </c>
      <c r="BM84" s="8">
        <v>4.4800000154054942E-8</v>
      </c>
      <c r="BN84" s="8">
        <v>20610.929629999999</v>
      </c>
      <c r="BO84" t="s">
        <v>398</v>
      </c>
      <c r="BP84" s="8">
        <v>1</v>
      </c>
      <c r="BQ84" s="8">
        <v>1</v>
      </c>
      <c r="BR84" s="8">
        <v>0</v>
      </c>
      <c r="BS84" s="8">
        <v>1</v>
      </c>
      <c r="BT84" s="8">
        <v>64</v>
      </c>
      <c r="BU84" s="8">
        <v>7.0305816314953935</v>
      </c>
      <c r="BV84" s="8">
        <v>1.8508731557468592E-4</v>
      </c>
      <c r="BW84" s="8">
        <v>65.40124040300951</v>
      </c>
      <c r="BX84" s="8">
        <v>1.587449426259138E-8</v>
      </c>
      <c r="BY84" s="8">
        <v>0</v>
      </c>
      <c r="BZ84" s="8">
        <v>0</v>
      </c>
      <c r="CA84" s="7" t="s">
        <v>896</v>
      </c>
      <c r="CB84" s="8">
        <v>167400000</v>
      </c>
      <c r="CC84" s="8">
        <v>0</v>
      </c>
      <c r="CD84" s="8"/>
      <c r="CE84" s="8"/>
      <c r="CF84" s="8">
        <v>0.30000001192092896</v>
      </c>
      <c r="CG84" s="8"/>
      <c r="CH84" s="8">
        <v>0</v>
      </c>
      <c r="CI84" s="8" t="s">
        <v>1138</v>
      </c>
      <c r="CJ84" s="8">
        <v>0</v>
      </c>
      <c r="CK84" s="8">
        <v>0</v>
      </c>
      <c r="CL84" s="8">
        <v>0</v>
      </c>
      <c r="CM84" s="8">
        <v>0</v>
      </c>
      <c r="CN84" s="8">
        <v>0</v>
      </c>
      <c r="CO84" s="8">
        <v>0</v>
      </c>
      <c r="CP84" s="8">
        <v>0</v>
      </c>
      <c r="CQ84" s="8">
        <v>1</v>
      </c>
      <c r="CR84" s="8">
        <v>0</v>
      </c>
      <c r="CS84" s="8">
        <v>0</v>
      </c>
      <c r="CT84" s="8">
        <v>0</v>
      </c>
      <c r="CU84" s="8">
        <v>0</v>
      </c>
      <c r="CV84" s="8">
        <v>0</v>
      </c>
      <c r="CW84" s="8">
        <v>1</v>
      </c>
      <c r="CX84" s="8">
        <v>0</v>
      </c>
      <c r="CY84" s="8">
        <v>0</v>
      </c>
      <c r="CZ84" s="9">
        <f>IFERROR(VLOOKUP(A84,'FSI2020 Results'!B:H,4,0),"")</f>
        <v>15.430651129551732</v>
      </c>
      <c r="DA84" s="9">
        <f>IFERROR(VLOOKUP(A84,'FSI2020 Results'!B:H,5,0),"")</f>
        <v>4.5316462546476872E-4</v>
      </c>
      <c r="DB84" s="9">
        <f>IFERROR(VLOOKUP(A84,'FSI2020 Results'!B:H,6,0),"")</f>
        <v>74.599999999999994</v>
      </c>
      <c r="DC84" s="9">
        <f>IFERROR(VLOOKUP($A84,'SS2020'!$A:$AB,24,0),"")</f>
        <v>74.599999999999994</v>
      </c>
      <c r="DD84" s="9">
        <f>IFERROR(VLOOKUP($A84,'SS2020'!$A:$AB,25,0),"")</f>
        <v>76</v>
      </c>
      <c r="DE84" s="9">
        <f>IFERROR(VLOOKUP($A84,'SS2020'!$A:$AB,26,0),"")</f>
        <v>90</v>
      </c>
      <c r="DF84" s="9">
        <f>IFERROR(VLOOKUP($A84,'SS2020'!$A:$AB,27,0),"")</f>
        <v>88.333333333333329</v>
      </c>
      <c r="DG84" s="39">
        <f>IFERROR(VLOOKUP(A84,'GSW2020'!A:D,4,0),"")</f>
        <v>5.1345609090307384E-8</v>
      </c>
      <c r="DH84" s="9">
        <f>IFERROR(VLOOKUP(A84,'GSW2020'!A:E,5,0),"")</f>
        <v>26914.991461453126</v>
      </c>
      <c r="DI84" s="9">
        <f t="shared" si="46"/>
        <v>1</v>
      </c>
      <c r="DJ84" s="9">
        <f t="shared" si="47"/>
        <v>1</v>
      </c>
      <c r="DK84" s="9" t="str">
        <f>IFERROR(IF(INDEX('FSI2020 Results'!A:A,MATCH('Country characteristics'!A161,'FSI2020 Results'!B:B,0))&lt;11,1,0),"")</f>
        <v/>
      </c>
      <c r="DL84" s="9" t="str">
        <f>IFERROR(IF(INDEX('FSI2020 Results'!A:A,MATCH('Country characteristics'!A161,'FSI2020 Results'!B:B,0))&lt;16,1,0),"")</f>
        <v/>
      </c>
      <c r="DM84" s="10">
        <f t="shared" si="48"/>
        <v>0</v>
      </c>
      <c r="DN84" s="9">
        <f t="shared" si="49"/>
        <v>0</v>
      </c>
      <c r="DO84" s="9">
        <f t="shared" si="50"/>
        <v>1</v>
      </c>
      <c r="DP84" s="10">
        <f t="shared" si="51"/>
        <v>1</v>
      </c>
      <c r="DQ84" s="9">
        <f t="shared" si="52"/>
        <v>1</v>
      </c>
      <c r="DR84" s="9">
        <f t="shared" si="53"/>
        <v>0</v>
      </c>
      <c r="DS84" s="9">
        <f t="shared" si="54"/>
        <v>1</v>
      </c>
      <c r="DT84" s="10">
        <f t="shared" si="55"/>
        <v>0</v>
      </c>
      <c r="DU84" s="10">
        <f t="shared" si="56"/>
        <v>1</v>
      </c>
      <c r="DV84" s="9">
        <f t="shared" si="57"/>
        <v>1</v>
      </c>
      <c r="DW84" s="9">
        <f t="shared" si="58"/>
        <v>0</v>
      </c>
      <c r="DX84" s="9">
        <f t="shared" si="59"/>
        <v>1</v>
      </c>
      <c r="DY84" s="10">
        <f t="shared" si="60"/>
        <v>1</v>
      </c>
      <c r="DZ84" s="9">
        <f t="shared" si="61"/>
        <v>0</v>
      </c>
      <c r="EA84" s="10">
        <f t="shared" si="62"/>
        <v>0</v>
      </c>
      <c r="EB84" s="9">
        <f t="shared" si="63"/>
        <v>1</v>
      </c>
      <c r="EC84" s="9">
        <f t="shared" si="64"/>
        <v>0</v>
      </c>
      <c r="ED84" s="9">
        <f t="shared" si="65"/>
        <v>1</v>
      </c>
      <c r="EE84" s="9">
        <f t="shared" si="66"/>
        <v>1</v>
      </c>
      <c r="EF84" s="9">
        <v>1</v>
      </c>
      <c r="EG84" s="9">
        <f t="shared" si="67"/>
        <v>0</v>
      </c>
      <c r="EH84" s="9">
        <f t="shared" si="68"/>
        <v>0</v>
      </c>
      <c r="EI84" s="9">
        <f t="shared" si="69"/>
        <v>0</v>
      </c>
      <c r="EJ84" s="9">
        <f t="shared" si="70"/>
        <v>0</v>
      </c>
      <c r="EK84" s="9">
        <f t="shared" si="71"/>
        <v>0</v>
      </c>
      <c r="EL84" s="9">
        <f t="shared" si="72"/>
        <v>1</v>
      </c>
      <c r="EM84" s="9">
        <f t="shared" si="73"/>
        <v>0</v>
      </c>
      <c r="EN84" s="9">
        <f t="shared" si="74"/>
        <v>0</v>
      </c>
      <c r="EO84" s="9">
        <f t="shared" si="75"/>
        <v>0</v>
      </c>
      <c r="EP84" s="9">
        <f t="shared" si="76"/>
        <v>0</v>
      </c>
      <c r="EQ84" s="9">
        <f t="shared" si="77"/>
        <v>0</v>
      </c>
      <c r="ER84" s="9">
        <f t="shared" si="78"/>
        <v>0</v>
      </c>
      <c r="ES84" s="9">
        <f t="shared" si="79"/>
        <v>1</v>
      </c>
      <c r="ET84" s="10">
        <f t="shared" si="80"/>
        <v>0</v>
      </c>
      <c r="EU84" s="10">
        <f t="shared" si="81"/>
        <v>0</v>
      </c>
      <c r="EV84" s="10">
        <f t="shared" si="82"/>
        <v>0</v>
      </c>
      <c r="EW84" s="10">
        <f t="shared" si="83"/>
        <v>0</v>
      </c>
      <c r="EX84" s="10">
        <f t="shared" si="84"/>
        <v>0</v>
      </c>
      <c r="EY84" s="10">
        <f t="shared" si="85"/>
        <v>1</v>
      </c>
      <c r="EZ84" s="10">
        <f t="shared" si="86"/>
        <v>0</v>
      </c>
      <c r="FA84" s="10">
        <f t="shared" si="87"/>
        <v>0</v>
      </c>
      <c r="FB84" s="10">
        <f t="shared" si="88"/>
        <v>0</v>
      </c>
      <c r="FC84" s="10">
        <f t="shared" si="89"/>
        <v>1</v>
      </c>
      <c r="FD84" s="10">
        <f t="shared" si="90"/>
        <v>0</v>
      </c>
      <c r="FE84" s="10">
        <f t="shared" si="91"/>
        <v>0</v>
      </c>
    </row>
    <row r="85" spans="1:161">
      <c r="A85" t="s">
        <v>224</v>
      </c>
      <c r="D85">
        <v>0</v>
      </c>
      <c r="E85">
        <v>1</v>
      </c>
      <c r="F85" t="s">
        <v>225</v>
      </c>
      <c r="G85" t="s">
        <v>226</v>
      </c>
      <c r="H85" t="s">
        <v>224</v>
      </c>
      <c r="I85" s="8">
        <v>1</v>
      </c>
      <c r="J85" s="7" t="s">
        <v>1127</v>
      </c>
      <c r="K85" s="7" t="s">
        <v>1128</v>
      </c>
      <c r="L85" s="8">
        <v>0</v>
      </c>
      <c r="M85" s="8">
        <v>0</v>
      </c>
      <c r="N85" s="8">
        <v>0</v>
      </c>
      <c r="O85" s="8">
        <v>1</v>
      </c>
      <c r="P85" s="8">
        <v>0</v>
      </c>
      <c r="Q85" s="8">
        <v>0</v>
      </c>
      <c r="R85" s="8">
        <v>0</v>
      </c>
      <c r="S85" s="8">
        <v>0</v>
      </c>
      <c r="T85" s="8">
        <v>0</v>
      </c>
      <c r="U85" s="8">
        <v>0</v>
      </c>
      <c r="V85" s="8">
        <v>0</v>
      </c>
      <c r="W85" s="8">
        <v>0</v>
      </c>
      <c r="X85" s="8">
        <v>0</v>
      </c>
      <c r="Y85" s="8">
        <v>0</v>
      </c>
      <c r="Z85" s="8">
        <v>0</v>
      </c>
      <c r="AA85" s="8">
        <v>1</v>
      </c>
      <c r="AB85" s="7" t="s">
        <v>1129</v>
      </c>
      <c r="AC85" s="1">
        <v>1</v>
      </c>
      <c r="AD85" s="1">
        <v>0</v>
      </c>
      <c r="AE85" s="7" t="s">
        <v>1136</v>
      </c>
      <c r="AF85" s="8">
        <v>117921000000</v>
      </c>
      <c r="AG85" s="8"/>
      <c r="AH85" s="7" t="s">
        <v>896</v>
      </c>
      <c r="AI85" s="8"/>
      <c r="AJ85" s="8"/>
      <c r="AK85" s="8"/>
      <c r="AL85" s="8"/>
      <c r="AM85" s="8"/>
      <c r="AN85" s="8"/>
      <c r="AO85" s="36" t="s">
        <v>896</v>
      </c>
      <c r="AP85" s="36" t="s">
        <v>896</v>
      </c>
      <c r="AQ85" s="36" t="s">
        <v>896</v>
      </c>
      <c r="AR85" s="36" t="s">
        <v>896</v>
      </c>
      <c r="AS85" s="36" t="s">
        <v>896</v>
      </c>
      <c r="AT85" s="36" t="s">
        <v>896</v>
      </c>
      <c r="AU85" s="36" t="s">
        <v>896</v>
      </c>
      <c r="AV85" s="36" t="s">
        <v>896</v>
      </c>
      <c r="AW85" s="36" t="s">
        <v>896</v>
      </c>
      <c r="AX85" s="36" t="s">
        <v>896</v>
      </c>
      <c r="AY85" s="36" t="s">
        <v>896</v>
      </c>
      <c r="AZ85" s="36" t="s">
        <v>896</v>
      </c>
      <c r="BA85" s="36" t="s">
        <v>896</v>
      </c>
      <c r="BB85" s="36" t="s">
        <v>896</v>
      </c>
      <c r="BC85" s="36" t="s">
        <v>896</v>
      </c>
      <c r="BD85" s="36" t="s">
        <v>896</v>
      </c>
      <c r="BE85" s="36" t="s">
        <v>896</v>
      </c>
      <c r="BF85" s="36" t="s">
        <v>896</v>
      </c>
      <c r="BG85" s="36" t="s">
        <v>896</v>
      </c>
      <c r="BH85" s="36" t="s">
        <v>896</v>
      </c>
      <c r="BI85" s="36" t="s">
        <v>896</v>
      </c>
      <c r="BJ85" s="36" t="s">
        <v>896</v>
      </c>
      <c r="BK85" s="36" t="s">
        <v>896</v>
      </c>
      <c r="BL85" s="36" t="s">
        <v>896</v>
      </c>
      <c r="BM85" s="8">
        <v>1.4350000128615648E-4</v>
      </c>
      <c r="BN85" s="8" t="s">
        <v>896</v>
      </c>
      <c r="BO85" t="s">
        <v>224</v>
      </c>
      <c r="BP85" s="8">
        <v>0</v>
      </c>
      <c r="BQ85" s="8">
        <v>1</v>
      </c>
      <c r="BR85" s="8">
        <v>0</v>
      </c>
      <c r="BS85" s="8">
        <v>0</v>
      </c>
      <c r="BT85" s="8"/>
      <c r="BU85" s="8"/>
      <c r="BV85" s="8"/>
      <c r="BW85" s="8"/>
      <c r="BX85" s="8">
        <v>4.8156177325436644E-4</v>
      </c>
      <c r="BY85" s="8"/>
      <c r="BZ85" s="8">
        <v>6</v>
      </c>
      <c r="CA85" s="7" t="s">
        <v>896</v>
      </c>
      <c r="CB85" s="8">
        <v>117921000000</v>
      </c>
      <c r="CC85" s="8">
        <v>1063.0960998535156</v>
      </c>
      <c r="CD85" s="8"/>
      <c r="CE85" s="8"/>
      <c r="CF85" s="8">
        <v>0.31000000238418579</v>
      </c>
      <c r="CG85" s="8">
        <v>68088111.074704304</v>
      </c>
      <c r="CH85" s="8">
        <v>0</v>
      </c>
      <c r="CI85" s="8" t="s">
        <v>1014</v>
      </c>
      <c r="CJ85" s="8">
        <v>0</v>
      </c>
      <c r="CK85" s="8">
        <v>1</v>
      </c>
      <c r="CL85" s="8">
        <v>1</v>
      </c>
      <c r="CM85" s="8">
        <v>0</v>
      </c>
      <c r="CN85" s="8">
        <v>0</v>
      </c>
      <c r="CO85" s="8">
        <v>0</v>
      </c>
      <c r="CP85" s="8">
        <v>0</v>
      </c>
      <c r="CQ85" s="8">
        <v>0</v>
      </c>
      <c r="CR85" s="8">
        <v>0</v>
      </c>
      <c r="CS85" s="8">
        <v>1</v>
      </c>
      <c r="CT85" s="8">
        <v>1</v>
      </c>
      <c r="CU85" s="8">
        <v>0</v>
      </c>
      <c r="CV85" s="8">
        <v>0</v>
      </c>
      <c r="CW85" s="8">
        <v>0</v>
      </c>
      <c r="CX85" s="8">
        <v>0</v>
      </c>
      <c r="CY85" s="8">
        <v>0</v>
      </c>
      <c r="CZ85" s="9">
        <f>IFERROR(VLOOKUP(A85,'FSI2020 Results'!B:H,4,0),"")</f>
        <v>157.49061606910391</v>
      </c>
      <c r="DA85" s="9">
        <f>IFERROR(VLOOKUP(A85,'FSI2020 Results'!B:H,5,0),"")</f>
        <v>4.6251564788792211E-3</v>
      </c>
      <c r="DB85" s="9">
        <f>IFERROR(VLOOKUP(A85,'FSI2020 Results'!B:H,6,0),"")</f>
        <v>67.75</v>
      </c>
      <c r="DC85" s="9">
        <f>IFERROR(VLOOKUP($A85,'SS2020'!$A:$AB,24,0),"")</f>
        <v>67.75</v>
      </c>
      <c r="DD85" s="9">
        <f>IFERROR(VLOOKUP($A85,'SS2020'!$A:$AB,25,0),"")</f>
        <v>69</v>
      </c>
      <c r="DE85" s="9">
        <f>IFERROR(VLOOKUP($A85,'SS2020'!$A:$AB,26,0),"")</f>
        <v>100</v>
      </c>
      <c r="DF85" s="9">
        <f>IFERROR(VLOOKUP($A85,'SS2020'!$A:$AB,27,0),"")</f>
        <v>62.083333333333336</v>
      </c>
      <c r="DG85" s="39">
        <f>IFERROR(VLOOKUP(A85,'GSW2020'!A:D,4,0),"")</f>
        <v>1.2989138562225083E-4</v>
      </c>
      <c r="DH85" s="9">
        <f>IFERROR(VLOOKUP(A85,'GSW2020'!A:E,5,0),"")</f>
        <v>68088111.074704304</v>
      </c>
      <c r="DI85" s="9">
        <f t="shared" si="46"/>
        <v>1</v>
      </c>
      <c r="DJ85" s="9">
        <f t="shared" si="47"/>
        <v>1</v>
      </c>
      <c r="DK85" s="9" t="str">
        <f>IFERROR(IF(INDEX('FSI2020 Results'!A:A,MATCH('Country characteristics'!A162,'FSI2020 Results'!B:B,0))&lt;11,1,0),"")</f>
        <v/>
      </c>
      <c r="DL85" s="9" t="str">
        <f>IFERROR(IF(INDEX('FSI2020 Results'!A:A,MATCH('Country characteristics'!A162,'FSI2020 Results'!B:B,0))&lt;16,1,0),"")</f>
        <v/>
      </c>
      <c r="DM85" s="10">
        <f t="shared" si="48"/>
        <v>0</v>
      </c>
      <c r="DN85" s="9">
        <f t="shared" si="49"/>
        <v>0</v>
      </c>
      <c r="DO85" s="9">
        <f t="shared" si="50"/>
        <v>0</v>
      </c>
      <c r="DP85" s="10">
        <f t="shared" si="51"/>
        <v>0</v>
      </c>
      <c r="DQ85" s="9">
        <f t="shared" si="52"/>
        <v>0</v>
      </c>
      <c r="DR85" s="9">
        <f t="shared" si="53"/>
        <v>0</v>
      </c>
      <c r="DS85" s="9">
        <f t="shared" si="54"/>
        <v>0</v>
      </c>
      <c r="DT85" s="10">
        <f t="shared" si="55"/>
        <v>0</v>
      </c>
      <c r="DU85" s="10">
        <f t="shared" si="56"/>
        <v>0</v>
      </c>
      <c r="DV85" s="9">
        <f t="shared" si="57"/>
        <v>0</v>
      </c>
      <c r="DW85" s="9">
        <f t="shared" si="58"/>
        <v>0</v>
      </c>
      <c r="DX85" s="9">
        <f t="shared" si="59"/>
        <v>0</v>
      </c>
      <c r="DY85" s="10">
        <f t="shared" si="60"/>
        <v>0</v>
      </c>
      <c r="DZ85" s="9">
        <f t="shared" si="61"/>
        <v>0</v>
      </c>
      <c r="EA85" s="10">
        <f t="shared" si="62"/>
        <v>0</v>
      </c>
      <c r="EB85" s="9">
        <f t="shared" si="63"/>
        <v>0</v>
      </c>
      <c r="EC85" s="9">
        <f t="shared" si="64"/>
        <v>1</v>
      </c>
      <c r="ED85" s="9">
        <f t="shared" si="65"/>
        <v>1</v>
      </c>
      <c r="EE85" s="9">
        <f t="shared" si="66"/>
        <v>0</v>
      </c>
      <c r="EF85" s="9">
        <v>1</v>
      </c>
      <c r="EG85" s="9">
        <f t="shared" si="67"/>
        <v>0</v>
      </c>
      <c r="EH85" s="9">
        <f t="shared" si="68"/>
        <v>0</v>
      </c>
      <c r="EI85" s="9">
        <f t="shared" si="69"/>
        <v>1</v>
      </c>
      <c r="EJ85" s="9">
        <f t="shared" si="70"/>
        <v>0</v>
      </c>
      <c r="EK85" s="9">
        <f t="shared" si="71"/>
        <v>0</v>
      </c>
      <c r="EL85" s="9">
        <f t="shared" si="72"/>
        <v>0</v>
      </c>
      <c r="EM85" s="9">
        <f t="shared" si="73"/>
        <v>0</v>
      </c>
      <c r="EN85" s="9">
        <f t="shared" si="74"/>
        <v>1</v>
      </c>
      <c r="EO85" s="9">
        <f t="shared" si="75"/>
        <v>0</v>
      </c>
      <c r="EP85" s="9">
        <f t="shared" si="76"/>
        <v>0</v>
      </c>
      <c r="EQ85" s="9">
        <f t="shared" si="77"/>
        <v>1</v>
      </c>
      <c r="ER85" s="9">
        <f t="shared" si="78"/>
        <v>0</v>
      </c>
      <c r="ES85" s="9">
        <f t="shared" si="79"/>
        <v>0</v>
      </c>
      <c r="ET85" s="10">
        <f t="shared" si="80"/>
        <v>0</v>
      </c>
      <c r="EU85" s="10">
        <f t="shared" si="81"/>
        <v>0</v>
      </c>
      <c r="EV85" s="10">
        <f t="shared" si="82"/>
        <v>1</v>
      </c>
      <c r="EW85" s="10">
        <f t="shared" si="83"/>
        <v>1</v>
      </c>
      <c r="EX85" s="10">
        <f t="shared" si="84"/>
        <v>0</v>
      </c>
      <c r="EY85" s="10">
        <f t="shared" si="85"/>
        <v>0</v>
      </c>
      <c r="EZ85" s="10">
        <f t="shared" si="86"/>
        <v>1</v>
      </c>
      <c r="FA85" s="10">
        <f t="shared" si="87"/>
        <v>0</v>
      </c>
      <c r="FB85" s="10">
        <f t="shared" si="88"/>
        <v>0</v>
      </c>
      <c r="FC85" s="10">
        <f t="shared" si="89"/>
        <v>0</v>
      </c>
      <c r="FD85" s="10">
        <f t="shared" si="90"/>
        <v>0</v>
      </c>
      <c r="FE85" s="10">
        <f t="shared" si="91"/>
        <v>0</v>
      </c>
    </row>
    <row r="86" spans="1:161">
      <c r="A86" t="s">
        <v>401</v>
      </c>
      <c r="B86" t="s">
        <v>401</v>
      </c>
      <c r="C86" t="s">
        <v>401</v>
      </c>
      <c r="D86">
        <v>1</v>
      </c>
      <c r="E86">
        <v>1</v>
      </c>
      <c r="F86" t="s">
        <v>402</v>
      </c>
      <c r="G86" t="s">
        <v>403</v>
      </c>
      <c r="H86" t="s">
        <v>401</v>
      </c>
      <c r="I86" s="8"/>
      <c r="J86" s="7" t="s">
        <v>896</v>
      </c>
      <c r="K86" s="7" t="s">
        <v>1128</v>
      </c>
      <c r="L86" s="8">
        <v>0</v>
      </c>
      <c r="M86" s="8">
        <v>0</v>
      </c>
      <c r="N86" s="8">
        <v>0</v>
      </c>
      <c r="O86" s="8">
        <v>0</v>
      </c>
      <c r="P86" s="8">
        <v>0</v>
      </c>
      <c r="Q86" s="8">
        <v>0</v>
      </c>
      <c r="R86" s="8">
        <v>0</v>
      </c>
      <c r="S86" s="8">
        <v>0</v>
      </c>
      <c r="T86" s="8">
        <v>0</v>
      </c>
      <c r="U86" s="8">
        <v>0</v>
      </c>
      <c r="V86" s="8">
        <v>0</v>
      </c>
      <c r="W86" s="8">
        <v>0</v>
      </c>
      <c r="X86" s="8">
        <v>0</v>
      </c>
      <c r="Y86" s="8">
        <v>1</v>
      </c>
      <c r="Z86" s="8">
        <v>0</v>
      </c>
      <c r="AA86" s="8">
        <v>1</v>
      </c>
      <c r="AB86" s="7" t="s">
        <v>1142</v>
      </c>
      <c r="AC86" s="1">
        <v>0</v>
      </c>
      <c r="AD86" s="1">
        <v>0</v>
      </c>
      <c r="AE86" s="7" t="s">
        <v>1130</v>
      </c>
      <c r="AF86" s="8">
        <v>125628504.3</v>
      </c>
      <c r="AG86" s="8"/>
      <c r="AH86" s="7" t="s">
        <v>896</v>
      </c>
      <c r="AI86" s="8"/>
      <c r="AJ86" s="8"/>
      <c r="AK86" s="8">
        <v>108</v>
      </c>
      <c r="AL86" s="8">
        <v>26.320379257202148</v>
      </c>
      <c r="AM86" s="8">
        <v>8.2999997539445758E-4</v>
      </c>
      <c r="AN86" s="8">
        <v>66.650001525878906</v>
      </c>
      <c r="AO86" s="36">
        <v>0.4</v>
      </c>
      <c r="AP86" s="36">
        <v>0.5</v>
      </c>
      <c r="AQ86" s="36">
        <v>1</v>
      </c>
      <c r="AR86" s="36">
        <v>0.5</v>
      </c>
      <c r="AS86" s="36">
        <v>0</v>
      </c>
      <c r="AT86" s="36">
        <v>1</v>
      </c>
      <c r="AU86" s="36">
        <v>1</v>
      </c>
      <c r="AV86" s="36">
        <v>1</v>
      </c>
      <c r="AW86" s="36">
        <v>1</v>
      </c>
      <c r="AX86" s="36">
        <v>1</v>
      </c>
      <c r="AY86" s="36">
        <v>0.75</v>
      </c>
      <c r="AZ86" s="36">
        <v>0.375</v>
      </c>
      <c r="BA86" s="36">
        <v>1</v>
      </c>
      <c r="BB86" s="36">
        <v>1</v>
      </c>
      <c r="BC86" s="36">
        <v>0.25</v>
      </c>
      <c r="BD86" s="36">
        <v>1</v>
      </c>
      <c r="BE86" s="36">
        <v>0.56999999999999995</v>
      </c>
      <c r="BF86" s="36">
        <v>0.75</v>
      </c>
      <c r="BG86" s="36">
        <v>0</v>
      </c>
      <c r="BH86" s="36">
        <v>0.23499999999999999</v>
      </c>
      <c r="BI86" s="36">
        <v>48</v>
      </c>
      <c r="BJ86" s="36">
        <v>100</v>
      </c>
      <c r="BK86" s="36">
        <v>72.916669999999996</v>
      </c>
      <c r="BL86" s="36">
        <v>38.875</v>
      </c>
      <c r="BM86" s="8">
        <v>7.0300001198120299E-7</v>
      </c>
      <c r="BN86" s="8">
        <v>323180.375</v>
      </c>
      <c r="BO86" t="s">
        <v>401</v>
      </c>
      <c r="BP86" s="8">
        <v>1</v>
      </c>
      <c r="BQ86" s="8">
        <v>1</v>
      </c>
      <c r="BR86" s="8">
        <v>0</v>
      </c>
      <c r="BS86" s="8">
        <v>0</v>
      </c>
      <c r="BT86" s="8"/>
      <c r="BU86" s="8"/>
      <c r="BV86" s="8"/>
      <c r="BW86" s="8"/>
      <c r="BX86" s="8">
        <v>7.6134219246160453E-9</v>
      </c>
      <c r="BY86" s="8"/>
      <c r="BZ86" s="8">
        <v>0</v>
      </c>
      <c r="CA86" s="7" t="s">
        <v>896</v>
      </c>
      <c r="CB86" s="8">
        <v>125628504.3</v>
      </c>
      <c r="CC86" s="8">
        <v>0</v>
      </c>
      <c r="CD86" s="8"/>
      <c r="CE86" s="8"/>
      <c r="CF86" s="8"/>
      <c r="CG86" s="8"/>
      <c r="CH86" s="8">
        <v>0</v>
      </c>
      <c r="CI86" s="8" t="s">
        <v>1144</v>
      </c>
      <c r="CJ86" s="8">
        <v>0</v>
      </c>
      <c r="CK86" s="8">
        <v>0</v>
      </c>
      <c r="CL86" s="8">
        <v>0</v>
      </c>
      <c r="CM86" s="8">
        <v>0</v>
      </c>
      <c r="CN86" s="8">
        <v>0</v>
      </c>
      <c r="CO86" s="8">
        <v>0</v>
      </c>
      <c r="CP86" s="8">
        <v>0</v>
      </c>
      <c r="CQ86" s="8">
        <v>0</v>
      </c>
      <c r="CR86" s="8">
        <v>0</v>
      </c>
      <c r="CS86" s="8">
        <v>0</v>
      </c>
      <c r="CT86" s="8">
        <v>0</v>
      </c>
      <c r="CU86" s="8">
        <v>0</v>
      </c>
      <c r="CV86" s="8">
        <v>0</v>
      </c>
      <c r="CW86" s="8">
        <v>0</v>
      </c>
      <c r="CX86" s="8">
        <v>0</v>
      </c>
      <c r="CY86" s="8">
        <v>1</v>
      </c>
      <c r="CZ86" s="9">
        <f>IFERROR(VLOOKUP(A86,'FSI2020 Results'!B:H,4,0),"")</f>
        <v>13.794761102093299</v>
      </c>
      <c r="DA86" s="9">
        <f>IFERROR(VLOOKUP(A86,'FSI2020 Results'!B:H,5,0),"")</f>
        <v>4.0512209729335469E-4</v>
      </c>
      <c r="DB86" s="9">
        <f>IFERROR(VLOOKUP(A86,'FSI2020 Results'!B:H,6,0),"")</f>
        <v>59.95</v>
      </c>
      <c r="DC86" s="9">
        <f>IFERROR(VLOOKUP($A86,'SS2020'!$A:$AB,24,0),"")</f>
        <v>59.95</v>
      </c>
      <c r="DD86" s="9">
        <f>IFERROR(VLOOKUP($A86,'SS2020'!$A:$AB,25,0),"")</f>
        <v>33.5</v>
      </c>
      <c r="DE86" s="9">
        <f>IFERROR(VLOOKUP($A86,'SS2020'!$A:$AB,26,0),"")</f>
        <v>90</v>
      </c>
      <c r="DF86" s="9">
        <f>IFERROR(VLOOKUP($A86,'SS2020'!$A:$AB,27,0),"")</f>
        <v>79.166666666666671</v>
      </c>
      <c r="DG86" s="39">
        <f>IFERROR(VLOOKUP(A86,'GSW2020'!A:D,4,0),"")</f>
        <v>2.6244594343550106E-7</v>
      </c>
      <c r="DH86" s="9">
        <f>IFERROR(VLOOKUP(A86,'GSW2020'!A:E,5,0),"")</f>
        <v>137572.237467</v>
      </c>
      <c r="DI86" s="9">
        <f t="shared" si="46"/>
        <v>1</v>
      </c>
      <c r="DJ86" s="9">
        <f t="shared" si="47"/>
        <v>1</v>
      </c>
      <c r="DK86" s="9" t="str">
        <f>IFERROR(IF(INDEX('FSI2020 Results'!A:A,MATCH('Country characteristics'!A166,'FSI2020 Results'!B:B,0))&lt;11,1,0),"")</f>
        <v/>
      </c>
      <c r="DL86" s="9" t="str">
        <f>IFERROR(IF(INDEX('FSI2020 Results'!A:A,MATCH('Country characteristics'!A166,'FSI2020 Results'!B:B,0))&lt;16,1,0),"")</f>
        <v/>
      </c>
      <c r="DM86" s="10">
        <f t="shared" si="48"/>
        <v>0</v>
      </c>
      <c r="DN86" s="9">
        <f t="shared" si="49"/>
        <v>0</v>
      </c>
      <c r="DO86" s="9">
        <f t="shared" si="50"/>
        <v>0</v>
      </c>
      <c r="DP86" s="10">
        <f t="shared" si="51"/>
        <v>0</v>
      </c>
      <c r="DQ86" s="9">
        <f t="shared" si="52"/>
        <v>0</v>
      </c>
      <c r="DR86" s="9">
        <f t="shared" si="53"/>
        <v>0</v>
      </c>
      <c r="DS86" s="9">
        <f t="shared" si="54"/>
        <v>0</v>
      </c>
      <c r="DT86" s="10">
        <f t="shared" si="55"/>
        <v>0</v>
      </c>
      <c r="DU86" s="10">
        <f t="shared" si="56"/>
        <v>0</v>
      </c>
      <c r="DV86" s="9">
        <f t="shared" si="57"/>
        <v>0</v>
      </c>
      <c r="DW86" s="9">
        <f t="shared" si="58"/>
        <v>0</v>
      </c>
      <c r="DX86" s="9">
        <f t="shared" si="59"/>
        <v>0</v>
      </c>
      <c r="DY86" s="10">
        <f t="shared" si="60"/>
        <v>0</v>
      </c>
      <c r="DZ86" s="9">
        <f t="shared" si="61"/>
        <v>0</v>
      </c>
      <c r="EA86" s="10">
        <f t="shared" si="62"/>
        <v>0</v>
      </c>
      <c r="EB86" s="9">
        <f t="shared" si="63"/>
        <v>0</v>
      </c>
      <c r="EC86" s="9">
        <f t="shared" si="64"/>
        <v>1</v>
      </c>
      <c r="ED86" s="9">
        <f t="shared" si="65"/>
        <v>1</v>
      </c>
      <c r="EE86" s="9">
        <f t="shared" si="66"/>
        <v>0</v>
      </c>
      <c r="EF86" s="9">
        <v>1</v>
      </c>
      <c r="EG86" s="9">
        <f t="shared" si="67"/>
        <v>0</v>
      </c>
      <c r="EH86" s="9">
        <f t="shared" si="68"/>
        <v>0</v>
      </c>
      <c r="EI86" s="9">
        <f t="shared" si="69"/>
        <v>0</v>
      </c>
      <c r="EJ86" s="9">
        <f t="shared" si="70"/>
        <v>1</v>
      </c>
      <c r="EK86" s="9">
        <f t="shared" si="71"/>
        <v>0</v>
      </c>
      <c r="EL86" s="9">
        <f t="shared" si="72"/>
        <v>0</v>
      </c>
      <c r="EM86" s="9">
        <f t="shared" si="73"/>
        <v>0</v>
      </c>
      <c r="EN86" s="9">
        <f t="shared" si="74"/>
        <v>0</v>
      </c>
      <c r="EO86" s="9">
        <f t="shared" si="75"/>
        <v>0</v>
      </c>
      <c r="EP86" s="9">
        <f t="shared" si="76"/>
        <v>0</v>
      </c>
      <c r="EQ86" s="9">
        <f t="shared" si="77"/>
        <v>0</v>
      </c>
      <c r="ER86" s="9">
        <f t="shared" si="78"/>
        <v>1</v>
      </c>
      <c r="ES86" s="9">
        <f t="shared" si="79"/>
        <v>0</v>
      </c>
      <c r="ET86" s="10">
        <f t="shared" si="80"/>
        <v>0</v>
      </c>
      <c r="EU86" s="10">
        <f t="shared" si="81"/>
        <v>0</v>
      </c>
      <c r="EV86" s="10">
        <f t="shared" si="82"/>
        <v>0</v>
      </c>
      <c r="EW86" s="10">
        <f t="shared" si="83"/>
        <v>0</v>
      </c>
      <c r="EX86" s="10">
        <f t="shared" si="84"/>
        <v>0</v>
      </c>
      <c r="EY86" s="10">
        <f t="shared" si="85"/>
        <v>0</v>
      </c>
      <c r="EZ86" s="10">
        <f t="shared" si="86"/>
        <v>0</v>
      </c>
      <c r="FA86" s="10">
        <f t="shared" si="87"/>
        <v>0</v>
      </c>
      <c r="FB86" s="10">
        <f t="shared" si="88"/>
        <v>0</v>
      </c>
      <c r="FC86" s="10">
        <f t="shared" si="89"/>
        <v>0</v>
      </c>
      <c r="FD86" s="10">
        <f t="shared" si="90"/>
        <v>0</v>
      </c>
      <c r="FE86" s="10">
        <f t="shared" si="91"/>
        <v>1</v>
      </c>
    </row>
    <row r="87" spans="1:161">
      <c r="A87" t="s">
        <v>32</v>
      </c>
      <c r="B87" t="s">
        <v>32</v>
      </c>
      <c r="C87" t="s">
        <v>1186</v>
      </c>
      <c r="D87">
        <v>1</v>
      </c>
      <c r="E87">
        <v>1</v>
      </c>
      <c r="F87" t="s">
        <v>33</v>
      </c>
      <c r="G87" t="s">
        <v>34</v>
      </c>
      <c r="H87" t="s">
        <v>32</v>
      </c>
      <c r="I87" s="8"/>
      <c r="J87" s="7" t="s">
        <v>896</v>
      </c>
      <c r="K87" s="7" t="s">
        <v>1131</v>
      </c>
      <c r="L87" s="8">
        <v>1</v>
      </c>
      <c r="M87" s="8">
        <v>1</v>
      </c>
      <c r="N87" s="8">
        <v>0</v>
      </c>
      <c r="O87" s="8">
        <v>1</v>
      </c>
      <c r="P87" s="8">
        <v>0</v>
      </c>
      <c r="Q87" s="8">
        <v>0</v>
      </c>
      <c r="R87" s="8">
        <v>0</v>
      </c>
      <c r="S87" s="8">
        <v>0</v>
      </c>
      <c r="T87" s="8">
        <v>0</v>
      </c>
      <c r="U87" s="8">
        <v>0</v>
      </c>
      <c r="V87" s="8">
        <v>0</v>
      </c>
      <c r="W87" s="8">
        <v>0</v>
      </c>
      <c r="X87" s="8">
        <v>0</v>
      </c>
      <c r="Y87" s="8">
        <v>0</v>
      </c>
      <c r="Z87" s="8">
        <v>0</v>
      </c>
      <c r="AA87" s="8">
        <v>0</v>
      </c>
      <c r="AB87" s="7" t="s">
        <v>1132</v>
      </c>
      <c r="AC87" s="1">
        <v>0</v>
      </c>
      <c r="AD87" s="1">
        <v>0</v>
      </c>
      <c r="AE87" s="7" t="s">
        <v>1133</v>
      </c>
      <c r="AF87" s="8">
        <v>913658000000</v>
      </c>
      <c r="AG87" s="8"/>
      <c r="AH87" s="7" t="s">
        <v>896</v>
      </c>
      <c r="AI87" s="8"/>
      <c r="AJ87" s="8"/>
      <c r="AK87" s="8">
        <v>14</v>
      </c>
      <c r="AL87" s="8">
        <v>598.80859375</v>
      </c>
      <c r="AM87" s="8">
        <v>1.8883500248193741E-2</v>
      </c>
      <c r="AN87" s="8">
        <v>66.025001525878906</v>
      </c>
      <c r="AO87" s="36">
        <v>0.5</v>
      </c>
      <c r="AP87" s="36">
        <v>1</v>
      </c>
      <c r="AQ87" s="36">
        <v>1</v>
      </c>
      <c r="AR87" s="36">
        <v>0.95</v>
      </c>
      <c r="AS87" s="36">
        <v>1</v>
      </c>
      <c r="AT87" s="36">
        <v>1</v>
      </c>
      <c r="AU87" s="36">
        <v>1</v>
      </c>
      <c r="AV87" s="36">
        <v>0.5</v>
      </c>
      <c r="AW87" s="36">
        <v>0.75</v>
      </c>
      <c r="AX87" s="36">
        <v>0.75</v>
      </c>
      <c r="AY87" s="36">
        <v>0.5</v>
      </c>
      <c r="AZ87" s="36">
        <v>0.75</v>
      </c>
      <c r="BA87" s="36">
        <v>1</v>
      </c>
      <c r="BB87" s="36">
        <v>0.75</v>
      </c>
      <c r="BC87" s="36">
        <v>0.75</v>
      </c>
      <c r="BD87" s="36">
        <v>0.3</v>
      </c>
      <c r="BE87" s="36">
        <v>0.44</v>
      </c>
      <c r="BF87" s="36">
        <v>0</v>
      </c>
      <c r="BG87" s="36">
        <v>0</v>
      </c>
      <c r="BH87" s="36">
        <v>0.26500000000000001</v>
      </c>
      <c r="BI87" s="36">
        <v>89</v>
      </c>
      <c r="BJ87" s="36">
        <v>80</v>
      </c>
      <c r="BK87" s="36">
        <v>67.5</v>
      </c>
      <c r="BL87" s="36">
        <v>17.625</v>
      </c>
      <c r="BM87" s="8">
        <v>9.0050995349884033E-3</v>
      </c>
      <c r="BN87" s="8">
        <v>4142461008</v>
      </c>
      <c r="BO87" t="s">
        <v>32</v>
      </c>
      <c r="BP87" s="8">
        <v>1</v>
      </c>
      <c r="BQ87" s="8">
        <v>1</v>
      </c>
      <c r="BR87" s="8">
        <v>1915923857408</v>
      </c>
      <c r="BS87" s="8">
        <v>1</v>
      </c>
      <c r="BT87" s="8">
        <v>4</v>
      </c>
      <c r="BU87" s="8">
        <v>2390.9351926777608</v>
      </c>
      <c r="BV87" s="8">
        <v>6.2943835904462064E-2</v>
      </c>
      <c r="BW87" s="8">
        <v>78.01369583228572</v>
      </c>
      <c r="BX87" s="8">
        <v>0.12769260271627672</v>
      </c>
      <c r="BY87" s="8">
        <v>2.4399999999999998E-2</v>
      </c>
      <c r="BZ87" s="8">
        <v>52</v>
      </c>
      <c r="CA87" s="7" t="s">
        <v>1139</v>
      </c>
      <c r="CB87" s="8">
        <v>913658000000</v>
      </c>
      <c r="CC87" s="8">
        <v>16997</v>
      </c>
      <c r="CD87" s="8"/>
      <c r="CE87" s="8"/>
      <c r="CF87" s="8">
        <v>0.25</v>
      </c>
      <c r="CG87" s="8">
        <v>5798163782.8296804</v>
      </c>
      <c r="CH87" s="8">
        <v>0</v>
      </c>
      <c r="CI87" s="8" t="s">
        <v>1134</v>
      </c>
      <c r="CJ87" s="8">
        <v>0</v>
      </c>
      <c r="CK87" s="8">
        <v>0</v>
      </c>
      <c r="CL87" s="8">
        <v>0</v>
      </c>
      <c r="CM87" s="8">
        <v>1</v>
      </c>
      <c r="CN87" s="8">
        <v>1</v>
      </c>
      <c r="CO87" s="8">
        <v>0</v>
      </c>
      <c r="CP87" s="8">
        <v>0</v>
      </c>
      <c r="CQ87" s="8">
        <v>0</v>
      </c>
      <c r="CR87" s="8">
        <v>0</v>
      </c>
      <c r="CS87" s="8">
        <v>0</v>
      </c>
      <c r="CT87" s="8">
        <v>0</v>
      </c>
      <c r="CU87" s="8">
        <v>0</v>
      </c>
      <c r="CV87" s="8">
        <v>1</v>
      </c>
      <c r="CW87" s="8">
        <v>0</v>
      </c>
      <c r="CX87" s="8">
        <v>0</v>
      </c>
      <c r="CY87" s="8">
        <v>0</v>
      </c>
      <c r="CZ87" s="9">
        <f>IFERROR(VLOOKUP(A87,'FSI2020 Results'!B:H,4,0),"")</f>
        <v>682.2018149118785</v>
      </c>
      <c r="DA87" s="9">
        <f>IFERROR(VLOOKUP(A87,'FSI2020 Results'!B:H,5,0),"")</f>
        <v>2.0034781899375874E-2</v>
      </c>
      <c r="DB87" s="9">
        <f>IFERROR(VLOOKUP(A87,'FSI2020 Results'!B:H,6,0),"")</f>
        <v>67.400000000000006</v>
      </c>
      <c r="DC87" s="9">
        <f>IFERROR(VLOOKUP($A87,'SS2020'!$A:$AB,24,0),"")</f>
        <v>67.400000000000006</v>
      </c>
      <c r="DD87" s="9">
        <f>IFERROR(VLOOKUP($A87,'SS2020'!$A:$AB,25,0),"")</f>
        <v>89</v>
      </c>
      <c r="DE87" s="9">
        <f>IFERROR(VLOOKUP($A87,'SS2020'!$A:$AB,26,0),"")</f>
        <v>82.5</v>
      </c>
      <c r="DF87" s="9">
        <f>IFERROR(VLOOKUP($A87,'SS2020'!$A:$AB,27,0),"")</f>
        <v>70</v>
      </c>
      <c r="DG87" s="39">
        <f>IFERROR(VLOOKUP(A87,'GSW2020'!A:D,4,0),"")</f>
        <v>1.1061131171493132E-2</v>
      </c>
      <c r="DH87" s="9">
        <f>IFERROR(VLOOKUP(A87,'GSW2020'!A:E,5,0),"")</f>
        <v>5798163782.8296804</v>
      </c>
      <c r="DI87" s="9">
        <f t="shared" si="46"/>
        <v>1</v>
      </c>
      <c r="DJ87" s="9">
        <f t="shared" si="47"/>
        <v>1</v>
      </c>
      <c r="DK87" s="9" t="str">
        <f>IFERROR(IF(INDEX('FSI2020 Results'!A:A,MATCH('Country characteristics'!A168,'FSI2020 Results'!B:B,0))&lt;11,1,0),"")</f>
        <v/>
      </c>
      <c r="DL87" s="9" t="str">
        <f>IFERROR(IF(INDEX('FSI2020 Results'!A:A,MATCH('Country characteristics'!A168,'FSI2020 Results'!B:B,0))&lt;16,1,0),"")</f>
        <v/>
      </c>
      <c r="DM87" s="10">
        <f t="shared" si="48"/>
        <v>1</v>
      </c>
      <c r="DN87" s="9">
        <f t="shared" si="49"/>
        <v>1</v>
      </c>
      <c r="DO87" s="9">
        <f t="shared" si="50"/>
        <v>1</v>
      </c>
      <c r="DP87" s="10">
        <f t="shared" si="51"/>
        <v>0</v>
      </c>
      <c r="DQ87" s="9">
        <f t="shared" si="52"/>
        <v>1</v>
      </c>
      <c r="DR87" s="9">
        <f t="shared" si="53"/>
        <v>1</v>
      </c>
      <c r="DS87" s="9">
        <f t="shared" si="54"/>
        <v>1</v>
      </c>
      <c r="DT87" s="10">
        <f t="shared" si="55"/>
        <v>1</v>
      </c>
      <c r="DU87" s="10">
        <f t="shared" si="56"/>
        <v>0</v>
      </c>
      <c r="DV87" s="9">
        <f t="shared" si="57"/>
        <v>1</v>
      </c>
      <c r="DW87" s="9">
        <f t="shared" si="58"/>
        <v>0</v>
      </c>
      <c r="DX87" s="9">
        <f t="shared" si="59"/>
        <v>0</v>
      </c>
      <c r="DY87" s="10">
        <f t="shared" si="60"/>
        <v>0</v>
      </c>
      <c r="DZ87" s="9">
        <f t="shared" si="61"/>
        <v>0</v>
      </c>
      <c r="EA87" s="10">
        <f t="shared" si="62"/>
        <v>0</v>
      </c>
      <c r="EB87" s="9">
        <f t="shared" si="63"/>
        <v>0</v>
      </c>
      <c r="EC87" s="9">
        <f t="shared" si="64"/>
        <v>0</v>
      </c>
      <c r="ED87" s="9">
        <f t="shared" si="65"/>
        <v>0</v>
      </c>
      <c r="EE87" s="9">
        <f t="shared" si="66"/>
        <v>1</v>
      </c>
      <c r="EF87" s="9">
        <v>1</v>
      </c>
      <c r="EG87" s="9">
        <f t="shared" si="67"/>
        <v>0</v>
      </c>
      <c r="EH87" s="9">
        <f t="shared" si="68"/>
        <v>1</v>
      </c>
      <c r="EI87" s="9">
        <f t="shared" si="69"/>
        <v>0</v>
      </c>
      <c r="EJ87" s="9">
        <f t="shared" si="70"/>
        <v>0</v>
      </c>
      <c r="EK87" s="9">
        <f t="shared" si="71"/>
        <v>0</v>
      </c>
      <c r="EL87" s="9">
        <f t="shared" si="72"/>
        <v>0</v>
      </c>
      <c r="EM87" s="9">
        <f t="shared" si="73"/>
        <v>0</v>
      </c>
      <c r="EN87" s="9">
        <f t="shared" si="74"/>
        <v>0</v>
      </c>
      <c r="EO87" s="9">
        <f t="shared" si="75"/>
        <v>0</v>
      </c>
      <c r="EP87" s="9">
        <f t="shared" si="76"/>
        <v>0</v>
      </c>
      <c r="EQ87" s="9">
        <f t="shared" si="77"/>
        <v>0</v>
      </c>
      <c r="ER87" s="9">
        <f t="shared" si="78"/>
        <v>0</v>
      </c>
      <c r="ES87" s="9">
        <f t="shared" si="79"/>
        <v>1</v>
      </c>
      <c r="ET87" s="10">
        <f t="shared" si="80"/>
        <v>0</v>
      </c>
      <c r="EU87" s="10">
        <f t="shared" si="81"/>
        <v>0</v>
      </c>
      <c r="EV87" s="10">
        <f t="shared" si="82"/>
        <v>0</v>
      </c>
      <c r="EW87" s="10">
        <f t="shared" si="83"/>
        <v>0</v>
      </c>
      <c r="EX87" s="10">
        <f t="shared" si="84"/>
        <v>0</v>
      </c>
      <c r="EY87" s="10">
        <f t="shared" si="85"/>
        <v>0</v>
      </c>
      <c r="EZ87" s="10">
        <f t="shared" si="86"/>
        <v>0</v>
      </c>
      <c r="FA87" s="10">
        <f t="shared" si="87"/>
        <v>0</v>
      </c>
      <c r="FB87" s="10">
        <f t="shared" si="88"/>
        <v>1</v>
      </c>
      <c r="FC87" s="10">
        <f t="shared" si="89"/>
        <v>0</v>
      </c>
      <c r="FD87" s="10">
        <f t="shared" si="90"/>
        <v>0</v>
      </c>
      <c r="FE87" s="10">
        <f t="shared" si="91"/>
        <v>0</v>
      </c>
    </row>
    <row r="88" spans="1:161">
      <c r="A88" t="s">
        <v>179</v>
      </c>
      <c r="B88" t="s">
        <v>179</v>
      </c>
      <c r="C88" t="s">
        <v>1187</v>
      </c>
      <c r="D88">
        <v>1</v>
      </c>
      <c r="E88">
        <v>1</v>
      </c>
      <c r="F88" t="s">
        <v>180</v>
      </c>
      <c r="G88" t="s">
        <v>181</v>
      </c>
      <c r="H88" t="s">
        <v>179</v>
      </c>
      <c r="I88" s="8"/>
      <c r="J88" s="7" t="s">
        <v>896</v>
      </c>
      <c r="K88" s="7" t="s">
        <v>1131</v>
      </c>
      <c r="L88" s="8">
        <v>0</v>
      </c>
      <c r="M88" s="8">
        <v>1</v>
      </c>
      <c r="N88" s="8">
        <v>0</v>
      </c>
      <c r="O88" s="8">
        <v>1</v>
      </c>
      <c r="P88" s="8">
        <v>0</v>
      </c>
      <c r="Q88" s="8">
        <v>0</v>
      </c>
      <c r="R88" s="8">
        <v>0</v>
      </c>
      <c r="S88" s="8">
        <v>0</v>
      </c>
      <c r="T88" s="8">
        <v>0</v>
      </c>
      <c r="U88" s="8">
        <v>0</v>
      </c>
      <c r="V88" s="8">
        <v>0</v>
      </c>
      <c r="W88" s="8">
        <v>0</v>
      </c>
      <c r="X88" s="8">
        <v>0</v>
      </c>
      <c r="Y88" s="8">
        <v>0</v>
      </c>
      <c r="Z88" s="8">
        <v>0</v>
      </c>
      <c r="AA88" s="8">
        <v>0</v>
      </c>
      <c r="AB88" s="7" t="s">
        <v>1142</v>
      </c>
      <c r="AC88" s="1">
        <v>0</v>
      </c>
      <c r="AD88" s="1">
        <v>0</v>
      </c>
      <c r="AE88" s="7" t="s">
        <v>1133</v>
      </c>
      <c r="AF88" s="8">
        <v>204924000000</v>
      </c>
      <c r="AG88" s="8"/>
      <c r="AH88" s="7" t="s">
        <v>896</v>
      </c>
      <c r="AI88" s="8"/>
      <c r="AJ88" s="8"/>
      <c r="AK88" s="8">
        <v>58</v>
      </c>
      <c r="AL88" s="8">
        <v>178.56239318847656</v>
      </c>
      <c r="AM88" s="8">
        <v>5.6309998035430908E-3</v>
      </c>
      <c r="AN88" s="8">
        <v>56.224998474121094</v>
      </c>
      <c r="AO88" s="36">
        <v>0.27</v>
      </c>
      <c r="AP88" s="36">
        <v>0.375</v>
      </c>
      <c r="AQ88" s="36">
        <v>0.9</v>
      </c>
      <c r="AR88" s="36">
        <v>0.5</v>
      </c>
      <c r="AS88" s="36">
        <v>1</v>
      </c>
      <c r="AT88" s="36">
        <v>0.8</v>
      </c>
      <c r="AU88" s="36">
        <v>1</v>
      </c>
      <c r="AV88" s="36">
        <v>1</v>
      </c>
      <c r="AW88" s="36">
        <v>1</v>
      </c>
      <c r="AX88" s="36">
        <v>1</v>
      </c>
      <c r="AY88" s="36">
        <v>0.5</v>
      </c>
      <c r="AZ88" s="36">
        <v>0</v>
      </c>
      <c r="BA88" s="36">
        <v>0.4</v>
      </c>
      <c r="BB88" s="36">
        <v>0.75</v>
      </c>
      <c r="BC88" s="36">
        <v>0.25</v>
      </c>
      <c r="BD88" s="36">
        <v>0.5</v>
      </c>
      <c r="BE88" s="36">
        <v>0.56000000000000005</v>
      </c>
      <c r="BF88" s="36">
        <v>0.3</v>
      </c>
      <c r="BG88" s="36">
        <v>0</v>
      </c>
      <c r="BH88" s="36">
        <v>0.14000000000000001</v>
      </c>
      <c r="BI88" s="36">
        <v>60.9</v>
      </c>
      <c r="BJ88" s="36">
        <v>96</v>
      </c>
      <c r="BK88" s="36">
        <v>40</v>
      </c>
      <c r="BL88" s="36">
        <v>25</v>
      </c>
      <c r="BM88" s="8">
        <v>1.0139000369235873E-3</v>
      </c>
      <c r="BN88" s="8">
        <v>466417431.80000001</v>
      </c>
      <c r="BO88" t="s">
        <v>179</v>
      </c>
      <c r="BP88" s="8">
        <v>1</v>
      </c>
      <c r="BQ88" s="8">
        <v>1</v>
      </c>
      <c r="BR88" s="8">
        <v>98013708288</v>
      </c>
      <c r="BS88" s="8">
        <v>0</v>
      </c>
      <c r="BT88" s="8"/>
      <c r="BU88" s="8"/>
      <c r="BV88" s="8"/>
      <c r="BW88" s="8"/>
      <c r="BX88" s="8">
        <v>1.3428868975377596E-3</v>
      </c>
      <c r="BY88" s="8"/>
      <c r="BZ88" s="8">
        <v>26</v>
      </c>
      <c r="CA88" s="7" t="s">
        <v>1143</v>
      </c>
      <c r="CB88" s="8">
        <v>204924000000</v>
      </c>
      <c r="CC88" s="8">
        <v>4000</v>
      </c>
      <c r="CD88" s="8"/>
      <c r="CE88" s="8"/>
      <c r="CF88" s="8">
        <v>0.2800000011920929</v>
      </c>
      <c r="CG88" s="8">
        <v>616464871.45047104</v>
      </c>
      <c r="CH88" s="8">
        <v>0</v>
      </c>
      <c r="CI88" s="8" t="s">
        <v>1144</v>
      </c>
      <c r="CJ88" s="8">
        <v>0</v>
      </c>
      <c r="CK88" s="8">
        <v>0</v>
      </c>
      <c r="CL88" s="8">
        <v>0</v>
      </c>
      <c r="CM88" s="8">
        <v>0</v>
      </c>
      <c r="CN88" s="8">
        <v>1</v>
      </c>
      <c r="CO88" s="8">
        <v>0</v>
      </c>
      <c r="CP88" s="8">
        <v>0</v>
      </c>
      <c r="CQ88" s="8">
        <v>0</v>
      </c>
      <c r="CR88" s="8">
        <v>0</v>
      </c>
      <c r="CS88" s="8">
        <v>0</v>
      </c>
      <c r="CT88" s="8">
        <v>0</v>
      </c>
      <c r="CU88" s="8">
        <v>0</v>
      </c>
      <c r="CV88" s="8">
        <v>0</v>
      </c>
      <c r="CW88" s="8">
        <v>0</v>
      </c>
      <c r="CX88" s="8">
        <v>0</v>
      </c>
      <c r="CY88" s="8">
        <v>1</v>
      </c>
      <c r="CZ88" s="9">
        <f>IFERROR(VLOOKUP(A88,'FSI2020 Results'!B:H,4,0),"")</f>
        <v>218.99670776158737</v>
      </c>
      <c r="DA88" s="9">
        <f>IFERROR(VLOOKUP(A88,'FSI2020 Results'!B:H,5,0),"")</f>
        <v>6.4314564704749545E-3</v>
      </c>
      <c r="DB88" s="9">
        <f>IFERROR(VLOOKUP(A88,'FSI2020 Results'!B:H,6,0),"")</f>
        <v>59.2</v>
      </c>
      <c r="DC88" s="9">
        <f>IFERROR(VLOOKUP($A88,'SS2020'!$A:$AB,24,0),"")</f>
        <v>59.2</v>
      </c>
      <c r="DD88" s="9">
        <f>IFERROR(VLOOKUP($A88,'SS2020'!$A:$AB,25,0),"")</f>
        <v>63.4</v>
      </c>
      <c r="DE88" s="9">
        <f>IFERROR(VLOOKUP($A88,'SS2020'!$A:$AB,26,0),"")</f>
        <v>96</v>
      </c>
      <c r="DF88" s="9">
        <f>IFERROR(VLOOKUP($A88,'SS2020'!$A:$AB,27,0),"")</f>
        <v>52.5</v>
      </c>
      <c r="DG88" s="39">
        <f>IFERROR(VLOOKUP(A88,'GSW2020'!A:D,4,0),"")</f>
        <v>1.1760272840039593E-3</v>
      </c>
      <c r="DH88" s="9">
        <f>IFERROR(VLOOKUP(A88,'GSW2020'!A:E,5,0),"")</f>
        <v>616464871.45047104</v>
      </c>
      <c r="DI88" s="9">
        <f t="shared" si="46"/>
        <v>1</v>
      </c>
      <c r="DJ88" s="9">
        <f t="shared" si="47"/>
        <v>1</v>
      </c>
      <c r="DK88" s="9" t="str">
        <f>IFERROR(IF(INDEX('FSI2020 Results'!A:A,MATCH('Country characteristics'!A171,'FSI2020 Results'!B:B,0))&lt;11,1,0),"")</f>
        <v/>
      </c>
      <c r="DL88" s="9" t="str">
        <f>IFERROR(IF(INDEX('FSI2020 Results'!A:A,MATCH('Country characteristics'!A171,'FSI2020 Results'!B:B,0))&lt;16,1,0),"")</f>
        <v/>
      </c>
      <c r="DM88" s="10">
        <f t="shared" si="48"/>
        <v>0</v>
      </c>
      <c r="DN88" s="9">
        <f t="shared" si="49"/>
        <v>0</v>
      </c>
      <c r="DO88" s="9">
        <f t="shared" si="50"/>
        <v>0</v>
      </c>
      <c r="DP88" s="10">
        <f t="shared" si="51"/>
        <v>0</v>
      </c>
      <c r="DQ88" s="9">
        <f t="shared" si="52"/>
        <v>0</v>
      </c>
      <c r="DR88" s="9">
        <f t="shared" si="53"/>
        <v>0</v>
      </c>
      <c r="DS88" s="9">
        <f t="shared" si="54"/>
        <v>0</v>
      </c>
      <c r="DT88" s="10">
        <f t="shared" si="55"/>
        <v>1</v>
      </c>
      <c r="DU88" s="10">
        <f t="shared" si="56"/>
        <v>0</v>
      </c>
      <c r="DV88" s="9">
        <f t="shared" si="57"/>
        <v>1</v>
      </c>
      <c r="DW88" s="9">
        <f t="shared" si="58"/>
        <v>0</v>
      </c>
      <c r="DX88" s="9">
        <f t="shared" si="59"/>
        <v>0</v>
      </c>
      <c r="DY88" s="10">
        <f t="shared" si="60"/>
        <v>0</v>
      </c>
      <c r="DZ88" s="9">
        <f t="shared" si="61"/>
        <v>0</v>
      </c>
      <c r="EA88" s="10">
        <f t="shared" si="62"/>
        <v>0</v>
      </c>
      <c r="EB88" s="9">
        <f t="shared" si="63"/>
        <v>0</v>
      </c>
      <c r="EC88" s="9">
        <f t="shared" si="64"/>
        <v>0</v>
      </c>
      <c r="ED88" s="9">
        <f t="shared" si="65"/>
        <v>0</v>
      </c>
      <c r="EE88" s="9">
        <f t="shared" si="66"/>
        <v>0</v>
      </c>
      <c r="EF88" s="9">
        <v>1</v>
      </c>
      <c r="EG88" s="9">
        <f t="shared" si="67"/>
        <v>0</v>
      </c>
      <c r="EH88" s="9">
        <f t="shared" si="68"/>
        <v>0</v>
      </c>
      <c r="EI88" s="9">
        <f t="shared" si="69"/>
        <v>0</v>
      </c>
      <c r="EJ88" s="9">
        <f t="shared" si="70"/>
        <v>1</v>
      </c>
      <c r="EK88" s="9">
        <f t="shared" si="71"/>
        <v>0</v>
      </c>
      <c r="EL88" s="9">
        <f t="shared" si="72"/>
        <v>0</v>
      </c>
      <c r="EM88" s="9">
        <f t="shared" si="73"/>
        <v>0</v>
      </c>
      <c r="EN88" s="9">
        <f t="shared" si="74"/>
        <v>0</v>
      </c>
      <c r="EO88" s="9">
        <f t="shared" si="75"/>
        <v>0</v>
      </c>
      <c r="EP88" s="9">
        <f t="shared" si="76"/>
        <v>0</v>
      </c>
      <c r="EQ88" s="9">
        <f t="shared" si="77"/>
        <v>0</v>
      </c>
      <c r="ER88" s="9">
        <f t="shared" si="78"/>
        <v>0</v>
      </c>
      <c r="ES88" s="9">
        <f t="shared" si="79"/>
        <v>1</v>
      </c>
      <c r="ET88" s="10">
        <f t="shared" si="80"/>
        <v>0</v>
      </c>
      <c r="EU88" s="10">
        <f t="shared" si="81"/>
        <v>0</v>
      </c>
      <c r="EV88" s="10">
        <f t="shared" si="82"/>
        <v>0</v>
      </c>
      <c r="EW88" s="10">
        <f t="shared" si="83"/>
        <v>0</v>
      </c>
      <c r="EX88" s="10">
        <f t="shared" si="84"/>
        <v>0</v>
      </c>
      <c r="EY88" s="10">
        <f t="shared" si="85"/>
        <v>0</v>
      </c>
      <c r="EZ88" s="10">
        <f t="shared" si="86"/>
        <v>0</v>
      </c>
      <c r="FA88" s="10">
        <f t="shared" si="87"/>
        <v>0</v>
      </c>
      <c r="FB88" s="10">
        <f t="shared" si="88"/>
        <v>0</v>
      </c>
      <c r="FC88" s="10">
        <f t="shared" si="89"/>
        <v>0</v>
      </c>
      <c r="FD88" s="10">
        <f t="shared" si="90"/>
        <v>0</v>
      </c>
      <c r="FE88" s="10">
        <f t="shared" si="91"/>
        <v>1</v>
      </c>
    </row>
    <row r="89" spans="1:161">
      <c r="A89" t="s">
        <v>110</v>
      </c>
      <c r="D89">
        <v>0</v>
      </c>
      <c r="E89">
        <v>1</v>
      </c>
      <c r="F89" t="s">
        <v>111</v>
      </c>
      <c r="G89" t="s">
        <v>112</v>
      </c>
      <c r="H89" t="s">
        <v>110</v>
      </c>
      <c r="I89" s="8">
        <v>1</v>
      </c>
      <c r="J89" s="7" t="s">
        <v>1135</v>
      </c>
      <c r="K89" s="7" t="s">
        <v>1128</v>
      </c>
      <c r="L89" s="8">
        <v>0</v>
      </c>
      <c r="M89" s="8">
        <v>0</v>
      </c>
      <c r="N89" s="8">
        <v>0</v>
      </c>
      <c r="O89" s="8">
        <v>1</v>
      </c>
      <c r="P89" s="8">
        <v>0</v>
      </c>
      <c r="Q89" s="8">
        <v>0</v>
      </c>
      <c r="R89" s="8">
        <v>0</v>
      </c>
      <c r="S89" s="8">
        <v>0</v>
      </c>
      <c r="T89" s="8">
        <v>0</v>
      </c>
      <c r="U89" s="8">
        <v>0</v>
      </c>
      <c r="V89" s="8">
        <v>0</v>
      </c>
      <c r="W89" s="8">
        <v>0</v>
      </c>
      <c r="X89" s="8">
        <v>1</v>
      </c>
      <c r="Y89" s="8">
        <v>0</v>
      </c>
      <c r="Z89" s="8">
        <v>0</v>
      </c>
      <c r="AA89" s="8">
        <v>0</v>
      </c>
      <c r="AB89" s="7" t="s">
        <v>1135</v>
      </c>
      <c r="AC89" s="1">
        <v>1</v>
      </c>
      <c r="AD89" s="1">
        <v>0</v>
      </c>
      <c r="AE89" s="7" t="s">
        <v>1136</v>
      </c>
      <c r="AF89" s="8">
        <v>397270000000</v>
      </c>
      <c r="AG89" s="8"/>
      <c r="AH89" s="7" t="s">
        <v>896</v>
      </c>
      <c r="AI89" s="8"/>
      <c r="AJ89" s="8"/>
      <c r="AK89" s="8"/>
      <c r="AL89" s="8"/>
      <c r="AM89" s="8"/>
      <c r="AN89" s="8"/>
      <c r="AO89" s="36" t="s">
        <v>896</v>
      </c>
      <c r="AP89" s="36" t="s">
        <v>896</v>
      </c>
      <c r="AQ89" s="36" t="s">
        <v>896</v>
      </c>
      <c r="AR89" s="36" t="s">
        <v>896</v>
      </c>
      <c r="AS89" s="36" t="s">
        <v>896</v>
      </c>
      <c r="AT89" s="36" t="s">
        <v>896</v>
      </c>
      <c r="AU89" s="36" t="s">
        <v>896</v>
      </c>
      <c r="AV89" s="36" t="s">
        <v>896</v>
      </c>
      <c r="AW89" s="36" t="s">
        <v>896</v>
      </c>
      <c r="AX89" s="36" t="s">
        <v>896</v>
      </c>
      <c r="AY89" s="36" t="s">
        <v>896</v>
      </c>
      <c r="AZ89" s="36" t="s">
        <v>896</v>
      </c>
      <c r="BA89" s="36" t="s">
        <v>896</v>
      </c>
      <c r="BB89" s="36" t="s">
        <v>896</v>
      </c>
      <c r="BC89" s="36" t="s">
        <v>896</v>
      </c>
      <c r="BD89" s="36" t="s">
        <v>896</v>
      </c>
      <c r="BE89" s="36" t="s">
        <v>896</v>
      </c>
      <c r="BF89" s="36" t="s">
        <v>896</v>
      </c>
      <c r="BG89" s="36" t="s">
        <v>896</v>
      </c>
      <c r="BH89" s="36" t="s">
        <v>896</v>
      </c>
      <c r="BI89" s="36" t="s">
        <v>896</v>
      </c>
      <c r="BJ89" s="36" t="s">
        <v>896</v>
      </c>
      <c r="BK89" s="36" t="s">
        <v>896</v>
      </c>
      <c r="BL89" s="36" t="s">
        <v>896</v>
      </c>
      <c r="BM89" s="8">
        <v>5.6279997806996107E-4</v>
      </c>
      <c r="BN89" s="8" t="s">
        <v>896</v>
      </c>
      <c r="BO89" t="s">
        <v>110</v>
      </c>
      <c r="BP89" s="8">
        <v>0</v>
      </c>
      <c r="BQ89" s="8">
        <v>1</v>
      </c>
      <c r="BR89" s="8">
        <v>0</v>
      </c>
      <c r="BS89" s="8">
        <v>0</v>
      </c>
      <c r="BT89" s="8"/>
      <c r="BU89" s="8"/>
      <c r="BV89" s="8"/>
      <c r="BW89" s="8"/>
      <c r="BX89" s="8">
        <v>1.1386793854729776E-3</v>
      </c>
      <c r="BY89" s="8"/>
      <c r="BZ89" s="8">
        <v>10</v>
      </c>
      <c r="CA89" s="7" t="s">
        <v>1143</v>
      </c>
      <c r="CB89" s="8">
        <v>397270000000</v>
      </c>
      <c r="CC89" s="8">
        <v>2751</v>
      </c>
      <c r="CD89" s="8"/>
      <c r="CE89" s="8"/>
      <c r="CF89" s="8">
        <v>0.30000001192092896</v>
      </c>
      <c r="CG89" s="8">
        <v>539486360.74476898</v>
      </c>
      <c r="CH89" s="8">
        <v>0</v>
      </c>
      <c r="CI89" s="8" t="s">
        <v>1014</v>
      </c>
      <c r="CJ89" s="8">
        <v>0</v>
      </c>
      <c r="CK89" s="8">
        <v>1</v>
      </c>
      <c r="CL89" s="8">
        <v>1</v>
      </c>
      <c r="CM89" s="8">
        <v>0</v>
      </c>
      <c r="CN89" s="8">
        <v>0</v>
      </c>
      <c r="CO89" s="8">
        <v>0</v>
      </c>
      <c r="CP89" s="8">
        <v>0</v>
      </c>
      <c r="CQ89" s="8">
        <v>0</v>
      </c>
      <c r="CR89" s="8">
        <v>0</v>
      </c>
      <c r="CS89" s="8">
        <v>0</v>
      </c>
      <c r="CT89" s="8">
        <v>1</v>
      </c>
      <c r="CU89" s="8">
        <v>0</v>
      </c>
      <c r="CV89" s="8">
        <v>0</v>
      </c>
      <c r="CW89" s="8">
        <v>0</v>
      </c>
      <c r="CX89" s="8">
        <v>0</v>
      </c>
      <c r="CY89" s="8">
        <v>0</v>
      </c>
      <c r="CZ89" s="9">
        <f>IFERROR(VLOOKUP(A89,'FSI2020 Results'!B:H,4,0),"")</f>
        <v>348.53484523699916</v>
      </c>
      <c r="DA89" s="9">
        <f>IFERROR(VLOOKUP(A89,'FSI2020 Results'!B:H,5,0),"")</f>
        <v>1.0235709515897416E-2</v>
      </c>
      <c r="DB89" s="9">
        <f>IFERROR(VLOOKUP(A89,'FSI2020 Results'!B:H,6,0),"")</f>
        <v>70.150000000000006</v>
      </c>
      <c r="DC89" s="9">
        <f>IFERROR(VLOOKUP($A89,'SS2020'!$A:$AB,24,0),"")</f>
        <v>70.150000000000006</v>
      </c>
      <c r="DD89" s="9">
        <f>IFERROR(VLOOKUP($A89,'SS2020'!$A:$AB,25,0),"")</f>
        <v>66.599999999999994</v>
      </c>
      <c r="DE89" s="9">
        <f>IFERROR(VLOOKUP($A89,'SS2020'!$A:$AB,26,0),"")</f>
        <v>95</v>
      </c>
      <c r="DF89" s="9">
        <f>IFERROR(VLOOKUP($A89,'SS2020'!$A:$AB,27,0),"")</f>
        <v>74.583333333333329</v>
      </c>
      <c r="DG89" s="39">
        <f>IFERROR(VLOOKUP(A89,'GSW2020'!A:D,4,0),"")</f>
        <v>1.0291757226832104E-3</v>
      </c>
      <c r="DH89" s="9">
        <f>IFERROR(VLOOKUP(A89,'GSW2020'!A:E,5,0),"")</f>
        <v>539486360.74476898</v>
      </c>
      <c r="DI89" s="9">
        <f t="shared" si="46"/>
        <v>1</v>
      </c>
      <c r="DJ89" s="9">
        <f t="shared" si="47"/>
        <v>1</v>
      </c>
      <c r="DK89" s="9" t="str">
        <f>IFERROR(IF(INDEX('FSI2020 Results'!A:A,MATCH('Country characteristics'!A174,'FSI2020 Results'!B:B,0))&lt;11,1,0),"")</f>
        <v/>
      </c>
      <c r="DL89" s="9" t="str">
        <f>IFERROR(IF(INDEX('FSI2020 Results'!A:A,MATCH('Country characteristics'!A174,'FSI2020 Results'!B:B,0))&lt;16,1,0),"")</f>
        <v/>
      </c>
      <c r="DM89" s="10">
        <f t="shared" si="48"/>
        <v>0</v>
      </c>
      <c r="DN89" s="9">
        <f t="shared" si="49"/>
        <v>0</v>
      </c>
      <c r="DO89" s="9">
        <f t="shared" si="50"/>
        <v>0</v>
      </c>
      <c r="DP89" s="10">
        <f t="shared" si="51"/>
        <v>0</v>
      </c>
      <c r="DQ89" s="9">
        <f t="shared" si="52"/>
        <v>0</v>
      </c>
      <c r="DR89" s="9">
        <f t="shared" si="53"/>
        <v>0</v>
      </c>
      <c r="DS89" s="9">
        <f t="shared" si="54"/>
        <v>0</v>
      </c>
      <c r="DT89" s="10">
        <f t="shared" si="55"/>
        <v>0</v>
      </c>
      <c r="DU89" s="10">
        <f t="shared" si="56"/>
        <v>0</v>
      </c>
      <c r="DV89" s="9">
        <f t="shared" si="57"/>
        <v>0</v>
      </c>
      <c r="DW89" s="9">
        <f t="shared" si="58"/>
        <v>0</v>
      </c>
      <c r="DX89" s="9">
        <f t="shared" si="59"/>
        <v>0</v>
      </c>
      <c r="DY89" s="10">
        <f t="shared" si="60"/>
        <v>0</v>
      </c>
      <c r="DZ89" s="9">
        <f t="shared" si="61"/>
        <v>0</v>
      </c>
      <c r="EA89" s="10">
        <f t="shared" si="62"/>
        <v>0</v>
      </c>
      <c r="EB89" s="9">
        <f t="shared" si="63"/>
        <v>0</v>
      </c>
      <c r="EC89" s="9">
        <f t="shared" si="64"/>
        <v>1</v>
      </c>
      <c r="ED89" s="9">
        <f t="shared" si="65"/>
        <v>1</v>
      </c>
      <c r="EE89" s="9">
        <f t="shared" si="66"/>
        <v>0</v>
      </c>
      <c r="EF89" s="9">
        <v>1</v>
      </c>
      <c r="EG89" s="9">
        <f t="shared" si="67"/>
        <v>0</v>
      </c>
      <c r="EH89" s="9">
        <f t="shared" si="68"/>
        <v>0</v>
      </c>
      <c r="EI89" s="9">
        <f t="shared" si="69"/>
        <v>0</v>
      </c>
      <c r="EJ89" s="9">
        <f t="shared" si="70"/>
        <v>0</v>
      </c>
      <c r="EK89" s="9">
        <f t="shared" si="71"/>
        <v>1</v>
      </c>
      <c r="EL89" s="9">
        <f t="shared" si="72"/>
        <v>0</v>
      </c>
      <c r="EM89" s="9">
        <f t="shared" si="73"/>
        <v>0</v>
      </c>
      <c r="EN89" s="9">
        <f t="shared" si="74"/>
        <v>1</v>
      </c>
      <c r="EO89" s="9">
        <f t="shared" si="75"/>
        <v>0</v>
      </c>
      <c r="EP89" s="9">
        <f t="shared" si="76"/>
        <v>0</v>
      </c>
      <c r="EQ89" s="9">
        <f t="shared" si="77"/>
        <v>1</v>
      </c>
      <c r="ER89" s="9">
        <f t="shared" si="78"/>
        <v>0</v>
      </c>
      <c r="ES89" s="9">
        <f t="shared" si="79"/>
        <v>0</v>
      </c>
      <c r="ET89" s="10">
        <f t="shared" si="80"/>
        <v>0</v>
      </c>
      <c r="EU89" s="10">
        <f t="shared" si="81"/>
        <v>0</v>
      </c>
      <c r="EV89" s="10">
        <f t="shared" si="82"/>
        <v>1</v>
      </c>
      <c r="EW89" s="10">
        <f t="shared" si="83"/>
        <v>1</v>
      </c>
      <c r="EX89" s="10">
        <f t="shared" si="84"/>
        <v>0</v>
      </c>
      <c r="EY89" s="10">
        <f t="shared" si="85"/>
        <v>0</v>
      </c>
      <c r="EZ89" s="10">
        <f t="shared" si="86"/>
        <v>1</v>
      </c>
      <c r="FA89" s="10">
        <f t="shared" si="87"/>
        <v>0</v>
      </c>
      <c r="FB89" s="10">
        <f t="shared" si="88"/>
        <v>0</v>
      </c>
      <c r="FC89" s="10">
        <f t="shared" si="89"/>
        <v>0</v>
      </c>
      <c r="FD89" s="10">
        <f t="shared" si="90"/>
        <v>0</v>
      </c>
      <c r="FE89" s="10">
        <f t="shared" si="91"/>
        <v>0</v>
      </c>
    </row>
    <row r="90" spans="1:161">
      <c r="A90" t="s">
        <v>221</v>
      </c>
      <c r="B90" t="s">
        <v>221</v>
      </c>
      <c r="C90" t="s">
        <v>1188</v>
      </c>
      <c r="D90">
        <v>1</v>
      </c>
      <c r="E90">
        <v>1</v>
      </c>
      <c r="F90" t="s">
        <v>222</v>
      </c>
      <c r="G90" t="s">
        <v>223</v>
      </c>
      <c r="H90" t="s">
        <v>221</v>
      </c>
      <c r="I90" s="8"/>
      <c r="J90" s="7" t="s">
        <v>896</v>
      </c>
      <c r="K90" s="7" t="s">
        <v>1131</v>
      </c>
      <c r="L90" s="8">
        <v>0</v>
      </c>
      <c r="M90" s="8">
        <v>1</v>
      </c>
      <c r="N90" s="8">
        <v>0</v>
      </c>
      <c r="O90" s="8">
        <v>1</v>
      </c>
      <c r="P90" s="8">
        <v>0</v>
      </c>
      <c r="Q90" s="8">
        <v>0</v>
      </c>
      <c r="R90" s="8">
        <v>0</v>
      </c>
      <c r="S90" s="8">
        <v>0</v>
      </c>
      <c r="T90" s="8">
        <v>0</v>
      </c>
      <c r="U90" s="8">
        <v>0</v>
      </c>
      <c r="V90" s="8">
        <v>0</v>
      </c>
      <c r="W90" s="8">
        <v>0</v>
      </c>
      <c r="X90" s="8">
        <v>0</v>
      </c>
      <c r="Y90" s="8">
        <v>0</v>
      </c>
      <c r="Z90" s="8">
        <v>0</v>
      </c>
      <c r="AA90" s="8">
        <v>0</v>
      </c>
      <c r="AB90" s="7" t="s">
        <v>1132</v>
      </c>
      <c r="AC90" s="1">
        <v>0</v>
      </c>
      <c r="AD90" s="1">
        <v>0</v>
      </c>
      <c r="AE90" s="7" t="s">
        <v>1133</v>
      </c>
      <c r="AF90" s="8">
        <v>434167000000</v>
      </c>
      <c r="AG90" s="8"/>
      <c r="AH90" s="7" t="s">
        <v>896</v>
      </c>
      <c r="AI90" s="8"/>
      <c r="AJ90" s="8"/>
      <c r="AK90" s="8">
        <v>45</v>
      </c>
      <c r="AL90" s="8">
        <v>242.84840393066406</v>
      </c>
      <c r="AM90" s="8">
        <v>7.6582999899983406E-3</v>
      </c>
      <c r="AN90" s="8">
        <v>51.575000762939453</v>
      </c>
      <c r="AO90" s="36">
        <v>0.2</v>
      </c>
      <c r="AP90" s="36">
        <v>0.75</v>
      </c>
      <c r="AQ90" s="36">
        <v>0.9</v>
      </c>
      <c r="AR90" s="36">
        <v>0.5</v>
      </c>
      <c r="AS90" s="36">
        <v>0.625</v>
      </c>
      <c r="AT90" s="36">
        <v>0.85</v>
      </c>
      <c r="AU90" s="36">
        <v>0.25</v>
      </c>
      <c r="AV90" s="36">
        <v>1</v>
      </c>
      <c r="AW90" s="36">
        <v>1</v>
      </c>
      <c r="AX90" s="36">
        <v>1</v>
      </c>
      <c r="AY90" s="36">
        <v>0.625</v>
      </c>
      <c r="AZ90" s="36">
        <v>0</v>
      </c>
      <c r="BA90" s="36">
        <v>0.3</v>
      </c>
      <c r="BB90" s="36">
        <v>1</v>
      </c>
      <c r="BC90" s="36">
        <v>0.25</v>
      </c>
      <c r="BD90" s="36">
        <v>0.4</v>
      </c>
      <c r="BE90" s="36">
        <v>0.48</v>
      </c>
      <c r="BF90" s="36">
        <v>0.01</v>
      </c>
      <c r="BG90" s="36">
        <v>0</v>
      </c>
      <c r="BH90" s="36">
        <v>0.17499999999999999</v>
      </c>
      <c r="BI90" s="36">
        <v>59.5</v>
      </c>
      <c r="BJ90" s="36">
        <v>82</v>
      </c>
      <c r="BK90" s="36">
        <v>42.916670000000003</v>
      </c>
      <c r="BL90" s="36">
        <v>16.625</v>
      </c>
      <c r="BM90" s="8">
        <v>5.5468999780714512E-3</v>
      </c>
      <c r="BN90" s="8">
        <v>2551658022</v>
      </c>
      <c r="BO90" t="s">
        <v>221</v>
      </c>
      <c r="BP90" s="8">
        <v>1</v>
      </c>
      <c r="BQ90" s="8">
        <v>1</v>
      </c>
      <c r="BR90" s="8">
        <v>1154348613632</v>
      </c>
      <c r="BS90" s="8">
        <v>0</v>
      </c>
      <c r="BT90" s="8"/>
      <c r="BU90" s="8"/>
      <c r="BV90" s="8"/>
      <c r="BW90" s="8"/>
      <c r="BX90" s="8">
        <v>4.3768023326381392E-3</v>
      </c>
      <c r="BY90" s="8"/>
      <c r="BZ90" s="8">
        <v>113</v>
      </c>
      <c r="CA90" s="7" t="s">
        <v>1164</v>
      </c>
      <c r="CB90" s="8">
        <v>434167000000</v>
      </c>
      <c r="CC90" s="8">
        <v>5600</v>
      </c>
      <c r="CD90" s="8"/>
      <c r="CE90" s="8"/>
      <c r="CF90" s="8">
        <v>0.23000000417232513</v>
      </c>
      <c r="CG90" s="8">
        <v>3139257648.7643399</v>
      </c>
      <c r="CH90" s="8">
        <v>1</v>
      </c>
      <c r="CI90" s="8" t="s">
        <v>1134</v>
      </c>
      <c r="CJ90" s="8">
        <v>0</v>
      </c>
      <c r="CK90" s="8">
        <v>0</v>
      </c>
      <c r="CL90" s="8">
        <v>0</v>
      </c>
      <c r="CM90" s="8">
        <v>0</v>
      </c>
      <c r="CN90" s="8">
        <v>1</v>
      </c>
      <c r="CO90" s="8">
        <v>0</v>
      </c>
      <c r="CP90" s="8">
        <v>0</v>
      </c>
      <c r="CQ90" s="8">
        <v>0</v>
      </c>
      <c r="CR90" s="8">
        <v>0</v>
      </c>
      <c r="CS90" s="8">
        <v>0</v>
      </c>
      <c r="CT90" s="8">
        <v>0</v>
      </c>
      <c r="CU90" s="8">
        <v>0</v>
      </c>
      <c r="CV90" s="8">
        <v>1</v>
      </c>
      <c r="CW90" s="8">
        <v>0</v>
      </c>
      <c r="CX90" s="8">
        <v>0</v>
      </c>
      <c r="CY90" s="8">
        <v>0</v>
      </c>
      <c r="CZ90" s="9">
        <f>IFERROR(VLOOKUP(A90,'FSI2020 Results'!B:H,4,0),"")</f>
        <v>157.87857103539508</v>
      </c>
      <c r="DA90" s="9">
        <f>IFERROR(VLOOKUP(A90,'FSI2020 Results'!B:H,5,0),"")</f>
        <v>4.6365498715183586E-3</v>
      </c>
      <c r="DB90" s="9">
        <f>IFERROR(VLOOKUP(A90,'FSI2020 Results'!B:H,6,0),"")</f>
        <v>44.3</v>
      </c>
      <c r="DC90" s="9">
        <f>IFERROR(VLOOKUP($A90,'SS2020'!$A:$AB,24,0),"")</f>
        <v>44.3</v>
      </c>
      <c r="DD90" s="9">
        <f>IFERROR(VLOOKUP($A90,'SS2020'!$A:$AB,25,0),"")</f>
        <v>44.4</v>
      </c>
      <c r="DE90" s="9">
        <f>IFERROR(VLOOKUP($A90,'SS2020'!$A:$AB,26,0),"")</f>
        <v>77</v>
      </c>
      <c r="DF90" s="9">
        <f>IFERROR(VLOOKUP($A90,'SS2020'!$A:$AB,27,0),"")</f>
        <v>38.75</v>
      </c>
      <c r="DG90" s="39">
        <f>IFERROR(VLOOKUP(A90,'GSW2020'!A:D,4,0),"")</f>
        <v>5.9887478061458341E-3</v>
      </c>
      <c r="DH90" s="9">
        <f>IFERROR(VLOOKUP(A90,'GSW2020'!A:E,5,0),"")</f>
        <v>3139257648.7643399</v>
      </c>
      <c r="DI90" s="9">
        <f t="shared" si="46"/>
        <v>1</v>
      </c>
      <c r="DJ90" s="9">
        <f t="shared" si="47"/>
        <v>1</v>
      </c>
      <c r="DK90" s="9" t="str">
        <f>IFERROR(IF(INDEX('FSI2020 Results'!A:A,MATCH('Country characteristics'!A181,'FSI2020 Results'!B:B,0))&lt;11,1,0),"")</f>
        <v/>
      </c>
      <c r="DL90" s="9" t="str">
        <f>IFERROR(IF(INDEX('FSI2020 Results'!A:A,MATCH('Country characteristics'!A181,'FSI2020 Results'!B:B,0))&lt;16,1,0),"")</f>
        <v/>
      </c>
      <c r="DM90" s="10">
        <f t="shared" si="48"/>
        <v>0</v>
      </c>
      <c r="DN90" s="9">
        <f t="shared" si="49"/>
        <v>0</v>
      </c>
      <c r="DO90" s="9">
        <f t="shared" si="50"/>
        <v>0</v>
      </c>
      <c r="DP90" s="10">
        <f t="shared" si="51"/>
        <v>0</v>
      </c>
      <c r="DQ90" s="9">
        <f t="shared" si="52"/>
        <v>0</v>
      </c>
      <c r="DR90" s="9">
        <f t="shared" si="53"/>
        <v>1</v>
      </c>
      <c r="DS90" s="9">
        <f t="shared" si="54"/>
        <v>1</v>
      </c>
      <c r="DT90" s="10">
        <f t="shared" si="55"/>
        <v>1</v>
      </c>
      <c r="DU90" s="10">
        <f t="shared" si="56"/>
        <v>0</v>
      </c>
      <c r="DV90" s="9">
        <f t="shared" si="57"/>
        <v>1</v>
      </c>
      <c r="DW90" s="9">
        <f t="shared" si="58"/>
        <v>0</v>
      </c>
      <c r="DX90" s="9">
        <f t="shared" si="59"/>
        <v>0</v>
      </c>
      <c r="DY90" s="10">
        <f t="shared" si="60"/>
        <v>0</v>
      </c>
      <c r="DZ90" s="9">
        <f t="shared" si="61"/>
        <v>0</v>
      </c>
      <c r="EA90" s="10">
        <f t="shared" si="62"/>
        <v>0</v>
      </c>
      <c r="EB90" s="9">
        <f t="shared" si="63"/>
        <v>0</v>
      </c>
      <c r="EC90" s="9">
        <f t="shared" si="64"/>
        <v>0</v>
      </c>
      <c r="ED90" s="9">
        <f t="shared" si="65"/>
        <v>0</v>
      </c>
      <c r="EE90" s="9">
        <f t="shared" si="66"/>
        <v>0</v>
      </c>
      <c r="EF90" s="9">
        <v>1</v>
      </c>
      <c r="EG90" s="9">
        <f t="shared" si="67"/>
        <v>0</v>
      </c>
      <c r="EH90" s="9">
        <f t="shared" si="68"/>
        <v>1</v>
      </c>
      <c r="EI90" s="9">
        <f t="shared" si="69"/>
        <v>0</v>
      </c>
      <c r="EJ90" s="9">
        <f t="shared" si="70"/>
        <v>0</v>
      </c>
      <c r="EK90" s="9">
        <f t="shared" si="71"/>
        <v>0</v>
      </c>
      <c r="EL90" s="9">
        <f t="shared" si="72"/>
        <v>0</v>
      </c>
      <c r="EM90" s="9">
        <f t="shared" si="73"/>
        <v>0</v>
      </c>
      <c r="EN90" s="9">
        <f t="shared" si="74"/>
        <v>0</v>
      </c>
      <c r="EO90" s="9">
        <f t="shared" si="75"/>
        <v>0</v>
      </c>
      <c r="EP90" s="9">
        <f t="shared" si="76"/>
        <v>0</v>
      </c>
      <c r="EQ90" s="9">
        <f t="shared" si="77"/>
        <v>0</v>
      </c>
      <c r="ER90" s="9">
        <f t="shared" si="78"/>
        <v>0</v>
      </c>
      <c r="ES90" s="9">
        <f t="shared" si="79"/>
        <v>1</v>
      </c>
      <c r="ET90" s="10">
        <f t="shared" si="80"/>
        <v>0</v>
      </c>
      <c r="EU90" s="10">
        <f t="shared" si="81"/>
        <v>0</v>
      </c>
      <c r="EV90" s="10">
        <f t="shared" si="82"/>
        <v>0</v>
      </c>
      <c r="EW90" s="10">
        <f t="shared" si="83"/>
        <v>0</v>
      </c>
      <c r="EX90" s="10">
        <f t="shared" si="84"/>
        <v>0</v>
      </c>
      <c r="EY90" s="10">
        <f t="shared" si="85"/>
        <v>0</v>
      </c>
      <c r="EZ90" s="10">
        <f t="shared" si="86"/>
        <v>0</v>
      </c>
      <c r="FA90" s="10">
        <f t="shared" si="87"/>
        <v>0</v>
      </c>
      <c r="FB90" s="10">
        <f t="shared" si="88"/>
        <v>1</v>
      </c>
      <c r="FC90" s="10">
        <f t="shared" si="89"/>
        <v>0</v>
      </c>
      <c r="FD90" s="10">
        <f t="shared" si="90"/>
        <v>0</v>
      </c>
      <c r="FE90" s="10">
        <f t="shared" si="91"/>
        <v>0</v>
      </c>
    </row>
    <row r="91" spans="1:161">
      <c r="A91" t="s">
        <v>308</v>
      </c>
      <c r="D91">
        <v>0</v>
      </c>
      <c r="E91">
        <v>1</v>
      </c>
      <c r="F91" t="s">
        <v>309</v>
      </c>
      <c r="G91" t="s">
        <v>310</v>
      </c>
      <c r="H91" t="s">
        <v>308</v>
      </c>
      <c r="I91" s="8">
        <v>1</v>
      </c>
      <c r="J91" s="7" t="s">
        <v>1127</v>
      </c>
      <c r="K91" s="7" t="s">
        <v>1128</v>
      </c>
      <c r="L91" s="8">
        <v>0</v>
      </c>
      <c r="M91" s="8">
        <v>0</v>
      </c>
      <c r="N91" s="8">
        <v>0</v>
      </c>
      <c r="O91" s="8">
        <v>1</v>
      </c>
      <c r="P91" s="8">
        <v>0</v>
      </c>
      <c r="Q91" s="8">
        <v>0</v>
      </c>
      <c r="R91" s="8">
        <v>0</v>
      </c>
      <c r="S91" s="8">
        <v>0</v>
      </c>
      <c r="T91" s="8">
        <v>0</v>
      </c>
      <c r="U91" s="8">
        <v>0</v>
      </c>
      <c r="V91" s="8">
        <v>0</v>
      </c>
      <c r="W91" s="8">
        <v>0</v>
      </c>
      <c r="X91" s="8">
        <v>0</v>
      </c>
      <c r="Y91" s="8">
        <v>0</v>
      </c>
      <c r="Z91" s="8">
        <v>0</v>
      </c>
      <c r="AA91" s="8">
        <v>0</v>
      </c>
      <c r="AB91" s="7" t="s">
        <v>1150</v>
      </c>
      <c r="AC91" s="1">
        <v>0</v>
      </c>
      <c r="AD91" s="1">
        <v>0</v>
      </c>
      <c r="AE91" s="7" t="s">
        <v>1136</v>
      </c>
      <c r="AF91" s="8">
        <v>314588000000</v>
      </c>
      <c r="AG91" s="8"/>
      <c r="AH91" s="7" t="s">
        <v>896</v>
      </c>
      <c r="AI91" s="8"/>
      <c r="AJ91" s="8"/>
      <c r="AK91" s="8"/>
      <c r="AL91" s="8"/>
      <c r="AM91" s="8"/>
      <c r="AN91" s="8"/>
      <c r="AO91" s="36" t="s">
        <v>896</v>
      </c>
      <c r="AP91" s="36" t="s">
        <v>896</v>
      </c>
      <c r="AQ91" s="36" t="s">
        <v>896</v>
      </c>
      <c r="AR91" s="36" t="s">
        <v>896</v>
      </c>
      <c r="AS91" s="36" t="s">
        <v>896</v>
      </c>
      <c r="AT91" s="36" t="s">
        <v>896</v>
      </c>
      <c r="AU91" s="36" t="s">
        <v>896</v>
      </c>
      <c r="AV91" s="36" t="s">
        <v>896</v>
      </c>
      <c r="AW91" s="36" t="s">
        <v>896</v>
      </c>
      <c r="AX91" s="36" t="s">
        <v>896</v>
      </c>
      <c r="AY91" s="36" t="s">
        <v>896</v>
      </c>
      <c r="AZ91" s="36" t="s">
        <v>896</v>
      </c>
      <c r="BA91" s="36" t="s">
        <v>896</v>
      </c>
      <c r="BB91" s="36" t="s">
        <v>896</v>
      </c>
      <c r="BC91" s="36" t="s">
        <v>896</v>
      </c>
      <c r="BD91" s="36" t="s">
        <v>896</v>
      </c>
      <c r="BE91" s="36" t="s">
        <v>896</v>
      </c>
      <c r="BF91" s="36" t="s">
        <v>896</v>
      </c>
      <c r="BG91" s="36" t="s">
        <v>896</v>
      </c>
      <c r="BH91" s="36" t="s">
        <v>896</v>
      </c>
      <c r="BI91" s="36" t="s">
        <v>896</v>
      </c>
      <c r="BJ91" s="36" t="s">
        <v>896</v>
      </c>
      <c r="BK91" s="36" t="s">
        <v>896</v>
      </c>
      <c r="BL91" s="36" t="s">
        <v>896</v>
      </c>
      <c r="BM91" s="8">
        <v>2.347999979974702E-4</v>
      </c>
      <c r="BN91" s="8" t="s">
        <v>896</v>
      </c>
      <c r="BO91" t="s">
        <v>308</v>
      </c>
      <c r="BP91" s="8">
        <v>0</v>
      </c>
      <c r="BQ91" s="8">
        <v>1</v>
      </c>
      <c r="BR91" s="8">
        <v>438253600</v>
      </c>
      <c r="BS91" s="8">
        <v>0</v>
      </c>
      <c r="BT91" s="8"/>
      <c r="BU91" s="8"/>
      <c r="BV91" s="8"/>
      <c r="BW91" s="8"/>
      <c r="BX91" s="8">
        <v>5.0389516255234558E-4</v>
      </c>
      <c r="BY91" s="8"/>
      <c r="BZ91" s="8">
        <v>12</v>
      </c>
      <c r="CA91" s="7" t="s">
        <v>1143</v>
      </c>
      <c r="CB91" s="8">
        <v>314588000000</v>
      </c>
      <c r="CC91" s="8">
        <v>3847.8978881835938</v>
      </c>
      <c r="CD91" s="8"/>
      <c r="CE91" s="8"/>
      <c r="CF91" s="8">
        <v>0.30000001192092896</v>
      </c>
      <c r="CG91" s="8">
        <v>106000000</v>
      </c>
      <c r="CH91" s="8">
        <v>0</v>
      </c>
      <c r="CI91" s="8" t="s">
        <v>1148</v>
      </c>
      <c r="CJ91" s="8">
        <v>0</v>
      </c>
      <c r="CK91" s="8">
        <v>1</v>
      </c>
      <c r="CL91" s="8">
        <v>1</v>
      </c>
      <c r="CM91" s="8">
        <v>0</v>
      </c>
      <c r="CN91" s="8">
        <v>0</v>
      </c>
      <c r="CO91" s="8">
        <v>0</v>
      </c>
      <c r="CP91" s="8">
        <v>0</v>
      </c>
      <c r="CQ91" s="8">
        <v>0</v>
      </c>
      <c r="CR91" s="8">
        <v>0</v>
      </c>
      <c r="CS91" s="8">
        <v>0</v>
      </c>
      <c r="CT91" s="8">
        <v>0</v>
      </c>
      <c r="CU91" s="8">
        <v>1</v>
      </c>
      <c r="CV91" s="8">
        <v>0</v>
      </c>
      <c r="CW91" s="8">
        <v>0</v>
      </c>
      <c r="CX91" s="8">
        <v>0</v>
      </c>
      <c r="CY91" s="8">
        <v>0</v>
      </c>
      <c r="CZ91" s="9">
        <f>IFERROR(VLOOKUP(A91,'FSI2020 Results'!B:H,4,0),"")</f>
        <v>97.921249431835975</v>
      </c>
      <c r="DA91" s="9">
        <f>IFERROR(VLOOKUP(A91,'FSI2020 Results'!B:H,5,0),"")</f>
        <v>2.8757338851914832E-3</v>
      </c>
      <c r="DB91" s="9">
        <f>IFERROR(VLOOKUP(A91,'FSI2020 Results'!B:H,6,0),"")</f>
        <v>55.05</v>
      </c>
      <c r="DC91" s="9">
        <f>IFERROR(VLOOKUP($A91,'SS2020'!$A:$AB,24,0),"")</f>
        <v>55.05</v>
      </c>
      <c r="DD91" s="9">
        <f>IFERROR(VLOOKUP($A91,'SS2020'!$A:$AB,25,0),"")</f>
        <v>48</v>
      </c>
      <c r="DE91" s="9">
        <f>IFERROR(VLOOKUP($A91,'SS2020'!$A:$AB,26,0),"")</f>
        <v>100</v>
      </c>
      <c r="DF91" s="9">
        <f>IFERROR(VLOOKUP($A91,'SS2020'!$A:$AB,27,0),"")</f>
        <v>41.666666666666664</v>
      </c>
      <c r="DG91" s="39">
        <f>IFERROR(VLOOKUP(A91,'GSW2020'!A:D,4,0),"")</f>
        <v>2.0221572692554507E-4</v>
      </c>
      <c r="DH91" s="9">
        <f>IFERROR(VLOOKUP(A91,'GSW2020'!A:E,5,0),"")</f>
        <v>106000000</v>
      </c>
      <c r="DI91" s="9">
        <f t="shared" si="46"/>
        <v>1</v>
      </c>
      <c r="DJ91" s="9">
        <f t="shared" si="47"/>
        <v>1</v>
      </c>
      <c r="DK91" s="9" t="str">
        <f>IFERROR(IF(INDEX('FSI2020 Results'!A:A,MATCH('Country characteristics'!A183,'FSI2020 Results'!B:B,0))&lt;11,1,0),"")</f>
        <v/>
      </c>
      <c r="DL91" s="9" t="str">
        <f>IFERROR(IF(INDEX('FSI2020 Results'!A:A,MATCH('Country characteristics'!A183,'FSI2020 Results'!B:B,0))&lt;16,1,0),"")</f>
        <v/>
      </c>
      <c r="DM91" s="10">
        <f t="shared" si="48"/>
        <v>0</v>
      </c>
      <c r="DN91" s="9">
        <f t="shared" si="49"/>
        <v>0</v>
      </c>
      <c r="DO91" s="9">
        <f t="shared" si="50"/>
        <v>0</v>
      </c>
      <c r="DP91" s="10">
        <f t="shared" si="51"/>
        <v>0</v>
      </c>
      <c r="DQ91" s="9">
        <f t="shared" si="52"/>
        <v>0</v>
      </c>
      <c r="DR91" s="9">
        <f t="shared" si="53"/>
        <v>0</v>
      </c>
      <c r="DS91" s="9">
        <f t="shared" si="54"/>
        <v>0</v>
      </c>
      <c r="DT91" s="10">
        <f t="shared" si="55"/>
        <v>0</v>
      </c>
      <c r="DU91" s="10">
        <f t="shared" si="56"/>
        <v>0</v>
      </c>
      <c r="DV91" s="9">
        <f t="shared" si="57"/>
        <v>0</v>
      </c>
      <c r="DW91" s="9">
        <f t="shared" si="58"/>
        <v>0</v>
      </c>
      <c r="DX91" s="9">
        <f t="shared" si="59"/>
        <v>0</v>
      </c>
      <c r="DY91" s="10">
        <f t="shared" si="60"/>
        <v>0</v>
      </c>
      <c r="DZ91" s="9">
        <f t="shared" si="61"/>
        <v>0</v>
      </c>
      <c r="EA91" s="10">
        <f t="shared" si="62"/>
        <v>0</v>
      </c>
      <c r="EB91" s="9">
        <f t="shared" si="63"/>
        <v>0</v>
      </c>
      <c r="EC91" s="9">
        <f t="shared" si="64"/>
        <v>1</v>
      </c>
      <c r="ED91" s="9">
        <f t="shared" si="65"/>
        <v>1</v>
      </c>
      <c r="EE91" s="9">
        <f t="shared" si="66"/>
        <v>0</v>
      </c>
      <c r="EF91" s="9">
        <v>1</v>
      </c>
      <c r="EG91" s="9">
        <f t="shared" si="67"/>
        <v>1</v>
      </c>
      <c r="EH91" s="9">
        <f t="shared" si="68"/>
        <v>0</v>
      </c>
      <c r="EI91" s="9">
        <f t="shared" si="69"/>
        <v>0</v>
      </c>
      <c r="EJ91" s="9">
        <f t="shared" si="70"/>
        <v>0</v>
      </c>
      <c r="EK91" s="9">
        <f t="shared" si="71"/>
        <v>0</v>
      </c>
      <c r="EL91" s="9">
        <f t="shared" si="72"/>
        <v>0</v>
      </c>
      <c r="EM91" s="9">
        <f t="shared" si="73"/>
        <v>0</v>
      </c>
      <c r="EN91" s="9">
        <f t="shared" si="74"/>
        <v>0</v>
      </c>
      <c r="EO91" s="9">
        <f t="shared" si="75"/>
        <v>0</v>
      </c>
      <c r="EP91" s="9">
        <f t="shared" si="76"/>
        <v>0</v>
      </c>
      <c r="EQ91" s="9">
        <f t="shared" si="77"/>
        <v>1</v>
      </c>
      <c r="ER91" s="9">
        <f t="shared" si="78"/>
        <v>0</v>
      </c>
      <c r="ES91" s="9">
        <f t="shared" si="79"/>
        <v>0</v>
      </c>
      <c r="ET91" s="10">
        <f t="shared" si="80"/>
        <v>0</v>
      </c>
      <c r="EU91" s="10">
        <f t="shared" si="81"/>
        <v>0</v>
      </c>
      <c r="EV91" s="10">
        <f t="shared" si="82"/>
        <v>1</v>
      </c>
      <c r="EW91" s="10">
        <f t="shared" si="83"/>
        <v>1</v>
      </c>
      <c r="EX91" s="10">
        <f t="shared" si="84"/>
        <v>0</v>
      </c>
      <c r="EY91" s="10">
        <f t="shared" si="85"/>
        <v>0</v>
      </c>
      <c r="EZ91" s="10">
        <f t="shared" si="86"/>
        <v>0</v>
      </c>
      <c r="FA91" s="10">
        <f t="shared" si="87"/>
        <v>1</v>
      </c>
      <c r="FB91" s="10">
        <f t="shared" si="88"/>
        <v>0</v>
      </c>
      <c r="FC91" s="10">
        <f t="shared" si="89"/>
        <v>0</v>
      </c>
      <c r="FD91" s="10">
        <f t="shared" si="90"/>
        <v>0</v>
      </c>
      <c r="FE91" s="10">
        <f t="shared" si="91"/>
        <v>0</v>
      </c>
    </row>
    <row r="92" spans="1:161">
      <c r="A92" t="s">
        <v>53</v>
      </c>
      <c r="B92" t="s">
        <v>53</v>
      </c>
      <c r="C92" t="s">
        <v>1189</v>
      </c>
      <c r="D92">
        <v>1</v>
      </c>
      <c r="E92">
        <v>1</v>
      </c>
      <c r="F92" t="s">
        <v>54</v>
      </c>
      <c r="G92" t="s">
        <v>55</v>
      </c>
      <c r="H92" t="s">
        <v>53</v>
      </c>
      <c r="I92" s="8">
        <v>1</v>
      </c>
      <c r="J92" s="7" t="s">
        <v>1138</v>
      </c>
      <c r="K92" s="7" t="s">
        <v>1128</v>
      </c>
      <c r="L92" s="8">
        <v>0</v>
      </c>
      <c r="M92" s="8">
        <v>0</v>
      </c>
      <c r="N92" s="8">
        <v>0</v>
      </c>
      <c r="O92" s="8">
        <v>1</v>
      </c>
      <c r="P92" s="8">
        <v>0</v>
      </c>
      <c r="Q92" s="8">
        <v>0</v>
      </c>
      <c r="R92" s="8">
        <v>0</v>
      </c>
      <c r="S92" s="8">
        <v>0</v>
      </c>
      <c r="T92" s="8">
        <v>0</v>
      </c>
      <c r="U92" s="8">
        <v>0</v>
      </c>
      <c r="V92" s="8">
        <v>0</v>
      </c>
      <c r="W92" s="8">
        <v>0</v>
      </c>
      <c r="X92" s="8">
        <v>0</v>
      </c>
      <c r="Y92" s="8">
        <v>1</v>
      </c>
      <c r="Z92" s="8">
        <v>0</v>
      </c>
      <c r="AA92" s="8">
        <v>0</v>
      </c>
      <c r="AB92" s="7" t="s">
        <v>1137</v>
      </c>
      <c r="AC92" s="1">
        <v>0</v>
      </c>
      <c r="AD92" s="1">
        <v>1</v>
      </c>
      <c r="AE92" s="7" t="s">
        <v>1133</v>
      </c>
      <c r="AF92" s="8">
        <v>65055100000</v>
      </c>
      <c r="AG92" s="8"/>
      <c r="AH92" s="7" t="s">
        <v>896</v>
      </c>
      <c r="AI92" s="8"/>
      <c r="AJ92" s="8"/>
      <c r="AK92" s="8">
        <v>12</v>
      </c>
      <c r="AL92" s="8">
        <v>625.840087890625</v>
      </c>
      <c r="AM92" s="8">
        <v>1.9735999405384064E-2</v>
      </c>
      <c r="AN92" s="8">
        <v>76.625</v>
      </c>
      <c r="AO92" s="36">
        <v>0.56000000000000005</v>
      </c>
      <c r="AP92" s="36">
        <v>1</v>
      </c>
      <c r="AQ92" s="36">
        <v>1</v>
      </c>
      <c r="AR92" s="36">
        <v>1</v>
      </c>
      <c r="AS92" s="36">
        <v>1</v>
      </c>
      <c r="AT92" s="36">
        <v>1</v>
      </c>
      <c r="AU92" s="36">
        <v>1</v>
      </c>
      <c r="AV92" s="36">
        <v>1</v>
      </c>
      <c r="AW92" s="36">
        <v>0.5</v>
      </c>
      <c r="AX92" s="36">
        <v>1</v>
      </c>
      <c r="AY92" s="36">
        <v>0.875</v>
      </c>
      <c r="AZ92" s="36">
        <v>0.75</v>
      </c>
      <c r="BA92" s="36">
        <v>1</v>
      </c>
      <c r="BB92" s="36">
        <v>0.75</v>
      </c>
      <c r="BC92" s="36">
        <v>0.5</v>
      </c>
      <c r="BD92" s="36">
        <v>0.3</v>
      </c>
      <c r="BE92" s="36">
        <v>0.76</v>
      </c>
      <c r="BF92" s="36">
        <v>1</v>
      </c>
      <c r="BG92" s="36">
        <v>0</v>
      </c>
      <c r="BH92" s="36">
        <v>0.33</v>
      </c>
      <c r="BI92" s="36">
        <v>91.2</v>
      </c>
      <c r="BJ92" s="36">
        <v>90</v>
      </c>
      <c r="BK92" s="36">
        <v>69.583340000000007</v>
      </c>
      <c r="BL92" s="36">
        <v>52.25</v>
      </c>
      <c r="BM92" s="8">
        <v>2.6918998919427395E-3</v>
      </c>
      <c r="BN92" s="8">
        <v>1238300000</v>
      </c>
      <c r="BO92" t="s">
        <v>53</v>
      </c>
      <c r="BP92" s="8">
        <v>1</v>
      </c>
      <c r="BQ92" s="8">
        <v>1</v>
      </c>
      <c r="BR92" s="8">
        <v>13865700352</v>
      </c>
      <c r="BS92" s="8">
        <v>1</v>
      </c>
      <c r="BT92" s="8">
        <v>26</v>
      </c>
      <c r="BU92" s="8">
        <v>405.20964311378413</v>
      </c>
      <c r="BV92" s="8">
        <v>1.0667561948634201E-2</v>
      </c>
      <c r="BW92" s="8">
        <v>71.78417342991429</v>
      </c>
      <c r="BX92" s="8">
        <v>1.3145617163581619E-3</v>
      </c>
      <c r="BY92" s="8">
        <v>0</v>
      </c>
      <c r="BZ92" s="8">
        <v>4</v>
      </c>
      <c r="CA92" s="7" t="s">
        <v>896</v>
      </c>
      <c r="CB92" s="8">
        <v>65055100000</v>
      </c>
      <c r="CC92" s="8">
        <v>1254.55615234375</v>
      </c>
      <c r="CD92" s="8"/>
      <c r="CE92" s="8"/>
      <c r="CF92" s="8">
        <v>0.25</v>
      </c>
      <c r="CG92" s="8">
        <v>1128943100</v>
      </c>
      <c r="CH92" s="8">
        <v>0</v>
      </c>
      <c r="CI92" s="8" t="s">
        <v>1138</v>
      </c>
      <c r="CJ92" s="8">
        <v>0</v>
      </c>
      <c r="CK92" s="8">
        <v>0</v>
      </c>
      <c r="CL92" s="8">
        <v>1</v>
      </c>
      <c r="CM92" s="8">
        <v>0</v>
      </c>
      <c r="CN92" s="8">
        <v>0</v>
      </c>
      <c r="CO92" s="8">
        <v>0</v>
      </c>
      <c r="CP92" s="8">
        <v>1</v>
      </c>
      <c r="CQ92" s="8">
        <v>0</v>
      </c>
      <c r="CR92" s="8">
        <v>0</v>
      </c>
      <c r="CS92" s="8">
        <v>0</v>
      </c>
      <c r="CT92" s="8">
        <v>0</v>
      </c>
      <c r="CU92" s="8">
        <v>0</v>
      </c>
      <c r="CV92" s="8">
        <v>0</v>
      </c>
      <c r="CW92" s="8">
        <v>1</v>
      </c>
      <c r="CX92" s="8">
        <v>0</v>
      </c>
      <c r="CY92" s="8">
        <v>0</v>
      </c>
      <c r="CZ92" s="9">
        <f>IFERROR(VLOOKUP(A92,'FSI2020 Results'!B:H,4,0),"")</f>
        <v>479.50588924927666</v>
      </c>
      <c r="DA92" s="9">
        <f>IFERROR(VLOOKUP(A92,'FSI2020 Results'!B:H,5,0),"")</f>
        <v>1.4082043906342394E-2</v>
      </c>
      <c r="DB92" s="9">
        <f>IFERROR(VLOOKUP(A92,'FSI2020 Results'!B:H,6,0),"")</f>
        <v>71.875</v>
      </c>
      <c r="DC92" s="9">
        <f>IFERROR(VLOOKUP($A92,'SS2020'!$A:$AB,24,0),"")</f>
        <v>71.875</v>
      </c>
      <c r="DD92" s="9">
        <f>IFERROR(VLOOKUP($A92,'SS2020'!$A:$AB,25,0),"")</f>
        <v>88.8</v>
      </c>
      <c r="DE92" s="9">
        <f>IFERROR(VLOOKUP($A92,'SS2020'!$A:$AB,26,0),"")</f>
        <v>100</v>
      </c>
      <c r="DF92" s="9">
        <f>IFERROR(VLOOKUP($A92,'SS2020'!$A:$AB,27,0),"")</f>
        <v>73.333333333333329</v>
      </c>
      <c r="DG92" s="39">
        <f>IFERROR(VLOOKUP(A92,'GSW2020'!A:D,4,0),"")</f>
        <v>2.153679713434701E-3</v>
      </c>
      <c r="DH92" s="9">
        <f>IFERROR(VLOOKUP(A92,'GSW2020'!A:E,5,0),"")</f>
        <v>1128943100</v>
      </c>
      <c r="DI92" s="9">
        <f t="shared" si="46"/>
        <v>1</v>
      </c>
      <c r="DJ92" s="9">
        <f t="shared" si="47"/>
        <v>1</v>
      </c>
      <c r="DK92" s="9" t="str">
        <f>IFERROR(IF(INDEX('FSI2020 Results'!A:A,MATCH('Country characteristics'!A186,'FSI2020 Results'!B:B,0))&lt;11,1,0),"")</f>
        <v/>
      </c>
      <c r="DL92" s="9" t="str">
        <f>IFERROR(IF(INDEX('FSI2020 Results'!A:A,MATCH('Country characteristics'!A186,'FSI2020 Results'!B:B,0))&lt;16,1,0),"")</f>
        <v/>
      </c>
      <c r="DM92" s="10">
        <f t="shared" si="48"/>
        <v>0</v>
      </c>
      <c r="DN92" s="9">
        <f t="shared" si="49"/>
        <v>0</v>
      </c>
      <c r="DO92" s="9">
        <f t="shared" si="50"/>
        <v>0</v>
      </c>
      <c r="DP92" s="10">
        <f t="shared" si="51"/>
        <v>0</v>
      </c>
      <c r="DQ92" s="9">
        <f t="shared" si="52"/>
        <v>0</v>
      </c>
      <c r="DR92" s="9">
        <f t="shared" si="53"/>
        <v>0</v>
      </c>
      <c r="DS92" s="9">
        <f t="shared" si="54"/>
        <v>0</v>
      </c>
      <c r="DT92" s="10">
        <f t="shared" si="55"/>
        <v>0</v>
      </c>
      <c r="DU92" s="10">
        <f t="shared" si="56"/>
        <v>0</v>
      </c>
      <c r="DV92" s="9">
        <f t="shared" si="57"/>
        <v>0</v>
      </c>
      <c r="DW92" s="9">
        <f t="shared" si="58"/>
        <v>0</v>
      </c>
      <c r="DX92" s="9">
        <f t="shared" si="59"/>
        <v>0</v>
      </c>
      <c r="DY92" s="10">
        <f t="shared" si="60"/>
        <v>0</v>
      </c>
      <c r="DZ92" s="9">
        <f t="shared" si="61"/>
        <v>0</v>
      </c>
      <c r="EA92" s="10">
        <f t="shared" si="62"/>
        <v>0</v>
      </c>
      <c r="EB92" s="9">
        <f t="shared" si="63"/>
        <v>0</v>
      </c>
      <c r="EC92" s="9">
        <f t="shared" si="64"/>
        <v>1</v>
      </c>
      <c r="ED92" s="9">
        <f t="shared" si="65"/>
        <v>1</v>
      </c>
      <c r="EE92" s="9">
        <f t="shared" si="66"/>
        <v>0</v>
      </c>
      <c r="EF92" s="9">
        <v>1</v>
      </c>
      <c r="EG92" s="9">
        <f t="shared" si="67"/>
        <v>0</v>
      </c>
      <c r="EH92" s="9">
        <f t="shared" si="68"/>
        <v>0</v>
      </c>
      <c r="EI92" s="9">
        <f t="shared" si="69"/>
        <v>0</v>
      </c>
      <c r="EJ92" s="9">
        <f t="shared" si="70"/>
        <v>0</v>
      </c>
      <c r="EK92" s="9">
        <f t="shared" si="71"/>
        <v>0</v>
      </c>
      <c r="EL92" s="9">
        <f t="shared" si="72"/>
        <v>1</v>
      </c>
      <c r="EM92" s="9">
        <f t="shared" si="73"/>
        <v>0</v>
      </c>
      <c r="EN92" s="9">
        <f t="shared" si="74"/>
        <v>0</v>
      </c>
      <c r="EO92" s="9">
        <f t="shared" si="75"/>
        <v>1</v>
      </c>
      <c r="EP92" s="9">
        <f t="shared" si="76"/>
        <v>0</v>
      </c>
      <c r="EQ92" s="9">
        <f t="shared" si="77"/>
        <v>0</v>
      </c>
      <c r="ER92" s="9">
        <f t="shared" si="78"/>
        <v>0</v>
      </c>
      <c r="ES92" s="9">
        <f t="shared" si="79"/>
        <v>1</v>
      </c>
      <c r="ET92" s="10">
        <f t="shared" si="80"/>
        <v>0</v>
      </c>
      <c r="EU92" s="10">
        <f t="shared" si="81"/>
        <v>0</v>
      </c>
      <c r="EV92" s="10">
        <f t="shared" si="82"/>
        <v>0</v>
      </c>
      <c r="EW92" s="10">
        <f t="shared" si="83"/>
        <v>1</v>
      </c>
      <c r="EX92" s="10">
        <f t="shared" si="84"/>
        <v>1</v>
      </c>
      <c r="EY92" s="10">
        <f t="shared" si="85"/>
        <v>0</v>
      </c>
      <c r="EZ92" s="10">
        <f t="shared" si="86"/>
        <v>0</v>
      </c>
      <c r="FA92" s="10">
        <f t="shared" si="87"/>
        <v>0</v>
      </c>
      <c r="FB92" s="10">
        <f t="shared" si="88"/>
        <v>0</v>
      </c>
      <c r="FC92" s="10">
        <f t="shared" si="89"/>
        <v>1</v>
      </c>
      <c r="FD92" s="10">
        <f t="shared" si="90"/>
        <v>0</v>
      </c>
      <c r="FE92" s="10">
        <f t="shared" si="91"/>
        <v>0</v>
      </c>
    </row>
    <row r="93" spans="1:161">
      <c r="A93" t="s">
        <v>272</v>
      </c>
      <c r="B93" t="s">
        <v>272</v>
      </c>
      <c r="C93" t="s">
        <v>272</v>
      </c>
      <c r="D93">
        <v>1</v>
      </c>
      <c r="E93">
        <v>1</v>
      </c>
      <c r="F93" t="s">
        <v>273</v>
      </c>
      <c r="G93" t="s">
        <v>274</v>
      </c>
      <c r="H93" t="s">
        <v>272</v>
      </c>
      <c r="I93" s="8">
        <v>1</v>
      </c>
      <c r="J93" s="7" t="s">
        <v>1138</v>
      </c>
      <c r="K93" s="7" t="s">
        <v>1128</v>
      </c>
      <c r="L93" s="8">
        <v>0</v>
      </c>
      <c r="M93" s="8">
        <v>0</v>
      </c>
      <c r="N93" s="8">
        <v>0</v>
      </c>
      <c r="O93" s="8">
        <v>1</v>
      </c>
      <c r="P93" s="8">
        <v>0</v>
      </c>
      <c r="Q93" s="8">
        <v>0</v>
      </c>
      <c r="R93" s="8">
        <v>0</v>
      </c>
      <c r="S93" s="8">
        <v>0</v>
      </c>
      <c r="T93" s="8">
        <v>0</v>
      </c>
      <c r="U93" s="8">
        <v>0</v>
      </c>
      <c r="V93" s="8">
        <v>0</v>
      </c>
      <c r="W93" s="8">
        <v>0</v>
      </c>
      <c r="X93" s="8">
        <v>0</v>
      </c>
      <c r="Y93" s="8">
        <v>0</v>
      </c>
      <c r="Z93" s="8">
        <v>0</v>
      </c>
      <c r="AA93" s="8">
        <v>0</v>
      </c>
      <c r="AB93" s="7" t="s">
        <v>1137</v>
      </c>
      <c r="AC93" s="1">
        <v>0</v>
      </c>
      <c r="AD93" s="1">
        <v>1</v>
      </c>
      <c r="AE93" s="7" t="s">
        <v>1130</v>
      </c>
      <c r="AF93" s="8">
        <v>40496953779</v>
      </c>
      <c r="AG93" s="8"/>
      <c r="AH93" s="7" t="s">
        <v>896</v>
      </c>
      <c r="AI93" s="8"/>
      <c r="AJ93" s="8"/>
      <c r="AK93" s="8">
        <v>62</v>
      </c>
      <c r="AL93" s="8">
        <v>158.52049255371094</v>
      </c>
      <c r="AM93" s="8">
        <v>4.9990001134574413E-3</v>
      </c>
      <c r="AN93" s="8">
        <v>84.324996948242188</v>
      </c>
      <c r="AO93" s="36">
        <v>0.73</v>
      </c>
      <c r="AP93" s="36">
        <v>0.5</v>
      </c>
      <c r="AQ93" s="36">
        <v>1</v>
      </c>
      <c r="AR93" s="36">
        <v>0.5</v>
      </c>
      <c r="AS93" s="36">
        <v>1</v>
      </c>
      <c r="AT93" s="36">
        <v>1</v>
      </c>
      <c r="AU93" s="36">
        <v>1</v>
      </c>
      <c r="AV93" s="36">
        <v>1</v>
      </c>
      <c r="AW93" s="36">
        <v>1</v>
      </c>
      <c r="AX93" s="36">
        <v>1</v>
      </c>
      <c r="AY93" s="36">
        <v>1</v>
      </c>
      <c r="AZ93" s="36">
        <v>0.75</v>
      </c>
      <c r="BA93" s="36">
        <v>1</v>
      </c>
      <c r="BB93" s="36">
        <v>1</v>
      </c>
      <c r="BC93" s="36">
        <v>0.5</v>
      </c>
      <c r="BD93" s="36">
        <v>0.6</v>
      </c>
      <c r="BE93" s="36">
        <v>0.83</v>
      </c>
      <c r="BF93" s="36">
        <v>1</v>
      </c>
      <c r="BG93" s="36">
        <v>1</v>
      </c>
      <c r="BH93" s="36">
        <v>0.45500000000000002</v>
      </c>
      <c r="BI93" s="36">
        <v>74.599999999999994</v>
      </c>
      <c r="BJ93" s="36">
        <v>100</v>
      </c>
      <c r="BK93" s="36">
        <v>80.833340000000007</v>
      </c>
      <c r="BL93" s="36">
        <v>82.125</v>
      </c>
      <c r="BM93" s="8">
        <v>1.8500000805943273E-5</v>
      </c>
      <c r="BN93" s="8">
        <v>8500000</v>
      </c>
      <c r="BO93" t="s">
        <v>272</v>
      </c>
      <c r="BP93" s="8">
        <v>1</v>
      </c>
      <c r="BQ93" s="8">
        <v>1</v>
      </c>
      <c r="BR93" s="8">
        <v>0</v>
      </c>
      <c r="BS93" s="8">
        <v>0</v>
      </c>
      <c r="BT93" s="8"/>
      <c r="BU93" s="8"/>
      <c r="BV93" s="8"/>
      <c r="BW93" s="8"/>
      <c r="BX93" s="8">
        <v>8.8378556412094499E-5</v>
      </c>
      <c r="BY93" s="8"/>
      <c r="BZ93" s="8">
        <v>3</v>
      </c>
      <c r="CA93" s="7" t="s">
        <v>896</v>
      </c>
      <c r="CB93" s="8">
        <v>40496953779</v>
      </c>
      <c r="CC93" s="8"/>
      <c r="CD93" s="8"/>
      <c r="CE93" s="8"/>
      <c r="CF93" s="8">
        <v>0.10000000149011612</v>
      </c>
      <c r="CG93" s="8">
        <v>8500000</v>
      </c>
      <c r="CH93" s="8">
        <v>0</v>
      </c>
      <c r="CI93" s="8" t="s">
        <v>1138</v>
      </c>
      <c r="CJ93" s="8">
        <v>0</v>
      </c>
      <c r="CK93" s="8">
        <v>0</v>
      </c>
      <c r="CL93" s="8">
        <v>1</v>
      </c>
      <c r="CM93" s="8">
        <v>0</v>
      </c>
      <c r="CN93" s="8">
        <v>0</v>
      </c>
      <c r="CO93" s="8">
        <v>0</v>
      </c>
      <c r="CP93" s="8">
        <v>1</v>
      </c>
      <c r="CQ93" s="8">
        <v>0</v>
      </c>
      <c r="CR93" s="8">
        <v>0</v>
      </c>
      <c r="CS93" s="8">
        <v>0</v>
      </c>
      <c r="CT93" s="8">
        <v>0</v>
      </c>
      <c r="CU93" s="8">
        <v>0</v>
      </c>
      <c r="CV93" s="8">
        <v>0</v>
      </c>
      <c r="CW93" s="8">
        <v>1</v>
      </c>
      <c r="CX93" s="8">
        <v>0</v>
      </c>
      <c r="CY93" s="8">
        <v>0</v>
      </c>
      <c r="CZ93" s="9">
        <f>IFERROR(VLOOKUP(A93,'FSI2020 Results'!B:H,4,0),"")</f>
        <v>117.59086798733695</v>
      </c>
      <c r="DA93" s="9">
        <f>IFERROR(VLOOKUP(A93,'FSI2020 Results'!B:H,5,0),"")</f>
        <v>3.4533877541632072E-3</v>
      </c>
      <c r="DB93" s="9">
        <f>IFERROR(VLOOKUP(A93,'FSI2020 Results'!B:H,6,0),"")</f>
        <v>77.45</v>
      </c>
      <c r="DC93" s="9">
        <f>IFERROR(VLOOKUP($A93,'SS2020'!$A:$AB,24,0),"")</f>
        <v>77.45</v>
      </c>
      <c r="DD93" s="9">
        <f>IFERROR(VLOOKUP($A93,'SS2020'!$A:$AB,25,0),"")</f>
        <v>62.1</v>
      </c>
      <c r="DE93" s="9">
        <f>IFERROR(VLOOKUP($A93,'SS2020'!$A:$AB,26,0),"")</f>
        <v>97.5</v>
      </c>
      <c r="DF93" s="9">
        <f>IFERROR(VLOOKUP($A93,'SS2020'!$A:$AB,27,0),"")</f>
        <v>70.416666666666671</v>
      </c>
      <c r="DG93" s="39">
        <f>IFERROR(VLOOKUP(A93,'GSW2020'!A:D,4,0),"")</f>
        <v>1.6215412064784275E-5</v>
      </c>
      <c r="DH93" s="9">
        <f>IFERROR(VLOOKUP(A93,'GSW2020'!A:E,5,0),"")</f>
        <v>8500000</v>
      </c>
      <c r="DI93" s="9">
        <f t="shared" si="46"/>
        <v>1</v>
      </c>
      <c r="DJ93" s="9">
        <f t="shared" si="47"/>
        <v>1</v>
      </c>
      <c r="DK93" s="9" t="str">
        <f>IFERROR(IF(INDEX('FSI2020 Results'!A:A,MATCH('Country characteristics'!A188,'FSI2020 Results'!B:B,0))&lt;11,1,0),"")</f>
        <v/>
      </c>
      <c r="DL93" s="9" t="str">
        <f>IFERROR(IF(INDEX('FSI2020 Results'!A:A,MATCH('Country characteristics'!A188,'FSI2020 Results'!B:B,0))&lt;16,1,0),"")</f>
        <v/>
      </c>
      <c r="DM93" s="10">
        <f t="shared" si="48"/>
        <v>0</v>
      </c>
      <c r="DN93" s="9">
        <f t="shared" si="49"/>
        <v>0</v>
      </c>
      <c r="DO93" s="9">
        <f t="shared" si="50"/>
        <v>0</v>
      </c>
      <c r="DP93" s="10">
        <f t="shared" si="51"/>
        <v>0</v>
      </c>
      <c r="DQ93" s="9">
        <f t="shared" si="52"/>
        <v>0</v>
      </c>
      <c r="DR93" s="9">
        <f t="shared" si="53"/>
        <v>0</v>
      </c>
      <c r="DS93" s="9">
        <f t="shared" si="54"/>
        <v>0</v>
      </c>
      <c r="DT93" s="10">
        <f t="shared" si="55"/>
        <v>0</v>
      </c>
      <c r="DU93" s="10">
        <f t="shared" si="56"/>
        <v>0</v>
      </c>
      <c r="DV93" s="9">
        <f t="shared" si="57"/>
        <v>0</v>
      </c>
      <c r="DW93" s="9">
        <f t="shared" si="58"/>
        <v>0</v>
      </c>
      <c r="DX93" s="9">
        <f t="shared" si="59"/>
        <v>0</v>
      </c>
      <c r="DY93" s="10">
        <f t="shared" si="60"/>
        <v>0</v>
      </c>
      <c r="DZ93" s="9">
        <f t="shared" si="61"/>
        <v>0</v>
      </c>
      <c r="EA93" s="10">
        <f t="shared" si="62"/>
        <v>0</v>
      </c>
      <c r="EB93" s="9">
        <f t="shared" si="63"/>
        <v>0</v>
      </c>
      <c r="EC93" s="9">
        <f t="shared" si="64"/>
        <v>1</v>
      </c>
      <c r="ED93" s="9">
        <f t="shared" si="65"/>
        <v>1</v>
      </c>
      <c r="EE93" s="9">
        <f t="shared" si="66"/>
        <v>0</v>
      </c>
      <c r="EF93" s="9">
        <v>1</v>
      </c>
      <c r="EG93" s="9">
        <f t="shared" si="67"/>
        <v>0</v>
      </c>
      <c r="EH93" s="9">
        <f t="shared" si="68"/>
        <v>0</v>
      </c>
      <c r="EI93" s="9">
        <f t="shared" si="69"/>
        <v>0</v>
      </c>
      <c r="EJ93" s="9">
        <f t="shared" si="70"/>
        <v>0</v>
      </c>
      <c r="EK93" s="9">
        <f t="shared" si="71"/>
        <v>0</v>
      </c>
      <c r="EL93" s="9">
        <f t="shared" si="72"/>
        <v>1</v>
      </c>
      <c r="EM93" s="9">
        <f t="shared" si="73"/>
        <v>0</v>
      </c>
      <c r="EN93" s="9">
        <f t="shared" si="74"/>
        <v>0</v>
      </c>
      <c r="EO93" s="9">
        <f t="shared" si="75"/>
        <v>1</v>
      </c>
      <c r="EP93" s="9">
        <f t="shared" si="76"/>
        <v>0</v>
      </c>
      <c r="EQ93" s="9">
        <f t="shared" si="77"/>
        <v>0</v>
      </c>
      <c r="ER93" s="9">
        <f t="shared" si="78"/>
        <v>1</v>
      </c>
      <c r="ES93" s="9">
        <f t="shared" si="79"/>
        <v>0</v>
      </c>
      <c r="ET93" s="10">
        <f t="shared" si="80"/>
        <v>0</v>
      </c>
      <c r="EU93" s="10">
        <f t="shared" si="81"/>
        <v>0</v>
      </c>
      <c r="EV93" s="10">
        <f t="shared" si="82"/>
        <v>0</v>
      </c>
      <c r="EW93" s="10">
        <f t="shared" si="83"/>
        <v>1</v>
      </c>
      <c r="EX93" s="10">
        <f t="shared" si="84"/>
        <v>1</v>
      </c>
      <c r="EY93" s="10">
        <f t="shared" si="85"/>
        <v>0</v>
      </c>
      <c r="EZ93" s="10">
        <f t="shared" si="86"/>
        <v>0</v>
      </c>
      <c r="FA93" s="10">
        <f t="shared" si="87"/>
        <v>0</v>
      </c>
      <c r="FB93" s="10">
        <f t="shared" si="88"/>
        <v>0</v>
      </c>
      <c r="FC93" s="10">
        <f t="shared" si="89"/>
        <v>1</v>
      </c>
      <c r="FD93" s="10">
        <f t="shared" si="90"/>
        <v>0</v>
      </c>
      <c r="FE93" s="10">
        <f t="shared" si="91"/>
        <v>0</v>
      </c>
    </row>
    <row r="94" spans="1:161">
      <c r="A94" t="s">
        <v>311</v>
      </c>
      <c r="D94">
        <v>0</v>
      </c>
      <c r="E94">
        <v>1</v>
      </c>
      <c r="F94" t="s">
        <v>312</v>
      </c>
      <c r="G94" t="s">
        <v>313</v>
      </c>
      <c r="H94" t="s">
        <v>311</v>
      </c>
      <c r="I94" s="8">
        <v>1</v>
      </c>
      <c r="J94" s="7" t="s">
        <v>1138</v>
      </c>
      <c r="K94" s="7" t="s">
        <v>1128</v>
      </c>
      <c r="L94" s="8">
        <v>0</v>
      </c>
      <c r="M94" s="8">
        <v>0</v>
      </c>
      <c r="N94" s="8">
        <v>0</v>
      </c>
      <c r="O94" s="8">
        <v>1</v>
      </c>
      <c r="P94" s="8">
        <v>0</v>
      </c>
      <c r="Q94" s="8">
        <v>0</v>
      </c>
      <c r="R94" s="8">
        <v>0</v>
      </c>
      <c r="S94" s="8">
        <v>0</v>
      </c>
      <c r="T94" s="8">
        <v>0</v>
      </c>
      <c r="U94" s="8">
        <v>0</v>
      </c>
      <c r="V94" s="8">
        <v>0</v>
      </c>
      <c r="W94" s="8">
        <v>0</v>
      </c>
      <c r="X94" s="8">
        <v>0</v>
      </c>
      <c r="Y94" s="8">
        <v>0</v>
      </c>
      <c r="Z94" s="8">
        <v>0</v>
      </c>
      <c r="AA94" s="8">
        <v>0</v>
      </c>
      <c r="AB94" s="7" t="s">
        <v>1137</v>
      </c>
      <c r="AC94" s="1">
        <v>0</v>
      </c>
      <c r="AD94" s="1">
        <v>1</v>
      </c>
      <c r="AE94" s="7" t="s">
        <v>1130</v>
      </c>
      <c r="AF94" s="8">
        <v>222045000000</v>
      </c>
      <c r="AG94" s="8"/>
      <c r="AH94" s="7" t="s">
        <v>896</v>
      </c>
      <c r="AI94" s="8"/>
      <c r="AJ94" s="8"/>
      <c r="AK94" s="8"/>
      <c r="AL94" s="8"/>
      <c r="AM94" s="8"/>
      <c r="AN94" s="8"/>
      <c r="AO94" s="36" t="s">
        <v>896</v>
      </c>
      <c r="AP94" s="36" t="s">
        <v>896</v>
      </c>
      <c r="AQ94" s="36" t="s">
        <v>896</v>
      </c>
      <c r="AR94" s="36" t="s">
        <v>896</v>
      </c>
      <c r="AS94" s="36" t="s">
        <v>896</v>
      </c>
      <c r="AT94" s="36" t="s">
        <v>896</v>
      </c>
      <c r="AU94" s="36" t="s">
        <v>896</v>
      </c>
      <c r="AV94" s="36" t="s">
        <v>896</v>
      </c>
      <c r="AW94" s="36" t="s">
        <v>896</v>
      </c>
      <c r="AX94" s="36" t="s">
        <v>896</v>
      </c>
      <c r="AY94" s="36" t="s">
        <v>896</v>
      </c>
      <c r="AZ94" s="36" t="s">
        <v>896</v>
      </c>
      <c r="BA94" s="36" t="s">
        <v>896</v>
      </c>
      <c r="BB94" s="36" t="s">
        <v>896</v>
      </c>
      <c r="BC94" s="36" t="s">
        <v>896</v>
      </c>
      <c r="BD94" s="36" t="s">
        <v>896</v>
      </c>
      <c r="BE94" s="36" t="s">
        <v>896</v>
      </c>
      <c r="BF94" s="36" t="s">
        <v>896</v>
      </c>
      <c r="BG94" s="36" t="s">
        <v>896</v>
      </c>
      <c r="BH94" s="36" t="s">
        <v>896</v>
      </c>
      <c r="BI94" s="36" t="s">
        <v>896</v>
      </c>
      <c r="BJ94" s="36" t="s">
        <v>896</v>
      </c>
      <c r="BK94" s="36" t="s">
        <v>896</v>
      </c>
      <c r="BL94" s="36" t="s">
        <v>896</v>
      </c>
      <c r="BM94" s="8">
        <v>1.3949999993201345E-4</v>
      </c>
      <c r="BN94" s="8" t="s">
        <v>896</v>
      </c>
      <c r="BO94" t="s">
        <v>311</v>
      </c>
      <c r="BP94" s="8">
        <v>0</v>
      </c>
      <c r="BQ94" s="8">
        <v>1</v>
      </c>
      <c r="BR94" s="8">
        <v>0</v>
      </c>
      <c r="BS94" s="8">
        <v>0</v>
      </c>
      <c r="BT94" s="8"/>
      <c r="BU94" s="8"/>
      <c r="BV94" s="8"/>
      <c r="BW94" s="8"/>
      <c r="BX94" s="8">
        <v>6.7233285024254129E-4</v>
      </c>
      <c r="BY94" s="8"/>
      <c r="BZ94" s="8">
        <v>7</v>
      </c>
      <c r="CA94" s="7" t="s">
        <v>1139</v>
      </c>
      <c r="CB94" s="8">
        <v>222045000000</v>
      </c>
      <c r="CC94" s="8">
        <v>3300</v>
      </c>
      <c r="CD94" s="8"/>
      <c r="CE94" s="8"/>
      <c r="CF94" s="8">
        <v>0.29499998688697815</v>
      </c>
      <c r="CG94" s="8">
        <v>73420174.476831198</v>
      </c>
      <c r="CH94" s="8">
        <v>0</v>
      </c>
      <c r="CI94" s="8" t="s">
        <v>1138</v>
      </c>
      <c r="CJ94" s="8">
        <v>0</v>
      </c>
      <c r="CK94" s="8">
        <v>1</v>
      </c>
      <c r="CL94" s="8">
        <v>1</v>
      </c>
      <c r="CM94" s="8">
        <v>0</v>
      </c>
      <c r="CN94" s="8">
        <v>0</v>
      </c>
      <c r="CO94" s="8">
        <v>0</v>
      </c>
      <c r="CP94" s="8">
        <v>1</v>
      </c>
      <c r="CQ94" s="8">
        <v>0</v>
      </c>
      <c r="CR94" s="8">
        <v>0</v>
      </c>
      <c r="CS94" s="8">
        <v>0</v>
      </c>
      <c r="CT94" s="8">
        <v>0</v>
      </c>
      <c r="CU94" s="8">
        <v>0</v>
      </c>
      <c r="CV94" s="8">
        <v>0</v>
      </c>
      <c r="CW94" s="8">
        <v>1</v>
      </c>
      <c r="CX94" s="8">
        <v>0</v>
      </c>
      <c r="CY94" s="8">
        <v>0</v>
      </c>
      <c r="CZ94" s="9">
        <f>IFERROR(VLOOKUP(A94,'FSI2020 Results'!B:H,4,0),"")</f>
        <v>96.175855694003189</v>
      </c>
      <c r="DA94" s="9">
        <f>IFERROR(VLOOKUP(A94,'FSI2020 Results'!B:H,5,0),"")</f>
        <v>2.8244754714762789E-3</v>
      </c>
      <c r="DB94" s="9">
        <f>IFERROR(VLOOKUP(A94,'FSI2020 Results'!B:H,6,0),"")</f>
        <v>57</v>
      </c>
      <c r="DC94" s="9">
        <f>IFERROR(VLOOKUP($A94,'SS2020'!$A:$AB,24,0),"")</f>
        <v>57</v>
      </c>
      <c r="DD94" s="9">
        <f>IFERROR(VLOOKUP($A94,'SS2020'!$A:$AB,25,0),"")</f>
        <v>48.8</v>
      </c>
      <c r="DE94" s="9">
        <f>IFERROR(VLOOKUP($A94,'SS2020'!$A:$AB,26,0),"")</f>
        <v>96</v>
      </c>
      <c r="DF94" s="9">
        <f>IFERROR(VLOOKUP($A94,'SS2020'!$A:$AB,27,0),"")</f>
        <v>45.416666666666664</v>
      </c>
      <c r="DG94" s="39">
        <f>IFERROR(VLOOKUP(A94,'GSW2020'!A:D,4,0),"")</f>
        <v>1.4006333917766765E-4</v>
      </c>
      <c r="DH94" s="9">
        <f>IFERROR(VLOOKUP(A94,'GSW2020'!A:E,5,0),"")</f>
        <v>73420174.476831198</v>
      </c>
      <c r="DI94" s="9">
        <f t="shared" si="46"/>
        <v>1</v>
      </c>
      <c r="DJ94" s="9">
        <f t="shared" si="47"/>
        <v>1</v>
      </c>
      <c r="DK94" s="9" t="str">
        <f>IFERROR(IF(INDEX('FSI2020 Results'!A:A,MATCH('Country characteristics'!A189,'FSI2020 Results'!B:B,0))&lt;11,1,0),"")</f>
        <v/>
      </c>
      <c r="DL94" s="9" t="str">
        <f>IFERROR(IF(INDEX('FSI2020 Results'!A:A,MATCH('Country characteristics'!A189,'FSI2020 Results'!B:B,0))&lt;16,1,0),"")</f>
        <v/>
      </c>
      <c r="DM94" s="10">
        <f t="shared" si="48"/>
        <v>0</v>
      </c>
      <c r="DN94" s="9">
        <f t="shared" si="49"/>
        <v>0</v>
      </c>
      <c r="DO94" s="9">
        <f t="shared" si="50"/>
        <v>0</v>
      </c>
      <c r="DP94" s="10">
        <f t="shared" si="51"/>
        <v>0</v>
      </c>
      <c r="DQ94" s="9">
        <f t="shared" si="52"/>
        <v>0</v>
      </c>
      <c r="DR94" s="9">
        <f t="shared" si="53"/>
        <v>0</v>
      </c>
      <c r="DS94" s="9">
        <f t="shared" si="54"/>
        <v>0</v>
      </c>
      <c r="DT94" s="10">
        <f t="shared" si="55"/>
        <v>0</v>
      </c>
      <c r="DU94" s="10">
        <f t="shared" si="56"/>
        <v>0</v>
      </c>
      <c r="DV94" s="9">
        <f t="shared" si="57"/>
        <v>0</v>
      </c>
      <c r="DW94" s="9">
        <f t="shared" si="58"/>
        <v>0</v>
      </c>
      <c r="DX94" s="9">
        <f t="shared" si="59"/>
        <v>0</v>
      </c>
      <c r="DY94" s="10">
        <f t="shared" si="60"/>
        <v>0</v>
      </c>
      <c r="DZ94" s="9">
        <f t="shared" si="61"/>
        <v>0</v>
      </c>
      <c r="EA94" s="10">
        <f t="shared" si="62"/>
        <v>0</v>
      </c>
      <c r="EB94" s="9">
        <f t="shared" si="63"/>
        <v>0</v>
      </c>
      <c r="EC94" s="9">
        <f t="shared" si="64"/>
        <v>1</v>
      </c>
      <c r="ED94" s="9">
        <f t="shared" si="65"/>
        <v>1</v>
      </c>
      <c r="EE94" s="9">
        <f t="shared" si="66"/>
        <v>0</v>
      </c>
      <c r="EF94" s="9">
        <v>1</v>
      </c>
      <c r="EG94" s="9">
        <f t="shared" si="67"/>
        <v>0</v>
      </c>
      <c r="EH94" s="9">
        <f t="shared" si="68"/>
        <v>0</v>
      </c>
      <c r="EI94" s="9">
        <f t="shared" si="69"/>
        <v>0</v>
      </c>
      <c r="EJ94" s="9">
        <f t="shared" si="70"/>
        <v>0</v>
      </c>
      <c r="EK94" s="9">
        <f t="shared" si="71"/>
        <v>0</v>
      </c>
      <c r="EL94" s="9">
        <f t="shared" si="72"/>
        <v>1</v>
      </c>
      <c r="EM94" s="9">
        <f t="shared" si="73"/>
        <v>0</v>
      </c>
      <c r="EN94" s="9">
        <f t="shared" si="74"/>
        <v>0</v>
      </c>
      <c r="EO94" s="9">
        <f t="shared" si="75"/>
        <v>1</v>
      </c>
      <c r="EP94" s="9">
        <f t="shared" si="76"/>
        <v>0</v>
      </c>
      <c r="EQ94" s="9">
        <f t="shared" si="77"/>
        <v>0</v>
      </c>
      <c r="ER94" s="9">
        <f t="shared" si="78"/>
        <v>1</v>
      </c>
      <c r="ES94" s="9">
        <f t="shared" si="79"/>
        <v>0</v>
      </c>
      <c r="ET94" s="10">
        <f t="shared" si="80"/>
        <v>0</v>
      </c>
      <c r="EU94" s="10">
        <f t="shared" si="81"/>
        <v>0</v>
      </c>
      <c r="EV94" s="10">
        <f t="shared" si="82"/>
        <v>1</v>
      </c>
      <c r="EW94" s="10">
        <f t="shared" si="83"/>
        <v>1</v>
      </c>
      <c r="EX94" s="10">
        <f t="shared" si="84"/>
        <v>1</v>
      </c>
      <c r="EY94" s="10">
        <f t="shared" si="85"/>
        <v>0</v>
      </c>
      <c r="EZ94" s="10">
        <f t="shared" si="86"/>
        <v>0</v>
      </c>
      <c r="FA94" s="10">
        <f t="shared" si="87"/>
        <v>0</v>
      </c>
      <c r="FB94" s="10">
        <f t="shared" si="88"/>
        <v>0</v>
      </c>
      <c r="FC94" s="10">
        <f t="shared" si="89"/>
        <v>1</v>
      </c>
      <c r="FD94" s="10">
        <f t="shared" si="90"/>
        <v>0</v>
      </c>
      <c r="FE94" s="10">
        <f t="shared" si="91"/>
        <v>0</v>
      </c>
    </row>
    <row r="95" spans="1:161">
      <c r="A95" t="s">
        <v>188</v>
      </c>
      <c r="B95" t="s">
        <v>188</v>
      </c>
      <c r="C95" t="s">
        <v>188</v>
      </c>
      <c r="D95">
        <v>1</v>
      </c>
      <c r="E95">
        <v>1</v>
      </c>
      <c r="F95" t="s">
        <v>189</v>
      </c>
      <c r="G95" t="s">
        <v>190</v>
      </c>
      <c r="H95" t="s">
        <v>188</v>
      </c>
      <c r="I95" s="8">
        <v>1</v>
      </c>
      <c r="J95" s="7" t="s">
        <v>1149</v>
      </c>
      <c r="K95" s="7" t="s">
        <v>1128</v>
      </c>
      <c r="L95" s="8">
        <v>0</v>
      </c>
      <c r="M95" s="8">
        <v>0</v>
      </c>
      <c r="N95" s="8">
        <v>0</v>
      </c>
      <c r="O95" s="8">
        <v>0</v>
      </c>
      <c r="P95" s="8">
        <v>0</v>
      </c>
      <c r="Q95" s="8">
        <v>0</v>
      </c>
      <c r="R95" s="8">
        <v>0</v>
      </c>
      <c r="S95" s="8">
        <v>0</v>
      </c>
      <c r="T95" s="8">
        <v>0</v>
      </c>
      <c r="U95" s="8">
        <v>0</v>
      </c>
      <c r="V95" s="8">
        <v>0</v>
      </c>
      <c r="W95" s="8">
        <v>0</v>
      </c>
      <c r="X95" s="8">
        <v>0</v>
      </c>
      <c r="Y95" s="8">
        <v>0</v>
      </c>
      <c r="Z95" s="8">
        <v>0</v>
      </c>
      <c r="AA95" s="8">
        <v>0</v>
      </c>
      <c r="AB95" s="7" t="s">
        <v>1142</v>
      </c>
      <c r="AC95" s="1">
        <v>0</v>
      </c>
      <c r="AD95" s="1">
        <v>0</v>
      </c>
      <c r="AE95" s="7" t="s">
        <v>1136</v>
      </c>
      <c r="AF95" s="8">
        <v>330910000000</v>
      </c>
      <c r="AG95" s="8"/>
      <c r="AH95" s="7" t="s">
        <v>896</v>
      </c>
      <c r="AI95" s="8"/>
      <c r="AJ95" s="8"/>
      <c r="AK95" s="8">
        <v>40</v>
      </c>
      <c r="AL95" s="8">
        <v>269.810791015625</v>
      </c>
      <c r="AM95" s="8">
        <v>8.5084997117519379E-3</v>
      </c>
      <c r="AN95" s="8">
        <v>65.375</v>
      </c>
      <c r="AO95" s="36">
        <v>0.5</v>
      </c>
      <c r="AP95" s="36">
        <v>0.375</v>
      </c>
      <c r="AQ95" s="36">
        <v>1</v>
      </c>
      <c r="AR95" s="36">
        <v>0.5</v>
      </c>
      <c r="AS95" s="36">
        <v>1</v>
      </c>
      <c r="AT95" s="36">
        <v>1</v>
      </c>
      <c r="AU95" s="36">
        <v>1</v>
      </c>
      <c r="AV95" s="36">
        <v>1</v>
      </c>
      <c r="AW95" s="36">
        <v>1</v>
      </c>
      <c r="AX95" s="36">
        <v>1</v>
      </c>
      <c r="AY95" s="36">
        <v>0.875</v>
      </c>
      <c r="AZ95" s="36">
        <v>0</v>
      </c>
      <c r="BA95" s="36">
        <v>0</v>
      </c>
      <c r="BB95" s="36">
        <v>1</v>
      </c>
      <c r="BC95" s="36">
        <v>0.25</v>
      </c>
      <c r="BD95" s="36">
        <v>0.5</v>
      </c>
      <c r="BE95" s="36">
        <v>0.57999999999999996</v>
      </c>
      <c r="BF95" s="36">
        <v>0.5</v>
      </c>
      <c r="BG95" s="36">
        <v>0.7</v>
      </c>
      <c r="BH95" s="36">
        <v>0.29499999999999998</v>
      </c>
      <c r="BI95" s="36">
        <v>67.5</v>
      </c>
      <c r="BJ95" s="36">
        <v>100</v>
      </c>
      <c r="BK95" s="36">
        <v>43.75</v>
      </c>
      <c r="BL95" s="36">
        <v>51.875</v>
      </c>
      <c r="BM95" s="8">
        <v>9.0049998834729195E-4</v>
      </c>
      <c r="BN95" s="8">
        <v>414231037.30000001</v>
      </c>
      <c r="BO95" t="s">
        <v>188</v>
      </c>
      <c r="BP95" s="8">
        <v>1</v>
      </c>
      <c r="BQ95" s="8">
        <v>1</v>
      </c>
      <c r="BR95" s="8">
        <v>16088559616</v>
      </c>
      <c r="BS95" s="8">
        <v>0</v>
      </c>
      <c r="BT95" s="8"/>
      <c r="BU95" s="8"/>
      <c r="BV95" s="8"/>
      <c r="BW95" s="8"/>
      <c r="BX95" s="8">
        <v>8.5641193180310598E-4</v>
      </c>
      <c r="BY95" s="8"/>
      <c r="BZ95" s="8">
        <v>18</v>
      </c>
      <c r="CA95" s="7" t="s">
        <v>1139</v>
      </c>
      <c r="CB95" s="8">
        <v>330910000000</v>
      </c>
      <c r="CC95" s="8">
        <v>4801.991943359375</v>
      </c>
      <c r="CD95" s="8"/>
      <c r="CE95" s="8"/>
      <c r="CF95" s="8">
        <v>0.30000001192092896</v>
      </c>
      <c r="CG95" s="8">
        <v>279118759.53915298</v>
      </c>
      <c r="CH95" s="8">
        <v>0</v>
      </c>
      <c r="CI95" s="8" t="s">
        <v>1148</v>
      </c>
      <c r="CJ95" s="8">
        <v>0</v>
      </c>
      <c r="CK95" s="8">
        <v>1</v>
      </c>
      <c r="CL95" s="8">
        <v>1</v>
      </c>
      <c r="CM95" s="8">
        <v>0</v>
      </c>
      <c r="CN95" s="8">
        <v>0</v>
      </c>
      <c r="CO95" s="8">
        <v>0</v>
      </c>
      <c r="CP95" s="8">
        <v>0</v>
      </c>
      <c r="CQ95" s="8">
        <v>0</v>
      </c>
      <c r="CR95" s="8">
        <v>0</v>
      </c>
      <c r="CS95" s="8">
        <v>0</v>
      </c>
      <c r="CT95" s="8">
        <v>0</v>
      </c>
      <c r="CU95" s="8">
        <v>1</v>
      </c>
      <c r="CV95" s="8">
        <v>0</v>
      </c>
      <c r="CW95" s="8">
        <v>0</v>
      </c>
      <c r="CX95" s="8">
        <v>0</v>
      </c>
      <c r="CY95" s="8">
        <v>0</v>
      </c>
      <c r="CZ95" s="9">
        <f>IFERROR(VLOOKUP(A95,'FSI2020 Results'!B:H,4,0),"")</f>
        <v>201.17695097495164</v>
      </c>
      <c r="DA95" s="9">
        <f>IFERROR(VLOOKUP(A95,'FSI2020 Results'!B:H,5,0),"")</f>
        <v>5.9081290138244822E-3</v>
      </c>
      <c r="DB95" s="9">
        <f>IFERROR(VLOOKUP(A95,'FSI2020 Results'!B:H,6,0),"")</f>
        <v>62.845000000000006</v>
      </c>
      <c r="DC95" s="9">
        <f>IFERROR(VLOOKUP($A95,'SS2020'!$A:$AB,24,0),"")</f>
        <v>62.845000000000006</v>
      </c>
      <c r="DD95" s="9">
        <f>IFERROR(VLOOKUP($A95,'SS2020'!$A:$AB,25,0),"")</f>
        <v>55</v>
      </c>
      <c r="DE95" s="9">
        <f>IFERROR(VLOOKUP($A95,'SS2020'!$A:$AB,26,0),"")</f>
        <v>95.75</v>
      </c>
      <c r="DF95" s="9">
        <f>IFERROR(VLOOKUP($A95,'SS2020'!$A:$AB,27,0),"")</f>
        <v>48.75</v>
      </c>
      <c r="DG95" s="39">
        <f>IFERROR(VLOOKUP(A95,'GSW2020'!A:D,4,0),"")</f>
        <v>5.3247361187515319E-4</v>
      </c>
      <c r="DH95" s="9">
        <f>IFERROR(VLOOKUP(A95,'GSW2020'!A:E,5,0),"")</f>
        <v>279118759.53915298</v>
      </c>
      <c r="DI95" s="9">
        <f t="shared" si="46"/>
        <v>1</v>
      </c>
      <c r="DJ95" s="9">
        <f t="shared" si="47"/>
        <v>1</v>
      </c>
      <c r="DK95" s="9" t="str">
        <f>IFERROR(IF(INDEX('FSI2020 Results'!A:A,MATCH('Country characteristics'!A190,'FSI2020 Results'!B:B,0))&lt;11,1,0),"")</f>
        <v/>
      </c>
      <c r="DL95" s="9" t="str">
        <f>IFERROR(IF(INDEX('FSI2020 Results'!A:A,MATCH('Country characteristics'!A190,'FSI2020 Results'!B:B,0))&lt;16,1,0),"")</f>
        <v/>
      </c>
      <c r="DM95" s="10">
        <f t="shared" si="48"/>
        <v>0</v>
      </c>
      <c r="DN95" s="9">
        <f t="shared" si="49"/>
        <v>0</v>
      </c>
      <c r="DO95" s="9">
        <f t="shared" si="50"/>
        <v>0</v>
      </c>
      <c r="DP95" s="10">
        <f t="shared" si="51"/>
        <v>0</v>
      </c>
      <c r="DQ95" s="9">
        <f t="shared" si="52"/>
        <v>0</v>
      </c>
      <c r="DR95" s="9">
        <f t="shared" si="53"/>
        <v>0</v>
      </c>
      <c r="DS95" s="9">
        <f t="shared" si="54"/>
        <v>0</v>
      </c>
      <c r="DT95" s="10">
        <f t="shared" si="55"/>
        <v>0</v>
      </c>
      <c r="DU95" s="10">
        <f t="shared" si="56"/>
        <v>0</v>
      </c>
      <c r="DV95" s="9">
        <f t="shared" si="57"/>
        <v>0</v>
      </c>
      <c r="DW95" s="9">
        <f t="shared" si="58"/>
        <v>0</v>
      </c>
      <c r="DX95" s="9">
        <f t="shared" si="59"/>
        <v>0</v>
      </c>
      <c r="DY95" s="10">
        <f t="shared" si="60"/>
        <v>0</v>
      </c>
      <c r="DZ95" s="9">
        <f t="shared" si="61"/>
        <v>0</v>
      </c>
      <c r="EA95" s="10">
        <f t="shared" si="62"/>
        <v>0</v>
      </c>
      <c r="EB95" s="9">
        <f t="shared" si="63"/>
        <v>0</v>
      </c>
      <c r="EC95" s="9">
        <f t="shared" si="64"/>
        <v>1</v>
      </c>
      <c r="ED95" s="9">
        <f t="shared" si="65"/>
        <v>1</v>
      </c>
      <c r="EE95" s="9">
        <f t="shared" si="66"/>
        <v>0</v>
      </c>
      <c r="EF95" s="9">
        <v>1</v>
      </c>
      <c r="EG95" s="9">
        <f t="shared" si="67"/>
        <v>0</v>
      </c>
      <c r="EH95" s="9">
        <f t="shared" si="68"/>
        <v>0</v>
      </c>
      <c r="EI95" s="9">
        <f t="shared" si="69"/>
        <v>0</v>
      </c>
      <c r="EJ95" s="9">
        <f t="shared" si="70"/>
        <v>1</v>
      </c>
      <c r="EK95" s="9">
        <f t="shared" si="71"/>
        <v>0</v>
      </c>
      <c r="EL95" s="9">
        <f t="shared" si="72"/>
        <v>0</v>
      </c>
      <c r="EM95" s="9">
        <f t="shared" si="73"/>
        <v>0</v>
      </c>
      <c r="EN95" s="9">
        <f t="shared" si="74"/>
        <v>0</v>
      </c>
      <c r="EO95" s="9">
        <f t="shared" si="75"/>
        <v>0</v>
      </c>
      <c r="EP95" s="9">
        <f t="shared" si="76"/>
        <v>0</v>
      </c>
      <c r="EQ95" s="9">
        <f t="shared" si="77"/>
        <v>1</v>
      </c>
      <c r="ER95" s="9">
        <f t="shared" si="78"/>
        <v>0</v>
      </c>
      <c r="ES95" s="9">
        <f t="shared" si="79"/>
        <v>0</v>
      </c>
      <c r="ET95" s="10">
        <f t="shared" si="80"/>
        <v>0</v>
      </c>
      <c r="EU95" s="10">
        <f t="shared" si="81"/>
        <v>0</v>
      </c>
      <c r="EV95" s="10">
        <f t="shared" si="82"/>
        <v>1</v>
      </c>
      <c r="EW95" s="10">
        <f t="shared" si="83"/>
        <v>1</v>
      </c>
      <c r="EX95" s="10">
        <f t="shared" si="84"/>
        <v>0</v>
      </c>
      <c r="EY95" s="10">
        <f t="shared" si="85"/>
        <v>0</v>
      </c>
      <c r="EZ95" s="10">
        <f t="shared" si="86"/>
        <v>0</v>
      </c>
      <c r="FA95" s="10">
        <f t="shared" si="87"/>
        <v>1</v>
      </c>
      <c r="FB95" s="10">
        <f t="shared" si="88"/>
        <v>0</v>
      </c>
      <c r="FC95" s="10">
        <f t="shared" si="89"/>
        <v>0</v>
      </c>
      <c r="FD95" s="10">
        <f t="shared" si="90"/>
        <v>0</v>
      </c>
      <c r="FE95" s="10">
        <f t="shared" si="91"/>
        <v>0</v>
      </c>
    </row>
    <row r="96" spans="1:161">
      <c r="A96" t="s">
        <v>185</v>
      </c>
      <c r="B96" t="s">
        <v>185</v>
      </c>
      <c r="C96" t="s">
        <v>185</v>
      </c>
      <c r="D96">
        <v>1</v>
      </c>
      <c r="E96">
        <v>1</v>
      </c>
      <c r="F96" t="s">
        <v>186</v>
      </c>
      <c r="G96" t="s">
        <v>187</v>
      </c>
      <c r="H96" t="s">
        <v>185</v>
      </c>
      <c r="I96" s="8">
        <v>1</v>
      </c>
      <c r="J96" s="7" t="s">
        <v>1157</v>
      </c>
      <c r="K96" s="7" t="s">
        <v>1131</v>
      </c>
      <c r="L96" s="8">
        <v>1</v>
      </c>
      <c r="M96" s="8">
        <v>1</v>
      </c>
      <c r="N96" s="8">
        <v>0</v>
      </c>
      <c r="O96" s="8">
        <v>1</v>
      </c>
      <c r="P96" s="8">
        <v>0</v>
      </c>
      <c r="Q96" s="8">
        <v>0</v>
      </c>
      <c r="R96" s="8">
        <v>0</v>
      </c>
      <c r="S96" s="8">
        <v>0</v>
      </c>
      <c r="T96" s="8">
        <v>0</v>
      </c>
      <c r="U96" s="8">
        <v>0</v>
      </c>
      <c r="V96" s="8">
        <v>0</v>
      </c>
      <c r="W96" s="8">
        <v>0</v>
      </c>
      <c r="X96" s="8">
        <v>0</v>
      </c>
      <c r="Y96" s="8">
        <v>0</v>
      </c>
      <c r="Z96" s="8">
        <v>0</v>
      </c>
      <c r="AA96" s="8">
        <v>0</v>
      </c>
      <c r="AB96" s="7" t="s">
        <v>1132</v>
      </c>
      <c r="AC96" s="1">
        <v>0</v>
      </c>
      <c r="AD96" s="1">
        <v>0</v>
      </c>
      <c r="AE96" s="7" t="s">
        <v>1133</v>
      </c>
      <c r="AF96" s="8">
        <v>585664000000</v>
      </c>
      <c r="AG96" s="8"/>
      <c r="AH96" s="7" t="s">
        <v>896</v>
      </c>
      <c r="AI96" s="8"/>
      <c r="AJ96" s="8"/>
      <c r="AK96" s="8">
        <v>51</v>
      </c>
      <c r="AL96" s="8">
        <v>215.39739990234375</v>
      </c>
      <c r="AM96" s="8">
        <v>6.7925998009741306E-3</v>
      </c>
      <c r="AN96" s="8">
        <v>57.349998474121094</v>
      </c>
      <c r="AO96" s="36">
        <v>0.53</v>
      </c>
      <c r="AP96" s="36">
        <v>0.25</v>
      </c>
      <c r="AQ96" s="36">
        <v>1</v>
      </c>
      <c r="AR96" s="36">
        <v>0.5</v>
      </c>
      <c r="AS96" s="36">
        <v>1</v>
      </c>
      <c r="AT96" s="36">
        <v>1</v>
      </c>
      <c r="AU96" s="36">
        <v>1</v>
      </c>
      <c r="AV96" s="36">
        <v>0.75</v>
      </c>
      <c r="AW96" s="36">
        <v>1</v>
      </c>
      <c r="AX96" s="36">
        <v>0.75</v>
      </c>
      <c r="AY96" s="36">
        <v>0.625</v>
      </c>
      <c r="AZ96" s="36">
        <v>0</v>
      </c>
      <c r="BA96" s="36">
        <v>0.3</v>
      </c>
      <c r="BB96" s="36">
        <v>1</v>
      </c>
      <c r="BC96" s="36">
        <v>0.5</v>
      </c>
      <c r="BD96" s="36">
        <v>0.5</v>
      </c>
      <c r="BE96" s="36">
        <v>0.57999999999999996</v>
      </c>
      <c r="BF96" s="36">
        <v>0.01</v>
      </c>
      <c r="BG96" s="36">
        <v>0</v>
      </c>
      <c r="BH96" s="36">
        <v>0.17499999999999999</v>
      </c>
      <c r="BI96" s="36">
        <v>65.599999999999994</v>
      </c>
      <c r="BJ96" s="36">
        <v>90</v>
      </c>
      <c r="BK96" s="36">
        <v>48.75</v>
      </c>
      <c r="BL96" s="36">
        <v>19.125</v>
      </c>
      <c r="BM96" s="8">
        <v>1.4891000464558601E-3</v>
      </c>
      <c r="BN96" s="8">
        <v>685000000</v>
      </c>
      <c r="BO96" t="s">
        <v>185</v>
      </c>
      <c r="BP96" s="8">
        <v>1</v>
      </c>
      <c r="BQ96" s="8">
        <v>1</v>
      </c>
      <c r="BR96" s="8">
        <v>34912092160</v>
      </c>
      <c r="BS96" s="8">
        <v>1</v>
      </c>
      <c r="BT96" s="8">
        <v>53</v>
      </c>
      <c r="BU96" s="8">
        <v>98.202722962513377</v>
      </c>
      <c r="BV96" s="8">
        <v>2.5852880071588254E-3</v>
      </c>
      <c r="BW96" s="8">
        <v>40.449386165809528</v>
      </c>
      <c r="BX96" s="8">
        <v>3.2671055950316027E-3</v>
      </c>
      <c r="BY96" s="8">
        <v>0.19</v>
      </c>
      <c r="BZ96" s="8">
        <v>30</v>
      </c>
      <c r="CA96" s="7" t="s">
        <v>896</v>
      </c>
      <c r="CB96" s="8">
        <v>585664000000</v>
      </c>
      <c r="CC96" s="8">
        <v>10000</v>
      </c>
      <c r="CD96" s="8"/>
      <c r="CE96" s="8"/>
      <c r="CF96" s="8">
        <v>0.18999999761581421</v>
      </c>
      <c r="CG96" s="8">
        <v>993000000</v>
      </c>
      <c r="CH96" s="8">
        <v>0</v>
      </c>
      <c r="CI96" s="8" t="s">
        <v>1134</v>
      </c>
      <c r="CJ96" s="8">
        <v>0</v>
      </c>
      <c r="CK96" s="8">
        <v>0</v>
      </c>
      <c r="CL96" s="8">
        <v>0</v>
      </c>
      <c r="CM96" s="8">
        <v>1</v>
      </c>
      <c r="CN96" s="8">
        <v>1</v>
      </c>
      <c r="CO96" s="8">
        <v>0</v>
      </c>
      <c r="CP96" s="8">
        <v>0</v>
      </c>
      <c r="CQ96" s="8">
        <v>0</v>
      </c>
      <c r="CR96" s="8">
        <v>0</v>
      </c>
      <c r="CS96" s="8">
        <v>0</v>
      </c>
      <c r="CT96" s="8">
        <v>0</v>
      </c>
      <c r="CU96" s="8">
        <v>0</v>
      </c>
      <c r="CV96" s="8">
        <v>1</v>
      </c>
      <c r="CW96" s="8">
        <v>0</v>
      </c>
      <c r="CX96" s="8">
        <v>0</v>
      </c>
      <c r="CY96" s="8">
        <v>0</v>
      </c>
      <c r="CZ96" s="9">
        <f>IFERROR(VLOOKUP(A96,'FSI2020 Results'!B:H,4,0),"")</f>
        <v>212.09884028867427</v>
      </c>
      <c r="DA96" s="9">
        <f>IFERROR(VLOOKUP(A96,'FSI2020 Results'!B:H,5,0),"")</f>
        <v>6.2288811219932674E-3</v>
      </c>
      <c r="DB96" s="9">
        <f>IFERROR(VLOOKUP(A96,'FSI2020 Results'!B:H,6,0),"")</f>
        <v>55.55</v>
      </c>
      <c r="DC96" s="9">
        <f>IFERROR(VLOOKUP($A96,'SS2020'!$A:$AB,24,0),"")</f>
        <v>55.55</v>
      </c>
      <c r="DD96" s="9">
        <f>IFERROR(VLOOKUP($A96,'SS2020'!$A:$AB,25,0),"")</f>
        <v>65.599999999999994</v>
      </c>
      <c r="DE96" s="9">
        <f>IFERROR(VLOOKUP($A96,'SS2020'!$A:$AB,26,0),"")</f>
        <v>85</v>
      </c>
      <c r="DF96" s="9">
        <f>IFERROR(VLOOKUP($A96,'SS2020'!$A:$AB,27,0),"")</f>
        <v>47.083333333333336</v>
      </c>
      <c r="DG96" s="39">
        <f>IFERROR(VLOOKUP(A96,'GSW2020'!A:D,4,0),"")</f>
        <v>1.89434166827421E-3</v>
      </c>
      <c r="DH96" s="9">
        <f>IFERROR(VLOOKUP(A96,'GSW2020'!A:E,5,0),"")</f>
        <v>993000000</v>
      </c>
      <c r="DI96" s="9">
        <f t="shared" si="46"/>
        <v>1</v>
      </c>
      <c r="DJ96" s="9">
        <f t="shared" si="47"/>
        <v>1</v>
      </c>
      <c r="DK96" s="9" t="str">
        <f>IFERROR(IF(INDEX('FSI2020 Results'!A:A,MATCH('Country characteristics'!A192,'FSI2020 Results'!B:B,0))&lt;11,1,0),"")</f>
        <v/>
      </c>
      <c r="DL96" s="9" t="str">
        <f>IFERROR(IF(INDEX('FSI2020 Results'!A:A,MATCH('Country characteristics'!A192,'FSI2020 Results'!B:B,0))&lt;16,1,0),"")</f>
        <v/>
      </c>
      <c r="DM96" s="10">
        <f t="shared" si="48"/>
        <v>1</v>
      </c>
      <c r="DN96" s="9">
        <f t="shared" si="49"/>
        <v>1</v>
      </c>
      <c r="DO96" s="9">
        <f t="shared" si="50"/>
        <v>1</v>
      </c>
      <c r="DP96" s="10">
        <f t="shared" si="51"/>
        <v>0</v>
      </c>
      <c r="DQ96" s="9">
        <f t="shared" si="52"/>
        <v>1</v>
      </c>
      <c r="DR96" s="9">
        <f t="shared" si="53"/>
        <v>1</v>
      </c>
      <c r="DS96" s="9">
        <f t="shared" si="54"/>
        <v>1</v>
      </c>
      <c r="DT96" s="10">
        <f t="shared" si="55"/>
        <v>1</v>
      </c>
      <c r="DU96" s="10">
        <f t="shared" si="56"/>
        <v>0</v>
      </c>
      <c r="DV96" s="9">
        <f t="shared" si="57"/>
        <v>1</v>
      </c>
      <c r="DW96" s="9">
        <f t="shared" si="58"/>
        <v>0</v>
      </c>
      <c r="DX96" s="9">
        <f t="shared" si="59"/>
        <v>0</v>
      </c>
      <c r="DY96" s="10">
        <f t="shared" si="60"/>
        <v>0</v>
      </c>
      <c r="DZ96" s="9">
        <f t="shared" si="61"/>
        <v>0</v>
      </c>
      <c r="EA96" s="10">
        <f t="shared" si="62"/>
        <v>0</v>
      </c>
      <c r="EB96" s="9">
        <f t="shared" si="63"/>
        <v>0</v>
      </c>
      <c r="EC96" s="9">
        <f t="shared" si="64"/>
        <v>0</v>
      </c>
      <c r="ED96" s="9">
        <f t="shared" si="65"/>
        <v>0</v>
      </c>
      <c r="EE96" s="9">
        <f t="shared" si="66"/>
        <v>0</v>
      </c>
      <c r="EF96" s="9">
        <v>1</v>
      </c>
      <c r="EG96" s="9">
        <f t="shared" si="67"/>
        <v>0</v>
      </c>
      <c r="EH96" s="9">
        <f t="shared" si="68"/>
        <v>1</v>
      </c>
      <c r="EI96" s="9">
        <f t="shared" si="69"/>
        <v>0</v>
      </c>
      <c r="EJ96" s="9">
        <f t="shared" si="70"/>
        <v>0</v>
      </c>
      <c r="EK96" s="9">
        <f t="shared" si="71"/>
        <v>0</v>
      </c>
      <c r="EL96" s="9">
        <f t="shared" si="72"/>
        <v>0</v>
      </c>
      <c r="EM96" s="9">
        <f t="shared" si="73"/>
        <v>0</v>
      </c>
      <c r="EN96" s="9">
        <f t="shared" si="74"/>
        <v>0</v>
      </c>
      <c r="EO96" s="9">
        <f t="shared" si="75"/>
        <v>0</v>
      </c>
      <c r="EP96" s="9">
        <f t="shared" si="76"/>
        <v>0</v>
      </c>
      <c r="EQ96" s="9">
        <f t="shared" si="77"/>
        <v>0</v>
      </c>
      <c r="ER96" s="9">
        <f t="shared" si="78"/>
        <v>0</v>
      </c>
      <c r="ES96" s="9">
        <f t="shared" si="79"/>
        <v>1</v>
      </c>
      <c r="ET96" s="10">
        <f t="shared" si="80"/>
        <v>0</v>
      </c>
      <c r="EU96" s="10">
        <f t="shared" si="81"/>
        <v>0</v>
      </c>
      <c r="EV96" s="10">
        <f t="shared" si="82"/>
        <v>0</v>
      </c>
      <c r="EW96" s="10">
        <f t="shared" si="83"/>
        <v>0</v>
      </c>
      <c r="EX96" s="10">
        <f t="shared" si="84"/>
        <v>0</v>
      </c>
      <c r="EY96" s="10">
        <f t="shared" si="85"/>
        <v>0</v>
      </c>
      <c r="EZ96" s="10">
        <f t="shared" si="86"/>
        <v>0</v>
      </c>
      <c r="FA96" s="10">
        <f t="shared" si="87"/>
        <v>0</v>
      </c>
      <c r="FB96" s="10">
        <f t="shared" si="88"/>
        <v>1</v>
      </c>
      <c r="FC96" s="10">
        <f t="shared" si="89"/>
        <v>0</v>
      </c>
      <c r="FD96" s="10">
        <f t="shared" si="90"/>
        <v>0</v>
      </c>
      <c r="FE96" s="10">
        <f t="shared" si="91"/>
        <v>0</v>
      </c>
    </row>
    <row r="97" spans="1:161">
      <c r="A97" t="s">
        <v>236</v>
      </c>
      <c r="B97" t="s">
        <v>1190</v>
      </c>
      <c r="C97" t="s">
        <v>1191</v>
      </c>
      <c r="D97">
        <v>1</v>
      </c>
      <c r="E97">
        <v>1</v>
      </c>
      <c r="F97" t="s">
        <v>237</v>
      </c>
      <c r="G97" t="s">
        <v>238</v>
      </c>
      <c r="H97" t="s">
        <v>236</v>
      </c>
      <c r="I97" s="8"/>
      <c r="J97" s="7" t="s">
        <v>896</v>
      </c>
      <c r="K97" s="7" t="s">
        <v>1131</v>
      </c>
      <c r="L97" s="8">
        <v>1</v>
      </c>
      <c r="M97" s="8">
        <v>1</v>
      </c>
      <c r="N97" s="8">
        <v>0</v>
      </c>
      <c r="O97" s="8">
        <v>1</v>
      </c>
      <c r="P97" s="8">
        <v>0</v>
      </c>
      <c r="Q97" s="8">
        <v>0</v>
      </c>
      <c r="R97" s="8">
        <v>0</v>
      </c>
      <c r="S97" s="8">
        <v>0</v>
      </c>
      <c r="T97" s="8">
        <v>0</v>
      </c>
      <c r="U97" s="8">
        <v>0</v>
      </c>
      <c r="V97" s="8">
        <v>0</v>
      </c>
      <c r="W97" s="8">
        <v>0</v>
      </c>
      <c r="X97" s="8">
        <v>0</v>
      </c>
      <c r="Y97" s="8">
        <v>0</v>
      </c>
      <c r="Z97" s="8">
        <v>0</v>
      </c>
      <c r="AA97" s="8">
        <v>0</v>
      </c>
      <c r="AB97" s="7" t="s">
        <v>1132</v>
      </c>
      <c r="AC97" s="1">
        <v>0</v>
      </c>
      <c r="AD97" s="1">
        <v>0</v>
      </c>
      <c r="AE97" s="7" t="s">
        <v>1133</v>
      </c>
      <c r="AF97" s="8">
        <v>240675000000</v>
      </c>
      <c r="AG97" s="8"/>
      <c r="AH97" s="7" t="s">
        <v>896</v>
      </c>
      <c r="AI97" s="8"/>
      <c r="AJ97" s="8"/>
      <c r="AK97" s="8">
        <v>64</v>
      </c>
      <c r="AL97" s="8">
        <v>151.6260986328125</v>
      </c>
      <c r="AM97" s="8">
        <v>4.7814999707043171E-3</v>
      </c>
      <c r="AN97" s="8">
        <v>54.674999237060547</v>
      </c>
      <c r="AO97" s="36">
        <v>0.37</v>
      </c>
      <c r="AP97" s="36">
        <v>0.25</v>
      </c>
      <c r="AQ97" s="36">
        <v>0.75</v>
      </c>
      <c r="AR97" s="36">
        <v>1</v>
      </c>
      <c r="AS97" s="36">
        <v>1</v>
      </c>
      <c r="AT97" s="36">
        <v>1</v>
      </c>
      <c r="AU97" s="36">
        <v>1</v>
      </c>
      <c r="AV97" s="36">
        <v>0.5</v>
      </c>
      <c r="AW97" s="36">
        <v>1</v>
      </c>
      <c r="AX97" s="36">
        <v>0.75</v>
      </c>
      <c r="AY97" s="36">
        <v>0.375</v>
      </c>
      <c r="AZ97" s="36">
        <v>0.75</v>
      </c>
      <c r="BA97" s="36">
        <v>0.3</v>
      </c>
      <c r="BB97" s="36">
        <v>0.5</v>
      </c>
      <c r="BC97" s="36">
        <v>0.75</v>
      </c>
      <c r="BD97" s="36">
        <v>0.3</v>
      </c>
      <c r="BE97" s="36">
        <v>0.34</v>
      </c>
      <c r="BF97" s="36">
        <v>0</v>
      </c>
      <c r="BG97" s="36">
        <v>0</v>
      </c>
      <c r="BH97" s="36">
        <v>0</v>
      </c>
      <c r="BI97" s="36">
        <v>67.400000000000006</v>
      </c>
      <c r="BJ97" s="36">
        <v>85</v>
      </c>
      <c r="BK97" s="36">
        <v>49.583329999999997</v>
      </c>
      <c r="BL97" s="36">
        <v>8.5</v>
      </c>
      <c r="BM97" s="8">
        <v>7.9840002581477165E-4</v>
      </c>
      <c r="BN97" s="8">
        <v>367276036.5</v>
      </c>
      <c r="BO97" t="s">
        <v>236</v>
      </c>
      <c r="BP97" s="8">
        <v>1</v>
      </c>
      <c r="BQ97" s="8">
        <v>1</v>
      </c>
      <c r="BR97" s="8">
        <v>164352753664</v>
      </c>
      <c r="BS97" s="8">
        <v>1</v>
      </c>
      <c r="BT97" s="8">
        <v>49</v>
      </c>
      <c r="BU97" s="8">
        <v>127.4027360634971</v>
      </c>
      <c r="BV97" s="8">
        <v>3.3540084804971316E-3</v>
      </c>
      <c r="BW97" s="8">
        <v>45.840583312285716</v>
      </c>
      <c r="BX97" s="8">
        <v>2.3135827998132523E-3</v>
      </c>
      <c r="BY97" s="8">
        <v>0.3</v>
      </c>
      <c r="BZ97" s="8">
        <v>8</v>
      </c>
      <c r="CA97" s="7" t="s">
        <v>1139</v>
      </c>
      <c r="CB97" s="8">
        <v>240675000000</v>
      </c>
      <c r="CC97" s="8">
        <v>6582</v>
      </c>
      <c r="CD97" s="8"/>
      <c r="CE97" s="8"/>
      <c r="CF97" s="8">
        <v>0.31499999761581421</v>
      </c>
      <c r="CG97" s="8">
        <v>461957277.90293097</v>
      </c>
      <c r="CH97" s="8">
        <v>0</v>
      </c>
      <c r="CI97" s="8" t="s">
        <v>1134</v>
      </c>
      <c r="CJ97" s="8">
        <v>0</v>
      </c>
      <c r="CK97" s="8">
        <v>0</v>
      </c>
      <c r="CL97" s="8">
        <v>0</v>
      </c>
      <c r="CM97" s="8">
        <v>1</v>
      </c>
      <c r="CN97" s="8">
        <v>1</v>
      </c>
      <c r="CO97" s="8">
        <v>0</v>
      </c>
      <c r="CP97" s="8">
        <v>0</v>
      </c>
      <c r="CQ97" s="8">
        <v>0</v>
      </c>
      <c r="CR97" s="8">
        <v>0</v>
      </c>
      <c r="CS97" s="8">
        <v>0</v>
      </c>
      <c r="CT97" s="8">
        <v>0</v>
      </c>
      <c r="CU97" s="8">
        <v>0</v>
      </c>
      <c r="CV97" s="8">
        <v>1</v>
      </c>
      <c r="CW97" s="8">
        <v>0</v>
      </c>
      <c r="CX97" s="8">
        <v>0</v>
      </c>
      <c r="CY97" s="8">
        <v>0</v>
      </c>
      <c r="CZ97" s="9">
        <f>IFERROR(VLOOKUP(A97,'FSI2020 Results'!B:H,4,0),"")</f>
        <v>151.17777612116603</v>
      </c>
      <c r="DA97" s="9">
        <f>IFERROR(VLOOKUP(A97,'FSI2020 Results'!B:H,5,0),"")</f>
        <v>4.4397621149856858E-3</v>
      </c>
      <c r="DB97" s="9">
        <f>IFERROR(VLOOKUP(A97,'FSI2020 Results'!B:H,6,0),"")</f>
        <v>54.024999999999999</v>
      </c>
      <c r="DC97" s="9">
        <f>IFERROR(VLOOKUP($A97,'SS2020'!$A:$AB,24,0),"")</f>
        <v>54.024999999999999</v>
      </c>
      <c r="DD97" s="9">
        <f>IFERROR(VLOOKUP($A97,'SS2020'!$A:$AB,25,0),"")</f>
        <v>67.400000000000006</v>
      </c>
      <c r="DE97" s="9">
        <f>IFERROR(VLOOKUP($A97,'SS2020'!$A:$AB,26,0),"")</f>
        <v>80</v>
      </c>
      <c r="DF97" s="9">
        <f>IFERROR(VLOOKUP($A97,'SS2020'!$A:$AB,27,0),"")</f>
        <v>50</v>
      </c>
      <c r="DG97" s="39">
        <f>IFERROR(VLOOKUP(A97,'GSW2020'!A:D,4,0),"")</f>
        <v>8.8127383735553985E-4</v>
      </c>
      <c r="DH97" s="9">
        <f>IFERROR(VLOOKUP(A97,'GSW2020'!A:E,5,0),"")</f>
        <v>461957277.90293097</v>
      </c>
      <c r="DI97" s="9">
        <f t="shared" si="46"/>
        <v>1</v>
      </c>
      <c r="DJ97" s="9">
        <f t="shared" si="47"/>
        <v>1</v>
      </c>
      <c r="DK97" s="9" t="str">
        <f>IFERROR(IF(INDEX('FSI2020 Results'!A:A,MATCH('Country characteristics'!A193,'FSI2020 Results'!B:B,0))&lt;11,1,0),"")</f>
        <v/>
      </c>
      <c r="DL97" s="9" t="str">
        <f>IFERROR(IF(INDEX('FSI2020 Results'!A:A,MATCH('Country characteristics'!A193,'FSI2020 Results'!B:B,0))&lt;16,1,0),"")</f>
        <v/>
      </c>
      <c r="DM97" s="10">
        <f t="shared" si="48"/>
        <v>1</v>
      </c>
      <c r="DN97" s="9">
        <f t="shared" si="49"/>
        <v>1</v>
      </c>
      <c r="DO97" s="9">
        <f t="shared" si="50"/>
        <v>1</v>
      </c>
      <c r="DP97" s="10">
        <f t="shared" si="51"/>
        <v>0</v>
      </c>
      <c r="DQ97" s="9">
        <f t="shared" si="52"/>
        <v>1</v>
      </c>
      <c r="DR97" s="9">
        <f t="shared" si="53"/>
        <v>1</v>
      </c>
      <c r="DS97" s="9">
        <f t="shared" si="54"/>
        <v>1</v>
      </c>
      <c r="DT97" s="10">
        <f t="shared" si="55"/>
        <v>1</v>
      </c>
      <c r="DU97" s="10">
        <f t="shared" si="56"/>
        <v>0</v>
      </c>
      <c r="DV97" s="9">
        <f t="shared" si="57"/>
        <v>1</v>
      </c>
      <c r="DW97" s="9">
        <f t="shared" si="58"/>
        <v>0</v>
      </c>
      <c r="DX97" s="9">
        <f t="shared" si="59"/>
        <v>0</v>
      </c>
      <c r="DY97" s="10">
        <f t="shared" si="60"/>
        <v>0</v>
      </c>
      <c r="DZ97" s="9">
        <f t="shared" si="61"/>
        <v>0</v>
      </c>
      <c r="EA97" s="10">
        <f t="shared" si="62"/>
        <v>0</v>
      </c>
      <c r="EB97" s="9">
        <f t="shared" si="63"/>
        <v>0</v>
      </c>
      <c r="EC97" s="9">
        <f t="shared" si="64"/>
        <v>0</v>
      </c>
      <c r="ED97" s="9">
        <f t="shared" si="65"/>
        <v>0</v>
      </c>
      <c r="EE97" s="9">
        <f t="shared" si="66"/>
        <v>0</v>
      </c>
      <c r="EF97" s="9">
        <v>1</v>
      </c>
      <c r="EG97" s="9">
        <f t="shared" si="67"/>
        <v>0</v>
      </c>
      <c r="EH97" s="9">
        <f t="shared" si="68"/>
        <v>1</v>
      </c>
      <c r="EI97" s="9">
        <f t="shared" si="69"/>
        <v>0</v>
      </c>
      <c r="EJ97" s="9">
        <f t="shared" si="70"/>
        <v>0</v>
      </c>
      <c r="EK97" s="9">
        <f t="shared" si="71"/>
        <v>0</v>
      </c>
      <c r="EL97" s="9">
        <f t="shared" si="72"/>
        <v>0</v>
      </c>
      <c r="EM97" s="9">
        <f t="shared" si="73"/>
        <v>0</v>
      </c>
      <c r="EN97" s="9">
        <f t="shared" si="74"/>
        <v>0</v>
      </c>
      <c r="EO97" s="9">
        <f t="shared" si="75"/>
        <v>0</v>
      </c>
      <c r="EP97" s="9">
        <f t="shared" si="76"/>
        <v>0</v>
      </c>
      <c r="EQ97" s="9">
        <f t="shared" si="77"/>
        <v>0</v>
      </c>
      <c r="ER97" s="9">
        <f t="shared" si="78"/>
        <v>0</v>
      </c>
      <c r="ES97" s="9">
        <f t="shared" si="79"/>
        <v>1</v>
      </c>
      <c r="ET97" s="10">
        <f t="shared" si="80"/>
        <v>0</v>
      </c>
      <c r="EU97" s="10">
        <f t="shared" si="81"/>
        <v>0</v>
      </c>
      <c r="EV97" s="10">
        <f t="shared" si="82"/>
        <v>0</v>
      </c>
      <c r="EW97" s="10">
        <f t="shared" si="83"/>
        <v>0</v>
      </c>
      <c r="EX97" s="10">
        <f t="shared" si="84"/>
        <v>0</v>
      </c>
      <c r="EY97" s="10">
        <f t="shared" si="85"/>
        <v>0</v>
      </c>
      <c r="EZ97" s="10">
        <f t="shared" si="86"/>
        <v>0</v>
      </c>
      <c r="FA97" s="10">
        <f t="shared" si="87"/>
        <v>0</v>
      </c>
      <c r="FB97" s="10">
        <f t="shared" si="88"/>
        <v>1</v>
      </c>
      <c r="FC97" s="10">
        <f t="shared" si="89"/>
        <v>0</v>
      </c>
      <c r="FD97" s="10">
        <f t="shared" si="90"/>
        <v>0</v>
      </c>
      <c r="FE97" s="10">
        <f t="shared" si="91"/>
        <v>0</v>
      </c>
    </row>
    <row r="98" spans="1:161">
      <c r="A98" t="s">
        <v>239</v>
      </c>
      <c r="B98" t="s">
        <v>239</v>
      </c>
      <c r="C98" t="s">
        <v>239</v>
      </c>
      <c r="D98">
        <v>1</v>
      </c>
      <c r="E98">
        <v>1</v>
      </c>
      <c r="F98" t="s">
        <v>240</v>
      </c>
      <c r="G98" t="s">
        <v>241</v>
      </c>
      <c r="H98" t="s">
        <v>239</v>
      </c>
      <c r="I98" s="8"/>
      <c r="J98" s="7" t="s">
        <v>896</v>
      </c>
      <c r="K98" s="7" t="s">
        <v>896</v>
      </c>
      <c r="L98" s="8">
        <v>0</v>
      </c>
      <c r="M98" s="8">
        <v>0</v>
      </c>
      <c r="N98" s="8">
        <v>1</v>
      </c>
      <c r="O98" s="8">
        <v>0</v>
      </c>
      <c r="P98" s="8">
        <v>0</v>
      </c>
      <c r="Q98" s="8">
        <v>0</v>
      </c>
      <c r="R98" s="8">
        <v>0</v>
      </c>
      <c r="S98" s="8">
        <v>0</v>
      </c>
      <c r="T98" s="8">
        <v>0</v>
      </c>
      <c r="U98" s="8">
        <v>0</v>
      </c>
      <c r="V98" s="8">
        <v>0</v>
      </c>
      <c r="W98" s="8">
        <v>0</v>
      </c>
      <c r="X98" s="8">
        <v>0</v>
      </c>
      <c r="Y98" s="8">
        <v>0</v>
      </c>
      <c r="Z98" s="8">
        <v>0</v>
      </c>
      <c r="AA98" s="8">
        <v>0</v>
      </c>
      <c r="AB98" s="7" t="s">
        <v>1137</v>
      </c>
      <c r="AC98" s="1">
        <v>0</v>
      </c>
      <c r="AD98" s="1">
        <v>1</v>
      </c>
      <c r="AE98" s="7" t="s">
        <v>1133</v>
      </c>
      <c r="AF98" s="8">
        <v>101131000000</v>
      </c>
      <c r="AG98" s="8"/>
      <c r="AH98" s="7" t="s">
        <v>896</v>
      </c>
      <c r="AI98" s="8"/>
      <c r="AJ98" s="8"/>
      <c r="AK98" s="8">
        <v>65</v>
      </c>
      <c r="AL98" s="8">
        <v>151.06069946289063</v>
      </c>
      <c r="AM98" s="8">
        <v>4.7637000679969788E-3</v>
      </c>
      <c r="AN98" s="8">
        <v>77.199996948242188</v>
      </c>
      <c r="AO98" s="36">
        <v>0.6</v>
      </c>
      <c r="AP98" s="36">
        <v>0.875</v>
      </c>
      <c r="AQ98" s="36">
        <v>1</v>
      </c>
      <c r="AR98" s="36">
        <v>0.5</v>
      </c>
      <c r="AS98" s="36">
        <v>1</v>
      </c>
      <c r="AT98" s="36">
        <v>1</v>
      </c>
      <c r="AU98" s="36">
        <v>1</v>
      </c>
      <c r="AV98" s="36">
        <v>1</v>
      </c>
      <c r="AW98" s="36">
        <v>1</v>
      </c>
      <c r="AX98" s="36">
        <v>1</v>
      </c>
      <c r="AY98" s="36">
        <v>1</v>
      </c>
      <c r="AZ98" s="36">
        <v>0</v>
      </c>
      <c r="BA98" s="36">
        <v>0.8</v>
      </c>
      <c r="BB98" s="36">
        <v>1</v>
      </c>
      <c r="BC98" s="36">
        <v>0.75</v>
      </c>
      <c r="BD98" s="36">
        <v>1</v>
      </c>
      <c r="BE98" s="36">
        <v>0.37</v>
      </c>
      <c r="BF98" s="36">
        <v>1</v>
      </c>
      <c r="BG98" s="36">
        <v>0.28000000000000003</v>
      </c>
      <c r="BH98" s="36">
        <v>0.26500000000000001</v>
      </c>
      <c r="BI98" s="36">
        <v>79.5</v>
      </c>
      <c r="BJ98" s="36">
        <v>100</v>
      </c>
      <c r="BK98" s="36">
        <v>75.833340000000007</v>
      </c>
      <c r="BL98" s="36">
        <v>47.875</v>
      </c>
      <c r="BM98" s="8">
        <v>3.5400000342633575E-5</v>
      </c>
      <c r="BN98" s="8">
        <v>16280524</v>
      </c>
      <c r="BO98" t="s">
        <v>239</v>
      </c>
      <c r="BP98" s="8">
        <v>1</v>
      </c>
      <c r="BQ98" s="8">
        <v>1</v>
      </c>
      <c r="BR98" s="8">
        <v>0</v>
      </c>
      <c r="BS98" s="8">
        <v>0</v>
      </c>
      <c r="BT98" s="8"/>
      <c r="BU98" s="8"/>
      <c r="BV98" s="8"/>
      <c r="BW98" s="8"/>
      <c r="BX98" s="8">
        <v>2.2799520819802689E-3</v>
      </c>
      <c r="BY98" s="8"/>
      <c r="BZ98" s="8">
        <v>4</v>
      </c>
      <c r="CA98" s="7" t="s">
        <v>896</v>
      </c>
      <c r="CB98" s="8">
        <v>101131000000</v>
      </c>
      <c r="CC98" s="8"/>
      <c r="CD98" s="8"/>
      <c r="CE98" s="8"/>
      <c r="CF98" s="8"/>
      <c r="CG98" s="8"/>
      <c r="CH98" s="8">
        <v>0</v>
      </c>
      <c r="CI98" s="8" t="s">
        <v>1138</v>
      </c>
      <c r="CJ98" s="8">
        <v>0</v>
      </c>
      <c r="CK98" s="8">
        <v>0</v>
      </c>
      <c r="CL98" s="8">
        <v>0</v>
      </c>
      <c r="CM98" s="8">
        <v>0</v>
      </c>
      <c r="CN98" s="8">
        <v>0</v>
      </c>
      <c r="CO98" s="8">
        <v>0</v>
      </c>
      <c r="CP98" s="8">
        <v>0</v>
      </c>
      <c r="CQ98" s="8">
        <v>0</v>
      </c>
      <c r="CR98" s="8">
        <v>0</v>
      </c>
      <c r="CS98" s="8">
        <v>0</v>
      </c>
      <c r="CT98" s="8">
        <v>0</v>
      </c>
      <c r="CU98" s="8">
        <v>0</v>
      </c>
      <c r="CV98" s="8">
        <v>0</v>
      </c>
      <c r="CW98" s="8">
        <v>1</v>
      </c>
      <c r="CX98" s="8">
        <v>0</v>
      </c>
      <c r="CY98" s="8">
        <v>0</v>
      </c>
      <c r="CZ98" s="9">
        <f>IFERROR(VLOOKUP(A98,'FSI2020 Results'!B:H,4,0),"")</f>
        <v>150.5337915039425</v>
      </c>
      <c r="DA98" s="9">
        <f>IFERROR(VLOOKUP(A98,'FSI2020 Results'!B:H,5,0),"")</f>
        <v>4.4208496889695031E-3</v>
      </c>
      <c r="DB98" s="9">
        <f>IFERROR(VLOOKUP(A98,'FSI2020 Results'!B:H,6,0),"")</f>
        <v>73.138000000000005</v>
      </c>
      <c r="DC98" s="9">
        <f>IFERROR(VLOOKUP($A98,'SS2020'!$A:$AB,24,0),"")</f>
        <v>73.138000000000005</v>
      </c>
      <c r="DD98" s="9">
        <f>IFERROR(VLOOKUP($A98,'SS2020'!$A:$AB,25,0),"")</f>
        <v>69.5</v>
      </c>
      <c r="DE98" s="9">
        <f>IFERROR(VLOOKUP($A98,'SS2020'!$A:$AB,26,0),"")</f>
        <v>97.5</v>
      </c>
      <c r="DF98" s="9">
        <f>IFERROR(VLOOKUP($A98,'SS2020'!$A:$AB,27,0),"")</f>
        <v>71.666666666666671</v>
      </c>
      <c r="DG98" s="39">
        <f>IFERROR(VLOOKUP(A98,'GSW2020'!A:D,4,0),"")</f>
        <v>5.6965810376783067E-5</v>
      </c>
      <c r="DH98" s="9">
        <f>IFERROR(VLOOKUP(A98,'GSW2020'!A:E,5,0),"")</f>
        <v>29861059.729356799</v>
      </c>
      <c r="DI98" s="9">
        <f t="shared" si="46"/>
        <v>1</v>
      </c>
      <c r="DJ98" s="9">
        <f t="shared" si="47"/>
        <v>1</v>
      </c>
      <c r="DK98" s="9" t="str">
        <f>IFERROR(IF(INDEX('FSI2020 Results'!A:A,MATCH('Country characteristics'!A194,'FSI2020 Results'!B:B,0))&lt;11,1,0),"")</f>
        <v/>
      </c>
      <c r="DL98" s="9" t="str">
        <f>IFERROR(IF(INDEX('FSI2020 Results'!A:A,MATCH('Country characteristics'!A194,'FSI2020 Results'!B:B,0))&lt;16,1,0),"")</f>
        <v/>
      </c>
      <c r="DM98" s="10">
        <f t="shared" si="48"/>
        <v>0</v>
      </c>
      <c r="DN98" s="9">
        <f t="shared" si="49"/>
        <v>0</v>
      </c>
      <c r="DO98" s="9">
        <f t="shared" si="50"/>
        <v>0</v>
      </c>
      <c r="DP98" s="10">
        <f t="shared" si="51"/>
        <v>0</v>
      </c>
      <c r="DQ98" s="9">
        <f t="shared" si="52"/>
        <v>0</v>
      </c>
      <c r="DR98" s="9">
        <f t="shared" si="53"/>
        <v>0</v>
      </c>
      <c r="DS98" s="9">
        <f t="shared" si="54"/>
        <v>0</v>
      </c>
      <c r="DT98" s="10">
        <f t="shared" si="55"/>
        <v>0</v>
      </c>
      <c r="DU98" s="10">
        <f t="shared" si="56"/>
        <v>1</v>
      </c>
      <c r="DV98" s="9">
        <f t="shared" si="57"/>
        <v>1</v>
      </c>
      <c r="DW98" s="9">
        <f t="shared" si="58"/>
        <v>0</v>
      </c>
      <c r="DX98" s="9">
        <f t="shared" si="59"/>
        <v>0</v>
      </c>
      <c r="DY98" s="10">
        <f t="shared" si="60"/>
        <v>0</v>
      </c>
      <c r="DZ98" s="9">
        <f t="shared" si="61"/>
        <v>0</v>
      </c>
      <c r="EA98" s="10">
        <f t="shared" si="62"/>
        <v>0</v>
      </c>
      <c r="EB98" s="9">
        <f t="shared" si="63"/>
        <v>0</v>
      </c>
      <c r="EC98" s="9">
        <f t="shared" si="64"/>
        <v>0</v>
      </c>
      <c r="ED98" s="9">
        <f t="shared" si="65"/>
        <v>1</v>
      </c>
      <c r="EE98" s="9">
        <f t="shared" si="66"/>
        <v>0</v>
      </c>
      <c r="EF98" s="9">
        <v>1</v>
      </c>
      <c r="EG98" s="9">
        <f t="shared" si="67"/>
        <v>0</v>
      </c>
      <c r="EH98" s="9">
        <f t="shared" si="68"/>
        <v>0</v>
      </c>
      <c r="EI98" s="9">
        <f t="shared" si="69"/>
        <v>0</v>
      </c>
      <c r="EJ98" s="9">
        <f t="shared" si="70"/>
        <v>0</v>
      </c>
      <c r="EK98" s="9">
        <f t="shared" si="71"/>
        <v>0</v>
      </c>
      <c r="EL98" s="9">
        <f t="shared" si="72"/>
        <v>1</v>
      </c>
      <c r="EM98" s="9">
        <f t="shared" si="73"/>
        <v>0</v>
      </c>
      <c r="EN98" s="9">
        <f t="shared" si="74"/>
        <v>0</v>
      </c>
      <c r="EO98" s="9">
        <f t="shared" si="75"/>
        <v>1</v>
      </c>
      <c r="EP98" s="9">
        <f t="shared" si="76"/>
        <v>0</v>
      </c>
      <c r="EQ98" s="9">
        <f t="shared" si="77"/>
        <v>0</v>
      </c>
      <c r="ER98" s="9">
        <f t="shared" si="78"/>
        <v>0</v>
      </c>
      <c r="ES98" s="9">
        <f t="shared" si="79"/>
        <v>1</v>
      </c>
      <c r="ET98" s="10">
        <f t="shared" si="80"/>
        <v>0</v>
      </c>
      <c r="EU98" s="10">
        <f t="shared" si="81"/>
        <v>0</v>
      </c>
      <c r="EV98" s="10">
        <f t="shared" si="82"/>
        <v>0</v>
      </c>
      <c r="EW98" s="10">
        <f t="shared" si="83"/>
        <v>0</v>
      </c>
      <c r="EX98" s="10">
        <f t="shared" si="84"/>
        <v>0</v>
      </c>
      <c r="EY98" s="10">
        <f t="shared" si="85"/>
        <v>0</v>
      </c>
      <c r="EZ98" s="10">
        <f t="shared" si="86"/>
        <v>0</v>
      </c>
      <c r="FA98" s="10">
        <f t="shared" si="87"/>
        <v>0</v>
      </c>
      <c r="FB98" s="10">
        <f t="shared" si="88"/>
        <v>0</v>
      </c>
      <c r="FC98" s="10">
        <f t="shared" si="89"/>
        <v>1</v>
      </c>
      <c r="FD98" s="10">
        <f t="shared" si="90"/>
        <v>0</v>
      </c>
      <c r="FE98" s="10">
        <f t="shared" si="91"/>
        <v>0</v>
      </c>
    </row>
    <row r="99" spans="1:161">
      <c r="A99" t="s">
        <v>68</v>
      </c>
      <c r="D99">
        <v>0</v>
      </c>
      <c r="E99">
        <v>1</v>
      </c>
      <c r="F99" t="s">
        <v>69</v>
      </c>
      <c r="G99" t="s">
        <v>70</v>
      </c>
      <c r="H99" t="s">
        <v>68</v>
      </c>
      <c r="I99" s="8">
        <v>1</v>
      </c>
      <c r="J99" s="7" t="s">
        <v>1127</v>
      </c>
      <c r="K99" s="7" t="s">
        <v>1128</v>
      </c>
      <c r="L99" s="8">
        <v>0</v>
      </c>
      <c r="M99" s="8">
        <v>0</v>
      </c>
      <c r="N99" s="8">
        <v>0</v>
      </c>
      <c r="O99" s="8">
        <v>1</v>
      </c>
      <c r="P99" s="8">
        <v>0</v>
      </c>
      <c r="Q99" s="8">
        <v>0</v>
      </c>
      <c r="R99" s="8">
        <v>0</v>
      </c>
      <c r="S99" s="8">
        <v>0</v>
      </c>
      <c r="T99" s="8">
        <v>0</v>
      </c>
      <c r="U99" s="8">
        <v>0</v>
      </c>
      <c r="V99" s="8">
        <v>0</v>
      </c>
      <c r="W99" s="8">
        <v>0</v>
      </c>
      <c r="X99" s="8">
        <v>0</v>
      </c>
      <c r="Y99" s="8">
        <v>0</v>
      </c>
      <c r="Z99" s="8">
        <v>0</v>
      </c>
      <c r="AA99" s="8">
        <v>0</v>
      </c>
      <c r="AB99" s="7" t="s">
        <v>1129</v>
      </c>
      <c r="AC99" s="1">
        <v>0</v>
      </c>
      <c r="AD99" s="1">
        <v>0</v>
      </c>
      <c r="AE99" s="7" t="s">
        <v>1133</v>
      </c>
      <c r="AF99" s="8">
        <v>191362000000</v>
      </c>
      <c r="AG99" s="8"/>
      <c r="AH99" s="7" t="s">
        <v>896</v>
      </c>
      <c r="AI99" s="8"/>
      <c r="AJ99" s="8"/>
      <c r="AK99" s="8"/>
      <c r="AL99" s="8"/>
      <c r="AM99" s="8"/>
      <c r="AN99" s="8"/>
      <c r="AO99" s="36" t="s">
        <v>896</v>
      </c>
      <c r="AP99" s="36" t="s">
        <v>896</v>
      </c>
      <c r="AQ99" s="36" t="s">
        <v>896</v>
      </c>
      <c r="AR99" s="36" t="s">
        <v>896</v>
      </c>
      <c r="AS99" s="36" t="s">
        <v>896</v>
      </c>
      <c r="AT99" s="36" t="s">
        <v>896</v>
      </c>
      <c r="AU99" s="36" t="s">
        <v>896</v>
      </c>
      <c r="AV99" s="36" t="s">
        <v>896</v>
      </c>
      <c r="AW99" s="36" t="s">
        <v>896</v>
      </c>
      <c r="AX99" s="36" t="s">
        <v>896</v>
      </c>
      <c r="AY99" s="36" t="s">
        <v>896</v>
      </c>
      <c r="AZ99" s="36" t="s">
        <v>896</v>
      </c>
      <c r="BA99" s="36" t="s">
        <v>896</v>
      </c>
      <c r="BB99" s="36" t="s">
        <v>896</v>
      </c>
      <c r="BC99" s="36" t="s">
        <v>896</v>
      </c>
      <c r="BD99" s="36" t="s">
        <v>896</v>
      </c>
      <c r="BE99" s="36" t="s">
        <v>896</v>
      </c>
      <c r="BF99" s="36" t="s">
        <v>896</v>
      </c>
      <c r="BG99" s="36" t="s">
        <v>896</v>
      </c>
      <c r="BH99" s="36" t="s">
        <v>896</v>
      </c>
      <c r="BI99" s="36" t="s">
        <v>896</v>
      </c>
      <c r="BJ99" s="36" t="s">
        <v>896</v>
      </c>
      <c r="BK99" s="36" t="s">
        <v>896</v>
      </c>
      <c r="BL99" s="36" t="s">
        <v>896</v>
      </c>
      <c r="BM99" s="8">
        <v>5.5810000048950315E-4</v>
      </c>
      <c r="BN99" s="8" t="s">
        <v>896</v>
      </c>
      <c r="BO99" t="s">
        <v>68</v>
      </c>
      <c r="BP99" s="8">
        <v>0</v>
      </c>
      <c r="BQ99" s="8">
        <v>1</v>
      </c>
      <c r="BR99" s="8">
        <v>0</v>
      </c>
      <c r="BS99" s="8">
        <v>0</v>
      </c>
      <c r="BT99" s="8"/>
      <c r="BU99" s="8"/>
      <c r="BV99" s="8"/>
      <c r="BW99" s="8"/>
      <c r="BX99" s="8">
        <v>6.1213191904264529E-4</v>
      </c>
      <c r="BY99" s="8"/>
      <c r="BZ99" s="8">
        <v>4</v>
      </c>
      <c r="CA99" s="7" t="s">
        <v>896</v>
      </c>
      <c r="CB99" s="8">
        <v>191362000000</v>
      </c>
      <c r="CC99" s="8">
        <v>1129.8211059570313</v>
      </c>
      <c r="CD99" s="8"/>
      <c r="CE99" s="8"/>
      <c r="CF99" s="8">
        <v>0.10000000149011612</v>
      </c>
      <c r="CG99" s="8"/>
      <c r="CH99" s="8">
        <v>0</v>
      </c>
      <c r="CI99" s="8" t="s">
        <v>1148</v>
      </c>
      <c r="CJ99" s="8">
        <v>0</v>
      </c>
      <c r="CK99" s="8">
        <v>0</v>
      </c>
      <c r="CL99" s="8">
        <v>0</v>
      </c>
      <c r="CM99" s="8">
        <v>0</v>
      </c>
      <c r="CN99" s="8">
        <v>0</v>
      </c>
      <c r="CO99" s="8">
        <v>0</v>
      </c>
      <c r="CP99" s="8">
        <v>0</v>
      </c>
      <c r="CQ99" s="8">
        <v>0</v>
      </c>
      <c r="CR99" s="8">
        <v>0</v>
      </c>
      <c r="CS99" s="8">
        <v>1</v>
      </c>
      <c r="CT99" s="8">
        <v>0</v>
      </c>
      <c r="CU99" s="8">
        <v>1</v>
      </c>
      <c r="CV99" s="8">
        <v>0</v>
      </c>
      <c r="CW99" s="8">
        <v>0</v>
      </c>
      <c r="CX99" s="8">
        <v>0</v>
      </c>
      <c r="CY99" s="8">
        <v>0</v>
      </c>
      <c r="CZ99" s="9">
        <f>IFERROR(VLOOKUP(A99,'FSI2020 Results'!B:H,4,0),"")</f>
        <v>433.04741248971658</v>
      </c>
      <c r="DA99" s="9">
        <f>IFERROR(VLOOKUP(A99,'FSI2020 Results'!B:H,5,0),"")</f>
        <v>1.2717659601127316E-2</v>
      </c>
      <c r="DB99" s="9">
        <f>IFERROR(VLOOKUP(A99,'FSI2020 Results'!B:H,6,0),"")</f>
        <v>77</v>
      </c>
      <c r="DC99" s="9">
        <f>IFERROR(VLOOKUP($A99,'SS2020'!$A:$AB,24,0),"")</f>
        <v>77</v>
      </c>
      <c r="DD99" s="9">
        <f>IFERROR(VLOOKUP($A99,'SS2020'!$A:$AB,25,0),"")</f>
        <v>82.1</v>
      </c>
      <c r="DE99" s="9">
        <f>IFERROR(VLOOKUP($A99,'SS2020'!$A:$AB,26,0),"")</f>
        <v>95</v>
      </c>
      <c r="DF99" s="9">
        <f>IFERROR(VLOOKUP($A99,'SS2020'!$A:$AB,27,0),"")</f>
        <v>88.333333333333329</v>
      </c>
      <c r="DG99" s="39">
        <f>IFERROR(VLOOKUP(A99,'GSW2020'!A:D,4,0),"")</f>
        <v>8.5347306058138864E-4</v>
      </c>
      <c r="DH99" s="9">
        <f>IFERROR(VLOOKUP(A99,'GSW2020'!A:E,5,0),"")</f>
        <v>447384314.74687999</v>
      </c>
      <c r="DI99" s="9">
        <f t="shared" si="46"/>
        <v>1</v>
      </c>
      <c r="DJ99" s="9">
        <f t="shared" si="47"/>
        <v>1</v>
      </c>
      <c r="DK99" s="9" t="str">
        <f>IFERROR(IF(INDEX('FSI2020 Results'!A:A,MATCH('Country characteristics'!A195,'FSI2020 Results'!B:B,0))&lt;11,1,0),"")</f>
        <v/>
      </c>
      <c r="DL99" s="9" t="str">
        <f>IFERROR(IF(INDEX('FSI2020 Results'!A:A,MATCH('Country characteristics'!A195,'FSI2020 Results'!B:B,0))&lt;16,1,0),"")</f>
        <v/>
      </c>
      <c r="DM99" s="10">
        <f t="shared" si="48"/>
        <v>0</v>
      </c>
      <c r="DN99" s="9">
        <f t="shared" si="49"/>
        <v>0</v>
      </c>
      <c r="DO99" s="9">
        <f t="shared" si="50"/>
        <v>0</v>
      </c>
      <c r="DP99" s="10">
        <f t="shared" si="51"/>
        <v>0</v>
      </c>
      <c r="DQ99" s="9">
        <f t="shared" si="52"/>
        <v>0</v>
      </c>
      <c r="DR99" s="9">
        <f t="shared" si="53"/>
        <v>0</v>
      </c>
      <c r="DS99" s="9">
        <f t="shared" si="54"/>
        <v>0</v>
      </c>
      <c r="DT99" s="10">
        <f t="shared" si="55"/>
        <v>0</v>
      </c>
      <c r="DU99" s="10">
        <f t="shared" si="56"/>
        <v>0</v>
      </c>
      <c r="DV99" s="9">
        <f t="shared" si="57"/>
        <v>0</v>
      </c>
      <c r="DW99" s="9">
        <f t="shared" si="58"/>
        <v>0</v>
      </c>
      <c r="DX99" s="9">
        <f t="shared" si="59"/>
        <v>0</v>
      </c>
      <c r="DY99" s="10">
        <f t="shared" si="60"/>
        <v>0</v>
      </c>
      <c r="DZ99" s="9">
        <f t="shared" si="61"/>
        <v>0</v>
      </c>
      <c r="EA99" s="10">
        <f t="shared" si="62"/>
        <v>0</v>
      </c>
      <c r="EB99" s="9">
        <f t="shared" si="63"/>
        <v>0</v>
      </c>
      <c r="EC99" s="9">
        <f t="shared" si="64"/>
        <v>1</v>
      </c>
      <c r="ED99" s="9">
        <f t="shared" si="65"/>
        <v>1</v>
      </c>
      <c r="EE99" s="9">
        <f t="shared" si="66"/>
        <v>0</v>
      </c>
      <c r="EF99" s="9">
        <v>1</v>
      </c>
      <c r="EG99" s="9">
        <f t="shared" si="67"/>
        <v>0</v>
      </c>
      <c r="EH99" s="9">
        <f t="shared" si="68"/>
        <v>0</v>
      </c>
      <c r="EI99" s="9">
        <f t="shared" si="69"/>
        <v>1</v>
      </c>
      <c r="EJ99" s="9">
        <f t="shared" si="70"/>
        <v>0</v>
      </c>
      <c r="EK99" s="9">
        <f t="shared" si="71"/>
        <v>0</v>
      </c>
      <c r="EL99" s="9">
        <f t="shared" si="72"/>
        <v>0</v>
      </c>
      <c r="EM99" s="9">
        <f t="shared" si="73"/>
        <v>0</v>
      </c>
      <c r="EN99" s="9">
        <f t="shared" si="74"/>
        <v>0</v>
      </c>
      <c r="EO99" s="9">
        <f t="shared" si="75"/>
        <v>0</v>
      </c>
      <c r="EP99" s="9">
        <f t="shared" si="76"/>
        <v>0</v>
      </c>
      <c r="EQ99" s="9">
        <f t="shared" si="77"/>
        <v>0</v>
      </c>
      <c r="ER99" s="9">
        <f t="shared" si="78"/>
        <v>0</v>
      </c>
      <c r="ES99" s="9">
        <f t="shared" si="79"/>
        <v>1</v>
      </c>
      <c r="ET99" s="10">
        <f t="shared" si="80"/>
        <v>0</v>
      </c>
      <c r="EU99" s="10">
        <f t="shared" si="81"/>
        <v>0</v>
      </c>
      <c r="EV99" s="10">
        <f t="shared" si="82"/>
        <v>0</v>
      </c>
      <c r="EW99" s="10">
        <f t="shared" si="83"/>
        <v>0</v>
      </c>
      <c r="EX99" s="10">
        <f t="shared" si="84"/>
        <v>0</v>
      </c>
      <c r="EY99" s="10">
        <f t="shared" si="85"/>
        <v>0</v>
      </c>
      <c r="EZ99" s="10">
        <f t="shared" si="86"/>
        <v>0</v>
      </c>
      <c r="FA99" s="10">
        <f t="shared" si="87"/>
        <v>1</v>
      </c>
      <c r="FB99" s="10">
        <f t="shared" si="88"/>
        <v>0</v>
      </c>
      <c r="FC99" s="10">
        <f t="shared" si="89"/>
        <v>0</v>
      </c>
      <c r="FD99" s="10">
        <f t="shared" si="90"/>
        <v>0</v>
      </c>
      <c r="FE99" s="10">
        <f t="shared" si="91"/>
        <v>0</v>
      </c>
    </row>
    <row r="100" spans="1:161">
      <c r="A100" t="s">
        <v>176</v>
      </c>
      <c r="B100" t="s">
        <v>176</v>
      </c>
      <c r="C100" t="s">
        <v>1192</v>
      </c>
      <c r="D100">
        <v>1</v>
      </c>
      <c r="E100">
        <v>1</v>
      </c>
      <c r="F100" t="s">
        <v>177</v>
      </c>
      <c r="G100" t="s">
        <v>178</v>
      </c>
      <c r="H100" t="s">
        <v>176</v>
      </c>
      <c r="I100" s="8">
        <v>1</v>
      </c>
      <c r="J100" s="7" t="s">
        <v>1157</v>
      </c>
      <c r="K100" s="7" t="s">
        <v>1131</v>
      </c>
      <c r="L100" s="8">
        <v>1</v>
      </c>
      <c r="M100" s="8">
        <v>0</v>
      </c>
      <c r="N100" s="8">
        <v>0</v>
      </c>
      <c r="O100" s="8">
        <v>1</v>
      </c>
      <c r="P100" s="8">
        <v>0</v>
      </c>
      <c r="Q100" s="8">
        <v>0</v>
      </c>
      <c r="R100" s="8">
        <v>0</v>
      </c>
      <c r="S100" s="8">
        <v>0</v>
      </c>
      <c r="T100" s="8">
        <v>0</v>
      </c>
      <c r="U100" s="8">
        <v>0</v>
      </c>
      <c r="V100" s="8">
        <v>0</v>
      </c>
      <c r="W100" s="8">
        <v>0</v>
      </c>
      <c r="X100" s="8">
        <v>0</v>
      </c>
      <c r="Y100" s="8">
        <v>0</v>
      </c>
      <c r="Z100" s="8">
        <v>0</v>
      </c>
      <c r="AA100" s="8">
        <v>0</v>
      </c>
      <c r="AB100" s="7" t="s">
        <v>1132</v>
      </c>
      <c r="AC100" s="1">
        <v>0</v>
      </c>
      <c r="AD100" s="1">
        <v>0</v>
      </c>
      <c r="AE100" s="7" t="s">
        <v>1130</v>
      </c>
      <c r="AF100" s="8">
        <v>239553000000</v>
      </c>
      <c r="AG100" s="8"/>
      <c r="AH100" s="7" t="s">
        <v>896</v>
      </c>
      <c r="AI100" s="8"/>
      <c r="AJ100" s="8"/>
      <c r="AK100" s="8">
        <v>47</v>
      </c>
      <c r="AL100" s="8">
        <v>232.30180358886719</v>
      </c>
      <c r="AM100" s="8">
        <v>7.3257000185549259E-3</v>
      </c>
      <c r="AN100" s="8">
        <v>65.525001525878906</v>
      </c>
      <c r="AO100" s="36">
        <v>0.46</v>
      </c>
      <c r="AP100" s="36">
        <v>0.375</v>
      </c>
      <c r="AQ100" s="36">
        <v>1</v>
      </c>
      <c r="AR100" s="36">
        <v>1</v>
      </c>
      <c r="AS100" s="36">
        <v>1</v>
      </c>
      <c r="AT100" s="36">
        <v>1</v>
      </c>
      <c r="AU100" s="36">
        <v>1</v>
      </c>
      <c r="AV100" s="36">
        <v>0.5</v>
      </c>
      <c r="AW100" s="36">
        <v>1</v>
      </c>
      <c r="AX100" s="36">
        <v>0.75</v>
      </c>
      <c r="AY100" s="36">
        <v>0.5</v>
      </c>
      <c r="AZ100" s="36">
        <v>0.75</v>
      </c>
      <c r="BA100" s="36">
        <v>1</v>
      </c>
      <c r="BB100" s="36">
        <v>1</v>
      </c>
      <c r="BC100" s="36">
        <v>0.5</v>
      </c>
      <c r="BD100" s="36">
        <v>0.5</v>
      </c>
      <c r="BE100" s="36">
        <v>0.49</v>
      </c>
      <c r="BF100" s="36">
        <v>0.21</v>
      </c>
      <c r="BG100" s="36">
        <v>0</v>
      </c>
      <c r="BH100" s="36">
        <v>7.0000000000000007E-2</v>
      </c>
      <c r="BI100" s="36">
        <v>76.7</v>
      </c>
      <c r="BJ100" s="36">
        <v>85</v>
      </c>
      <c r="BK100" s="36">
        <v>70.833330000000004</v>
      </c>
      <c r="BL100" s="36">
        <v>19.25</v>
      </c>
      <c r="BM100" s="8">
        <v>5.6299997959285975E-4</v>
      </c>
      <c r="BN100" s="8">
        <v>258979035.69999999</v>
      </c>
      <c r="BO100" t="s">
        <v>176</v>
      </c>
      <c r="BP100" s="8">
        <v>1</v>
      </c>
      <c r="BQ100" s="8">
        <v>1</v>
      </c>
      <c r="BR100" s="8">
        <v>4596304896</v>
      </c>
      <c r="BS100" s="8">
        <v>1</v>
      </c>
      <c r="BT100" s="8">
        <v>43</v>
      </c>
      <c r="BU100" s="8">
        <v>177.76680999687406</v>
      </c>
      <c r="BV100" s="8">
        <v>4.6798946922401892E-3</v>
      </c>
      <c r="BW100" s="8">
        <v>55.606450725904764</v>
      </c>
      <c r="BX100" s="8">
        <v>1.1051607611794749E-3</v>
      </c>
      <c r="BY100" s="8">
        <v>0.16</v>
      </c>
      <c r="BZ100" s="8">
        <v>16</v>
      </c>
      <c r="CA100" s="7" t="s">
        <v>896</v>
      </c>
      <c r="CB100" s="8">
        <v>239553000000</v>
      </c>
      <c r="CC100" s="8">
        <v>2750</v>
      </c>
      <c r="CD100" s="8"/>
      <c r="CE100" s="8"/>
      <c r="CF100" s="8">
        <v>0.15999999642372131</v>
      </c>
      <c r="CG100" s="8">
        <v>398365620.85121602</v>
      </c>
      <c r="CH100" s="8">
        <v>0</v>
      </c>
      <c r="CI100" s="8" t="s">
        <v>1134</v>
      </c>
      <c r="CJ100" s="8">
        <v>0</v>
      </c>
      <c r="CK100" s="8">
        <v>0</v>
      </c>
      <c r="CL100" s="8">
        <v>0</v>
      </c>
      <c r="CM100" s="8">
        <v>1</v>
      </c>
      <c r="CN100" s="8">
        <v>0</v>
      </c>
      <c r="CO100" s="8">
        <v>0</v>
      </c>
      <c r="CP100" s="8">
        <v>0</v>
      </c>
      <c r="CQ100" s="8">
        <v>0</v>
      </c>
      <c r="CR100" s="8">
        <v>0</v>
      </c>
      <c r="CS100" s="8">
        <v>0</v>
      </c>
      <c r="CT100" s="8">
        <v>0</v>
      </c>
      <c r="CU100" s="8">
        <v>0</v>
      </c>
      <c r="CV100" s="8">
        <v>1</v>
      </c>
      <c r="CW100" s="8">
        <v>0</v>
      </c>
      <c r="CX100" s="8">
        <v>0</v>
      </c>
      <c r="CY100" s="8">
        <v>0</v>
      </c>
      <c r="CZ100" s="9">
        <f>IFERROR(VLOOKUP(A100,'FSI2020 Results'!B:H,4,0),"")</f>
        <v>224.13354234286413</v>
      </c>
      <c r="DA100" s="9">
        <f>IFERROR(VLOOKUP(A100,'FSI2020 Results'!B:H,5,0),"")</f>
        <v>6.5823141173464239E-3</v>
      </c>
      <c r="DB100" s="9">
        <f>IFERROR(VLOOKUP(A100,'FSI2020 Results'!B:H,6,0),"")</f>
        <v>62.625</v>
      </c>
      <c r="DC100" s="9">
        <f>IFERROR(VLOOKUP($A100,'SS2020'!$A:$AB,24,0),"")</f>
        <v>62.625</v>
      </c>
      <c r="DD100" s="9">
        <f>IFERROR(VLOOKUP($A100,'SS2020'!$A:$AB,25,0),"")</f>
        <v>71.7</v>
      </c>
      <c r="DE100" s="9">
        <f>IFERROR(VLOOKUP($A100,'SS2020'!$A:$AB,26,0),"")</f>
        <v>85</v>
      </c>
      <c r="DF100" s="9">
        <f>IFERROR(VLOOKUP($A100,'SS2020'!$A:$AB,27,0),"")</f>
        <v>66.666666666666671</v>
      </c>
      <c r="DG100" s="39">
        <f>IFERROR(VLOOKUP(A100,'GSW2020'!A:D,4,0),"")</f>
        <v>7.5996031700542187E-4</v>
      </c>
      <c r="DH100" s="9">
        <f>IFERROR(VLOOKUP(A100,'GSW2020'!A:E,5,0),"")</f>
        <v>398365620.85121602</v>
      </c>
      <c r="DI100" s="9">
        <f t="shared" si="46"/>
        <v>1</v>
      </c>
      <c r="DJ100" s="9">
        <f t="shared" si="47"/>
        <v>1</v>
      </c>
      <c r="DK100" s="9" t="str">
        <f>IFERROR(IF(INDEX('FSI2020 Results'!A:A,MATCH('Country characteristics'!A197,'FSI2020 Results'!B:B,0))&lt;11,1,0),"")</f>
        <v/>
      </c>
      <c r="DL100" s="9" t="str">
        <f>IFERROR(IF(INDEX('FSI2020 Results'!A:A,MATCH('Country characteristics'!A197,'FSI2020 Results'!B:B,0))&lt;16,1,0),"")</f>
        <v/>
      </c>
      <c r="DM100" s="10">
        <f t="shared" si="48"/>
        <v>1</v>
      </c>
      <c r="DN100" s="9">
        <f t="shared" si="49"/>
        <v>1</v>
      </c>
      <c r="DO100" s="9">
        <f t="shared" si="50"/>
        <v>1</v>
      </c>
      <c r="DP100" s="10">
        <f t="shared" si="51"/>
        <v>0</v>
      </c>
      <c r="DQ100" s="9">
        <f t="shared" si="52"/>
        <v>1</v>
      </c>
      <c r="DR100" s="9">
        <f t="shared" si="53"/>
        <v>1</v>
      </c>
      <c r="DS100" s="9">
        <f t="shared" si="54"/>
        <v>1</v>
      </c>
      <c r="DT100" s="10">
        <f t="shared" si="55"/>
        <v>0</v>
      </c>
      <c r="DU100" s="10">
        <f t="shared" si="56"/>
        <v>0</v>
      </c>
      <c r="DV100" s="9">
        <f t="shared" si="57"/>
        <v>0</v>
      </c>
      <c r="DW100" s="9">
        <f t="shared" si="58"/>
        <v>0</v>
      </c>
      <c r="DX100" s="9">
        <f t="shared" si="59"/>
        <v>0</v>
      </c>
      <c r="DY100" s="10">
        <f t="shared" si="60"/>
        <v>0</v>
      </c>
      <c r="DZ100" s="9">
        <f t="shared" si="61"/>
        <v>0</v>
      </c>
      <c r="EA100" s="10">
        <f t="shared" si="62"/>
        <v>0</v>
      </c>
      <c r="EB100" s="9">
        <f t="shared" si="63"/>
        <v>0</v>
      </c>
      <c r="EC100" s="9">
        <f t="shared" si="64"/>
        <v>1</v>
      </c>
      <c r="ED100" s="9">
        <f t="shared" si="65"/>
        <v>1</v>
      </c>
      <c r="EE100" s="9">
        <f t="shared" si="66"/>
        <v>0</v>
      </c>
      <c r="EF100" s="9">
        <v>1</v>
      </c>
      <c r="EG100" s="9">
        <f t="shared" si="67"/>
        <v>0</v>
      </c>
      <c r="EH100" s="9">
        <f t="shared" si="68"/>
        <v>1</v>
      </c>
      <c r="EI100" s="9">
        <f t="shared" si="69"/>
        <v>0</v>
      </c>
      <c r="EJ100" s="9">
        <f t="shared" si="70"/>
        <v>0</v>
      </c>
      <c r="EK100" s="9">
        <f t="shared" si="71"/>
        <v>0</v>
      </c>
      <c r="EL100" s="9">
        <f t="shared" si="72"/>
        <v>0</v>
      </c>
      <c r="EM100" s="9">
        <f t="shared" si="73"/>
        <v>0</v>
      </c>
      <c r="EN100" s="9">
        <f t="shared" si="74"/>
        <v>0</v>
      </c>
      <c r="EO100" s="9">
        <f t="shared" si="75"/>
        <v>0</v>
      </c>
      <c r="EP100" s="9">
        <f t="shared" si="76"/>
        <v>0</v>
      </c>
      <c r="EQ100" s="9">
        <f t="shared" si="77"/>
        <v>0</v>
      </c>
      <c r="ER100" s="9">
        <f t="shared" si="78"/>
        <v>1</v>
      </c>
      <c r="ES100" s="9">
        <f t="shared" si="79"/>
        <v>0</v>
      </c>
      <c r="ET100" s="10">
        <f t="shared" si="80"/>
        <v>0</v>
      </c>
      <c r="EU100" s="10">
        <f t="shared" si="81"/>
        <v>0</v>
      </c>
      <c r="EV100" s="10">
        <f t="shared" si="82"/>
        <v>0</v>
      </c>
      <c r="EW100" s="10">
        <f t="shared" si="83"/>
        <v>0</v>
      </c>
      <c r="EX100" s="10">
        <f t="shared" si="84"/>
        <v>0</v>
      </c>
      <c r="EY100" s="10">
        <f t="shared" si="85"/>
        <v>0</v>
      </c>
      <c r="EZ100" s="10">
        <f t="shared" si="86"/>
        <v>0</v>
      </c>
      <c r="FA100" s="10">
        <f t="shared" si="87"/>
        <v>0</v>
      </c>
      <c r="FB100" s="10">
        <f t="shared" si="88"/>
        <v>1</v>
      </c>
      <c r="FC100" s="10">
        <f t="shared" si="89"/>
        <v>0</v>
      </c>
      <c r="FD100" s="10">
        <f t="shared" si="90"/>
        <v>0</v>
      </c>
      <c r="FE100" s="10">
        <f t="shared" si="91"/>
        <v>0</v>
      </c>
    </row>
    <row r="101" spans="1:161">
      <c r="A101" t="s">
        <v>140</v>
      </c>
      <c r="B101" t="s">
        <v>140</v>
      </c>
      <c r="C101" t="s">
        <v>140</v>
      </c>
      <c r="D101">
        <v>1</v>
      </c>
      <c r="E101">
        <v>1</v>
      </c>
      <c r="F101" t="s">
        <v>141</v>
      </c>
      <c r="G101" t="s">
        <v>142</v>
      </c>
      <c r="H101" t="s">
        <v>140</v>
      </c>
      <c r="I101" s="8">
        <v>1</v>
      </c>
      <c r="J101" s="7" t="s">
        <v>1177</v>
      </c>
      <c r="K101" s="7" t="s">
        <v>1178</v>
      </c>
      <c r="L101" s="8">
        <v>0</v>
      </c>
      <c r="M101" s="8">
        <v>0</v>
      </c>
      <c r="N101" s="8">
        <v>0</v>
      </c>
      <c r="O101" s="8">
        <v>1</v>
      </c>
      <c r="P101" s="8">
        <v>0</v>
      </c>
      <c r="Q101" s="8">
        <v>0</v>
      </c>
      <c r="R101" s="8">
        <v>0</v>
      </c>
      <c r="S101" s="8">
        <v>0</v>
      </c>
      <c r="T101" s="8">
        <v>0</v>
      </c>
      <c r="U101" s="8">
        <v>0</v>
      </c>
      <c r="V101" s="8">
        <v>0</v>
      </c>
      <c r="W101" s="8">
        <v>0</v>
      </c>
      <c r="X101" s="8">
        <v>0</v>
      </c>
      <c r="Y101" s="8">
        <v>0</v>
      </c>
      <c r="Z101" s="8">
        <v>0</v>
      </c>
      <c r="AA101" s="8">
        <v>0</v>
      </c>
      <c r="AB101" s="7" t="s">
        <v>1132</v>
      </c>
      <c r="AC101" s="1">
        <v>0</v>
      </c>
      <c r="AD101" s="1">
        <v>0</v>
      </c>
      <c r="AE101" s="7" t="s">
        <v>1130</v>
      </c>
      <c r="AF101" s="8">
        <v>1657550000000</v>
      </c>
      <c r="AG101" s="8"/>
      <c r="AH101" s="7" t="s">
        <v>896</v>
      </c>
      <c r="AI101" s="8"/>
      <c r="AJ101" s="8"/>
      <c r="AK101" s="8">
        <v>29</v>
      </c>
      <c r="AL101" s="8">
        <v>361.1588134765625</v>
      </c>
      <c r="AM101" s="8">
        <v>1.1389199644327164E-2</v>
      </c>
      <c r="AN101" s="8">
        <v>63.974998474121094</v>
      </c>
      <c r="AO101" s="36">
        <v>0.3</v>
      </c>
      <c r="AP101" s="36">
        <v>0.25</v>
      </c>
      <c r="AQ101" s="36">
        <v>0.9</v>
      </c>
      <c r="AR101" s="36">
        <v>1</v>
      </c>
      <c r="AS101" s="36">
        <v>1</v>
      </c>
      <c r="AT101" s="36">
        <v>1</v>
      </c>
      <c r="AU101" s="36">
        <v>1</v>
      </c>
      <c r="AV101" s="36">
        <v>1</v>
      </c>
      <c r="AW101" s="36">
        <v>1</v>
      </c>
      <c r="AX101" s="36">
        <v>1</v>
      </c>
      <c r="AY101" s="36">
        <v>0.625</v>
      </c>
      <c r="AZ101" s="36">
        <v>0</v>
      </c>
      <c r="BA101" s="36">
        <v>0.8</v>
      </c>
      <c r="BB101" s="36">
        <v>1</v>
      </c>
      <c r="BC101" s="36">
        <v>0.25</v>
      </c>
      <c r="BD101" s="36">
        <v>0.4</v>
      </c>
      <c r="BE101" s="36">
        <v>0.45</v>
      </c>
      <c r="BF101" s="36">
        <v>0.75</v>
      </c>
      <c r="BG101" s="36">
        <v>0</v>
      </c>
      <c r="BH101" s="36">
        <v>7.0000000000000007E-2</v>
      </c>
      <c r="BI101" s="36">
        <v>69</v>
      </c>
      <c r="BJ101" s="36">
        <v>100</v>
      </c>
      <c r="BK101" s="36">
        <v>51.25</v>
      </c>
      <c r="BL101" s="36">
        <v>31.75</v>
      </c>
      <c r="BM101" s="8">
        <v>2.6241999585181475E-3</v>
      </c>
      <c r="BN101" s="8">
        <v>1207180000</v>
      </c>
      <c r="BO101" t="s">
        <v>140</v>
      </c>
      <c r="BP101" s="8">
        <v>1</v>
      </c>
      <c r="BQ101" s="8">
        <v>1</v>
      </c>
      <c r="BR101" s="8">
        <v>68551176192</v>
      </c>
      <c r="BS101" s="8">
        <v>0</v>
      </c>
      <c r="BT101" s="8"/>
      <c r="BU101" s="8"/>
      <c r="BV101" s="8"/>
      <c r="BW101" s="8"/>
      <c r="BX101" s="8">
        <v>1.1050324795455646E-2</v>
      </c>
      <c r="BY101" s="8"/>
      <c r="BZ101" s="8">
        <v>33</v>
      </c>
      <c r="CA101" s="7" t="s">
        <v>896</v>
      </c>
      <c r="CB101" s="8">
        <v>1657550000000</v>
      </c>
      <c r="CC101" s="8">
        <v>11700</v>
      </c>
      <c r="CD101" s="8"/>
      <c r="CE101" s="8"/>
      <c r="CF101" s="8">
        <v>0.20000000298023224</v>
      </c>
      <c r="CG101" s="8">
        <v>1379450000</v>
      </c>
      <c r="CH101" s="8">
        <v>0</v>
      </c>
      <c r="CI101" s="8" t="s">
        <v>1134</v>
      </c>
      <c r="CJ101" s="8">
        <v>0</v>
      </c>
      <c r="CK101" s="8">
        <v>0</v>
      </c>
      <c r="CL101" s="8">
        <v>0</v>
      </c>
      <c r="CM101" s="8">
        <v>0</v>
      </c>
      <c r="CN101" s="8">
        <v>0</v>
      </c>
      <c r="CO101" s="8">
        <v>1</v>
      </c>
      <c r="CP101" s="8">
        <v>0</v>
      </c>
      <c r="CQ101" s="8">
        <v>0</v>
      </c>
      <c r="CR101" s="8">
        <v>0</v>
      </c>
      <c r="CS101" s="8">
        <v>0</v>
      </c>
      <c r="CT101" s="8">
        <v>0</v>
      </c>
      <c r="CU101" s="8">
        <v>0</v>
      </c>
      <c r="CV101" s="8">
        <v>1</v>
      </c>
      <c r="CW101" s="8">
        <v>0</v>
      </c>
      <c r="CX101" s="8">
        <v>0</v>
      </c>
      <c r="CY101" s="8">
        <v>0</v>
      </c>
      <c r="CZ101" s="9">
        <f>IFERROR(VLOOKUP(A101,'FSI2020 Results'!B:H,4,0),"")</f>
        <v>256.35312856977748</v>
      </c>
      <c r="DA101" s="9">
        <f>IFERROR(VLOOKUP(A101,'FSI2020 Results'!B:H,5,0),"")</f>
        <v>7.5285332109261234E-3</v>
      </c>
      <c r="DB101" s="9">
        <f>IFERROR(VLOOKUP(A101,'FSI2020 Results'!B:H,6,0),"")</f>
        <v>57.05</v>
      </c>
      <c r="DC101" s="9">
        <f>IFERROR(VLOOKUP($A101,'SS2020'!$A:$AB,24,0),"")</f>
        <v>57.05</v>
      </c>
      <c r="DD101" s="9">
        <f>IFERROR(VLOOKUP($A101,'SS2020'!$A:$AB,25,0),"")</f>
        <v>67.8</v>
      </c>
      <c r="DE101" s="9">
        <f>IFERROR(VLOOKUP($A101,'SS2020'!$A:$AB,26,0),"")</f>
        <v>90</v>
      </c>
      <c r="DF101" s="9">
        <f>IFERROR(VLOOKUP($A101,'SS2020'!$A:$AB,27,0),"")</f>
        <v>49.583333333333336</v>
      </c>
      <c r="DG101" s="39">
        <f>IFERROR(VLOOKUP(A101,'GSW2020'!A:D,4,0),"")</f>
        <v>2.6315706085607844E-3</v>
      </c>
      <c r="DH101" s="9">
        <f>IFERROR(VLOOKUP(A101,'GSW2020'!A:E,5,0),"")</f>
        <v>1379450000</v>
      </c>
      <c r="DI101" s="9">
        <f t="shared" si="46"/>
        <v>1</v>
      </c>
      <c r="DJ101" s="9">
        <f t="shared" si="47"/>
        <v>1</v>
      </c>
      <c r="DK101" s="9" t="str">
        <f>IFERROR(IF(INDEX('FSI2020 Results'!A:A,MATCH('Country characteristics'!A198,'FSI2020 Results'!B:B,0))&lt;11,1,0),"")</f>
        <v/>
      </c>
      <c r="DL101" s="9" t="str">
        <f>IFERROR(IF(INDEX('FSI2020 Results'!A:A,MATCH('Country characteristics'!A198,'FSI2020 Results'!B:B,0))&lt;16,1,0),"")</f>
        <v/>
      </c>
      <c r="DM101" s="10">
        <f t="shared" si="48"/>
        <v>0</v>
      </c>
      <c r="DN101" s="9">
        <f t="shared" si="49"/>
        <v>0</v>
      </c>
      <c r="DO101" s="9">
        <f t="shared" si="50"/>
        <v>0</v>
      </c>
      <c r="DP101" s="10">
        <f t="shared" si="51"/>
        <v>0</v>
      </c>
      <c r="DQ101" s="9">
        <f t="shared" si="52"/>
        <v>0</v>
      </c>
      <c r="DR101" s="9">
        <f t="shared" si="53"/>
        <v>0</v>
      </c>
      <c r="DS101" s="9">
        <f t="shared" si="54"/>
        <v>0</v>
      </c>
      <c r="DT101" s="10">
        <f t="shared" si="55"/>
        <v>0</v>
      </c>
      <c r="DU101" s="10">
        <f t="shared" si="56"/>
        <v>0</v>
      </c>
      <c r="DV101" s="9">
        <f t="shared" si="57"/>
        <v>0</v>
      </c>
      <c r="DW101" s="9">
        <f t="shared" si="58"/>
        <v>0</v>
      </c>
      <c r="DX101" s="9">
        <f t="shared" si="59"/>
        <v>0</v>
      </c>
      <c r="DY101" s="10">
        <f t="shared" si="60"/>
        <v>0</v>
      </c>
      <c r="DZ101" s="9">
        <f t="shared" si="61"/>
        <v>0</v>
      </c>
      <c r="EA101" s="10">
        <f t="shared" si="62"/>
        <v>0</v>
      </c>
      <c r="EB101" s="9">
        <f t="shared" si="63"/>
        <v>0</v>
      </c>
      <c r="EC101" s="9">
        <f t="shared" si="64"/>
        <v>1</v>
      </c>
      <c r="ED101" s="9">
        <f t="shared" si="65"/>
        <v>1</v>
      </c>
      <c r="EE101" s="9">
        <f t="shared" si="66"/>
        <v>0</v>
      </c>
      <c r="EF101" s="9">
        <v>1</v>
      </c>
      <c r="EG101" s="9">
        <f t="shared" si="67"/>
        <v>0</v>
      </c>
      <c r="EH101" s="9">
        <f t="shared" si="68"/>
        <v>1</v>
      </c>
      <c r="EI101" s="9">
        <f t="shared" si="69"/>
        <v>0</v>
      </c>
      <c r="EJ101" s="9">
        <f t="shared" si="70"/>
        <v>0</v>
      </c>
      <c r="EK101" s="9">
        <f t="shared" si="71"/>
        <v>0</v>
      </c>
      <c r="EL101" s="9">
        <f t="shared" si="72"/>
        <v>0</v>
      </c>
      <c r="EM101" s="9">
        <f t="shared" si="73"/>
        <v>0</v>
      </c>
      <c r="EN101" s="9">
        <f t="shared" si="74"/>
        <v>0</v>
      </c>
      <c r="EO101" s="9">
        <f t="shared" si="75"/>
        <v>0</v>
      </c>
      <c r="EP101" s="9">
        <f t="shared" si="76"/>
        <v>0</v>
      </c>
      <c r="EQ101" s="9">
        <f t="shared" si="77"/>
        <v>0</v>
      </c>
      <c r="ER101" s="9">
        <f t="shared" si="78"/>
        <v>1</v>
      </c>
      <c r="ES101" s="9">
        <f t="shared" si="79"/>
        <v>0</v>
      </c>
      <c r="ET101" s="10">
        <f t="shared" si="80"/>
        <v>0</v>
      </c>
      <c r="EU101" s="10">
        <f t="shared" si="81"/>
        <v>1</v>
      </c>
      <c r="EV101" s="10">
        <f t="shared" si="82"/>
        <v>0</v>
      </c>
      <c r="EW101" s="10">
        <f t="shared" si="83"/>
        <v>0</v>
      </c>
      <c r="EX101" s="10">
        <f t="shared" si="84"/>
        <v>0</v>
      </c>
      <c r="EY101" s="10">
        <f t="shared" si="85"/>
        <v>0</v>
      </c>
      <c r="EZ101" s="10">
        <f t="shared" si="86"/>
        <v>0</v>
      </c>
      <c r="FA101" s="10">
        <f t="shared" si="87"/>
        <v>0</v>
      </c>
      <c r="FB101" s="10">
        <f t="shared" si="88"/>
        <v>1</v>
      </c>
      <c r="FC101" s="10">
        <f t="shared" si="89"/>
        <v>0</v>
      </c>
      <c r="FD101" s="10">
        <f t="shared" si="90"/>
        <v>0</v>
      </c>
      <c r="FE101" s="10">
        <f t="shared" si="91"/>
        <v>0</v>
      </c>
    </row>
    <row r="102" spans="1:161">
      <c r="A102" t="s">
        <v>305</v>
      </c>
      <c r="D102">
        <v>0</v>
      </c>
      <c r="E102">
        <v>1</v>
      </c>
      <c r="F102" t="s">
        <v>306</v>
      </c>
      <c r="G102" t="s">
        <v>307</v>
      </c>
      <c r="H102" t="s">
        <v>305</v>
      </c>
      <c r="I102" s="8">
        <v>1</v>
      </c>
      <c r="J102" s="7" t="s">
        <v>1135</v>
      </c>
      <c r="K102" s="7" t="s">
        <v>1128</v>
      </c>
      <c r="L102" s="8">
        <v>0</v>
      </c>
      <c r="M102" s="8">
        <v>0</v>
      </c>
      <c r="N102" s="8">
        <v>0</v>
      </c>
      <c r="O102" s="8">
        <v>0</v>
      </c>
      <c r="P102" s="8">
        <v>0</v>
      </c>
      <c r="Q102" s="8">
        <v>0</v>
      </c>
      <c r="R102" s="8">
        <v>0</v>
      </c>
      <c r="S102" s="8">
        <v>0</v>
      </c>
      <c r="T102" s="8">
        <v>0</v>
      </c>
      <c r="U102" s="8">
        <v>0</v>
      </c>
      <c r="V102" s="8">
        <v>0</v>
      </c>
      <c r="W102" s="8">
        <v>0</v>
      </c>
      <c r="X102" s="8">
        <v>0</v>
      </c>
      <c r="Y102" s="8">
        <v>0</v>
      </c>
      <c r="Z102" s="8">
        <v>0</v>
      </c>
      <c r="AA102" s="8">
        <v>0</v>
      </c>
      <c r="AB102" s="7" t="s">
        <v>1135</v>
      </c>
      <c r="AC102" s="1">
        <v>1</v>
      </c>
      <c r="AD102" s="1">
        <v>0</v>
      </c>
      <c r="AE102" s="7" t="s">
        <v>1166</v>
      </c>
      <c r="AF102" s="8">
        <v>9508715596</v>
      </c>
      <c r="AG102" s="8"/>
      <c r="AH102" s="7" t="s">
        <v>896</v>
      </c>
      <c r="AI102" s="8"/>
      <c r="AJ102" s="8"/>
      <c r="AK102" s="8"/>
      <c r="AL102" s="8"/>
      <c r="AM102" s="8"/>
      <c r="AN102" s="8"/>
      <c r="AO102" s="36" t="s">
        <v>896</v>
      </c>
      <c r="AP102" s="36" t="s">
        <v>896</v>
      </c>
      <c r="AQ102" s="36" t="s">
        <v>896</v>
      </c>
      <c r="AR102" s="36" t="s">
        <v>896</v>
      </c>
      <c r="AS102" s="36" t="s">
        <v>896</v>
      </c>
      <c r="AT102" s="36" t="s">
        <v>896</v>
      </c>
      <c r="AU102" s="36" t="s">
        <v>896</v>
      </c>
      <c r="AV102" s="36" t="s">
        <v>896</v>
      </c>
      <c r="AW102" s="36" t="s">
        <v>896</v>
      </c>
      <c r="AX102" s="36" t="s">
        <v>896</v>
      </c>
      <c r="AY102" s="36" t="s">
        <v>896</v>
      </c>
      <c r="AZ102" s="36" t="s">
        <v>896</v>
      </c>
      <c r="BA102" s="36" t="s">
        <v>896</v>
      </c>
      <c r="BB102" s="36" t="s">
        <v>896</v>
      </c>
      <c r="BC102" s="36" t="s">
        <v>896</v>
      </c>
      <c r="BD102" s="36" t="s">
        <v>896</v>
      </c>
      <c r="BE102" s="36" t="s">
        <v>896</v>
      </c>
      <c r="BF102" s="36" t="s">
        <v>896</v>
      </c>
      <c r="BG102" s="36" t="s">
        <v>896</v>
      </c>
      <c r="BH102" s="36" t="s">
        <v>896</v>
      </c>
      <c r="BI102" s="36" t="s">
        <v>896</v>
      </c>
      <c r="BJ102" s="36" t="s">
        <v>896</v>
      </c>
      <c r="BK102" s="36" t="s">
        <v>896</v>
      </c>
      <c r="BL102" s="36" t="s">
        <v>896</v>
      </c>
      <c r="BM102" s="8">
        <v>7.1499998739454895E-5</v>
      </c>
      <c r="BN102" s="8" t="s">
        <v>896</v>
      </c>
      <c r="BO102" t="s">
        <v>305</v>
      </c>
      <c r="BP102" s="8">
        <v>0</v>
      </c>
      <c r="BQ102" s="8">
        <v>1</v>
      </c>
      <c r="BR102" s="8">
        <v>0</v>
      </c>
      <c r="BS102" s="8">
        <v>0</v>
      </c>
      <c r="BT102" s="8"/>
      <c r="BU102" s="8"/>
      <c r="BV102" s="8"/>
      <c r="BW102" s="8"/>
      <c r="BX102" s="8">
        <v>9.4264068201504541E-6</v>
      </c>
      <c r="BY102" s="8"/>
      <c r="BZ102" s="8">
        <v>4</v>
      </c>
      <c r="CA102" s="7" t="s">
        <v>896</v>
      </c>
      <c r="CB102" s="8">
        <v>9508715596</v>
      </c>
      <c r="CC102" s="8"/>
      <c r="CD102" s="8"/>
      <c r="CE102" s="8"/>
      <c r="CF102" s="8">
        <v>0.30000001192092896</v>
      </c>
      <c r="CG102" s="8">
        <v>34005313.525779597</v>
      </c>
      <c r="CH102" s="8">
        <v>0</v>
      </c>
      <c r="CI102" s="8" t="s">
        <v>1014</v>
      </c>
      <c r="CJ102" s="8">
        <v>0</v>
      </c>
      <c r="CK102" s="8">
        <v>0</v>
      </c>
      <c r="CL102" s="8">
        <v>1</v>
      </c>
      <c r="CM102" s="8">
        <v>0</v>
      </c>
      <c r="CN102" s="8">
        <v>0</v>
      </c>
      <c r="CO102" s="8">
        <v>0</v>
      </c>
      <c r="CP102" s="8">
        <v>0</v>
      </c>
      <c r="CQ102" s="8">
        <v>0</v>
      </c>
      <c r="CR102" s="8">
        <v>0</v>
      </c>
      <c r="CS102" s="8">
        <v>0</v>
      </c>
      <c r="CT102" s="8">
        <v>1</v>
      </c>
      <c r="CU102" s="8">
        <v>0</v>
      </c>
      <c r="CV102" s="8">
        <v>0</v>
      </c>
      <c r="CW102" s="8">
        <v>0</v>
      </c>
      <c r="CX102" s="8">
        <v>0</v>
      </c>
      <c r="CY102" s="8">
        <v>0</v>
      </c>
      <c r="CZ102" s="9">
        <f>IFERROR(VLOOKUP(A102,'FSI2020 Results'!B:H,4,0),"")</f>
        <v>100.47089339178585</v>
      </c>
      <c r="DA102" s="9">
        <f>IFERROR(VLOOKUP(A102,'FSI2020 Results'!B:H,5,0),"")</f>
        <v>2.950611376781351E-3</v>
      </c>
      <c r="DB102" s="9">
        <f>IFERROR(VLOOKUP(A102,'FSI2020 Results'!B:H,6,0),"")</f>
        <v>63</v>
      </c>
      <c r="DC102" s="9">
        <f>IFERROR(VLOOKUP($A102,'SS2020'!$A:$AB,24,0),"")</f>
        <v>63</v>
      </c>
      <c r="DD102" s="9">
        <f>IFERROR(VLOOKUP($A102,'SS2020'!$A:$AB,25,0),"")</f>
        <v>48.6</v>
      </c>
      <c r="DE102" s="9">
        <f>IFERROR(VLOOKUP($A102,'SS2020'!$A:$AB,26,0),"")</f>
        <v>90</v>
      </c>
      <c r="DF102" s="9">
        <f>IFERROR(VLOOKUP($A102,'SS2020'!$A:$AB,27,0),"")</f>
        <v>40.416666666666664</v>
      </c>
      <c r="DG102" s="39">
        <f>IFERROR(VLOOKUP(A102,'GSW2020'!A:D,4,0),"")</f>
        <v>6.4871784848552749E-5</v>
      </c>
      <c r="DH102" s="9">
        <f>IFERROR(VLOOKUP(A102,'GSW2020'!A:E,5,0),"")</f>
        <v>34005313.525779597</v>
      </c>
      <c r="DI102" s="9">
        <f t="shared" si="46"/>
        <v>1</v>
      </c>
      <c r="DJ102" s="9">
        <f t="shared" si="47"/>
        <v>1</v>
      </c>
      <c r="DK102" s="9" t="str">
        <f>IFERROR(IF(INDEX('FSI2020 Results'!A:A,MATCH('Country characteristics'!A199,'FSI2020 Results'!B:B,0))&lt;11,1,0),"")</f>
        <v/>
      </c>
      <c r="DL102" s="9" t="str">
        <f>IFERROR(IF(INDEX('FSI2020 Results'!A:A,MATCH('Country characteristics'!A199,'FSI2020 Results'!B:B,0))&lt;16,1,0),"")</f>
        <v/>
      </c>
      <c r="DM102" s="10">
        <f t="shared" si="48"/>
        <v>0</v>
      </c>
      <c r="DN102" s="9">
        <f t="shared" si="49"/>
        <v>0</v>
      </c>
      <c r="DO102" s="9">
        <f t="shared" si="50"/>
        <v>0</v>
      </c>
      <c r="DP102" s="10">
        <f t="shared" si="51"/>
        <v>0</v>
      </c>
      <c r="DQ102" s="9">
        <f t="shared" si="52"/>
        <v>0</v>
      </c>
      <c r="DR102" s="9">
        <f t="shared" si="53"/>
        <v>0</v>
      </c>
      <c r="DS102" s="9">
        <f t="shared" si="54"/>
        <v>0</v>
      </c>
      <c r="DT102" s="10">
        <f t="shared" si="55"/>
        <v>0</v>
      </c>
      <c r="DU102" s="10">
        <f t="shared" si="56"/>
        <v>0</v>
      </c>
      <c r="DV102" s="9">
        <f t="shared" si="57"/>
        <v>0</v>
      </c>
      <c r="DW102" s="9">
        <f t="shared" si="58"/>
        <v>0</v>
      </c>
      <c r="DX102" s="9">
        <f t="shared" si="59"/>
        <v>0</v>
      </c>
      <c r="DY102" s="10">
        <f t="shared" si="60"/>
        <v>0</v>
      </c>
      <c r="DZ102" s="9">
        <f t="shared" si="61"/>
        <v>0</v>
      </c>
      <c r="EA102" s="10">
        <f t="shared" si="62"/>
        <v>0</v>
      </c>
      <c r="EB102" s="9">
        <f t="shared" si="63"/>
        <v>0</v>
      </c>
      <c r="EC102" s="9">
        <f t="shared" si="64"/>
        <v>1</v>
      </c>
      <c r="ED102" s="9">
        <f t="shared" si="65"/>
        <v>1</v>
      </c>
      <c r="EE102" s="9">
        <f t="shared" si="66"/>
        <v>0</v>
      </c>
      <c r="EF102" s="9">
        <v>1</v>
      </c>
      <c r="EG102" s="9">
        <f t="shared" si="67"/>
        <v>0</v>
      </c>
      <c r="EH102" s="9">
        <f t="shared" si="68"/>
        <v>0</v>
      </c>
      <c r="EI102" s="9">
        <f t="shared" si="69"/>
        <v>0</v>
      </c>
      <c r="EJ102" s="9">
        <f t="shared" si="70"/>
        <v>0</v>
      </c>
      <c r="EK102" s="9">
        <f t="shared" si="71"/>
        <v>1</v>
      </c>
      <c r="EL102" s="9">
        <f t="shared" si="72"/>
        <v>0</v>
      </c>
      <c r="EM102" s="9">
        <f t="shared" si="73"/>
        <v>0</v>
      </c>
      <c r="EN102" s="9">
        <f t="shared" si="74"/>
        <v>1</v>
      </c>
      <c r="EO102" s="9">
        <f t="shared" si="75"/>
        <v>0</v>
      </c>
      <c r="EP102" s="9">
        <f t="shared" si="76"/>
        <v>1</v>
      </c>
      <c r="EQ102" s="9">
        <f t="shared" si="77"/>
        <v>0</v>
      </c>
      <c r="ER102" s="9">
        <f t="shared" si="78"/>
        <v>0</v>
      </c>
      <c r="ES102" s="9">
        <f t="shared" si="79"/>
        <v>0</v>
      </c>
      <c r="ET102" s="10">
        <f t="shared" si="80"/>
        <v>0</v>
      </c>
      <c r="EU102" s="10">
        <f t="shared" si="81"/>
        <v>0</v>
      </c>
      <c r="EV102" s="10">
        <f t="shared" si="82"/>
        <v>0</v>
      </c>
      <c r="EW102" s="10">
        <f t="shared" si="83"/>
        <v>1</v>
      </c>
      <c r="EX102" s="10">
        <f t="shared" si="84"/>
        <v>0</v>
      </c>
      <c r="EY102" s="10">
        <f t="shared" si="85"/>
        <v>0</v>
      </c>
      <c r="EZ102" s="10">
        <f t="shared" si="86"/>
        <v>1</v>
      </c>
      <c r="FA102" s="10">
        <f t="shared" si="87"/>
        <v>0</v>
      </c>
      <c r="FB102" s="10">
        <f t="shared" si="88"/>
        <v>0</v>
      </c>
      <c r="FC102" s="10">
        <f t="shared" si="89"/>
        <v>0</v>
      </c>
      <c r="FD102" s="10">
        <f t="shared" si="90"/>
        <v>0</v>
      </c>
      <c r="FE102" s="10">
        <f t="shared" si="91"/>
        <v>0</v>
      </c>
    </row>
    <row r="103" spans="1:161">
      <c r="A103" t="s">
        <v>266</v>
      </c>
      <c r="B103" t="s">
        <v>266</v>
      </c>
      <c r="C103" t="s">
        <v>266</v>
      </c>
      <c r="D103">
        <v>1</v>
      </c>
      <c r="E103">
        <v>1</v>
      </c>
      <c r="F103" t="s">
        <v>267</v>
      </c>
      <c r="G103" t="s">
        <v>268</v>
      </c>
      <c r="H103" t="s">
        <v>266</v>
      </c>
      <c r="I103" s="8">
        <v>1</v>
      </c>
      <c r="J103" s="7" t="s">
        <v>1149</v>
      </c>
      <c r="K103" s="7" t="s">
        <v>1128</v>
      </c>
      <c r="L103" s="8">
        <v>0</v>
      </c>
      <c r="M103" s="8">
        <v>0</v>
      </c>
      <c r="N103" s="8">
        <v>0</v>
      </c>
      <c r="O103" s="8">
        <v>0</v>
      </c>
      <c r="P103" s="8">
        <v>0</v>
      </c>
      <c r="Q103" s="8">
        <v>0</v>
      </c>
      <c r="R103" s="8">
        <v>0</v>
      </c>
      <c r="S103" s="8">
        <v>0</v>
      </c>
      <c r="T103" s="8">
        <v>0</v>
      </c>
      <c r="U103" s="8">
        <v>0</v>
      </c>
      <c r="V103" s="8">
        <v>0</v>
      </c>
      <c r="W103" s="8">
        <v>0</v>
      </c>
      <c r="X103" s="8">
        <v>0</v>
      </c>
      <c r="Y103" s="8">
        <v>1</v>
      </c>
      <c r="Z103" s="8">
        <v>1</v>
      </c>
      <c r="AA103" s="8">
        <v>0</v>
      </c>
      <c r="AB103" s="7" t="s">
        <v>1142</v>
      </c>
      <c r="AC103" s="1">
        <v>0</v>
      </c>
      <c r="AD103" s="1">
        <v>0</v>
      </c>
      <c r="AE103" s="7" t="s">
        <v>1130</v>
      </c>
      <c r="AF103" s="8">
        <v>820491798.29999995</v>
      </c>
      <c r="AG103" s="8"/>
      <c r="AH103" s="7" t="s">
        <v>896</v>
      </c>
      <c r="AI103" s="8"/>
      <c r="AJ103" s="8"/>
      <c r="AK103" s="8">
        <v>81</v>
      </c>
      <c r="AL103" s="8">
        <v>115.9010009765625</v>
      </c>
      <c r="AM103" s="8">
        <v>3.6549998912960291E-3</v>
      </c>
      <c r="AN103" s="8">
        <v>77.599998474121094</v>
      </c>
      <c r="AO103" s="36">
        <v>0.63</v>
      </c>
      <c r="AP103" s="36">
        <v>1</v>
      </c>
      <c r="AQ103" s="36">
        <v>1</v>
      </c>
      <c r="AR103" s="36">
        <v>0.5</v>
      </c>
      <c r="AS103" s="36">
        <v>1</v>
      </c>
      <c r="AT103" s="36">
        <v>1</v>
      </c>
      <c r="AU103" s="36">
        <v>1</v>
      </c>
      <c r="AV103" s="36">
        <v>1</v>
      </c>
      <c r="AW103" s="36">
        <v>1</v>
      </c>
      <c r="AX103" s="36">
        <v>1</v>
      </c>
      <c r="AY103" s="36">
        <v>0.75</v>
      </c>
      <c r="AZ103" s="36">
        <v>1</v>
      </c>
      <c r="BA103" s="36">
        <v>0.8</v>
      </c>
      <c r="BB103" s="36">
        <v>1</v>
      </c>
      <c r="BC103" s="36">
        <v>0.75</v>
      </c>
      <c r="BD103" s="36">
        <v>0.7</v>
      </c>
      <c r="BE103" s="36">
        <v>0.56000000000000005</v>
      </c>
      <c r="BF103" s="36">
        <v>0.53</v>
      </c>
      <c r="BG103" s="36">
        <v>0</v>
      </c>
      <c r="BH103" s="36">
        <v>0.3</v>
      </c>
      <c r="BI103" s="36">
        <v>82.6</v>
      </c>
      <c r="BJ103" s="36">
        <v>100</v>
      </c>
      <c r="BK103" s="36">
        <v>83.333330000000004</v>
      </c>
      <c r="BL103" s="36">
        <v>34.75</v>
      </c>
      <c r="BM103" s="8">
        <v>1.5300000086426735E-5</v>
      </c>
      <c r="BN103" s="8">
        <v>7019010.7709999997</v>
      </c>
      <c r="BO103" t="s">
        <v>266</v>
      </c>
      <c r="BP103" s="8">
        <v>1</v>
      </c>
      <c r="BQ103" s="8">
        <v>1</v>
      </c>
      <c r="BR103" s="8">
        <v>0</v>
      </c>
      <c r="BS103" s="8">
        <v>0</v>
      </c>
      <c r="BT103" s="8"/>
      <c r="BU103" s="8"/>
      <c r="BV103" s="8"/>
      <c r="BW103" s="8"/>
      <c r="BX103" s="8">
        <v>3.0007178509811511E-4</v>
      </c>
      <c r="BY103" s="8"/>
      <c r="BZ103" s="8">
        <v>0</v>
      </c>
      <c r="CA103" s="7" t="s">
        <v>896</v>
      </c>
      <c r="CB103" s="8">
        <v>820491798.29999995</v>
      </c>
      <c r="CC103" s="8">
        <v>0</v>
      </c>
      <c r="CD103" s="8"/>
      <c r="CE103" s="8"/>
      <c r="CF103" s="8">
        <v>0.27000001072883606</v>
      </c>
      <c r="CG103" s="8">
        <v>12893752.478021201</v>
      </c>
      <c r="CH103" s="8">
        <v>0</v>
      </c>
      <c r="CI103" s="8" t="s">
        <v>1144</v>
      </c>
      <c r="CJ103" s="8">
        <v>0</v>
      </c>
      <c r="CK103" s="8">
        <v>0</v>
      </c>
      <c r="CL103" s="8">
        <v>0</v>
      </c>
      <c r="CM103" s="8">
        <v>0</v>
      </c>
      <c r="CN103" s="8">
        <v>0</v>
      </c>
      <c r="CO103" s="8">
        <v>0</v>
      </c>
      <c r="CP103" s="8">
        <v>0</v>
      </c>
      <c r="CQ103" s="8">
        <v>0</v>
      </c>
      <c r="CR103" s="8">
        <v>0</v>
      </c>
      <c r="CS103" s="8">
        <v>0</v>
      </c>
      <c r="CT103" s="8">
        <v>0</v>
      </c>
      <c r="CU103" s="8">
        <v>0</v>
      </c>
      <c r="CV103" s="8">
        <v>0</v>
      </c>
      <c r="CW103" s="8">
        <v>0</v>
      </c>
      <c r="CX103" s="8">
        <v>0</v>
      </c>
      <c r="CY103" s="8">
        <v>1</v>
      </c>
      <c r="CZ103" s="9">
        <f>IFERROR(VLOOKUP(A103,'FSI2020 Results'!B:H,4,0),"")</f>
        <v>120.85997402392775</v>
      </c>
      <c r="DA103" s="9">
        <f>IFERROR(VLOOKUP(A103,'FSI2020 Results'!B:H,5,0),"")</f>
        <v>3.5493942804101213E-3</v>
      </c>
      <c r="DB103" s="9">
        <f>IFERROR(VLOOKUP(A103,'FSI2020 Results'!B:H,6,0),"")</f>
        <v>74.625</v>
      </c>
      <c r="DC103" s="9">
        <f>IFERROR(VLOOKUP($A103,'SS2020'!$A:$AB,24,0),"")</f>
        <v>74.625</v>
      </c>
      <c r="DD103" s="9">
        <f>IFERROR(VLOOKUP($A103,'SS2020'!$A:$AB,25,0),"")</f>
        <v>79.400000000000006</v>
      </c>
      <c r="DE103" s="9">
        <f>IFERROR(VLOOKUP($A103,'SS2020'!$A:$AB,26,0),"")</f>
        <v>100</v>
      </c>
      <c r="DF103" s="9">
        <f>IFERROR(VLOOKUP($A103,'SS2020'!$A:$AB,27,0),"")</f>
        <v>82.5</v>
      </c>
      <c r="DG103" s="39">
        <f>IFERROR(VLOOKUP(A103,'GSW2020'!A:D,4,0),"")</f>
        <v>2.4597354057934953E-5</v>
      </c>
      <c r="DH103" s="9">
        <f>IFERROR(VLOOKUP(A103,'GSW2020'!A:E,5,0),"")</f>
        <v>12893752.478021201</v>
      </c>
      <c r="DI103" s="9">
        <f t="shared" si="46"/>
        <v>1</v>
      </c>
      <c r="DJ103" s="9">
        <f t="shared" si="47"/>
        <v>1</v>
      </c>
      <c r="DK103" s="9" t="str">
        <f>IFERROR(IF(INDEX('FSI2020 Results'!A:A,MATCH('Country characteristics'!A201,'FSI2020 Results'!B:B,0))&lt;11,1,0),"")</f>
        <v/>
      </c>
      <c r="DL103" s="9" t="str">
        <f>IFERROR(IF(INDEX('FSI2020 Results'!A:A,MATCH('Country characteristics'!A201,'FSI2020 Results'!B:B,0))&lt;16,1,0),"")</f>
        <v/>
      </c>
      <c r="DM103" s="10">
        <f t="shared" si="48"/>
        <v>0</v>
      </c>
      <c r="DN103" s="9">
        <f t="shared" si="49"/>
        <v>0</v>
      </c>
      <c r="DO103" s="9">
        <f t="shared" si="50"/>
        <v>0</v>
      </c>
      <c r="DP103" s="10">
        <f t="shared" si="51"/>
        <v>0</v>
      </c>
      <c r="DQ103" s="9">
        <f t="shared" si="52"/>
        <v>0</v>
      </c>
      <c r="DR103" s="9">
        <f t="shared" si="53"/>
        <v>0</v>
      </c>
      <c r="DS103" s="9">
        <f t="shared" si="54"/>
        <v>0</v>
      </c>
      <c r="DT103" s="10">
        <f t="shared" si="55"/>
        <v>0</v>
      </c>
      <c r="DU103" s="10">
        <f t="shared" si="56"/>
        <v>0</v>
      </c>
      <c r="DV103" s="9">
        <f t="shared" si="57"/>
        <v>0</v>
      </c>
      <c r="DW103" s="9">
        <f t="shared" si="58"/>
        <v>0</v>
      </c>
      <c r="DX103" s="9">
        <f t="shared" si="59"/>
        <v>0</v>
      </c>
      <c r="DY103" s="10">
        <f t="shared" si="60"/>
        <v>0</v>
      </c>
      <c r="DZ103" s="9">
        <f t="shared" si="61"/>
        <v>0</v>
      </c>
      <c r="EA103" s="10">
        <f t="shared" si="62"/>
        <v>0</v>
      </c>
      <c r="EB103" s="9">
        <f t="shared" si="63"/>
        <v>0</v>
      </c>
      <c r="EC103" s="9">
        <f t="shared" si="64"/>
        <v>1</v>
      </c>
      <c r="ED103" s="9">
        <f t="shared" si="65"/>
        <v>1</v>
      </c>
      <c r="EE103" s="9">
        <f t="shared" si="66"/>
        <v>0</v>
      </c>
      <c r="EF103" s="9">
        <v>1</v>
      </c>
      <c r="EG103" s="9">
        <f t="shared" si="67"/>
        <v>0</v>
      </c>
      <c r="EH103" s="9">
        <f t="shared" si="68"/>
        <v>0</v>
      </c>
      <c r="EI103" s="9">
        <f t="shared" si="69"/>
        <v>0</v>
      </c>
      <c r="EJ103" s="9">
        <f t="shared" si="70"/>
        <v>1</v>
      </c>
      <c r="EK103" s="9">
        <f t="shared" si="71"/>
        <v>0</v>
      </c>
      <c r="EL103" s="9">
        <f t="shared" si="72"/>
        <v>0</v>
      </c>
      <c r="EM103" s="9">
        <f t="shared" si="73"/>
        <v>0</v>
      </c>
      <c r="EN103" s="9">
        <f t="shared" si="74"/>
        <v>0</v>
      </c>
      <c r="EO103" s="9">
        <f t="shared" si="75"/>
        <v>0</v>
      </c>
      <c r="EP103" s="9">
        <f t="shared" si="76"/>
        <v>0</v>
      </c>
      <c r="EQ103" s="9">
        <f t="shared" si="77"/>
        <v>0</v>
      </c>
      <c r="ER103" s="9">
        <f t="shared" si="78"/>
        <v>1</v>
      </c>
      <c r="ES103" s="9">
        <f t="shared" si="79"/>
        <v>0</v>
      </c>
      <c r="ET103" s="10">
        <f t="shared" si="80"/>
        <v>0</v>
      </c>
      <c r="EU103" s="10">
        <f t="shared" si="81"/>
        <v>0</v>
      </c>
      <c r="EV103" s="10">
        <f t="shared" si="82"/>
        <v>0</v>
      </c>
      <c r="EW103" s="10">
        <f t="shared" si="83"/>
        <v>0</v>
      </c>
      <c r="EX103" s="10">
        <f t="shared" si="84"/>
        <v>0</v>
      </c>
      <c r="EY103" s="10">
        <f t="shared" si="85"/>
        <v>0</v>
      </c>
      <c r="EZ103" s="10">
        <f t="shared" si="86"/>
        <v>0</v>
      </c>
      <c r="FA103" s="10">
        <f t="shared" si="87"/>
        <v>0</v>
      </c>
      <c r="FB103" s="10">
        <f t="shared" si="88"/>
        <v>0</v>
      </c>
      <c r="FC103" s="10">
        <f t="shared" si="89"/>
        <v>0</v>
      </c>
      <c r="FD103" s="10">
        <f t="shared" si="90"/>
        <v>0</v>
      </c>
      <c r="FE103" s="10">
        <f t="shared" si="91"/>
        <v>1</v>
      </c>
    </row>
    <row r="104" spans="1:161">
      <c r="A104" t="s">
        <v>395</v>
      </c>
      <c r="B104" t="s">
        <v>395</v>
      </c>
      <c r="C104" t="s">
        <v>395</v>
      </c>
      <c r="D104">
        <v>1</v>
      </c>
      <c r="E104">
        <v>1</v>
      </c>
      <c r="F104" t="s">
        <v>396</v>
      </c>
      <c r="G104" t="s">
        <v>397</v>
      </c>
      <c r="H104" t="s">
        <v>395</v>
      </c>
      <c r="I104" s="8"/>
      <c r="J104" s="7" t="s">
        <v>896</v>
      </c>
      <c r="K104" s="7" t="s">
        <v>1131</v>
      </c>
      <c r="L104" s="8">
        <v>0</v>
      </c>
      <c r="M104" s="8">
        <v>0</v>
      </c>
      <c r="N104" s="8">
        <v>0</v>
      </c>
      <c r="O104" s="8">
        <v>1</v>
      </c>
      <c r="P104" s="8">
        <v>0</v>
      </c>
      <c r="Q104" s="8">
        <v>0</v>
      </c>
      <c r="R104" s="8">
        <v>0</v>
      </c>
      <c r="S104" s="8">
        <v>0</v>
      </c>
      <c r="T104" s="8">
        <v>0</v>
      </c>
      <c r="U104" s="8">
        <v>0</v>
      </c>
      <c r="V104" s="8">
        <v>0</v>
      </c>
      <c r="W104" s="8">
        <v>0</v>
      </c>
      <c r="X104" s="8">
        <v>0</v>
      </c>
      <c r="Y104" s="8">
        <v>1</v>
      </c>
      <c r="Z104" s="8">
        <v>0</v>
      </c>
      <c r="AA104" s="8">
        <v>0</v>
      </c>
      <c r="AB104" s="7" t="s">
        <v>1132</v>
      </c>
      <c r="AC104" s="1">
        <v>0</v>
      </c>
      <c r="AD104" s="1">
        <v>0</v>
      </c>
      <c r="AE104" s="7" t="s">
        <v>1133</v>
      </c>
      <c r="AF104" s="8"/>
      <c r="AG104" s="8"/>
      <c r="AH104" s="7" t="s">
        <v>896</v>
      </c>
      <c r="AI104" s="8"/>
      <c r="AJ104" s="8"/>
      <c r="AK104" s="8">
        <v>109</v>
      </c>
      <c r="AL104" s="8">
        <v>24.314950942993164</v>
      </c>
      <c r="AM104" s="8">
        <v>7.6680001802742481E-4</v>
      </c>
      <c r="AN104" s="8">
        <v>64</v>
      </c>
      <c r="AO104" s="36">
        <v>0.6</v>
      </c>
      <c r="AP104" s="36">
        <v>0.5</v>
      </c>
      <c r="AQ104" s="36">
        <v>0.9</v>
      </c>
      <c r="AR104" s="36">
        <v>0.5</v>
      </c>
      <c r="AS104" s="36">
        <v>0</v>
      </c>
      <c r="AT104" s="36">
        <v>1</v>
      </c>
      <c r="AU104" s="36">
        <v>1</v>
      </c>
      <c r="AV104" s="36">
        <v>1</v>
      </c>
      <c r="AW104" s="36">
        <v>1</v>
      </c>
      <c r="AX104" s="36">
        <v>1</v>
      </c>
      <c r="AY104" s="36">
        <v>0.75</v>
      </c>
      <c r="AZ104" s="36">
        <v>0</v>
      </c>
      <c r="BA104" s="36">
        <v>0.8</v>
      </c>
      <c r="BB104" s="36">
        <v>1</v>
      </c>
      <c r="BC104" s="36">
        <v>0.5</v>
      </c>
      <c r="BD104" s="36">
        <v>1</v>
      </c>
      <c r="BE104" s="36">
        <v>0.76</v>
      </c>
      <c r="BF104" s="36">
        <v>0.1</v>
      </c>
      <c r="BG104" s="36">
        <v>0</v>
      </c>
      <c r="BH104" s="36">
        <v>0.39</v>
      </c>
      <c r="BI104" s="36">
        <v>50</v>
      </c>
      <c r="BJ104" s="36">
        <v>100</v>
      </c>
      <c r="BK104" s="36">
        <v>67.5</v>
      </c>
      <c r="BL104" s="36">
        <v>31.25</v>
      </c>
      <c r="BM104" s="8">
        <v>7.9799997365626041E-7</v>
      </c>
      <c r="BN104" s="8">
        <v>367088.4375</v>
      </c>
      <c r="BO104" t="s">
        <v>395</v>
      </c>
      <c r="BP104" s="8">
        <v>1</v>
      </c>
      <c r="BQ104" s="8">
        <v>1</v>
      </c>
      <c r="BR104" s="8">
        <v>0</v>
      </c>
      <c r="BS104" s="8">
        <v>1</v>
      </c>
      <c r="BT104" s="8">
        <v>59</v>
      </c>
      <c r="BU104" s="8">
        <v>56.610424504153634</v>
      </c>
      <c r="BV104" s="8">
        <v>1.4903278354779007E-3</v>
      </c>
      <c r="BW104" s="8">
        <v>61.512380101142853</v>
      </c>
      <c r="BX104" s="8">
        <v>1.4388862115924992E-5</v>
      </c>
      <c r="BY104" s="8">
        <v>0.17</v>
      </c>
      <c r="BZ104" s="8">
        <v>0</v>
      </c>
      <c r="CA104" s="7" t="s">
        <v>896</v>
      </c>
      <c r="CB104" s="8">
        <v>2052000000</v>
      </c>
      <c r="CC104" s="8">
        <v>0</v>
      </c>
      <c r="CD104" s="8"/>
      <c r="CE104" s="8"/>
      <c r="CF104" s="8">
        <v>0.17</v>
      </c>
      <c r="CG104" s="8"/>
      <c r="CH104" s="8">
        <v>0</v>
      </c>
      <c r="CI104" s="8" t="s">
        <v>1134</v>
      </c>
      <c r="CJ104" s="8">
        <v>0</v>
      </c>
      <c r="CK104" s="8">
        <v>0</v>
      </c>
      <c r="CL104" s="8">
        <v>0</v>
      </c>
      <c r="CM104" s="8">
        <v>0</v>
      </c>
      <c r="CN104" s="8">
        <v>0</v>
      </c>
      <c r="CO104" s="8">
        <v>0</v>
      </c>
      <c r="CP104" s="8">
        <v>0</v>
      </c>
      <c r="CQ104" s="8">
        <v>0</v>
      </c>
      <c r="CR104" s="8">
        <v>0</v>
      </c>
      <c r="CS104" s="8">
        <v>0</v>
      </c>
      <c r="CT104" s="8">
        <v>0</v>
      </c>
      <c r="CU104" s="8">
        <v>0</v>
      </c>
      <c r="CV104" s="8">
        <v>1</v>
      </c>
      <c r="CW104" s="8">
        <v>0</v>
      </c>
      <c r="CX104" s="8">
        <v>0</v>
      </c>
      <c r="CY104" s="8">
        <v>0</v>
      </c>
      <c r="CZ104" s="9">
        <f>IFERROR(VLOOKUP(A104,'FSI2020 Results'!B:H,4,0),"")</f>
        <v>20.819899655568992</v>
      </c>
      <c r="DA104" s="9">
        <f>IFERROR(VLOOKUP(A104,'FSI2020 Results'!B:H,5,0),"")</f>
        <v>6.1143512029515222E-4</v>
      </c>
      <c r="DB104" s="9">
        <f>IFERROR(VLOOKUP(A104,'FSI2020 Results'!B:H,6,0),"")</f>
        <v>60.45</v>
      </c>
      <c r="DC104" s="9">
        <f>IFERROR(VLOOKUP($A104,'SS2020'!$A:$AB,24,0),"")</f>
        <v>60.45</v>
      </c>
      <c r="DD104" s="9">
        <f>IFERROR(VLOOKUP($A104,'SS2020'!$A:$AB,25,0),"")</f>
        <v>45</v>
      </c>
      <c r="DE104" s="9">
        <f>IFERROR(VLOOKUP($A104,'SS2020'!$A:$AB,26,0),"")</f>
        <v>100</v>
      </c>
      <c r="DF104" s="9">
        <f>IFERROR(VLOOKUP($A104,'SS2020'!$A:$AB,27,0),"")</f>
        <v>60.833333333333336</v>
      </c>
      <c r="DG104" s="39">
        <f>IFERROR(VLOOKUP(A104,'GSW2020'!A:D,4,0),"")</f>
        <v>8.372769769335646E-7</v>
      </c>
      <c r="DH104" s="9">
        <f>IFERROR(VLOOKUP(A104,'GSW2020'!A:E,5,0),"")</f>
        <v>438894.44656119996</v>
      </c>
      <c r="DI104" s="9">
        <f t="shared" si="46"/>
        <v>1</v>
      </c>
      <c r="DJ104" s="9">
        <f t="shared" si="47"/>
        <v>1</v>
      </c>
      <c r="DK104" s="9" t="str">
        <f>IFERROR(IF(INDEX('FSI2020 Results'!A:A,MATCH('Country characteristics'!A202,'FSI2020 Results'!B:B,0))&lt;11,1,0),"")</f>
        <v/>
      </c>
      <c r="DL104" s="9" t="str">
        <f>IFERROR(IF(INDEX('FSI2020 Results'!A:A,MATCH('Country characteristics'!A202,'FSI2020 Results'!B:B,0))&lt;16,1,0),"")</f>
        <v/>
      </c>
      <c r="DM104" s="10">
        <f t="shared" si="48"/>
        <v>0</v>
      </c>
      <c r="DN104" s="9">
        <f t="shared" si="49"/>
        <v>0</v>
      </c>
      <c r="DO104" s="9">
        <f t="shared" si="50"/>
        <v>0</v>
      </c>
      <c r="DP104" s="10">
        <f t="shared" si="51"/>
        <v>0</v>
      </c>
      <c r="DQ104" s="9">
        <f t="shared" si="52"/>
        <v>0</v>
      </c>
      <c r="DR104" s="9">
        <f t="shared" si="53"/>
        <v>0</v>
      </c>
      <c r="DS104" s="9">
        <f t="shared" si="54"/>
        <v>0</v>
      </c>
      <c r="DT104" s="10">
        <f t="shared" si="55"/>
        <v>0</v>
      </c>
      <c r="DU104" s="10">
        <f t="shared" si="56"/>
        <v>0</v>
      </c>
      <c r="DV104" s="9">
        <f t="shared" si="57"/>
        <v>0</v>
      </c>
      <c r="DW104" s="9">
        <f t="shared" si="58"/>
        <v>0</v>
      </c>
      <c r="DX104" s="9">
        <f t="shared" si="59"/>
        <v>0</v>
      </c>
      <c r="DY104" s="10">
        <f t="shared" si="60"/>
        <v>0</v>
      </c>
      <c r="DZ104" s="9">
        <f t="shared" si="61"/>
        <v>0</v>
      </c>
      <c r="EA104" s="10">
        <f t="shared" si="62"/>
        <v>0</v>
      </c>
      <c r="EB104" s="9">
        <f t="shared" si="63"/>
        <v>0</v>
      </c>
      <c r="EC104" s="9">
        <f t="shared" si="64"/>
        <v>1</v>
      </c>
      <c r="ED104" s="9">
        <f t="shared" si="65"/>
        <v>1</v>
      </c>
      <c r="EE104" s="9">
        <f t="shared" si="66"/>
        <v>0</v>
      </c>
      <c r="EF104" s="9">
        <v>1</v>
      </c>
      <c r="EG104" s="9">
        <f t="shared" si="67"/>
        <v>0</v>
      </c>
      <c r="EH104" s="9">
        <f t="shared" si="68"/>
        <v>1</v>
      </c>
      <c r="EI104" s="9">
        <f t="shared" si="69"/>
        <v>0</v>
      </c>
      <c r="EJ104" s="9">
        <f t="shared" si="70"/>
        <v>0</v>
      </c>
      <c r="EK104" s="9">
        <f t="shared" si="71"/>
        <v>0</v>
      </c>
      <c r="EL104" s="9">
        <f t="shared" si="72"/>
        <v>0</v>
      </c>
      <c r="EM104" s="9">
        <f t="shared" si="73"/>
        <v>0</v>
      </c>
      <c r="EN104" s="9">
        <f t="shared" si="74"/>
        <v>0</v>
      </c>
      <c r="EO104" s="9">
        <f t="shared" si="75"/>
        <v>0</v>
      </c>
      <c r="EP104" s="9">
        <f t="shared" si="76"/>
        <v>0</v>
      </c>
      <c r="EQ104" s="9">
        <f t="shared" si="77"/>
        <v>0</v>
      </c>
      <c r="ER104" s="9">
        <f t="shared" si="78"/>
        <v>0</v>
      </c>
      <c r="ES104" s="9">
        <f t="shared" si="79"/>
        <v>1</v>
      </c>
      <c r="ET104" s="10">
        <f t="shared" si="80"/>
        <v>0</v>
      </c>
      <c r="EU104" s="10">
        <f t="shared" si="81"/>
        <v>0</v>
      </c>
      <c r="EV104" s="10">
        <f t="shared" si="82"/>
        <v>0</v>
      </c>
      <c r="EW104" s="10">
        <f t="shared" si="83"/>
        <v>0</v>
      </c>
      <c r="EX104" s="10">
        <f t="shared" si="84"/>
        <v>0</v>
      </c>
      <c r="EY104" s="10">
        <f t="shared" si="85"/>
        <v>0</v>
      </c>
      <c r="EZ104" s="10">
        <f t="shared" si="86"/>
        <v>0</v>
      </c>
      <c r="FA104" s="10">
        <f t="shared" si="87"/>
        <v>0</v>
      </c>
      <c r="FB104" s="10">
        <f t="shared" si="88"/>
        <v>1</v>
      </c>
      <c r="FC104" s="10">
        <f t="shared" si="89"/>
        <v>0</v>
      </c>
      <c r="FD104" s="10">
        <f t="shared" si="90"/>
        <v>0</v>
      </c>
      <c r="FE104" s="10">
        <f t="shared" si="91"/>
        <v>0</v>
      </c>
    </row>
    <row r="105" spans="1:161">
      <c r="A105" t="s">
        <v>143</v>
      </c>
      <c r="B105" t="s">
        <v>143</v>
      </c>
      <c r="C105" t="s">
        <v>143</v>
      </c>
      <c r="D105">
        <v>1</v>
      </c>
      <c r="E105">
        <v>1</v>
      </c>
      <c r="F105" t="s">
        <v>144</v>
      </c>
      <c r="G105" t="s">
        <v>145</v>
      </c>
      <c r="H105" t="s">
        <v>143</v>
      </c>
      <c r="I105" s="8">
        <v>1</v>
      </c>
      <c r="J105" s="7" t="s">
        <v>1127</v>
      </c>
      <c r="K105" s="7" t="s">
        <v>1128</v>
      </c>
      <c r="L105" s="8">
        <v>0</v>
      </c>
      <c r="M105" s="8">
        <v>0</v>
      </c>
      <c r="N105" s="8">
        <v>0</v>
      </c>
      <c r="O105" s="8">
        <v>1</v>
      </c>
      <c r="P105" s="8">
        <v>0</v>
      </c>
      <c r="Q105" s="8">
        <v>0</v>
      </c>
      <c r="R105" s="8">
        <v>0</v>
      </c>
      <c r="S105" s="8">
        <v>0</v>
      </c>
      <c r="T105" s="8">
        <v>0</v>
      </c>
      <c r="U105" s="8">
        <v>0</v>
      </c>
      <c r="V105" s="8">
        <v>0</v>
      </c>
      <c r="W105" s="8">
        <v>0</v>
      </c>
      <c r="X105" s="8">
        <v>1</v>
      </c>
      <c r="Y105" s="8">
        <v>0</v>
      </c>
      <c r="Z105" s="8">
        <v>0</v>
      </c>
      <c r="AA105" s="8">
        <v>0</v>
      </c>
      <c r="AB105" s="7" t="s">
        <v>1129</v>
      </c>
      <c r="AC105" s="1">
        <v>0</v>
      </c>
      <c r="AD105" s="1">
        <v>0</v>
      </c>
      <c r="AE105" s="7" t="s">
        <v>1133</v>
      </c>
      <c r="AF105" s="8">
        <v>786522000000</v>
      </c>
      <c r="AG105" s="8"/>
      <c r="AH105" s="7" t="s">
        <v>896</v>
      </c>
      <c r="AI105" s="8"/>
      <c r="AJ105" s="8"/>
      <c r="AK105" s="8">
        <v>37</v>
      </c>
      <c r="AL105" s="8">
        <v>278.57540893554688</v>
      </c>
      <c r="AM105" s="8">
        <v>8.7849004194140434E-3</v>
      </c>
      <c r="AN105" s="8">
        <v>69.875</v>
      </c>
      <c r="AO105" s="36">
        <v>0.43</v>
      </c>
      <c r="AP105" s="36">
        <v>0.375</v>
      </c>
      <c r="AQ105" s="36">
        <v>1</v>
      </c>
      <c r="AR105" s="36">
        <v>1</v>
      </c>
      <c r="AS105" s="36">
        <v>1</v>
      </c>
      <c r="AT105" s="36">
        <v>1</v>
      </c>
      <c r="AU105" s="36">
        <v>1</v>
      </c>
      <c r="AV105" s="36">
        <v>1</v>
      </c>
      <c r="AW105" s="36">
        <v>0.5</v>
      </c>
      <c r="AX105" s="36">
        <v>1</v>
      </c>
      <c r="AY105" s="36">
        <v>0.625</v>
      </c>
      <c r="AZ105" s="36">
        <v>0.75</v>
      </c>
      <c r="BA105" s="36">
        <v>1</v>
      </c>
      <c r="BB105" s="36">
        <v>1</v>
      </c>
      <c r="BC105" s="36">
        <v>0.25</v>
      </c>
      <c r="BD105" s="36">
        <v>0.6</v>
      </c>
      <c r="BE105" s="36">
        <v>0.46</v>
      </c>
      <c r="BF105" s="36">
        <v>0.75</v>
      </c>
      <c r="BG105" s="36">
        <v>0</v>
      </c>
      <c r="BH105" s="36">
        <v>0.23499999999999999</v>
      </c>
      <c r="BI105" s="36">
        <v>76.099999999999994</v>
      </c>
      <c r="BJ105" s="36">
        <v>90</v>
      </c>
      <c r="BK105" s="36">
        <v>70.416659999999993</v>
      </c>
      <c r="BL105" s="36">
        <v>36.125</v>
      </c>
      <c r="BM105" s="8">
        <v>5.444000125862658E-4</v>
      </c>
      <c r="BN105" s="8">
        <v>250438933.30000001</v>
      </c>
      <c r="BO105" t="s">
        <v>143</v>
      </c>
      <c r="BP105" s="8">
        <v>1</v>
      </c>
      <c r="BQ105" s="8">
        <v>1</v>
      </c>
      <c r="BR105" s="8">
        <v>223789137920</v>
      </c>
      <c r="BS105" s="8">
        <v>0</v>
      </c>
      <c r="BT105" s="8"/>
      <c r="BU105" s="8"/>
      <c r="BV105" s="8"/>
      <c r="BW105" s="8"/>
      <c r="BX105" s="8">
        <v>8.5732547266562694E-4</v>
      </c>
      <c r="BY105" s="8"/>
      <c r="BZ105" s="8">
        <v>13</v>
      </c>
      <c r="CA105" s="7" t="s">
        <v>896</v>
      </c>
      <c r="CB105" s="8">
        <v>786522000000</v>
      </c>
      <c r="CC105" s="8">
        <v>2476.5162963867188</v>
      </c>
      <c r="CD105" s="8"/>
      <c r="CE105" s="8"/>
      <c r="CF105" s="8">
        <v>0</v>
      </c>
      <c r="CG105" s="8">
        <v>297744266.66666698</v>
      </c>
      <c r="CH105" s="8">
        <v>0</v>
      </c>
      <c r="CI105" s="8" t="s">
        <v>1148</v>
      </c>
      <c r="CJ105" s="8">
        <v>0</v>
      </c>
      <c r="CK105" s="8">
        <v>0</v>
      </c>
      <c r="CL105" s="8">
        <v>1</v>
      </c>
      <c r="CM105" s="8">
        <v>0</v>
      </c>
      <c r="CN105" s="8">
        <v>0</v>
      </c>
      <c r="CO105" s="8">
        <v>1</v>
      </c>
      <c r="CP105" s="8">
        <v>0</v>
      </c>
      <c r="CQ105" s="8">
        <v>0</v>
      </c>
      <c r="CR105" s="8">
        <v>0</v>
      </c>
      <c r="CS105" s="8">
        <v>1</v>
      </c>
      <c r="CT105" s="8">
        <v>0</v>
      </c>
      <c r="CU105" s="8">
        <v>1</v>
      </c>
      <c r="CV105" s="8">
        <v>0</v>
      </c>
      <c r="CW105" s="8">
        <v>0</v>
      </c>
      <c r="CX105" s="8">
        <v>0</v>
      </c>
      <c r="CY105" s="8">
        <v>0</v>
      </c>
      <c r="CZ105" s="9">
        <f>IFERROR(VLOOKUP(A105,'FSI2020 Results'!B:H,4,0),"")</f>
        <v>245.47460139378833</v>
      </c>
      <c r="DA105" s="9">
        <f>IFERROR(VLOOKUP(A105,'FSI2020 Results'!B:H,5,0),"")</f>
        <v>7.2090545543272277E-3</v>
      </c>
      <c r="DB105" s="9">
        <f>IFERROR(VLOOKUP(A105,'FSI2020 Results'!B:H,6,0),"")</f>
        <v>66.674999999999997</v>
      </c>
      <c r="DC105" s="9">
        <f>IFERROR(VLOOKUP($A105,'SS2020'!$A:$AB,24,0),"")</f>
        <v>66.674999999999997</v>
      </c>
      <c r="DD105" s="9">
        <f>IFERROR(VLOOKUP($A105,'SS2020'!$A:$AB,25,0),"")</f>
        <v>71.5</v>
      </c>
      <c r="DE105" s="9">
        <f>IFERROR(VLOOKUP($A105,'SS2020'!$A:$AB,26,0),"")</f>
        <v>100</v>
      </c>
      <c r="DF105" s="9">
        <f>IFERROR(VLOOKUP($A105,'SS2020'!$A:$AB,27,0),"")</f>
        <v>70.416666666666671</v>
      </c>
      <c r="DG105" s="39">
        <f>IFERROR(VLOOKUP(A105,'GSW2020'!A:D,4,0),"")</f>
        <v>5.6800540869729628E-4</v>
      </c>
      <c r="DH105" s="9">
        <f>IFERROR(VLOOKUP(A105,'GSW2020'!A:E,5,0),"")</f>
        <v>297744266.66666698</v>
      </c>
      <c r="DI105" s="9">
        <f t="shared" si="46"/>
        <v>1</v>
      </c>
      <c r="DJ105" s="9">
        <f t="shared" si="47"/>
        <v>1</v>
      </c>
      <c r="DK105" s="9" t="str">
        <f>IFERROR(IF(INDEX('FSI2020 Results'!A:A,MATCH('Country characteristics'!A205,'FSI2020 Results'!B:B,0))&lt;11,1,0),"")</f>
        <v/>
      </c>
      <c r="DL105" s="9" t="str">
        <f>IFERROR(IF(INDEX('FSI2020 Results'!A:A,MATCH('Country characteristics'!A205,'FSI2020 Results'!B:B,0))&lt;16,1,0),"")</f>
        <v/>
      </c>
      <c r="DM105" s="10">
        <f t="shared" si="48"/>
        <v>0</v>
      </c>
      <c r="DN105" s="9">
        <f t="shared" si="49"/>
        <v>0</v>
      </c>
      <c r="DO105" s="9">
        <f t="shared" si="50"/>
        <v>0</v>
      </c>
      <c r="DP105" s="10">
        <f t="shared" si="51"/>
        <v>0</v>
      </c>
      <c r="DQ105" s="9">
        <f t="shared" si="52"/>
        <v>0</v>
      </c>
      <c r="DR105" s="9">
        <f t="shared" si="53"/>
        <v>0</v>
      </c>
      <c r="DS105" s="9">
        <f t="shared" si="54"/>
        <v>0</v>
      </c>
      <c r="DT105" s="10">
        <f t="shared" si="55"/>
        <v>0</v>
      </c>
      <c r="DU105" s="10">
        <f t="shared" si="56"/>
        <v>0</v>
      </c>
      <c r="DV105" s="9">
        <f t="shared" si="57"/>
        <v>0</v>
      </c>
      <c r="DW105" s="9">
        <f t="shared" si="58"/>
        <v>0</v>
      </c>
      <c r="DX105" s="9">
        <f t="shared" si="59"/>
        <v>0</v>
      </c>
      <c r="DY105" s="10">
        <f t="shared" si="60"/>
        <v>0</v>
      </c>
      <c r="DZ105" s="9">
        <f t="shared" si="61"/>
        <v>0</v>
      </c>
      <c r="EA105" s="10">
        <f t="shared" si="62"/>
        <v>0</v>
      </c>
      <c r="EB105" s="9">
        <f t="shared" si="63"/>
        <v>0</v>
      </c>
      <c r="EC105" s="9">
        <f t="shared" si="64"/>
        <v>1</v>
      </c>
      <c r="ED105" s="9">
        <f t="shared" si="65"/>
        <v>1</v>
      </c>
      <c r="EE105" s="9">
        <f t="shared" si="66"/>
        <v>0</v>
      </c>
      <c r="EF105" s="9">
        <v>1</v>
      </c>
      <c r="EG105" s="9">
        <f t="shared" si="67"/>
        <v>0</v>
      </c>
      <c r="EH105" s="9">
        <f t="shared" si="68"/>
        <v>0</v>
      </c>
      <c r="EI105" s="9">
        <f t="shared" si="69"/>
        <v>1</v>
      </c>
      <c r="EJ105" s="9">
        <f t="shared" si="70"/>
        <v>0</v>
      </c>
      <c r="EK105" s="9">
        <f t="shared" si="71"/>
        <v>0</v>
      </c>
      <c r="EL105" s="9">
        <f t="shared" si="72"/>
        <v>0</v>
      </c>
      <c r="EM105" s="9">
        <f t="shared" si="73"/>
        <v>0</v>
      </c>
      <c r="EN105" s="9">
        <f t="shared" si="74"/>
        <v>0</v>
      </c>
      <c r="EO105" s="9">
        <f t="shared" si="75"/>
        <v>0</v>
      </c>
      <c r="EP105" s="9">
        <f t="shared" si="76"/>
        <v>0</v>
      </c>
      <c r="EQ105" s="9">
        <f t="shared" si="77"/>
        <v>0</v>
      </c>
      <c r="ER105" s="9">
        <f t="shared" si="78"/>
        <v>0</v>
      </c>
      <c r="ES105" s="9">
        <f t="shared" si="79"/>
        <v>1</v>
      </c>
      <c r="ET105" s="10">
        <f t="shared" si="80"/>
        <v>0</v>
      </c>
      <c r="EU105" s="10">
        <f t="shared" si="81"/>
        <v>1</v>
      </c>
      <c r="EV105" s="10">
        <f t="shared" si="82"/>
        <v>0</v>
      </c>
      <c r="EW105" s="10">
        <f t="shared" si="83"/>
        <v>1</v>
      </c>
      <c r="EX105" s="10">
        <f t="shared" si="84"/>
        <v>0</v>
      </c>
      <c r="EY105" s="10">
        <f t="shared" si="85"/>
        <v>0</v>
      </c>
      <c r="EZ105" s="10">
        <f t="shared" si="86"/>
        <v>0</v>
      </c>
      <c r="FA105" s="10">
        <f t="shared" si="87"/>
        <v>1</v>
      </c>
      <c r="FB105" s="10">
        <f t="shared" si="88"/>
        <v>0</v>
      </c>
      <c r="FC105" s="10">
        <f t="shared" si="89"/>
        <v>0</v>
      </c>
      <c r="FD105" s="10">
        <f t="shared" si="90"/>
        <v>0</v>
      </c>
      <c r="FE105" s="10">
        <f t="shared" si="91"/>
        <v>0</v>
      </c>
    </row>
    <row r="106" spans="1:161">
      <c r="A106" t="s">
        <v>293</v>
      </c>
      <c r="B106" t="s">
        <v>293</v>
      </c>
      <c r="C106" t="s">
        <v>293</v>
      </c>
      <c r="D106">
        <v>1</v>
      </c>
      <c r="E106">
        <v>1</v>
      </c>
      <c r="F106" t="s">
        <v>294</v>
      </c>
      <c r="G106" t="s">
        <v>295</v>
      </c>
      <c r="H106" t="s">
        <v>293</v>
      </c>
      <c r="I106" s="8">
        <v>1</v>
      </c>
      <c r="J106" s="7" t="s">
        <v>1135</v>
      </c>
      <c r="K106" s="7" t="s">
        <v>1128</v>
      </c>
      <c r="L106" s="8">
        <v>0</v>
      </c>
      <c r="M106" s="8">
        <v>0</v>
      </c>
      <c r="N106" s="8">
        <v>0</v>
      </c>
      <c r="O106" s="8">
        <v>1</v>
      </c>
      <c r="P106" s="8">
        <v>0</v>
      </c>
      <c r="Q106" s="8">
        <v>0</v>
      </c>
      <c r="R106" s="8">
        <v>0</v>
      </c>
      <c r="S106" s="8">
        <v>0</v>
      </c>
      <c r="T106" s="8">
        <v>0</v>
      </c>
      <c r="U106" s="8">
        <v>0</v>
      </c>
      <c r="V106" s="8">
        <v>0</v>
      </c>
      <c r="W106" s="8">
        <v>0</v>
      </c>
      <c r="X106" s="8">
        <v>0</v>
      </c>
      <c r="Y106" s="8">
        <v>1</v>
      </c>
      <c r="Z106" s="8">
        <v>0</v>
      </c>
      <c r="AA106" s="8">
        <v>1</v>
      </c>
      <c r="AB106" s="7" t="s">
        <v>1135</v>
      </c>
      <c r="AC106" s="1">
        <v>1</v>
      </c>
      <c r="AD106" s="1">
        <v>0</v>
      </c>
      <c r="AE106" s="7" t="s">
        <v>1133</v>
      </c>
      <c r="AF106" s="8">
        <v>1590180446</v>
      </c>
      <c r="AG106" s="8"/>
      <c r="AH106" s="7" t="s">
        <v>896</v>
      </c>
      <c r="AI106" s="8"/>
      <c r="AJ106" s="8"/>
      <c r="AK106" s="8">
        <v>77</v>
      </c>
      <c r="AL106" s="8">
        <v>125.26170349121094</v>
      </c>
      <c r="AM106" s="8">
        <v>3.9500999264419079E-3</v>
      </c>
      <c r="AN106" s="8">
        <v>75.199996948242188</v>
      </c>
      <c r="AO106" s="36">
        <v>0.73</v>
      </c>
      <c r="AP106" s="36">
        <v>0.875</v>
      </c>
      <c r="AQ106" s="36">
        <v>1</v>
      </c>
      <c r="AR106" s="36">
        <v>0.5</v>
      </c>
      <c r="AS106" s="36">
        <v>1</v>
      </c>
      <c r="AT106" s="36">
        <v>1</v>
      </c>
      <c r="AU106" s="36">
        <v>1</v>
      </c>
      <c r="AV106" s="36">
        <v>1</v>
      </c>
      <c r="AW106" s="36">
        <v>1</v>
      </c>
      <c r="AX106" s="36">
        <v>1</v>
      </c>
      <c r="AY106" s="36">
        <v>0.75</v>
      </c>
      <c r="AZ106" s="36">
        <v>0.75</v>
      </c>
      <c r="BA106" s="36">
        <v>1</v>
      </c>
      <c r="BB106" s="36">
        <v>1</v>
      </c>
      <c r="BC106" s="36">
        <v>0.5</v>
      </c>
      <c r="BD106" s="36">
        <v>0.7</v>
      </c>
      <c r="BE106" s="36">
        <v>0.77</v>
      </c>
      <c r="BF106" s="36">
        <v>0.17</v>
      </c>
      <c r="BG106" s="36">
        <v>0</v>
      </c>
      <c r="BH106" s="36">
        <v>0.29499999999999998</v>
      </c>
      <c r="BI106" s="36">
        <v>82.1</v>
      </c>
      <c r="BJ106" s="36">
        <v>100</v>
      </c>
      <c r="BK106" s="36">
        <v>78.333330000000004</v>
      </c>
      <c r="BL106" s="36">
        <v>30.875</v>
      </c>
      <c r="BM106" s="8">
        <v>2.5600000299164094E-5</v>
      </c>
      <c r="BN106" s="8">
        <v>11756145</v>
      </c>
      <c r="BO106" t="s">
        <v>293</v>
      </c>
      <c r="BP106" s="8">
        <v>1</v>
      </c>
      <c r="BQ106" s="8">
        <v>1</v>
      </c>
      <c r="BR106" s="8">
        <v>0</v>
      </c>
      <c r="BS106" s="8">
        <v>1</v>
      </c>
      <c r="BT106" s="8">
        <v>44</v>
      </c>
      <c r="BU106" s="8">
        <v>163.0733857233447</v>
      </c>
      <c r="BV106" s="8">
        <v>4.2930751376240471E-3</v>
      </c>
      <c r="BW106" s="8">
        <v>68.108221244000006</v>
      </c>
      <c r="BX106" s="8">
        <v>1.3751606010371073E-4</v>
      </c>
      <c r="BY106" s="8">
        <v>0</v>
      </c>
      <c r="BZ106" s="8">
        <v>1</v>
      </c>
      <c r="CA106" s="7" t="s">
        <v>896</v>
      </c>
      <c r="CB106" s="8">
        <v>1590180446</v>
      </c>
      <c r="CC106" s="8"/>
      <c r="CD106" s="8"/>
      <c r="CE106" s="8"/>
      <c r="CF106" s="8">
        <v>0.30000001192092896</v>
      </c>
      <c r="CG106" s="8">
        <v>0</v>
      </c>
      <c r="CH106" s="8">
        <v>0</v>
      </c>
      <c r="CI106" s="8" t="s">
        <v>1014</v>
      </c>
      <c r="CJ106" s="8">
        <v>0</v>
      </c>
      <c r="CK106" s="8">
        <v>0</v>
      </c>
      <c r="CL106" s="8">
        <v>0</v>
      </c>
      <c r="CM106" s="8">
        <v>0</v>
      </c>
      <c r="CN106" s="8">
        <v>0</v>
      </c>
      <c r="CO106" s="8">
        <v>0</v>
      </c>
      <c r="CP106" s="8">
        <v>0</v>
      </c>
      <c r="CQ106" s="8">
        <v>0</v>
      </c>
      <c r="CR106" s="8">
        <v>0</v>
      </c>
      <c r="CS106" s="8">
        <v>0</v>
      </c>
      <c r="CT106" s="8">
        <v>1</v>
      </c>
      <c r="CU106" s="8">
        <v>0</v>
      </c>
      <c r="CV106" s="8">
        <v>0</v>
      </c>
      <c r="CW106" s="8">
        <v>0</v>
      </c>
      <c r="CX106" s="8">
        <v>0</v>
      </c>
      <c r="CY106" s="8">
        <v>0</v>
      </c>
      <c r="CZ106" s="9">
        <f>IFERROR(VLOOKUP(A106,'FSI2020 Results'!B:H,4,0),"")</f>
        <v>108.53233246651779</v>
      </c>
      <c r="DA106" s="9">
        <f>IFERROR(VLOOKUP(A106,'FSI2020 Results'!B:H,5,0),"")</f>
        <v>3.1873582896845705E-3</v>
      </c>
      <c r="DB106" s="9">
        <f>IFERROR(VLOOKUP(A106,'FSI2020 Results'!B:H,6,0),"")</f>
        <v>70.4375</v>
      </c>
      <c r="DC106" s="9">
        <f>IFERROR(VLOOKUP($A106,'SS2020'!$A:$AB,24,0),"")</f>
        <v>70.4375</v>
      </c>
      <c r="DD106" s="9">
        <f>IFERROR(VLOOKUP($A106,'SS2020'!$A:$AB,25,0),"")</f>
        <v>76.900000000000006</v>
      </c>
      <c r="DE106" s="9">
        <f>IFERROR(VLOOKUP($A106,'SS2020'!$A:$AB,26,0),"")</f>
        <v>98.75</v>
      </c>
      <c r="DF106" s="9">
        <f>IFERROR(VLOOKUP($A106,'SS2020'!$A:$AB,27,0),"")</f>
        <v>72.5</v>
      </c>
      <c r="DG106" s="39">
        <f>IFERROR(VLOOKUP(A106,'GSW2020'!A:D,4,0),"")</f>
        <v>2.9953116045764865E-5</v>
      </c>
      <c r="DH106" s="9">
        <f>IFERROR(VLOOKUP(A106,'GSW2020'!A:E,5,0),"")</f>
        <v>15701203.606285814</v>
      </c>
      <c r="DI106" s="9">
        <f t="shared" si="46"/>
        <v>1</v>
      </c>
      <c r="DJ106" s="9">
        <f t="shared" si="47"/>
        <v>1</v>
      </c>
      <c r="DK106" s="9" t="str">
        <f>IFERROR(IF(INDEX('FSI2020 Results'!A:A,MATCH('Country characteristics'!A209,'FSI2020 Results'!B:B,0))&lt;11,1,0),"")</f>
        <v/>
      </c>
      <c r="DL106" s="9" t="str">
        <f>IFERROR(IF(INDEX('FSI2020 Results'!A:A,MATCH('Country characteristics'!A209,'FSI2020 Results'!B:B,0))&lt;16,1,0),"")</f>
        <v/>
      </c>
      <c r="DM106" s="10">
        <f t="shared" si="48"/>
        <v>0</v>
      </c>
      <c r="DN106" s="9">
        <f t="shared" si="49"/>
        <v>0</v>
      </c>
      <c r="DO106" s="9">
        <f t="shared" si="50"/>
        <v>0</v>
      </c>
      <c r="DP106" s="10">
        <f t="shared" si="51"/>
        <v>0</v>
      </c>
      <c r="DQ106" s="9">
        <f t="shared" si="52"/>
        <v>0</v>
      </c>
      <c r="DR106" s="9">
        <f t="shared" si="53"/>
        <v>0</v>
      </c>
      <c r="DS106" s="9">
        <f t="shared" si="54"/>
        <v>0</v>
      </c>
      <c r="DT106" s="10">
        <f t="shared" si="55"/>
        <v>0</v>
      </c>
      <c r="DU106" s="10">
        <f t="shared" si="56"/>
        <v>0</v>
      </c>
      <c r="DV106" s="9">
        <f t="shared" si="57"/>
        <v>0</v>
      </c>
      <c r="DW106" s="9">
        <f t="shared" si="58"/>
        <v>0</v>
      </c>
      <c r="DX106" s="9">
        <f t="shared" si="59"/>
        <v>0</v>
      </c>
      <c r="DY106" s="10">
        <f t="shared" si="60"/>
        <v>0</v>
      </c>
      <c r="DZ106" s="9">
        <f t="shared" si="61"/>
        <v>0</v>
      </c>
      <c r="EA106" s="10">
        <f t="shared" si="62"/>
        <v>0</v>
      </c>
      <c r="EB106" s="9">
        <f t="shared" si="63"/>
        <v>0</v>
      </c>
      <c r="EC106" s="9">
        <f t="shared" si="64"/>
        <v>1</v>
      </c>
      <c r="ED106" s="9">
        <f t="shared" si="65"/>
        <v>1</v>
      </c>
      <c r="EE106" s="9">
        <f t="shared" si="66"/>
        <v>0</v>
      </c>
      <c r="EF106" s="9">
        <v>1</v>
      </c>
      <c r="EG106" s="9">
        <f t="shared" si="67"/>
        <v>0</v>
      </c>
      <c r="EH106" s="9">
        <f t="shared" si="68"/>
        <v>0</v>
      </c>
      <c r="EI106" s="9">
        <f t="shared" si="69"/>
        <v>0</v>
      </c>
      <c r="EJ106" s="9">
        <f t="shared" si="70"/>
        <v>0</v>
      </c>
      <c r="EK106" s="9">
        <f t="shared" si="71"/>
        <v>1</v>
      </c>
      <c r="EL106" s="9">
        <f t="shared" si="72"/>
        <v>0</v>
      </c>
      <c r="EM106" s="9">
        <f t="shared" si="73"/>
        <v>0</v>
      </c>
      <c r="EN106" s="9">
        <f t="shared" si="74"/>
        <v>1</v>
      </c>
      <c r="EO106" s="9">
        <f t="shared" si="75"/>
        <v>0</v>
      </c>
      <c r="EP106" s="9">
        <f t="shared" si="76"/>
        <v>0</v>
      </c>
      <c r="EQ106" s="9">
        <f t="shared" si="77"/>
        <v>0</v>
      </c>
      <c r="ER106" s="9">
        <f t="shared" si="78"/>
        <v>0</v>
      </c>
      <c r="ES106" s="9">
        <f t="shared" si="79"/>
        <v>1</v>
      </c>
      <c r="ET106" s="10">
        <f t="shared" si="80"/>
        <v>0</v>
      </c>
      <c r="EU106" s="10">
        <f t="shared" si="81"/>
        <v>0</v>
      </c>
      <c r="EV106" s="10">
        <f t="shared" si="82"/>
        <v>0</v>
      </c>
      <c r="EW106" s="10">
        <f t="shared" si="83"/>
        <v>0</v>
      </c>
      <c r="EX106" s="10">
        <f t="shared" si="84"/>
        <v>0</v>
      </c>
      <c r="EY106" s="10">
        <f t="shared" si="85"/>
        <v>0</v>
      </c>
      <c r="EZ106" s="10">
        <f t="shared" si="86"/>
        <v>1</v>
      </c>
      <c r="FA106" s="10">
        <f t="shared" si="87"/>
        <v>0</v>
      </c>
      <c r="FB106" s="10">
        <f t="shared" si="88"/>
        <v>0</v>
      </c>
      <c r="FC106" s="10">
        <f t="shared" si="89"/>
        <v>0</v>
      </c>
      <c r="FD106" s="10">
        <f t="shared" si="90"/>
        <v>0</v>
      </c>
      <c r="FE106" s="10">
        <f t="shared" si="91"/>
        <v>0</v>
      </c>
    </row>
    <row r="107" spans="1:161">
      <c r="A107" t="s">
        <v>23</v>
      </c>
      <c r="B107" t="s">
        <v>23</v>
      </c>
      <c r="C107" t="s">
        <v>1193</v>
      </c>
      <c r="D107">
        <v>1</v>
      </c>
      <c r="E107">
        <v>1</v>
      </c>
      <c r="F107" t="s">
        <v>24</v>
      </c>
      <c r="G107" t="s">
        <v>25</v>
      </c>
      <c r="H107" t="s">
        <v>23</v>
      </c>
      <c r="I107" s="8"/>
      <c r="J107" s="7" t="s">
        <v>896</v>
      </c>
      <c r="K107" s="7" t="s">
        <v>1128</v>
      </c>
      <c r="L107" s="8">
        <v>0</v>
      </c>
      <c r="M107" s="8">
        <v>0</v>
      </c>
      <c r="N107" s="8">
        <v>0</v>
      </c>
      <c r="O107" s="8">
        <v>1</v>
      </c>
      <c r="P107" s="8">
        <v>0</v>
      </c>
      <c r="Q107" s="8">
        <v>0</v>
      </c>
      <c r="R107" s="8">
        <v>0</v>
      </c>
      <c r="S107" s="8">
        <v>0</v>
      </c>
      <c r="T107" s="8">
        <v>0</v>
      </c>
      <c r="U107" s="8">
        <v>0</v>
      </c>
      <c r="V107" s="8">
        <v>0</v>
      </c>
      <c r="W107" s="8">
        <v>0</v>
      </c>
      <c r="X107" s="8">
        <v>0</v>
      </c>
      <c r="Y107" s="8">
        <v>0</v>
      </c>
      <c r="Z107" s="8">
        <v>0</v>
      </c>
      <c r="AA107" s="8">
        <v>0</v>
      </c>
      <c r="AB107" s="7" t="s">
        <v>1142</v>
      </c>
      <c r="AC107" s="1">
        <v>0</v>
      </c>
      <c r="AD107" s="1">
        <v>0</v>
      </c>
      <c r="AE107" s="7" t="s">
        <v>1133</v>
      </c>
      <c r="AF107" s="8">
        <v>364157000000</v>
      </c>
      <c r="AG107" s="8"/>
      <c r="AH107" s="7" t="s">
        <v>896</v>
      </c>
      <c r="AI107" s="8"/>
      <c r="AJ107" s="8"/>
      <c r="AK107" s="8">
        <v>5</v>
      </c>
      <c r="AL107" s="8">
        <v>1081.9820556640625</v>
      </c>
      <c r="AM107" s="8">
        <v>3.4120500087738037E-2</v>
      </c>
      <c r="AN107" s="8">
        <v>67.125</v>
      </c>
      <c r="AO107" s="36">
        <v>0.4</v>
      </c>
      <c r="AP107" s="36">
        <v>0.5</v>
      </c>
      <c r="AQ107" s="36">
        <v>1</v>
      </c>
      <c r="AR107" s="36">
        <v>0.95</v>
      </c>
      <c r="AS107" s="36">
        <v>0.95</v>
      </c>
      <c r="AT107" s="36">
        <v>1</v>
      </c>
      <c r="AU107" s="36">
        <v>1</v>
      </c>
      <c r="AV107" s="36">
        <v>1</v>
      </c>
      <c r="AW107" s="36">
        <v>1</v>
      </c>
      <c r="AX107" s="36">
        <v>1</v>
      </c>
      <c r="AY107" s="36">
        <v>0.625</v>
      </c>
      <c r="AZ107" s="36">
        <v>0.375</v>
      </c>
      <c r="BA107" s="36">
        <v>1</v>
      </c>
      <c r="BB107" s="36">
        <v>0.75</v>
      </c>
      <c r="BC107" s="36">
        <v>0.5</v>
      </c>
      <c r="BD107" s="36">
        <v>0.3</v>
      </c>
      <c r="BE107" s="36">
        <v>0.31</v>
      </c>
      <c r="BF107" s="36">
        <v>0.59</v>
      </c>
      <c r="BG107" s="36">
        <v>0</v>
      </c>
      <c r="BH107" s="36">
        <v>0.17499999999999999</v>
      </c>
      <c r="BI107" s="36">
        <v>76</v>
      </c>
      <c r="BJ107" s="36">
        <v>100</v>
      </c>
      <c r="BK107" s="36">
        <v>59.166670000000003</v>
      </c>
      <c r="BL107" s="36">
        <v>26.875</v>
      </c>
      <c r="BM107" s="8">
        <v>4.5782700181007385E-2</v>
      </c>
      <c r="BN107" s="8">
        <v>21060644082</v>
      </c>
      <c r="BO107" t="s">
        <v>23</v>
      </c>
      <c r="BP107" s="8">
        <v>1</v>
      </c>
      <c r="BQ107" s="8">
        <v>1</v>
      </c>
      <c r="BR107" s="8">
        <v>1220445470720</v>
      </c>
      <c r="BS107" s="8">
        <v>1</v>
      </c>
      <c r="BT107" s="8">
        <v>8</v>
      </c>
      <c r="BU107" s="8">
        <v>1489.2494363128717</v>
      </c>
      <c r="BV107" s="8">
        <v>3.920602801245552E-2</v>
      </c>
      <c r="BW107" s="8">
        <v>81.354488845809527</v>
      </c>
      <c r="BX107" s="8">
        <v>2.1157709340422673E-2</v>
      </c>
      <c r="BY107" s="8">
        <v>0</v>
      </c>
      <c r="BZ107" s="8">
        <v>4</v>
      </c>
      <c r="CA107" s="7" t="s">
        <v>1143</v>
      </c>
      <c r="CB107" s="8">
        <v>364157000000</v>
      </c>
      <c r="CC107" s="8">
        <v>11697.426513671875</v>
      </c>
      <c r="CD107" s="8"/>
      <c r="CE107" s="8"/>
      <c r="CF107" s="8">
        <v>0.17000000178813934</v>
      </c>
      <c r="CG107" s="8">
        <v>27119343140.101601</v>
      </c>
      <c r="CH107" s="8">
        <v>0</v>
      </c>
      <c r="CI107" s="8" t="s">
        <v>1148</v>
      </c>
      <c r="CJ107" s="8">
        <v>0</v>
      </c>
      <c r="CK107" s="8">
        <v>0</v>
      </c>
      <c r="CL107" s="8">
        <v>0</v>
      </c>
      <c r="CM107" s="8">
        <v>0</v>
      </c>
      <c r="CN107" s="8">
        <v>0</v>
      </c>
      <c r="CO107" s="8">
        <v>0</v>
      </c>
      <c r="CP107" s="8">
        <v>0</v>
      </c>
      <c r="CQ107" s="8">
        <v>0</v>
      </c>
      <c r="CR107" s="8">
        <v>0</v>
      </c>
      <c r="CS107" s="8">
        <v>0</v>
      </c>
      <c r="CT107" s="8">
        <v>0</v>
      </c>
      <c r="CU107" s="8">
        <v>1</v>
      </c>
      <c r="CV107" s="8">
        <v>0</v>
      </c>
      <c r="CW107" s="8">
        <v>0</v>
      </c>
      <c r="CX107" s="8">
        <v>0</v>
      </c>
      <c r="CY107" s="8">
        <v>0</v>
      </c>
      <c r="CZ107" s="9">
        <f>IFERROR(VLOOKUP(A107,'FSI2020 Results'!B:H,4,0),"")</f>
        <v>1022.1193446471001</v>
      </c>
      <c r="DA107" s="9">
        <f>IFERROR(VLOOKUP(A107,'FSI2020 Results'!B:H,5,0),"")</f>
        <v>3.0017419622055432E-2</v>
      </c>
      <c r="DB107" s="9">
        <f>IFERROR(VLOOKUP(A107,'FSI2020 Results'!B:H,6,0),"")</f>
        <v>64.974999999999994</v>
      </c>
      <c r="DC107" s="9">
        <f>IFERROR(VLOOKUP($A107,'SS2020'!$A:$AB,24,0),"")</f>
        <v>64.974999999999994</v>
      </c>
      <c r="DD107" s="9">
        <f>IFERROR(VLOOKUP($A107,'SS2020'!$A:$AB,25,0),"")</f>
        <v>74</v>
      </c>
      <c r="DE107" s="9">
        <f>IFERROR(VLOOKUP($A107,'SS2020'!$A:$AB,26,0),"")</f>
        <v>100</v>
      </c>
      <c r="DF107" s="9">
        <f>IFERROR(VLOOKUP($A107,'SS2020'!$A:$AB,27,0),"")</f>
        <v>63.333333333333336</v>
      </c>
      <c r="DG107" s="39">
        <f>IFERROR(VLOOKUP(A107,'GSW2020'!A:D,4,0),"")</f>
        <v>5.1735449875650368E-2</v>
      </c>
      <c r="DH107" s="9">
        <f>IFERROR(VLOOKUP(A107,'GSW2020'!A:E,5,0),"")</f>
        <v>27119343140.101601</v>
      </c>
      <c r="DI107" s="9">
        <f t="shared" si="46"/>
        <v>1</v>
      </c>
      <c r="DJ107" s="9">
        <f t="shared" si="47"/>
        <v>1</v>
      </c>
      <c r="DK107" s="9" t="str">
        <f>IFERROR(IF(INDEX('FSI2020 Results'!A:A,MATCH('Country characteristics'!A211,'FSI2020 Results'!B:B,0))&lt;11,1,0),"")</f>
        <v/>
      </c>
      <c r="DL107" s="9" t="str">
        <f>IFERROR(IF(INDEX('FSI2020 Results'!A:A,MATCH('Country characteristics'!A211,'FSI2020 Results'!B:B,0))&lt;16,1,0),"")</f>
        <v/>
      </c>
      <c r="DM107" s="10">
        <f t="shared" si="48"/>
        <v>0</v>
      </c>
      <c r="DN107" s="9">
        <f t="shared" si="49"/>
        <v>0</v>
      </c>
      <c r="DO107" s="9">
        <f t="shared" si="50"/>
        <v>0</v>
      </c>
      <c r="DP107" s="10">
        <f t="shared" si="51"/>
        <v>0</v>
      </c>
      <c r="DQ107" s="9">
        <f t="shared" si="52"/>
        <v>0</v>
      </c>
      <c r="DR107" s="9">
        <f t="shared" si="53"/>
        <v>0</v>
      </c>
      <c r="DS107" s="9">
        <f t="shared" si="54"/>
        <v>0</v>
      </c>
      <c r="DT107" s="10">
        <f t="shared" si="55"/>
        <v>0</v>
      </c>
      <c r="DU107" s="10">
        <f t="shared" si="56"/>
        <v>0</v>
      </c>
      <c r="DV107" s="9">
        <f t="shared" si="57"/>
        <v>0</v>
      </c>
      <c r="DW107" s="9">
        <f t="shared" si="58"/>
        <v>0</v>
      </c>
      <c r="DX107" s="9">
        <f t="shared" si="59"/>
        <v>0</v>
      </c>
      <c r="DY107" s="10">
        <f t="shared" si="60"/>
        <v>0</v>
      </c>
      <c r="DZ107" s="9">
        <f t="shared" si="61"/>
        <v>0</v>
      </c>
      <c r="EA107" s="10">
        <f t="shared" si="62"/>
        <v>0</v>
      </c>
      <c r="EB107" s="9">
        <f t="shared" si="63"/>
        <v>0</v>
      </c>
      <c r="EC107" s="9">
        <f t="shared" si="64"/>
        <v>1</v>
      </c>
      <c r="ED107" s="9">
        <f t="shared" si="65"/>
        <v>1</v>
      </c>
      <c r="EE107" s="9">
        <f t="shared" si="66"/>
        <v>0</v>
      </c>
      <c r="EF107" s="9">
        <v>1</v>
      </c>
      <c r="EG107" s="9">
        <f t="shared" si="67"/>
        <v>0</v>
      </c>
      <c r="EH107" s="9">
        <f t="shared" si="68"/>
        <v>0</v>
      </c>
      <c r="EI107" s="9">
        <f t="shared" si="69"/>
        <v>0</v>
      </c>
      <c r="EJ107" s="9">
        <f t="shared" si="70"/>
        <v>1</v>
      </c>
      <c r="EK107" s="9">
        <f t="shared" si="71"/>
        <v>0</v>
      </c>
      <c r="EL107" s="9">
        <f t="shared" si="72"/>
        <v>0</v>
      </c>
      <c r="EM107" s="9">
        <f t="shared" si="73"/>
        <v>0</v>
      </c>
      <c r="EN107" s="9">
        <f t="shared" si="74"/>
        <v>0</v>
      </c>
      <c r="EO107" s="9">
        <f t="shared" si="75"/>
        <v>0</v>
      </c>
      <c r="EP107" s="9">
        <f t="shared" si="76"/>
        <v>0</v>
      </c>
      <c r="EQ107" s="9">
        <f t="shared" si="77"/>
        <v>0</v>
      </c>
      <c r="ER107" s="9">
        <f t="shared" si="78"/>
        <v>0</v>
      </c>
      <c r="ES107" s="9">
        <f t="shared" si="79"/>
        <v>1</v>
      </c>
      <c r="ET107" s="10">
        <f t="shared" si="80"/>
        <v>0</v>
      </c>
      <c r="EU107" s="10">
        <f t="shared" si="81"/>
        <v>0</v>
      </c>
      <c r="EV107" s="10">
        <f t="shared" si="82"/>
        <v>0</v>
      </c>
      <c r="EW107" s="10">
        <f t="shared" si="83"/>
        <v>0</v>
      </c>
      <c r="EX107" s="10">
        <f t="shared" si="84"/>
        <v>0</v>
      </c>
      <c r="EY107" s="10">
        <f t="shared" si="85"/>
        <v>0</v>
      </c>
      <c r="EZ107" s="10">
        <f t="shared" si="86"/>
        <v>0</v>
      </c>
      <c r="FA107" s="10">
        <f t="shared" si="87"/>
        <v>1</v>
      </c>
      <c r="FB107" s="10">
        <f t="shared" si="88"/>
        <v>0</v>
      </c>
      <c r="FC107" s="10">
        <f t="shared" si="89"/>
        <v>0</v>
      </c>
      <c r="FD107" s="10">
        <f t="shared" si="90"/>
        <v>0</v>
      </c>
      <c r="FE107" s="10">
        <f t="shared" si="91"/>
        <v>0</v>
      </c>
    </row>
    <row r="108" spans="1:161">
      <c r="A108" t="s">
        <v>320</v>
      </c>
      <c r="B108" t="s">
        <v>320</v>
      </c>
      <c r="C108" t="s">
        <v>320</v>
      </c>
      <c r="D108">
        <v>1</v>
      </c>
      <c r="E108">
        <v>1</v>
      </c>
      <c r="F108" t="s">
        <v>321</v>
      </c>
      <c r="G108" t="s">
        <v>322</v>
      </c>
      <c r="H108" t="s">
        <v>320</v>
      </c>
      <c r="I108" s="8"/>
      <c r="J108" s="7" t="s">
        <v>896</v>
      </c>
      <c r="K108" s="7" t="s">
        <v>1131</v>
      </c>
      <c r="L108" s="8">
        <v>1</v>
      </c>
      <c r="M108" s="8">
        <v>1</v>
      </c>
      <c r="N108" s="8">
        <v>0</v>
      </c>
      <c r="O108" s="8">
        <v>1</v>
      </c>
      <c r="P108" s="8">
        <v>0</v>
      </c>
      <c r="Q108" s="8">
        <v>0</v>
      </c>
      <c r="R108" s="8">
        <v>0</v>
      </c>
      <c r="S108" s="8">
        <v>0</v>
      </c>
      <c r="T108" s="8">
        <v>0</v>
      </c>
      <c r="U108" s="8">
        <v>0</v>
      </c>
      <c r="V108" s="8">
        <v>0</v>
      </c>
      <c r="W108" s="8">
        <v>0</v>
      </c>
      <c r="X108" s="8">
        <v>0</v>
      </c>
      <c r="Y108" s="8">
        <v>0</v>
      </c>
      <c r="Z108" s="8">
        <v>0</v>
      </c>
      <c r="AA108" s="8">
        <v>0</v>
      </c>
      <c r="AB108" s="7" t="s">
        <v>1132</v>
      </c>
      <c r="AC108" s="1">
        <v>0</v>
      </c>
      <c r="AD108" s="1">
        <v>0</v>
      </c>
      <c r="AE108" s="7" t="s">
        <v>1133</v>
      </c>
      <c r="AF108" s="8">
        <v>105905000000</v>
      </c>
      <c r="AG108" s="8"/>
      <c r="AH108" s="7" t="s">
        <v>896</v>
      </c>
      <c r="AI108" s="8"/>
      <c r="AJ108" s="8"/>
      <c r="AK108" s="8">
        <v>76</v>
      </c>
      <c r="AL108" s="8">
        <v>127.88739776611328</v>
      </c>
      <c r="AM108" s="8">
        <v>4.0329000912606716E-3</v>
      </c>
      <c r="AN108" s="8">
        <v>54.900001525878906</v>
      </c>
      <c r="AO108" s="36">
        <v>0.5</v>
      </c>
      <c r="AP108" s="36">
        <v>0.25</v>
      </c>
      <c r="AQ108" s="36">
        <v>0.9</v>
      </c>
      <c r="AR108" s="36">
        <v>0.4</v>
      </c>
      <c r="AS108" s="36">
        <v>0.52500000000000002</v>
      </c>
      <c r="AT108" s="36">
        <v>1</v>
      </c>
      <c r="AU108" s="36">
        <v>0.25</v>
      </c>
      <c r="AV108" s="36">
        <v>0.5</v>
      </c>
      <c r="AW108" s="36">
        <v>1</v>
      </c>
      <c r="AX108" s="36">
        <v>0.75</v>
      </c>
      <c r="AY108" s="36">
        <v>0.625</v>
      </c>
      <c r="AZ108" s="36">
        <v>0.375</v>
      </c>
      <c r="BA108" s="36">
        <v>1</v>
      </c>
      <c r="BB108" s="36">
        <v>1</v>
      </c>
      <c r="BC108" s="36">
        <v>0.5</v>
      </c>
      <c r="BD108" s="36">
        <v>0.5</v>
      </c>
      <c r="BE108" s="36">
        <v>0.65</v>
      </c>
      <c r="BF108" s="36">
        <v>0.02</v>
      </c>
      <c r="BG108" s="36">
        <v>0</v>
      </c>
      <c r="BH108" s="36">
        <v>0.23499999999999999</v>
      </c>
      <c r="BI108" s="36">
        <v>51.5</v>
      </c>
      <c r="BJ108" s="36">
        <v>70</v>
      </c>
      <c r="BK108" s="36">
        <v>66.666669999999996</v>
      </c>
      <c r="BL108" s="36">
        <v>22.625</v>
      </c>
      <c r="BM108" s="8">
        <v>4.6169999404810369E-4</v>
      </c>
      <c r="BN108" s="8">
        <v>212374476.30000001</v>
      </c>
      <c r="BO108" t="s">
        <v>320</v>
      </c>
      <c r="BP108" s="8">
        <v>1</v>
      </c>
      <c r="BQ108" s="8">
        <v>1</v>
      </c>
      <c r="BR108" s="8">
        <v>38988394496</v>
      </c>
      <c r="BS108" s="8">
        <v>1</v>
      </c>
      <c r="BT108" s="8">
        <v>47</v>
      </c>
      <c r="BU108" s="8">
        <v>135.94713927820146</v>
      </c>
      <c r="BV108" s="8">
        <v>3.5789487112047537E-3</v>
      </c>
      <c r="BW108" s="8">
        <v>52.950172188095245</v>
      </c>
      <c r="BX108" s="8">
        <v>7.6789851743217928E-4</v>
      </c>
      <c r="BY108" s="8">
        <v>0.21</v>
      </c>
      <c r="BZ108" s="8">
        <v>9</v>
      </c>
      <c r="CA108" s="7" t="s">
        <v>896</v>
      </c>
      <c r="CB108" s="8">
        <v>105905000000</v>
      </c>
      <c r="CC108" s="8">
        <v>1390.8878479003906</v>
      </c>
      <c r="CD108" s="8"/>
      <c r="CE108" s="8"/>
      <c r="CF108" s="8">
        <v>0.20999999344348907</v>
      </c>
      <c r="CG108" s="8">
        <v>173155759.62298599</v>
      </c>
      <c r="CH108" s="8">
        <v>0</v>
      </c>
      <c r="CI108" s="8" t="s">
        <v>1134</v>
      </c>
      <c r="CJ108" s="8">
        <v>0</v>
      </c>
      <c r="CK108" s="8">
        <v>0</v>
      </c>
      <c r="CL108" s="8">
        <v>0</v>
      </c>
      <c r="CM108" s="8">
        <v>1</v>
      </c>
      <c r="CN108" s="8">
        <v>1</v>
      </c>
      <c r="CO108" s="8">
        <v>0</v>
      </c>
      <c r="CP108" s="8">
        <v>0</v>
      </c>
      <c r="CQ108" s="8">
        <v>0</v>
      </c>
      <c r="CR108" s="8">
        <v>0</v>
      </c>
      <c r="CS108" s="8">
        <v>0</v>
      </c>
      <c r="CT108" s="8">
        <v>0</v>
      </c>
      <c r="CU108" s="8">
        <v>0</v>
      </c>
      <c r="CV108" s="8">
        <v>1</v>
      </c>
      <c r="CW108" s="8">
        <v>0</v>
      </c>
      <c r="CX108" s="8">
        <v>0</v>
      </c>
      <c r="CY108" s="8">
        <v>0</v>
      </c>
      <c r="CZ108" s="9">
        <f>IFERROR(VLOOKUP(A108,'FSI2020 Results'!B:H,4,0),"")</f>
        <v>91.293904493996052</v>
      </c>
      <c r="DA108" s="9">
        <f>IFERROR(VLOOKUP(A108,'FSI2020 Results'!B:H,5,0),"")</f>
        <v>2.6811031945377112E-3</v>
      </c>
      <c r="DB108" s="9">
        <f>IFERROR(VLOOKUP(A108,'FSI2020 Results'!B:H,6,0),"")</f>
        <v>50.924999999999997</v>
      </c>
      <c r="DC108" s="9">
        <f>IFERROR(VLOOKUP($A108,'SS2020'!$A:$AB,24,0),"")</f>
        <v>50.924999999999997</v>
      </c>
      <c r="DD108" s="9">
        <f>IFERROR(VLOOKUP($A108,'SS2020'!$A:$AB,25,0),"")</f>
        <v>48</v>
      </c>
      <c r="DE108" s="9">
        <f>IFERROR(VLOOKUP($A108,'SS2020'!$A:$AB,26,0),"")</f>
        <v>65</v>
      </c>
      <c r="DF108" s="9">
        <f>IFERROR(VLOOKUP($A108,'SS2020'!$A:$AB,27,0),"")</f>
        <v>60.833333333333336</v>
      </c>
      <c r="DG108" s="39">
        <f>IFERROR(VLOOKUP(A108,'GSW2020'!A:D,4,0),"")</f>
        <v>3.3032846984440618E-4</v>
      </c>
      <c r="DH108" s="9">
        <f>IFERROR(VLOOKUP(A108,'GSW2020'!A:E,5,0),"")</f>
        <v>173155759.62298599</v>
      </c>
      <c r="DI108" s="9">
        <f t="shared" si="46"/>
        <v>1</v>
      </c>
      <c r="DJ108" s="9">
        <f t="shared" si="47"/>
        <v>1</v>
      </c>
      <c r="DK108" s="9" t="str">
        <f>IFERROR(IF(INDEX('FSI2020 Results'!A:A,MATCH('Country characteristics'!A213,'FSI2020 Results'!B:B,0))&lt;11,1,0),"")</f>
        <v/>
      </c>
      <c r="DL108" s="9" t="str">
        <f>IFERROR(IF(INDEX('FSI2020 Results'!A:A,MATCH('Country characteristics'!A213,'FSI2020 Results'!B:B,0))&lt;16,1,0),"")</f>
        <v/>
      </c>
      <c r="DM108" s="10">
        <f t="shared" si="48"/>
        <v>1</v>
      </c>
      <c r="DN108" s="9">
        <f t="shared" si="49"/>
        <v>1</v>
      </c>
      <c r="DO108" s="9">
        <f t="shared" si="50"/>
        <v>1</v>
      </c>
      <c r="DP108" s="10">
        <f t="shared" si="51"/>
        <v>0</v>
      </c>
      <c r="DQ108" s="9">
        <f t="shared" si="52"/>
        <v>1</v>
      </c>
      <c r="DR108" s="9">
        <f t="shared" si="53"/>
        <v>1</v>
      </c>
      <c r="DS108" s="9">
        <f t="shared" si="54"/>
        <v>1</v>
      </c>
      <c r="DT108" s="10">
        <f t="shared" si="55"/>
        <v>1</v>
      </c>
      <c r="DU108" s="10">
        <f t="shared" si="56"/>
        <v>0</v>
      </c>
      <c r="DV108" s="9">
        <f t="shared" si="57"/>
        <v>1</v>
      </c>
      <c r="DW108" s="9">
        <f t="shared" si="58"/>
        <v>0</v>
      </c>
      <c r="DX108" s="9">
        <f t="shared" si="59"/>
        <v>0</v>
      </c>
      <c r="DY108" s="10">
        <f t="shared" si="60"/>
        <v>0</v>
      </c>
      <c r="DZ108" s="9">
        <f t="shared" si="61"/>
        <v>0</v>
      </c>
      <c r="EA108" s="10">
        <f t="shared" si="62"/>
        <v>0</v>
      </c>
      <c r="EB108" s="9">
        <f t="shared" si="63"/>
        <v>0</v>
      </c>
      <c r="EC108" s="9">
        <f t="shared" si="64"/>
        <v>0</v>
      </c>
      <c r="ED108" s="9">
        <f t="shared" si="65"/>
        <v>0</v>
      </c>
      <c r="EE108" s="9">
        <f t="shared" si="66"/>
        <v>0</v>
      </c>
      <c r="EF108" s="9">
        <v>1</v>
      </c>
      <c r="EG108" s="9">
        <f t="shared" si="67"/>
        <v>0</v>
      </c>
      <c r="EH108" s="9">
        <f t="shared" si="68"/>
        <v>1</v>
      </c>
      <c r="EI108" s="9">
        <f t="shared" si="69"/>
        <v>0</v>
      </c>
      <c r="EJ108" s="9">
        <f t="shared" si="70"/>
        <v>0</v>
      </c>
      <c r="EK108" s="9">
        <f t="shared" si="71"/>
        <v>0</v>
      </c>
      <c r="EL108" s="9">
        <f t="shared" si="72"/>
        <v>0</v>
      </c>
      <c r="EM108" s="9">
        <f t="shared" si="73"/>
        <v>0</v>
      </c>
      <c r="EN108" s="9">
        <f t="shared" si="74"/>
        <v>0</v>
      </c>
      <c r="EO108" s="9">
        <f t="shared" si="75"/>
        <v>0</v>
      </c>
      <c r="EP108" s="9">
        <f t="shared" si="76"/>
        <v>0</v>
      </c>
      <c r="EQ108" s="9">
        <f t="shared" si="77"/>
        <v>0</v>
      </c>
      <c r="ER108" s="9">
        <f t="shared" si="78"/>
        <v>0</v>
      </c>
      <c r="ES108" s="9">
        <f t="shared" si="79"/>
        <v>1</v>
      </c>
      <c r="ET108" s="10">
        <f t="shared" si="80"/>
        <v>0</v>
      </c>
      <c r="EU108" s="10">
        <f t="shared" si="81"/>
        <v>0</v>
      </c>
      <c r="EV108" s="10">
        <f t="shared" si="82"/>
        <v>0</v>
      </c>
      <c r="EW108" s="10">
        <f t="shared" si="83"/>
        <v>0</v>
      </c>
      <c r="EX108" s="10">
        <f t="shared" si="84"/>
        <v>0</v>
      </c>
      <c r="EY108" s="10">
        <f t="shared" si="85"/>
        <v>0</v>
      </c>
      <c r="EZ108" s="10">
        <f t="shared" si="86"/>
        <v>0</v>
      </c>
      <c r="FA108" s="10">
        <f t="shared" si="87"/>
        <v>0</v>
      </c>
      <c r="FB108" s="10">
        <f t="shared" si="88"/>
        <v>1</v>
      </c>
      <c r="FC108" s="10">
        <f t="shared" si="89"/>
        <v>0</v>
      </c>
      <c r="FD108" s="10">
        <f t="shared" si="90"/>
        <v>0</v>
      </c>
      <c r="FE108" s="10">
        <f t="shared" si="91"/>
        <v>0</v>
      </c>
    </row>
    <row r="109" spans="1:161">
      <c r="A109" t="s">
        <v>392</v>
      </c>
      <c r="B109" t="s">
        <v>392</v>
      </c>
      <c r="C109" t="s">
        <v>392</v>
      </c>
      <c r="D109">
        <v>1</v>
      </c>
      <c r="E109">
        <v>1</v>
      </c>
      <c r="F109" t="s">
        <v>393</v>
      </c>
      <c r="G109" t="s">
        <v>394</v>
      </c>
      <c r="H109" t="s">
        <v>392</v>
      </c>
      <c r="I109" s="8"/>
      <c r="J109" s="7" t="s">
        <v>896</v>
      </c>
      <c r="K109" s="7" t="s">
        <v>1131</v>
      </c>
      <c r="L109" s="8">
        <v>1</v>
      </c>
      <c r="M109" s="8">
        <v>1</v>
      </c>
      <c r="N109" s="8">
        <v>0</v>
      </c>
      <c r="O109" s="8">
        <v>1</v>
      </c>
      <c r="P109" s="8">
        <v>0</v>
      </c>
      <c r="Q109" s="8">
        <v>0</v>
      </c>
      <c r="R109" s="8">
        <v>0</v>
      </c>
      <c r="S109" s="8">
        <v>0</v>
      </c>
      <c r="T109" s="8">
        <v>0</v>
      </c>
      <c r="U109" s="8">
        <v>0</v>
      </c>
      <c r="V109" s="8">
        <v>0</v>
      </c>
      <c r="W109" s="8">
        <v>0</v>
      </c>
      <c r="X109" s="8">
        <v>0</v>
      </c>
      <c r="Y109" s="8">
        <v>0</v>
      </c>
      <c r="Z109" s="8">
        <v>0</v>
      </c>
      <c r="AA109" s="8">
        <v>0</v>
      </c>
      <c r="AB109" s="7" t="s">
        <v>1132</v>
      </c>
      <c r="AC109" s="1">
        <v>0</v>
      </c>
      <c r="AD109" s="1">
        <v>0</v>
      </c>
      <c r="AE109" s="7" t="s">
        <v>1133</v>
      </c>
      <c r="AF109" s="8">
        <v>54007972106</v>
      </c>
      <c r="AG109" s="8"/>
      <c r="AH109" s="7" t="s">
        <v>896</v>
      </c>
      <c r="AI109" s="8"/>
      <c r="AJ109" s="8"/>
      <c r="AK109" s="8">
        <v>104</v>
      </c>
      <c r="AL109" s="8">
        <v>35.323860168457031</v>
      </c>
      <c r="AM109" s="8">
        <v>1.1138999834656715E-3</v>
      </c>
      <c r="AN109" s="8">
        <v>41.825000762939453</v>
      </c>
      <c r="AO109" s="36">
        <v>7.0000000000000007E-2</v>
      </c>
      <c r="AP109" s="36">
        <v>0.25</v>
      </c>
      <c r="AQ109" s="36">
        <v>0.65</v>
      </c>
      <c r="AR109" s="36">
        <v>0.5</v>
      </c>
      <c r="AS109" s="36">
        <v>0.52500000000000002</v>
      </c>
      <c r="AT109" s="36">
        <v>1</v>
      </c>
      <c r="AU109" s="36">
        <v>0</v>
      </c>
      <c r="AV109" s="36">
        <v>0.5</v>
      </c>
      <c r="AW109" s="36">
        <v>1</v>
      </c>
      <c r="AX109" s="36">
        <v>0.75</v>
      </c>
      <c r="AY109" s="36">
        <v>0.625</v>
      </c>
      <c r="AZ109" s="36">
        <v>0</v>
      </c>
      <c r="BA109" s="36">
        <v>0.4</v>
      </c>
      <c r="BB109" s="36">
        <v>0.5</v>
      </c>
      <c r="BC109" s="36">
        <v>0.5</v>
      </c>
      <c r="BD109" s="36">
        <v>0.5</v>
      </c>
      <c r="BE109" s="36">
        <v>0.41</v>
      </c>
      <c r="BF109" s="36">
        <v>0.01</v>
      </c>
      <c r="BG109" s="36">
        <v>0</v>
      </c>
      <c r="BH109" s="36">
        <v>0.17499999999999999</v>
      </c>
      <c r="BI109" s="36">
        <v>39.9</v>
      </c>
      <c r="BJ109" s="36">
        <v>65</v>
      </c>
      <c r="BK109" s="36">
        <v>42.08334</v>
      </c>
      <c r="BL109" s="36">
        <v>14.875</v>
      </c>
      <c r="BM109" s="8">
        <v>1.1249999806750566E-4</v>
      </c>
      <c r="BN109" s="8">
        <v>51766749.579999998</v>
      </c>
      <c r="BO109" t="s">
        <v>392</v>
      </c>
      <c r="BP109" s="8">
        <v>1</v>
      </c>
      <c r="BQ109" s="8">
        <v>1</v>
      </c>
      <c r="BR109" s="8">
        <v>23249846272</v>
      </c>
      <c r="BS109" s="8">
        <v>1</v>
      </c>
      <c r="BT109" s="8">
        <v>55</v>
      </c>
      <c r="BU109" s="8">
        <v>80.676609193966101</v>
      </c>
      <c r="BV109" s="8">
        <v>2.1238949788288217E-3</v>
      </c>
      <c r="BW109" s="8">
        <v>49.571631388857142</v>
      </c>
      <c r="BX109" s="8">
        <v>2.9049857423509332E-4</v>
      </c>
      <c r="BY109" s="8">
        <v>0.19</v>
      </c>
      <c r="BZ109" s="8">
        <v>4</v>
      </c>
      <c r="CA109" s="7" t="s">
        <v>896</v>
      </c>
      <c r="CB109" s="8">
        <v>54007972106</v>
      </c>
      <c r="CC109" s="8">
        <v>412.07968139648438</v>
      </c>
      <c r="CD109" s="8"/>
      <c r="CE109" s="8"/>
      <c r="CF109" s="8">
        <v>0.18999999761581421</v>
      </c>
      <c r="CG109" s="8">
        <v>73300739.213937804</v>
      </c>
      <c r="CH109" s="8">
        <v>0</v>
      </c>
      <c r="CI109" s="8" t="s">
        <v>1134</v>
      </c>
      <c r="CJ109" s="8">
        <v>0</v>
      </c>
      <c r="CK109" s="8">
        <v>0</v>
      </c>
      <c r="CL109" s="8">
        <v>0</v>
      </c>
      <c r="CM109" s="8">
        <v>1</v>
      </c>
      <c r="CN109" s="8">
        <v>1</v>
      </c>
      <c r="CO109" s="8">
        <v>0</v>
      </c>
      <c r="CP109" s="8">
        <v>0</v>
      </c>
      <c r="CQ109" s="8">
        <v>0</v>
      </c>
      <c r="CR109" s="8">
        <v>0</v>
      </c>
      <c r="CS109" s="8">
        <v>0</v>
      </c>
      <c r="CT109" s="8">
        <v>0</v>
      </c>
      <c r="CU109" s="8">
        <v>0</v>
      </c>
      <c r="CV109" s="8">
        <v>1</v>
      </c>
      <c r="CW109" s="8">
        <v>0</v>
      </c>
      <c r="CX109" s="8">
        <v>0</v>
      </c>
      <c r="CY109" s="8">
        <v>0</v>
      </c>
      <c r="CZ109" s="9">
        <f>IFERROR(VLOOKUP(A109,'FSI2020 Results'!B:H,4,0),"")</f>
        <v>27.481196029125563</v>
      </c>
      <c r="DA109" s="9">
        <f>IFERROR(VLOOKUP(A109,'FSI2020 Results'!B:H,5,0),"")</f>
        <v>8.0706289069114323E-4</v>
      </c>
      <c r="DB109" s="9">
        <f>IFERROR(VLOOKUP(A109,'FSI2020 Results'!B:H,6,0),"")</f>
        <v>37.549999999999997</v>
      </c>
      <c r="DC109" s="9">
        <f>IFERROR(VLOOKUP($A109,'SS2020'!$A:$AB,24,0),"")</f>
        <v>37.549999999999997</v>
      </c>
      <c r="DD109" s="9">
        <f>IFERROR(VLOOKUP($A109,'SS2020'!$A:$AB,25,0),"")</f>
        <v>34.4</v>
      </c>
      <c r="DE109" s="9">
        <f>IFERROR(VLOOKUP($A109,'SS2020'!$A:$AB,26,0),"")</f>
        <v>56</v>
      </c>
      <c r="DF109" s="9">
        <f>IFERROR(VLOOKUP($A109,'SS2020'!$A:$AB,27,0),"")</f>
        <v>40.416666666666664</v>
      </c>
      <c r="DG109" s="39">
        <f>IFERROR(VLOOKUP(A109,'GSW2020'!A:D,4,0),"")</f>
        <v>1.3983549305968151E-4</v>
      </c>
      <c r="DH109" s="9">
        <f>IFERROR(VLOOKUP(A109,'GSW2020'!A:E,5,0),"")</f>
        <v>73300739.213937804</v>
      </c>
      <c r="DI109" s="9">
        <f t="shared" si="46"/>
        <v>1</v>
      </c>
      <c r="DJ109" s="9">
        <f t="shared" si="47"/>
        <v>1</v>
      </c>
      <c r="DK109" s="9" t="str">
        <f>IFERROR(IF(INDEX('FSI2020 Results'!A:A,MATCH('Country characteristics'!A214,'FSI2020 Results'!B:B,0))&lt;11,1,0),"")</f>
        <v/>
      </c>
      <c r="DL109" s="9" t="str">
        <f>IFERROR(IF(INDEX('FSI2020 Results'!A:A,MATCH('Country characteristics'!A214,'FSI2020 Results'!B:B,0))&lt;16,1,0),"")</f>
        <v/>
      </c>
      <c r="DM109" s="10">
        <f t="shared" si="48"/>
        <v>1</v>
      </c>
      <c r="DN109" s="9">
        <f t="shared" si="49"/>
        <v>1</v>
      </c>
      <c r="DO109" s="9">
        <f t="shared" si="50"/>
        <v>1</v>
      </c>
      <c r="DP109" s="10">
        <f t="shared" si="51"/>
        <v>0</v>
      </c>
      <c r="DQ109" s="9">
        <f t="shared" si="52"/>
        <v>1</v>
      </c>
      <c r="DR109" s="9">
        <f t="shared" si="53"/>
        <v>1</v>
      </c>
      <c r="DS109" s="9">
        <f t="shared" si="54"/>
        <v>1</v>
      </c>
      <c r="DT109" s="10">
        <f t="shared" si="55"/>
        <v>1</v>
      </c>
      <c r="DU109" s="10">
        <f t="shared" si="56"/>
        <v>0</v>
      </c>
      <c r="DV109" s="9">
        <f t="shared" si="57"/>
        <v>1</v>
      </c>
      <c r="DW109" s="9">
        <f t="shared" si="58"/>
        <v>0</v>
      </c>
      <c r="DX109" s="9">
        <f t="shared" si="59"/>
        <v>0</v>
      </c>
      <c r="DY109" s="10">
        <f t="shared" si="60"/>
        <v>0</v>
      </c>
      <c r="DZ109" s="9">
        <f t="shared" si="61"/>
        <v>0</v>
      </c>
      <c r="EA109" s="10">
        <f t="shared" si="62"/>
        <v>0</v>
      </c>
      <c r="EB109" s="9">
        <f t="shared" si="63"/>
        <v>0</v>
      </c>
      <c r="EC109" s="9">
        <f t="shared" si="64"/>
        <v>0</v>
      </c>
      <c r="ED109" s="9">
        <f t="shared" si="65"/>
        <v>0</v>
      </c>
      <c r="EE109" s="9">
        <f t="shared" si="66"/>
        <v>0</v>
      </c>
      <c r="EF109" s="9">
        <v>1</v>
      </c>
      <c r="EG109" s="9">
        <f t="shared" si="67"/>
        <v>0</v>
      </c>
      <c r="EH109" s="9">
        <f t="shared" si="68"/>
        <v>1</v>
      </c>
      <c r="EI109" s="9">
        <f t="shared" si="69"/>
        <v>0</v>
      </c>
      <c r="EJ109" s="9">
        <f t="shared" si="70"/>
        <v>0</v>
      </c>
      <c r="EK109" s="9">
        <f t="shared" si="71"/>
        <v>0</v>
      </c>
      <c r="EL109" s="9">
        <f t="shared" si="72"/>
        <v>0</v>
      </c>
      <c r="EM109" s="9">
        <f t="shared" si="73"/>
        <v>0</v>
      </c>
      <c r="EN109" s="9">
        <f t="shared" si="74"/>
        <v>0</v>
      </c>
      <c r="EO109" s="9">
        <f t="shared" si="75"/>
        <v>0</v>
      </c>
      <c r="EP109" s="9">
        <f t="shared" si="76"/>
        <v>0</v>
      </c>
      <c r="EQ109" s="9">
        <f t="shared" si="77"/>
        <v>0</v>
      </c>
      <c r="ER109" s="9">
        <f t="shared" si="78"/>
        <v>0</v>
      </c>
      <c r="ES109" s="9">
        <f t="shared" si="79"/>
        <v>1</v>
      </c>
      <c r="ET109" s="10">
        <f t="shared" si="80"/>
        <v>0</v>
      </c>
      <c r="EU109" s="10">
        <f t="shared" si="81"/>
        <v>0</v>
      </c>
      <c r="EV109" s="10">
        <f t="shared" si="82"/>
        <v>0</v>
      </c>
      <c r="EW109" s="10">
        <f t="shared" si="83"/>
        <v>0</v>
      </c>
      <c r="EX109" s="10">
        <f t="shared" si="84"/>
        <v>0</v>
      </c>
      <c r="EY109" s="10">
        <f t="shared" si="85"/>
        <v>0</v>
      </c>
      <c r="EZ109" s="10">
        <f t="shared" si="86"/>
        <v>0</v>
      </c>
      <c r="FA109" s="10">
        <f t="shared" si="87"/>
        <v>0</v>
      </c>
      <c r="FB109" s="10">
        <f t="shared" si="88"/>
        <v>1</v>
      </c>
      <c r="FC109" s="10">
        <f t="shared" si="89"/>
        <v>0</v>
      </c>
      <c r="FD109" s="10">
        <f t="shared" si="90"/>
        <v>0</v>
      </c>
      <c r="FE109" s="10">
        <f t="shared" si="91"/>
        <v>0</v>
      </c>
    </row>
    <row r="110" spans="1:161">
      <c r="A110" t="s">
        <v>182</v>
      </c>
      <c r="B110" t="s">
        <v>182</v>
      </c>
      <c r="C110" t="s">
        <v>1194</v>
      </c>
      <c r="D110">
        <v>1</v>
      </c>
      <c r="E110">
        <v>1</v>
      </c>
      <c r="F110" t="s">
        <v>183</v>
      </c>
      <c r="G110" t="s">
        <v>184</v>
      </c>
      <c r="H110" t="s">
        <v>182</v>
      </c>
      <c r="I110" s="8">
        <v>1</v>
      </c>
      <c r="J110" s="7" t="s">
        <v>1135</v>
      </c>
      <c r="K110" s="7" t="s">
        <v>1128</v>
      </c>
      <c r="L110" s="8">
        <v>0</v>
      </c>
      <c r="M110" s="8">
        <v>0</v>
      </c>
      <c r="N110" s="8">
        <v>0</v>
      </c>
      <c r="O110" s="8">
        <v>1</v>
      </c>
      <c r="P110" s="8">
        <v>0</v>
      </c>
      <c r="Q110" s="8">
        <v>0</v>
      </c>
      <c r="R110" s="8">
        <v>0</v>
      </c>
      <c r="S110" s="8">
        <v>0</v>
      </c>
      <c r="T110" s="8">
        <v>0</v>
      </c>
      <c r="U110" s="8">
        <v>0</v>
      </c>
      <c r="V110" s="8">
        <v>0</v>
      </c>
      <c r="W110" s="8">
        <v>0</v>
      </c>
      <c r="X110" s="8">
        <v>0</v>
      </c>
      <c r="Y110" s="8">
        <v>0</v>
      </c>
      <c r="Z110" s="8">
        <v>0</v>
      </c>
      <c r="AA110" s="8">
        <v>0</v>
      </c>
      <c r="AB110" s="7" t="s">
        <v>1135</v>
      </c>
      <c r="AC110" s="1">
        <v>1</v>
      </c>
      <c r="AD110" s="1">
        <v>0</v>
      </c>
      <c r="AE110" s="7" t="s">
        <v>1130</v>
      </c>
      <c r="AF110" s="8">
        <v>368289000000</v>
      </c>
      <c r="AG110" s="8"/>
      <c r="AH110" s="7" t="s">
        <v>896</v>
      </c>
      <c r="AI110" s="8"/>
      <c r="AJ110" s="8"/>
      <c r="AK110" s="8">
        <v>50</v>
      </c>
      <c r="AL110" s="8">
        <v>216.43840026855469</v>
      </c>
      <c r="AM110" s="8">
        <v>6.8254000507295132E-3</v>
      </c>
      <c r="AN110" s="8">
        <v>56.099998474121094</v>
      </c>
      <c r="AO110" s="36">
        <v>0.26</v>
      </c>
      <c r="AP110" s="36">
        <v>0.375</v>
      </c>
      <c r="AQ110" s="36">
        <v>1</v>
      </c>
      <c r="AR110" s="36">
        <v>0.5</v>
      </c>
      <c r="AS110" s="36">
        <v>1</v>
      </c>
      <c r="AT110" s="36">
        <v>1</v>
      </c>
      <c r="AU110" s="36">
        <v>1</v>
      </c>
      <c r="AV110" s="36">
        <v>1</v>
      </c>
      <c r="AW110" s="36">
        <v>0.75</v>
      </c>
      <c r="AX110" s="36">
        <v>1</v>
      </c>
      <c r="AY110" s="36">
        <v>0.25</v>
      </c>
      <c r="AZ110" s="36">
        <v>0.75</v>
      </c>
      <c r="BA110" s="36">
        <v>0.4</v>
      </c>
      <c r="BB110" s="36">
        <v>0.5</v>
      </c>
      <c r="BC110" s="36">
        <v>0.5</v>
      </c>
      <c r="BD110" s="36">
        <v>0.3</v>
      </c>
      <c r="BE110" s="36">
        <v>0.5</v>
      </c>
      <c r="BF110" s="36">
        <v>0.03</v>
      </c>
      <c r="BG110" s="36">
        <v>0</v>
      </c>
      <c r="BH110" s="36">
        <v>0.105</v>
      </c>
      <c r="BI110" s="36">
        <v>62.7</v>
      </c>
      <c r="BJ110" s="36">
        <v>95</v>
      </c>
      <c r="BK110" s="36">
        <v>45</v>
      </c>
      <c r="BL110" s="36">
        <v>15.875</v>
      </c>
      <c r="BM110" s="8">
        <v>1.8422000575810671E-3</v>
      </c>
      <c r="BN110" s="8">
        <v>847436448.39999998</v>
      </c>
      <c r="BO110" t="s">
        <v>182</v>
      </c>
      <c r="BP110" s="8">
        <v>1</v>
      </c>
      <c r="BQ110" s="8">
        <v>1</v>
      </c>
      <c r="BR110" s="8">
        <v>146805833728</v>
      </c>
      <c r="BS110" s="8">
        <v>1</v>
      </c>
      <c r="BT110" s="8">
        <v>42</v>
      </c>
      <c r="BU110" s="8">
        <v>184.04986202064788</v>
      </c>
      <c r="BV110" s="8">
        <v>4.8453025195935922E-3</v>
      </c>
      <c r="BW110" s="8">
        <v>47.124555788380952</v>
      </c>
      <c r="BX110" s="8">
        <v>5.439776590088023E-3</v>
      </c>
      <c r="BY110" s="8">
        <v>0.28000000000000003</v>
      </c>
      <c r="BZ110" s="8">
        <v>52</v>
      </c>
      <c r="CA110" s="7" t="s">
        <v>1143</v>
      </c>
      <c r="CB110" s="8">
        <v>368289000000</v>
      </c>
      <c r="CC110" s="8">
        <v>21226</v>
      </c>
      <c r="CD110" s="8"/>
      <c r="CE110" s="8"/>
      <c r="CF110" s="8">
        <v>0.2800000011920929</v>
      </c>
      <c r="CG110" s="8">
        <v>973015668.35662401</v>
      </c>
      <c r="CH110" s="8">
        <v>0</v>
      </c>
      <c r="CI110" s="8" t="s">
        <v>1014</v>
      </c>
      <c r="CJ110" s="8">
        <v>0</v>
      </c>
      <c r="CK110" s="8">
        <v>1</v>
      </c>
      <c r="CL110" s="8">
        <v>0</v>
      </c>
      <c r="CM110" s="8">
        <v>0</v>
      </c>
      <c r="CN110" s="8">
        <v>0</v>
      </c>
      <c r="CO110" s="8">
        <v>1</v>
      </c>
      <c r="CP110" s="8">
        <v>0</v>
      </c>
      <c r="CQ110" s="8">
        <v>0</v>
      </c>
      <c r="CR110" s="8">
        <v>0</v>
      </c>
      <c r="CS110" s="8">
        <v>0</v>
      </c>
      <c r="CT110" s="8">
        <v>1</v>
      </c>
      <c r="CU110" s="8">
        <v>0</v>
      </c>
      <c r="CV110" s="8">
        <v>0</v>
      </c>
      <c r="CW110" s="8">
        <v>0</v>
      </c>
      <c r="CX110" s="8">
        <v>0</v>
      </c>
      <c r="CY110" s="8">
        <v>0</v>
      </c>
      <c r="CZ110" s="9">
        <f>IFERROR(VLOOKUP(A110,'FSI2020 Results'!B:H,4,0),"")</f>
        <v>218.58531626081793</v>
      </c>
      <c r="DA110" s="9">
        <f>IFERROR(VLOOKUP(A110,'FSI2020 Results'!B:H,5,0),"")</f>
        <v>6.4193747978481567E-3</v>
      </c>
      <c r="DB110" s="9">
        <f>IFERROR(VLOOKUP(A110,'FSI2020 Results'!B:H,6,0),"")</f>
        <v>56.237499999999997</v>
      </c>
      <c r="DC110" s="9">
        <f>IFERROR(VLOOKUP($A110,'SS2020'!$A:$AB,24,0),"")</f>
        <v>56.237499999999997</v>
      </c>
      <c r="DD110" s="9">
        <f>IFERROR(VLOOKUP($A110,'SS2020'!$A:$AB,25,0),"")</f>
        <v>62.7</v>
      </c>
      <c r="DE110" s="9">
        <f>IFERROR(VLOOKUP($A110,'SS2020'!$A:$AB,26,0),"")</f>
        <v>98.75</v>
      </c>
      <c r="DF110" s="9">
        <f>IFERROR(VLOOKUP($A110,'SS2020'!$A:$AB,27,0),"")</f>
        <v>42.5</v>
      </c>
      <c r="DG110" s="39">
        <f>IFERROR(VLOOKUP(A110,'GSW2020'!A:D,4,0),"")</f>
        <v>1.8562176479875454E-3</v>
      </c>
      <c r="DH110" s="9">
        <f>IFERROR(VLOOKUP(A110,'GSW2020'!A:E,5,0),"")</f>
        <v>973015668.35662401</v>
      </c>
      <c r="DI110" s="9">
        <f t="shared" si="46"/>
        <v>1</v>
      </c>
      <c r="DJ110" s="9">
        <f t="shared" si="47"/>
        <v>1</v>
      </c>
      <c r="DK110" s="9" t="str">
        <f>IFERROR(IF(INDEX('FSI2020 Results'!A:A,MATCH('Country characteristics'!A217,'FSI2020 Results'!B:B,0))&lt;11,1,0),"")</f>
        <v/>
      </c>
      <c r="DL110" s="9" t="str">
        <f>IFERROR(IF(INDEX('FSI2020 Results'!A:A,MATCH('Country characteristics'!A217,'FSI2020 Results'!B:B,0))&lt;16,1,0),"")</f>
        <v/>
      </c>
      <c r="DM110" s="10">
        <f t="shared" si="48"/>
        <v>0</v>
      </c>
      <c r="DN110" s="9">
        <f t="shared" si="49"/>
        <v>0</v>
      </c>
      <c r="DO110" s="9">
        <f t="shared" si="50"/>
        <v>0</v>
      </c>
      <c r="DP110" s="10">
        <f t="shared" si="51"/>
        <v>0</v>
      </c>
      <c r="DQ110" s="9">
        <f t="shared" si="52"/>
        <v>0</v>
      </c>
      <c r="DR110" s="9">
        <f t="shared" si="53"/>
        <v>0</v>
      </c>
      <c r="DS110" s="9">
        <f t="shared" si="54"/>
        <v>0</v>
      </c>
      <c r="DT110" s="10">
        <f t="shared" si="55"/>
        <v>0</v>
      </c>
      <c r="DU110" s="10">
        <f t="shared" si="56"/>
        <v>0</v>
      </c>
      <c r="DV110" s="9">
        <f t="shared" si="57"/>
        <v>0</v>
      </c>
      <c r="DW110" s="9">
        <f t="shared" si="58"/>
        <v>0</v>
      </c>
      <c r="DX110" s="9">
        <f t="shared" si="59"/>
        <v>0</v>
      </c>
      <c r="DY110" s="10">
        <f t="shared" si="60"/>
        <v>0</v>
      </c>
      <c r="DZ110" s="9">
        <f t="shared" si="61"/>
        <v>0</v>
      </c>
      <c r="EA110" s="10">
        <f t="shared" si="62"/>
        <v>0</v>
      </c>
      <c r="EB110" s="9">
        <f t="shared" si="63"/>
        <v>0</v>
      </c>
      <c r="EC110" s="9">
        <f t="shared" si="64"/>
        <v>1</v>
      </c>
      <c r="ED110" s="9">
        <f t="shared" si="65"/>
        <v>1</v>
      </c>
      <c r="EE110" s="9">
        <f t="shared" si="66"/>
        <v>0</v>
      </c>
      <c r="EF110" s="9">
        <v>1</v>
      </c>
      <c r="EG110" s="9">
        <f t="shared" si="67"/>
        <v>0</v>
      </c>
      <c r="EH110" s="9">
        <f t="shared" si="68"/>
        <v>0</v>
      </c>
      <c r="EI110" s="9">
        <f t="shared" si="69"/>
        <v>0</v>
      </c>
      <c r="EJ110" s="9">
        <f t="shared" si="70"/>
        <v>0</v>
      </c>
      <c r="EK110" s="9">
        <f t="shared" si="71"/>
        <v>1</v>
      </c>
      <c r="EL110" s="9">
        <f t="shared" si="72"/>
        <v>0</v>
      </c>
      <c r="EM110" s="9">
        <f t="shared" si="73"/>
        <v>0</v>
      </c>
      <c r="EN110" s="9">
        <f t="shared" si="74"/>
        <v>1</v>
      </c>
      <c r="EO110" s="9">
        <f t="shared" si="75"/>
        <v>0</v>
      </c>
      <c r="EP110" s="9">
        <f t="shared" si="76"/>
        <v>0</v>
      </c>
      <c r="EQ110" s="9">
        <f t="shared" si="77"/>
        <v>0</v>
      </c>
      <c r="ER110" s="9">
        <f t="shared" si="78"/>
        <v>1</v>
      </c>
      <c r="ES110" s="9">
        <f t="shared" si="79"/>
        <v>0</v>
      </c>
      <c r="ET110" s="10">
        <f t="shared" si="80"/>
        <v>0</v>
      </c>
      <c r="EU110" s="10">
        <f t="shared" si="81"/>
        <v>1</v>
      </c>
      <c r="EV110" s="10">
        <f t="shared" si="82"/>
        <v>1</v>
      </c>
      <c r="EW110" s="10">
        <f t="shared" si="83"/>
        <v>0</v>
      </c>
      <c r="EX110" s="10">
        <f t="shared" si="84"/>
        <v>0</v>
      </c>
      <c r="EY110" s="10">
        <f t="shared" si="85"/>
        <v>0</v>
      </c>
      <c r="EZ110" s="10">
        <f t="shared" si="86"/>
        <v>1</v>
      </c>
      <c r="FA110" s="10">
        <f t="shared" si="87"/>
        <v>0</v>
      </c>
      <c r="FB110" s="10">
        <f t="shared" si="88"/>
        <v>0</v>
      </c>
      <c r="FC110" s="10">
        <f t="shared" si="89"/>
        <v>0</v>
      </c>
      <c r="FD110" s="10">
        <f t="shared" si="90"/>
        <v>0</v>
      </c>
      <c r="FE110" s="10">
        <f t="shared" si="91"/>
        <v>0</v>
      </c>
    </row>
    <row r="111" spans="1:161">
      <c r="A111" t="s">
        <v>71</v>
      </c>
      <c r="B111" t="s">
        <v>71</v>
      </c>
      <c r="C111" t="s">
        <v>71</v>
      </c>
      <c r="D111">
        <v>1</v>
      </c>
      <c r="E111">
        <v>1</v>
      </c>
      <c r="F111" t="s">
        <v>72</v>
      </c>
      <c r="G111" t="s">
        <v>73</v>
      </c>
      <c r="H111" t="s">
        <v>71</v>
      </c>
      <c r="I111" s="8"/>
      <c r="J111" s="7" t="s">
        <v>896</v>
      </c>
      <c r="K111" s="7" t="s">
        <v>1128</v>
      </c>
      <c r="L111" s="8">
        <v>0</v>
      </c>
      <c r="M111" s="8">
        <v>1</v>
      </c>
      <c r="N111" s="8">
        <v>0</v>
      </c>
      <c r="O111" s="8">
        <v>1</v>
      </c>
      <c r="P111" s="8">
        <v>0</v>
      </c>
      <c r="Q111" s="8">
        <v>0</v>
      </c>
      <c r="R111" s="8">
        <v>0</v>
      </c>
      <c r="S111" s="8">
        <v>0</v>
      </c>
      <c r="T111" s="8">
        <v>0</v>
      </c>
      <c r="U111" s="8">
        <v>0</v>
      </c>
      <c r="V111" s="8">
        <v>0</v>
      </c>
      <c r="W111" s="8">
        <v>0</v>
      </c>
      <c r="X111" s="8">
        <v>0</v>
      </c>
      <c r="Y111" s="8">
        <v>0</v>
      </c>
      <c r="Z111" s="8">
        <v>0</v>
      </c>
      <c r="AA111" s="8">
        <v>0</v>
      </c>
      <c r="AB111" s="7" t="s">
        <v>1142</v>
      </c>
      <c r="AC111" s="1">
        <v>0</v>
      </c>
      <c r="AD111" s="1">
        <v>0</v>
      </c>
      <c r="AE111" s="7" t="s">
        <v>1133</v>
      </c>
      <c r="AF111" s="8">
        <v>1619420000000</v>
      </c>
      <c r="AG111" s="8"/>
      <c r="AH111" s="7" t="s">
        <v>896</v>
      </c>
      <c r="AI111" s="8"/>
      <c r="AJ111" s="8"/>
      <c r="AK111" s="8">
        <v>33</v>
      </c>
      <c r="AL111" s="8">
        <v>314.05731201171875</v>
      </c>
      <c r="AM111" s="8">
        <v>9.9037997424602509E-3</v>
      </c>
      <c r="AN111" s="8">
        <v>59.025001525878906</v>
      </c>
      <c r="AO111" s="36">
        <v>0.5</v>
      </c>
      <c r="AP111" s="36">
        <v>0.375</v>
      </c>
      <c r="AQ111" s="36">
        <v>1</v>
      </c>
      <c r="AR111" s="36">
        <v>1</v>
      </c>
      <c r="AS111" s="36">
        <v>1</v>
      </c>
      <c r="AT111" s="36">
        <v>1</v>
      </c>
      <c r="AU111" s="36">
        <v>1</v>
      </c>
      <c r="AV111" s="36">
        <v>1</v>
      </c>
      <c r="AW111" s="36">
        <v>0.5</v>
      </c>
      <c r="AX111" s="36">
        <v>1</v>
      </c>
      <c r="AY111" s="36">
        <v>0.65</v>
      </c>
      <c r="AZ111" s="36">
        <v>0.75</v>
      </c>
      <c r="BA111" s="36">
        <v>0</v>
      </c>
      <c r="BB111" s="36">
        <v>0.5</v>
      </c>
      <c r="BC111" s="36">
        <v>0.5</v>
      </c>
      <c r="BD111" s="36">
        <v>0.3</v>
      </c>
      <c r="BE111" s="36">
        <v>0.57999999999999996</v>
      </c>
      <c r="BF111" s="36">
        <v>0.01</v>
      </c>
      <c r="BG111" s="36">
        <v>0</v>
      </c>
      <c r="BH111" s="36">
        <v>0.14000000000000001</v>
      </c>
      <c r="BI111" s="36">
        <v>77.5</v>
      </c>
      <c r="BJ111" s="36">
        <v>90</v>
      </c>
      <c r="BK111" s="36">
        <v>45</v>
      </c>
      <c r="BL111" s="36">
        <v>18.25</v>
      </c>
      <c r="BM111" s="8">
        <v>3.5620999988168478E-3</v>
      </c>
      <c r="BN111" s="8">
        <v>1638600000</v>
      </c>
      <c r="BO111" t="s">
        <v>71</v>
      </c>
      <c r="BP111" s="8">
        <v>1</v>
      </c>
      <c r="BQ111" s="8">
        <v>1</v>
      </c>
      <c r="BR111" s="8">
        <v>455722500096</v>
      </c>
      <c r="BS111" s="8">
        <v>0</v>
      </c>
      <c r="BT111" s="8"/>
      <c r="BU111" s="8"/>
      <c r="BV111" s="8"/>
      <c r="BW111" s="8"/>
      <c r="BX111" s="8">
        <v>6.4783496625829646E-3</v>
      </c>
      <c r="BY111" s="8"/>
      <c r="BZ111" s="8">
        <v>7</v>
      </c>
      <c r="CA111" s="7" t="s">
        <v>1146</v>
      </c>
      <c r="CB111" s="8">
        <v>1619420000000</v>
      </c>
      <c r="CC111" s="8">
        <v>10875.867797851563</v>
      </c>
      <c r="CD111" s="8"/>
      <c r="CE111" s="8"/>
      <c r="CF111" s="8">
        <v>0.27500000596046448</v>
      </c>
      <c r="CG111" s="8">
        <v>2861300000</v>
      </c>
      <c r="CH111" s="8">
        <v>0</v>
      </c>
      <c r="CI111" s="8" t="s">
        <v>1148</v>
      </c>
      <c r="CJ111" s="8">
        <v>0</v>
      </c>
      <c r="CK111" s="8">
        <v>0</v>
      </c>
      <c r="CL111" s="8">
        <v>0</v>
      </c>
      <c r="CM111" s="8">
        <v>0</v>
      </c>
      <c r="CN111" s="8">
        <v>1</v>
      </c>
      <c r="CO111" s="8">
        <v>1</v>
      </c>
      <c r="CP111" s="8">
        <v>0</v>
      </c>
      <c r="CQ111" s="8">
        <v>0</v>
      </c>
      <c r="CR111" s="8">
        <v>0</v>
      </c>
      <c r="CS111" s="8">
        <v>0</v>
      </c>
      <c r="CT111" s="8">
        <v>0</v>
      </c>
      <c r="CU111" s="8">
        <v>1</v>
      </c>
      <c r="CV111" s="8">
        <v>0</v>
      </c>
      <c r="CW111" s="8">
        <v>0</v>
      </c>
      <c r="CX111" s="8">
        <v>0</v>
      </c>
      <c r="CY111" s="8">
        <v>0</v>
      </c>
      <c r="CZ111" s="9">
        <f>IFERROR(VLOOKUP(A111,'FSI2020 Results'!B:H,4,0),"")</f>
        <v>411.05892397019278</v>
      </c>
      <c r="DA111" s="9">
        <f>IFERROR(VLOOKUP(A111,'FSI2020 Results'!B:H,5,0),"")</f>
        <v>1.2071905570346124E-2</v>
      </c>
      <c r="DB111" s="9">
        <f>IFERROR(VLOOKUP(A111,'FSI2020 Results'!B:H,6,0),"")</f>
        <v>61.575000000000003</v>
      </c>
      <c r="DC111" s="9">
        <f>IFERROR(VLOOKUP($A111,'SS2020'!$A:$AB,24,0),"")</f>
        <v>61.575000000000003</v>
      </c>
      <c r="DD111" s="9">
        <f>IFERROR(VLOOKUP($A111,'SS2020'!$A:$AB,25,0),"")</f>
        <v>77.5</v>
      </c>
      <c r="DE111" s="9">
        <f>IFERROR(VLOOKUP($A111,'SS2020'!$A:$AB,26,0),"")</f>
        <v>100</v>
      </c>
      <c r="DF111" s="9">
        <f>IFERROR(VLOOKUP($A111,'SS2020'!$A:$AB,27,0),"")</f>
        <v>45</v>
      </c>
      <c r="DG111" s="39">
        <f>IFERROR(VLOOKUP(A111,'GSW2020'!A:D,4,0),"")</f>
        <v>5.4584892401137938E-3</v>
      </c>
      <c r="DH111" s="9">
        <f>IFERROR(VLOOKUP(A111,'GSW2020'!A:E,5,0),"")</f>
        <v>2861300000</v>
      </c>
      <c r="DI111" s="9">
        <f t="shared" si="46"/>
        <v>1</v>
      </c>
      <c r="DJ111" s="9">
        <f t="shared" si="47"/>
        <v>1</v>
      </c>
      <c r="DK111" s="9" t="str">
        <f>IFERROR(IF(INDEX('FSI2020 Results'!A:A,MATCH('Country characteristics'!A219,'FSI2020 Results'!B:B,0))&lt;11,1,0),"")</f>
        <v/>
      </c>
      <c r="DL111" s="9" t="str">
        <f>IFERROR(IF(INDEX('FSI2020 Results'!A:A,MATCH('Country characteristics'!A219,'FSI2020 Results'!B:B,0))&lt;16,1,0),"")</f>
        <v/>
      </c>
      <c r="DM111" s="10">
        <f t="shared" si="48"/>
        <v>0</v>
      </c>
      <c r="DN111" s="9">
        <f t="shared" si="49"/>
        <v>0</v>
      </c>
      <c r="DO111" s="9">
        <f t="shared" si="50"/>
        <v>0</v>
      </c>
      <c r="DP111" s="10">
        <f t="shared" si="51"/>
        <v>0</v>
      </c>
      <c r="DQ111" s="9">
        <f t="shared" si="52"/>
        <v>0</v>
      </c>
      <c r="DR111" s="9">
        <f t="shared" si="53"/>
        <v>0</v>
      </c>
      <c r="DS111" s="9">
        <f t="shared" si="54"/>
        <v>0</v>
      </c>
      <c r="DT111" s="10">
        <f t="shared" si="55"/>
        <v>1</v>
      </c>
      <c r="DU111" s="10">
        <f t="shared" si="56"/>
        <v>0</v>
      </c>
      <c r="DV111" s="9">
        <f t="shared" si="57"/>
        <v>1</v>
      </c>
      <c r="DW111" s="9">
        <f t="shared" si="58"/>
        <v>0</v>
      </c>
      <c r="DX111" s="9">
        <f t="shared" si="59"/>
        <v>0</v>
      </c>
      <c r="DY111" s="10">
        <f t="shared" si="60"/>
        <v>0</v>
      </c>
      <c r="DZ111" s="9">
        <f t="shared" si="61"/>
        <v>0</v>
      </c>
      <c r="EA111" s="10">
        <f t="shared" si="62"/>
        <v>0</v>
      </c>
      <c r="EB111" s="9">
        <f t="shared" si="63"/>
        <v>0</v>
      </c>
      <c r="EC111" s="9">
        <f t="shared" si="64"/>
        <v>0</v>
      </c>
      <c r="ED111" s="9">
        <f t="shared" si="65"/>
        <v>0</v>
      </c>
      <c r="EE111" s="9">
        <f t="shared" si="66"/>
        <v>0</v>
      </c>
      <c r="EF111" s="9">
        <v>1</v>
      </c>
      <c r="EG111" s="9">
        <f t="shared" si="67"/>
        <v>0</v>
      </c>
      <c r="EH111" s="9">
        <f t="shared" si="68"/>
        <v>0</v>
      </c>
      <c r="EI111" s="9">
        <f t="shared" si="69"/>
        <v>0</v>
      </c>
      <c r="EJ111" s="9">
        <f t="shared" si="70"/>
        <v>1</v>
      </c>
      <c r="EK111" s="9">
        <f t="shared" si="71"/>
        <v>0</v>
      </c>
      <c r="EL111" s="9">
        <f t="shared" si="72"/>
        <v>0</v>
      </c>
      <c r="EM111" s="9">
        <f t="shared" si="73"/>
        <v>0</v>
      </c>
      <c r="EN111" s="9">
        <f t="shared" si="74"/>
        <v>0</v>
      </c>
      <c r="EO111" s="9">
        <f t="shared" si="75"/>
        <v>0</v>
      </c>
      <c r="EP111" s="9">
        <f t="shared" si="76"/>
        <v>0</v>
      </c>
      <c r="EQ111" s="9">
        <f t="shared" si="77"/>
        <v>0</v>
      </c>
      <c r="ER111" s="9">
        <f t="shared" si="78"/>
        <v>0</v>
      </c>
      <c r="ES111" s="9">
        <f t="shared" si="79"/>
        <v>1</v>
      </c>
      <c r="ET111" s="10">
        <f t="shared" si="80"/>
        <v>0</v>
      </c>
      <c r="EU111" s="10">
        <f t="shared" si="81"/>
        <v>1</v>
      </c>
      <c r="EV111" s="10">
        <f t="shared" si="82"/>
        <v>0</v>
      </c>
      <c r="EW111" s="10">
        <f t="shared" si="83"/>
        <v>0</v>
      </c>
      <c r="EX111" s="10">
        <f t="shared" si="84"/>
        <v>0</v>
      </c>
      <c r="EY111" s="10">
        <f t="shared" si="85"/>
        <v>0</v>
      </c>
      <c r="EZ111" s="10">
        <f t="shared" si="86"/>
        <v>0</v>
      </c>
      <c r="FA111" s="10">
        <f t="shared" si="87"/>
        <v>1</v>
      </c>
      <c r="FB111" s="10">
        <f t="shared" si="88"/>
        <v>0</v>
      </c>
      <c r="FC111" s="10">
        <f t="shared" si="89"/>
        <v>0</v>
      </c>
      <c r="FD111" s="10">
        <f t="shared" si="90"/>
        <v>0</v>
      </c>
      <c r="FE111" s="10">
        <f t="shared" si="91"/>
        <v>0</v>
      </c>
    </row>
    <row r="112" spans="1:161">
      <c r="A112" t="s">
        <v>206</v>
      </c>
      <c r="B112" t="s">
        <v>206</v>
      </c>
      <c r="C112" t="s">
        <v>206</v>
      </c>
      <c r="D112">
        <v>1</v>
      </c>
      <c r="E112">
        <v>1</v>
      </c>
      <c r="F112" t="s">
        <v>207</v>
      </c>
      <c r="G112" t="s">
        <v>208</v>
      </c>
      <c r="H112" t="s">
        <v>206</v>
      </c>
      <c r="I112" s="8"/>
      <c r="J112" s="7" t="s">
        <v>896</v>
      </c>
      <c r="K112" s="7" t="s">
        <v>1131</v>
      </c>
      <c r="L112" s="8">
        <v>1</v>
      </c>
      <c r="M112" s="8">
        <v>1</v>
      </c>
      <c r="N112" s="8">
        <v>0</v>
      </c>
      <c r="O112" s="8">
        <v>1</v>
      </c>
      <c r="P112" s="8">
        <v>0</v>
      </c>
      <c r="Q112" s="8">
        <v>0</v>
      </c>
      <c r="R112" s="8">
        <v>0</v>
      </c>
      <c r="S112" s="8">
        <v>0</v>
      </c>
      <c r="T112" s="8">
        <v>0</v>
      </c>
      <c r="U112" s="8">
        <v>0</v>
      </c>
      <c r="V112" s="8">
        <v>0</v>
      </c>
      <c r="W112" s="8">
        <v>0</v>
      </c>
      <c r="X112" s="8">
        <v>0</v>
      </c>
      <c r="Y112" s="8">
        <v>0</v>
      </c>
      <c r="Z112" s="8">
        <v>0</v>
      </c>
      <c r="AA112" s="8">
        <v>0</v>
      </c>
      <c r="AB112" s="7" t="s">
        <v>1132</v>
      </c>
      <c r="AC112" s="1">
        <v>0</v>
      </c>
      <c r="AD112" s="1">
        <v>0</v>
      </c>
      <c r="AE112" s="7" t="s">
        <v>1133</v>
      </c>
      <c r="AF112" s="8">
        <v>1419040000000</v>
      </c>
      <c r="AG112" s="8"/>
      <c r="AH112" s="7" t="s">
        <v>896</v>
      </c>
      <c r="AI112" s="8"/>
      <c r="AJ112" s="8"/>
      <c r="AK112" s="8">
        <v>52</v>
      </c>
      <c r="AL112" s="8">
        <v>213.88510131835938</v>
      </c>
      <c r="AM112" s="8">
        <v>6.7448997870087624E-3</v>
      </c>
      <c r="AN112" s="8">
        <v>47.700000762939453</v>
      </c>
      <c r="AO112" s="36">
        <v>7.0000000000000007E-2</v>
      </c>
      <c r="AP112" s="36">
        <v>0.25</v>
      </c>
      <c r="AQ112" s="36">
        <v>1</v>
      </c>
      <c r="AR112" s="36">
        <v>0.5</v>
      </c>
      <c r="AS112" s="36">
        <v>1</v>
      </c>
      <c r="AT112" s="36">
        <v>1</v>
      </c>
      <c r="AU112" s="36">
        <v>1</v>
      </c>
      <c r="AV112" s="36">
        <v>0.75</v>
      </c>
      <c r="AW112" s="36">
        <v>0.5</v>
      </c>
      <c r="AX112" s="36">
        <v>0.75</v>
      </c>
      <c r="AY112" s="36">
        <v>0.5</v>
      </c>
      <c r="AZ112" s="36">
        <v>0</v>
      </c>
      <c r="BA112" s="36">
        <v>0.4</v>
      </c>
      <c r="BB112" s="36">
        <v>0.5</v>
      </c>
      <c r="BC112" s="36">
        <v>0.75</v>
      </c>
      <c r="BD112" s="36">
        <v>0.3</v>
      </c>
      <c r="BE112" s="36">
        <v>0.2</v>
      </c>
      <c r="BF112" s="36">
        <v>0</v>
      </c>
      <c r="BG112" s="36">
        <v>0</v>
      </c>
      <c r="BH112" s="36">
        <v>7.0000000000000007E-2</v>
      </c>
      <c r="BI112" s="36">
        <v>56.4</v>
      </c>
      <c r="BJ112" s="36">
        <v>80</v>
      </c>
      <c r="BK112" s="36">
        <v>40.833329999999997</v>
      </c>
      <c r="BL112" s="36">
        <v>6.75</v>
      </c>
      <c r="BM112" s="8">
        <v>7.6537998393177986E-3</v>
      </c>
      <c r="BN112" s="8">
        <v>3520837837</v>
      </c>
      <c r="BO112" t="s">
        <v>206</v>
      </c>
      <c r="BP112" s="8">
        <v>1</v>
      </c>
      <c r="BQ112" s="8">
        <v>1</v>
      </c>
      <c r="BR112" s="8">
        <v>722844254208</v>
      </c>
      <c r="BS112" s="8">
        <v>1</v>
      </c>
      <c r="BT112" s="8">
        <v>27</v>
      </c>
      <c r="BU112" s="8">
        <v>403.05000614480718</v>
      </c>
      <c r="BV112" s="8">
        <v>1.0610707277121231E-2</v>
      </c>
      <c r="BW112" s="8">
        <v>54.539248983428571</v>
      </c>
      <c r="BX112" s="8">
        <v>1.5335375566875165E-2</v>
      </c>
      <c r="BY112" s="8">
        <v>0.25</v>
      </c>
      <c r="BZ112" s="8">
        <v>70</v>
      </c>
      <c r="CA112" s="7" t="s">
        <v>1139</v>
      </c>
      <c r="CB112" s="8">
        <v>1419040000000</v>
      </c>
      <c r="CC112" s="8">
        <v>16749</v>
      </c>
      <c r="CD112" s="8"/>
      <c r="CE112" s="8"/>
      <c r="CF112" s="8">
        <v>0.25</v>
      </c>
      <c r="CG112" s="8">
        <v>3799656984.0970802</v>
      </c>
      <c r="CH112" s="8">
        <v>0</v>
      </c>
      <c r="CI112" s="8" t="s">
        <v>1134</v>
      </c>
      <c r="CJ112" s="8">
        <v>0</v>
      </c>
      <c r="CK112" s="8">
        <v>0</v>
      </c>
      <c r="CL112" s="8">
        <v>0</v>
      </c>
      <c r="CM112" s="8">
        <v>1</v>
      </c>
      <c r="CN112" s="8">
        <v>1</v>
      </c>
      <c r="CO112" s="8">
        <v>0</v>
      </c>
      <c r="CP112" s="8">
        <v>0</v>
      </c>
      <c r="CQ112" s="8">
        <v>0</v>
      </c>
      <c r="CR112" s="8">
        <v>0</v>
      </c>
      <c r="CS112" s="8">
        <v>0</v>
      </c>
      <c r="CT112" s="8">
        <v>0</v>
      </c>
      <c r="CU112" s="8">
        <v>0</v>
      </c>
      <c r="CV112" s="8">
        <v>1</v>
      </c>
      <c r="CW112" s="8">
        <v>0</v>
      </c>
      <c r="CX112" s="8">
        <v>0</v>
      </c>
      <c r="CY112" s="8">
        <v>0</v>
      </c>
      <c r="CZ112" s="9">
        <f>IFERROR(VLOOKUP(A112,'FSI2020 Results'!B:H,4,0),"")</f>
        <v>164.29630268519659</v>
      </c>
      <c r="DA112" s="9">
        <f>IFERROR(VLOOKUP(A112,'FSI2020 Results'!B:H,5,0),"")</f>
        <v>4.8250246763077648E-3</v>
      </c>
      <c r="DB112" s="9">
        <f>IFERROR(VLOOKUP(A112,'FSI2020 Results'!B:H,6,0),"")</f>
        <v>43.95</v>
      </c>
      <c r="DC112" s="9">
        <f>IFERROR(VLOOKUP($A112,'SS2020'!$A:$AB,24,0),"")</f>
        <v>43.95</v>
      </c>
      <c r="DD112" s="9">
        <f>IFERROR(VLOOKUP($A112,'SS2020'!$A:$AB,25,0),"")</f>
        <v>57.4</v>
      </c>
      <c r="DE112" s="9">
        <f>IFERROR(VLOOKUP($A112,'SS2020'!$A:$AB,26,0),"")</f>
        <v>72.5</v>
      </c>
      <c r="DF112" s="9">
        <f>IFERROR(VLOOKUP($A112,'SS2020'!$A:$AB,27,0),"")</f>
        <v>35</v>
      </c>
      <c r="DG112" s="39">
        <f>IFERROR(VLOOKUP(A112,'GSW2020'!A:D,4,0),"")</f>
        <v>7.2485886708199563E-3</v>
      </c>
      <c r="DH112" s="9">
        <f>IFERROR(VLOOKUP(A112,'GSW2020'!A:E,5,0),"")</f>
        <v>3799656984.0970802</v>
      </c>
      <c r="DI112" s="9">
        <f t="shared" si="46"/>
        <v>1</v>
      </c>
      <c r="DJ112" s="9">
        <f t="shared" si="47"/>
        <v>1</v>
      </c>
      <c r="DK112" s="9" t="str">
        <f>IFERROR(IF(INDEX('FSI2020 Results'!A:A,MATCH('Country characteristics'!A223,'FSI2020 Results'!B:B,0))&lt;11,1,0),"")</f>
        <v/>
      </c>
      <c r="DL112" s="9" t="str">
        <f>IFERROR(IF(INDEX('FSI2020 Results'!A:A,MATCH('Country characteristics'!A223,'FSI2020 Results'!B:B,0))&lt;16,1,0),"")</f>
        <v/>
      </c>
      <c r="DM112" s="10">
        <f t="shared" si="48"/>
        <v>1</v>
      </c>
      <c r="DN112" s="9">
        <f t="shared" si="49"/>
        <v>1</v>
      </c>
      <c r="DO112" s="9">
        <f t="shared" si="50"/>
        <v>1</v>
      </c>
      <c r="DP112" s="10">
        <f t="shared" si="51"/>
        <v>0</v>
      </c>
      <c r="DQ112" s="9">
        <f t="shared" si="52"/>
        <v>1</v>
      </c>
      <c r="DR112" s="9">
        <f t="shared" si="53"/>
        <v>1</v>
      </c>
      <c r="DS112" s="9">
        <f t="shared" si="54"/>
        <v>1</v>
      </c>
      <c r="DT112" s="10">
        <f t="shared" si="55"/>
        <v>1</v>
      </c>
      <c r="DU112" s="10">
        <f t="shared" si="56"/>
        <v>0</v>
      </c>
      <c r="DV112" s="9">
        <f t="shared" si="57"/>
        <v>1</v>
      </c>
      <c r="DW112" s="9">
        <f t="shared" si="58"/>
        <v>0</v>
      </c>
      <c r="DX112" s="9">
        <f t="shared" si="59"/>
        <v>0</v>
      </c>
      <c r="DY112" s="10">
        <f t="shared" si="60"/>
        <v>0</v>
      </c>
      <c r="DZ112" s="9">
        <f t="shared" si="61"/>
        <v>0</v>
      </c>
      <c r="EA112" s="10">
        <f t="shared" si="62"/>
        <v>0</v>
      </c>
      <c r="EB112" s="9">
        <f t="shared" si="63"/>
        <v>0</v>
      </c>
      <c r="EC112" s="9">
        <f t="shared" si="64"/>
        <v>0</v>
      </c>
      <c r="ED112" s="9">
        <f t="shared" si="65"/>
        <v>0</v>
      </c>
      <c r="EE112" s="9">
        <f t="shared" si="66"/>
        <v>0</v>
      </c>
      <c r="EF112" s="9">
        <v>1</v>
      </c>
      <c r="EG112" s="9">
        <f t="shared" si="67"/>
        <v>0</v>
      </c>
      <c r="EH112" s="9">
        <f t="shared" si="68"/>
        <v>1</v>
      </c>
      <c r="EI112" s="9">
        <f t="shared" si="69"/>
        <v>0</v>
      </c>
      <c r="EJ112" s="9">
        <f t="shared" si="70"/>
        <v>0</v>
      </c>
      <c r="EK112" s="9">
        <f t="shared" si="71"/>
        <v>0</v>
      </c>
      <c r="EL112" s="9">
        <f t="shared" si="72"/>
        <v>0</v>
      </c>
      <c r="EM112" s="9">
        <f t="shared" si="73"/>
        <v>0</v>
      </c>
      <c r="EN112" s="9">
        <f t="shared" si="74"/>
        <v>0</v>
      </c>
      <c r="EO112" s="9">
        <f t="shared" si="75"/>
        <v>0</v>
      </c>
      <c r="EP112" s="9">
        <f t="shared" si="76"/>
        <v>0</v>
      </c>
      <c r="EQ112" s="9">
        <f t="shared" si="77"/>
        <v>0</v>
      </c>
      <c r="ER112" s="9">
        <f t="shared" si="78"/>
        <v>0</v>
      </c>
      <c r="ES112" s="9">
        <f t="shared" si="79"/>
        <v>1</v>
      </c>
      <c r="ET112" s="10">
        <f t="shared" si="80"/>
        <v>0</v>
      </c>
      <c r="EU112" s="10">
        <f t="shared" si="81"/>
        <v>0</v>
      </c>
      <c r="EV112" s="10">
        <f t="shared" si="82"/>
        <v>0</v>
      </c>
      <c r="EW112" s="10">
        <f t="shared" si="83"/>
        <v>0</v>
      </c>
      <c r="EX112" s="10">
        <f t="shared" si="84"/>
        <v>0</v>
      </c>
      <c r="EY112" s="10">
        <f t="shared" si="85"/>
        <v>0</v>
      </c>
      <c r="EZ112" s="10">
        <f t="shared" si="86"/>
        <v>0</v>
      </c>
      <c r="FA112" s="10">
        <f t="shared" si="87"/>
        <v>0</v>
      </c>
      <c r="FB112" s="10">
        <f t="shared" si="88"/>
        <v>1</v>
      </c>
      <c r="FC112" s="10">
        <f t="shared" si="89"/>
        <v>0</v>
      </c>
      <c r="FD112" s="10">
        <f t="shared" si="90"/>
        <v>0</v>
      </c>
      <c r="FE112" s="10">
        <f t="shared" si="91"/>
        <v>0</v>
      </c>
    </row>
    <row r="113" spans="1:161">
      <c r="A113" t="s">
        <v>125</v>
      </c>
      <c r="D113">
        <v>0</v>
      </c>
      <c r="E113">
        <v>1</v>
      </c>
      <c r="F113" t="s">
        <v>126</v>
      </c>
      <c r="G113" t="s">
        <v>127</v>
      </c>
      <c r="H113" t="s">
        <v>125</v>
      </c>
      <c r="I113" s="8">
        <v>1</v>
      </c>
      <c r="J113" s="7" t="s">
        <v>1149</v>
      </c>
      <c r="K113" s="7" t="s">
        <v>1128</v>
      </c>
      <c r="L113" s="8">
        <v>0</v>
      </c>
      <c r="M113" s="8">
        <v>0</v>
      </c>
      <c r="N113" s="8">
        <v>0</v>
      </c>
      <c r="O113" s="8">
        <v>1</v>
      </c>
      <c r="P113" s="8">
        <v>0</v>
      </c>
      <c r="Q113" s="8">
        <v>0</v>
      </c>
      <c r="R113" s="8">
        <v>0</v>
      </c>
      <c r="S113" s="8">
        <v>0</v>
      </c>
      <c r="T113" s="8">
        <v>0</v>
      </c>
      <c r="U113" s="8">
        <v>0</v>
      </c>
      <c r="V113" s="8">
        <v>0</v>
      </c>
      <c r="W113" s="8">
        <v>0</v>
      </c>
      <c r="X113" s="8">
        <v>0</v>
      </c>
      <c r="Y113" s="8">
        <v>0</v>
      </c>
      <c r="Z113" s="8">
        <v>0</v>
      </c>
      <c r="AA113" s="8">
        <v>0</v>
      </c>
      <c r="AB113" s="7" t="s">
        <v>1150</v>
      </c>
      <c r="AC113" s="1">
        <v>0</v>
      </c>
      <c r="AD113" s="1">
        <v>0</v>
      </c>
      <c r="AE113" s="7" t="s">
        <v>1136</v>
      </c>
      <c r="AF113" s="8">
        <v>88900770858</v>
      </c>
      <c r="AG113" s="8"/>
      <c r="AH113" s="7" t="s">
        <v>896</v>
      </c>
      <c r="AI113" s="8"/>
      <c r="AJ113" s="8"/>
      <c r="AK113" s="8"/>
      <c r="AL113" s="8"/>
      <c r="AM113" s="8"/>
      <c r="AN113" s="8"/>
      <c r="AO113" s="36" t="s">
        <v>896</v>
      </c>
      <c r="AP113" s="36" t="s">
        <v>896</v>
      </c>
      <c r="AQ113" s="36" t="s">
        <v>896</v>
      </c>
      <c r="AR113" s="36" t="s">
        <v>896</v>
      </c>
      <c r="AS113" s="36" t="s">
        <v>896</v>
      </c>
      <c r="AT113" s="36" t="s">
        <v>896</v>
      </c>
      <c r="AU113" s="36" t="s">
        <v>896</v>
      </c>
      <c r="AV113" s="36" t="s">
        <v>896</v>
      </c>
      <c r="AW113" s="36" t="s">
        <v>896</v>
      </c>
      <c r="AX113" s="36" t="s">
        <v>896</v>
      </c>
      <c r="AY113" s="36" t="s">
        <v>896</v>
      </c>
      <c r="AZ113" s="36" t="s">
        <v>896</v>
      </c>
      <c r="BA113" s="36" t="s">
        <v>896</v>
      </c>
      <c r="BB113" s="36" t="s">
        <v>896</v>
      </c>
      <c r="BC113" s="36" t="s">
        <v>896</v>
      </c>
      <c r="BD113" s="36" t="s">
        <v>896</v>
      </c>
      <c r="BE113" s="36" t="s">
        <v>896</v>
      </c>
      <c r="BF113" s="36" t="s">
        <v>896</v>
      </c>
      <c r="BG113" s="36" t="s">
        <v>896</v>
      </c>
      <c r="BH113" s="36" t="s">
        <v>896</v>
      </c>
      <c r="BI113" s="36" t="s">
        <v>896</v>
      </c>
      <c r="BJ113" s="36" t="s">
        <v>896</v>
      </c>
      <c r="BK113" s="36" t="s">
        <v>896</v>
      </c>
      <c r="BL113" s="36" t="s">
        <v>896</v>
      </c>
      <c r="BM113" s="8">
        <v>5.5190001148730516E-4</v>
      </c>
      <c r="BN113" s="8" t="s">
        <v>896</v>
      </c>
      <c r="BO113" t="s">
        <v>125</v>
      </c>
      <c r="BP113" s="8">
        <v>0</v>
      </c>
      <c r="BQ113" s="8">
        <v>1</v>
      </c>
      <c r="BR113" s="8">
        <v>0</v>
      </c>
      <c r="BS113" s="8">
        <v>0</v>
      </c>
      <c r="BT113" s="8"/>
      <c r="BU113" s="8"/>
      <c r="BV113" s="8"/>
      <c r="BW113" s="8"/>
      <c r="BX113" s="8">
        <v>1.515729644849218E-4</v>
      </c>
      <c r="BY113" s="8"/>
      <c r="BZ113" s="8">
        <v>6</v>
      </c>
      <c r="CA113" s="7" t="s">
        <v>1143</v>
      </c>
      <c r="CB113" s="8">
        <v>88900770858</v>
      </c>
      <c r="CC113" s="8"/>
      <c r="CD113" s="8"/>
      <c r="CE113" s="8"/>
      <c r="CF113" s="8">
        <v>0.2800000011920929</v>
      </c>
      <c r="CG113" s="8">
        <v>242142000</v>
      </c>
      <c r="CH113" s="8">
        <v>0</v>
      </c>
      <c r="CI113" s="8" t="s">
        <v>1148</v>
      </c>
      <c r="CJ113" s="8">
        <v>0</v>
      </c>
      <c r="CK113" s="8">
        <v>1</v>
      </c>
      <c r="CL113" s="8">
        <v>1</v>
      </c>
      <c r="CM113" s="8">
        <v>0</v>
      </c>
      <c r="CN113" s="8">
        <v>0</v>
      </c>
      <c r="CO113" s="8">
        <v>0</v>
      </c>
      <c r="CP113" s="8">
        <v>0</v>
      </c>
      <c r="CQ113" s="8">
        <v>0</v>
      </c>
      <c r="CR113" s="8">
        <v>0</v>
      </c>
      <c r="CS113" s="8">
        <v>0</v>
      </c>
      <c r="CT113" s="8">
        <v>0</v>
      </c>
      <c r="CU113" s="8">
        <v>1</v>
      </c>
      <c r="CV113" s="8">
        <v>0</v>
      </c>
      <c r="CW113" s="8">
        <v>0</v>
      </c>
      <c r="CX113" s="8">
        <v>0</v>
      </c>
      <c r="CY113" s="8">
        <v>0</v>
      </c>
      <c r="CZ113" s="9">
        <f>IFERROR(VLOOKUP(A113,'FSI2020 Results'!B:H,4,0),"")</f>
        <v>290.63869887654522</v>
      </c>
      <c r="DA113" s="9">
        <f>IFERROR(VLOOKUP(A113,'FSI2020 Results'!B:H,5,0),"")</f>
        <v>8.5354257585229642E-3</v>
      </c>
      <c r="DB113" s="9">
        <f>IFERROR(VLOOKUP(A113,'FSI2020 Results'!B:H,6,0),"")</f>
        <v>72.174999999999997</v>
      </c>
      <c r="DC113" s="9">
        <f>IFERROR(VLOOKUP($A113,'SS2020'!$A:$AB,24,0),"")</f>
        <v>72.174999999999997</v>
      </c>
      <c r="DD113" s="9">
        <f>IFERROR(VLOOKUP($A113,'SS2020'!$A:$AB,25,0),"")</f>
        <v>60.8</v>
      </c>
      <c r="DE113" s="9">
        <f>IFERROR(VLOOKUP($A113,'SS2020'!$A:$AB,26,0),"")</f>
        <v>100</v>
      </c>
      <c r="DF113" s="9">
        <f>IFERROR(VLOOKUP($A113,'SS2020'!$A:$AB,27,0),"")</f>
        <v>56.666666666666664</v>
      </c>
      <c r="DG113" s="39">
        <f>IFERROR(VLOOKUP(A113,'GSW2020'!A:D,4,0),"")</f>
        <v>4.6193321272835222E-4</v>
      </c>
      <c r="DH113" s="9">
        <f>IFERROR(VLOOKUP(A113,'GSW2020'!A:E,5,0),"")</f>
        <v>242142000</v>
      </c>
      <c r="DI113" s="9">
        <f t="shared" si="46"/>
        <v>1</v>
      </c>
      <c r="DJ113" s="9">
        <f t="shared" si="47"/>
        <v>1</v>
      </c>
      <c r="DK113" s="9" t="str">
        <f>IFERROR(IF(INDEX('FSI2020 Results'!A:A,MATCH('Country characteristics'!A224,'FSI2020 Results'!B:B,0))&lt;11,1,0),"")</f>
        <v/>
      </c>
      <c r="DL113" s="9" t="str">
        <f>IFERROR(IF(INDEX('FSI2020 Results'!A:A,MATCH('Country characteristics'!A224,'FSI2020 Results'!B:B,0))&lt;16,1,0),"")</f>
        <v/>
      </c>
      <c r="DM113" s="10">
        <f t="shared" si="48"/>
        <v>0</v>
      </c>
      <c r="DN113" s="9">
        <f t="shared" si="49"/>
        <v>0</v>
      </c>
      <c r="DO113" s="9">
        <f t="shared" si="50"/>
        <v>0</v>
      </c>
      <c r="DP113" s="10">
        <f t="shared" si="51"/>
        <v>0</v>
      </c>
      <c r="DQ113" s="9">
        <f t="shared" si="52"/>
        <v>0</v>
      </c>
      <c r="DR113" s="9">
        <f t="shared" si="53"/>
        <v>0</v>
      </c>
      <c r="DS113" s="9">
        <f t="shared" si="54"/>
        <v>0</v>
      </c>
      <c r="DT113" s="10">
        <f t="shared" si="55"/>
        <v>0</v>
      </c>
      <c r="DU113" s="10">
        <f t="shared" si="56"/>
        <v>0</v>
      </c>
      <c r="DV113" s="9">
        <f t="shared" si="57"/>
        <v>0</v>
      </c>
      <c r="DW113" s="9">
        <f t="shared" si="58"/>
        <v>0</v>
      </c>
      <c r="DX113" s="9">
        <f t="shared" si="59"/>
        <v>0</v>
      </c>
      <c r="DY113" s="10">
        <f t="shared" si="60"/>
        <v>0</v>
      </c>
      <c r="DZ113" s="9">
        <f t="shared" si="61"/>
        <v>0</v>
      </c>
      <c r="EA113" s="10">
        <f t="shared" si="62"/>
        <v>0</v>
      </c>
      <c r="EB113" s="9">
        <f t="shared" si="63"/>
        <v>0</v>
      </c>
      <c r="EC113" s="9">
        <f t="shared" si="64"/>
        <v>1</v>
      </c>
      <c r="ED113" s="9">
        <f t="shared" si="65"/>
        <v>1</v>
      </c>
      <c r="EE113" s="9">
        <f t="shared" si="66"/>
        <v>0</v>
      </c>
      <c r="EF113" s="9">
        <v>1</v>
      </c>
      <c r="EG113" s="9">
        <f t="shared" si="67"/>
        <v>1</v>
      </c>
      <c r="EH113" s="9">
        <f t="shared" si="68"/>
        <v>0</v>
      </c>
      <c r="EI113" s="9">
        <f t="shared" si="69"/>
        <v>0</v>
      </c>
      <c r="EJ113" s="9">
        <f t="shared" si="70"/>
        <v>0</v>
      </c>
      <c r="EK113" s="9">
        <f t="shared" si="71"/>
        <v>0</v>
      </c>
      <c r="EL113" s="9">
        <f t="shared" si="72"/>
        <v>0</v>
      </c>
      <c r="EM113" s="9">
        <f t="shared" si="73"/>
        <v>0</v>
      </c>
      <c r="EN113" s="9">
        <f t="shared" si="74"/>
        <v>0</v>
      </c>
      <c r="EO113" s="9">
        <f t="shared" si="75"/>
        <v>0</v>
      </c>
      <c r="EP113" s="9">
        <f t="shared" si="76"/>
        <v>0</v>
      </c>
      <c r="EQ113" s="9">
        <f t="shared" si="77"/>
        <v>1</v>
      </c>
      <c r="ER113" s="9">
        <f t="shared" si="78"/>
        <v>0</v>
      </c>
      <c r="ES113" s="9">
        <f t="shared" si="79"/>
        <v>0</v>
      </c>
      <c r="ET113" s="10">
        <f t="shared" si="80"/>
        <v>0</v>
      </c>
      <c r="EU113" s="10">
        <f t="shared" si="81"/>
        <v>0</v>
      </c>
      <c r="EV113" s="10">
        <f t="shared" si="82"/>
        <v>1</v>
      </c>
      <c r="EW113" s="10">
        <f t="shared" si="83"/>
        <v>1</v>
      </c>
      <c r="EX113" s="10">
        <f t="shared" si="84"/>
        <v>0</v>
      </c>
      <c r="EY113" s="10">
        <f t="shared" si="85"/>
        <v>0</v>
      </c>
      <c r="EZ113" s="10">
        <f t="shared" si="86"/>
        <v>0</v>
      </c>
      <c r="FA113" s="10">
        <f t="shared" si="87"/>
        <v>1</v>
      </c>
      <c r="FB113" s="10">
        <f t="shared" si="88"/>
        <v>0</v>
      </c>
      <c r="FC113" s="10">
        <f t="shared" si="89"/>
        <v>0</v>
      </c>
      <c r="FD113" s="10">
        <f t="shared" si="90"/>
        <v>0</v>
      </c>
      <c r="FE113" s="10">
        <f t="shared" si="91"/>
        <v>0</v>
      </c>
    </row>
    <row r="114" spans="1:161">
      <c r="A114" t="s">
        <v>212</v>
      </c>
      <c r="B114" t="s">
        <v>212</v>
      </c>
      <c r="C114" t="s">
        <v>212</v>
      </c>
      <c r="D114">
        <v>1</v>
      </c>
      <c r="E114">
        <v>1</v>
      </c>
      <c r="F114" t="s">
        <v>213</v>
      </c>
      <c r="G114" t="s">
        <v>214</v>
      </c>
      <c r="H114" t="s">
        <v>212</v>
      </c>
      <c r="I114" s="8">
        <v>1</v>
      </c>
      <c r="J114" s="7" t="s">
        <v>1138</v>
      </c>
      <c r="K114" s="7" t="s">
        <v>1128</v>
      </c>
      <c r="L114" s="8">
        <v>0</v>
      </c>
      <c r="M114" s="8">
        <v>0</v>
      </c>
      <c r="N114" s="8">
        <v>0</v>
      </c>
      <c r="O114" s="8">
        <v>1</v>
      </c>
      <c r="P114" s="8">
        <v>0</v>
      </c>
      <c r="Q114" s="8">
        <v>0</v>
      </c>
      <c r="R114" s="8">
        <v>0</v>
      </c>
      <c r="S114" s="8">
        <v>1</v>
      </c>
      <c r="T114" s="8">
        <v>0</v>
      </c>
      <c r="U114" s="8">
        <v>0</v>
      </c>
      <c r="V114" s="8">
        <v>0</v>
      </c>
      <c r="W114" s="8">
        <v>0</v>
      </c>
      <c r="X114" s="8">
        <v>0</v>
      </c>
      <c r="Y114" s="8">
        <v>1</v>
      </c>
      <c r="Z114" s="8">
        <v>0</v>
      </c>
      <c r="AA114" s="8">
        <v>0</v>
      </c>
      <c r="AB114" s="7" t="s">
        <v>1137</v>
      </c>
      <c r="AC114" s="1">
        <v>0</v>
      </c>
      <c r="AD114" s="1">
        <v>0</v>
      </c>
      <c r="AE114" s="7" t="s">
        <v>1133</v>
      </c>
      <c r="AF114" s="8">
        <v>1010822222</v>
      </c>
      <c r="AG114" s="8"/>
      <c r="AH114" s="7" t="s">
        <v>896</v>
      </c>
      <c r="AI114" s="8"/>
      <c r="AJ114" s="8"/>
      <c r="AK114" s="8">
        <v>63</v>
      </c>
      <c r="AL114" s="8">
        <v>152.54910278320313</v>
      </c>
      <c r="AM114" s="8">
        <v>4.8107001930475235E-3</v>
      </c>
      <c r="AN114" s="8">
        <v>76.650001525878906</v>
      </c>
      <c r="AO114" s="36">
        <v>0.77</v>
      </c>
      <c r="AP114" s="36">
        <v>0.875</v>
      </c>
      <c r="AQ114" s="36">
        <v>1</v>
      </c>
      <c r="AR114" s="36">
        <v>0.5</v>
      </c>
      <c r="AS114" s="36">
        <v>1</v>
      </c>
      <c r="AT114" s="36">
        <v>1</v>
      </c>
      <c r="AU114" s="36">
        <v>1</v>
      </c>
      <c r="AV114" s="36">
        <v>1</v>
      </c>
      <c r="AW114" s="36">
        <v>0.5</v>
      </c>
      <c r="AX114" s="36">
        <v>1</v>
      </c>
      <c r="AY114" s="36">
        <v>0.75</v>
      </c>
      <c r="AZ114" s="36">
        <v>1</v>
      </c>
      <c r="BA114" s="36">
        <v>1</v>
      </c>
      <c r="BB114" s="36">
        <v>1</v>
      </c>
      <c r="BC114" s="36">
        <v>0.5</v>
      </c>
      <c r="BD114" s="36">
        <v>0.9</v>
      </c>
      <c r="BE114" s="36">
        <v>0.56000000000000005</v>
      </c>
      <c r="BF114" s="36">
        <v>0.75</v>
      </c>
      <c r="BG114" s="36">
        <v>0</v>
      </c>
      <c r="BH114" s="36">
        <v>0.22500000000000001</v>
      </c>
      <c r="BI114" s="36">
        <v>82.9</v>
      </c>
      <c r="BJ114" s="36">
        <v>90</v>
      </c>
      <c r="BK114" s="36">
        <v>85.833340000000007</v>
      </c>
      <c r="BL114" s="36">
        <v>38.375</v>
      </c>
      <c r="BM114" s="8">
        <v>3.8900001527508721E-5</v>
      </c>
      <c r="BN114" s="8">
        <v>17880898.43</v>
      </c>
      <c r="BO114" t="s">
        <v>212</v>
      </c>
      <c r="BP114" s="8">
        <v>1</v>
      </c>
      <c r="BQ114" s="8">
        <v>1</v>
      </c>
      <c r="BR114" s="8">
        <v>0</v>
      </c>
      <c r="BS114" s="8">
        <v>0</v>
      </c>
      <c r="BT114" s="8"/>
      <c r="BU114" s="8"/>
      <c r="BV114" s="8"/>
      <c r="BW114" s="8"/>
      <c r="BX114" s="8">
        <v>2.4216858760771702E-5</v>
      </c>
      <c r="BY114" s="8"/>
      <c r="BZ114" s="8">
        <v>0</v>
      </c>
      <c r="CA114" s="7" t="s">
        <v>896</v>
      </c>
      <c r="CB114" s="8">
        <v>1010822222</v>
      </c>
      <c r="CC114" s="8">
        <v>0</v>
      </c>
      <c r="CD114" s="8"/>
      <c r="CE114" s="8"/>
      <c r="CF114" s="8">
        <v>0.33000001311302185</v>
      </c>
      <c r="CG114" s="8"/>
      <c r="CH114" s="8">
        <v>0</v>
      </c>
      <c r="CI114" s="8" t="s">
        <v>1138</v>
      </c>
      <c r="CJ114" s="8">
        <v>0</v>
      </c>
      <c r="CK114" s="8">
        <v>0</v>
      </c>
      <c r="CL114" s="8">
        <v>0</v>
      </c>
      <c r="CM114" s="8">
        <v>0</v>
      </c>
      <c r="CN114" s="8">
        <v>0</v>
      </c>
      <c r="CO114" s="8">
        <v>0</v>
      </c>
      <c r="CP114" s="8">
        <v>0</v>
      </c>
      <c r="CQ114" s="8">
        <v>1</v>
      </c>
      <c r="CR114" s="8">
        <v>1</v>
      </c>
      <c r="CS114" s="8">
        <v>0</v>
      </c>
      <c r="CT114" s="8">
        <v>0</v>
      </c>
      <c r="CU114" s="8">
        <v>0</v>
      </c>
      <c r="CV114" s="8">
        <v>0</v>
      </c>
      <c r="CW114" s="8">
        <v>1</v>
      </c>
      <c r="CX114" s="8">
        <v>0</v>
      </c>
      <c r="CY114" s="8">
        <v>0</v>
      </c>
      <c r="CZ114" s="9">
        <f>IFERROR(VLOOKUP(A114,'FSI2020 Results'!B:H,4,0),"")</f>
        <v>162.25430247964749</v>
      </c>
      <c r="DA114" s="9">
        <f>IFERROR(VLOOKUP(A114,'FSI2020 Results'!B:H,5,0),"")</f>
        <v>4.7650555764572437E-3</v>
      </c>
      <c r="DB114" s="9">
        <f>IFERROR(VLOOKUP(A114,'FSI2020 Results'!B:H,6,0),"")</f>
        <v>75.174999999999997</v>
      </c>
      <c r="DC114" s="9">
        <f>IFERROR(VLOOKUP($A114,'SS2020'!$A:$AB,24,0),"")</f>
        <v>75.174999999999997</v>
      </c>
      <c r="DD114" s="9">
        <f>IFERROR(VLOOKUP($A114,'SS2020'!$A:$AB,25,0),"")</f>
        <v>82.9</v>
      </c>
      <c r="DE114" s="9">
        <f>IFERROR(VLOOKUP($A114,'SS2020'!$A:$AB,26,0),"")</f>
        <v>90</v>
      </c>
      <c r="DF114" s="9">
        <f>IFERROR(VLOOKUP($A114,'SS2020'!$A:$AB,27,0),"")</f>
        <v>88.75</v>
      </c>
      <c r="DG114" s="39">
        <f>IFERROR(VLOOKUP(A114,'GSW2020'!A:D,4,0),"")</f>
        <v>5.5709304214562996E-5</v>
      </c>
      <c r="DH114" s="9">
        <f>IFERROR(VLOOKUP(A114,'GSW2020'!A:E,5,0),"")</f>
        <v>29202408.420577202</v>
      </c>
      <c r="DI114" s="9">
        <f t="shared" si="46"/>
        <v>1</v>
      </c>
      <c r="DJ114" s="9">
        <f t="shared" si="47"/>
        <v>1</v>
      </c>
      <c r="DK114" s="9" t="str">
        <f>IFERROR(IF(INDEX('FSI2020 Results'!A:A,MATCH('Country characteristics'!A225,'FSI2020 Results'!B:B,0))&lt;11,1,0),"")</f>
        <v/>
      </c>
      <c r="DL114" s="9" t="str">
        <f>IFERROR(IF(INDEX('FSI2020 Results'!A:A,MATCH('Country characteristics'!A225,'FSI2020 Results'!B:B,0))&lt;16,1,0),"")</f>
        <v/>
      </c>
      <c r="DM114" s="10">
        <f t="shared" si="48"/>
        <v>0</v>
      </c>
      <c r="DN114" s="9">
        <f t="shared" si="49"/>
        <v>0</v>
      </c>
      <c r="DO114" s="9">
        <f t="shared" si="50"/>
        <v>0</v>
      </c>
      <c r="DP114" s="10">
        <f t="shared" si="51"/>
        <v>0</v>
      </c>
      <c r="DQ114" s="9">
        <f t="shared" si="52"/>
        <v>0</v>
      </c>
      <c r="DR114" s="9">
        <f t="shared" si="53"/>
        <v>0</v>
      </c>
      <c r="DS114" s="9">
        <f t="shared" si="54"/>
        <v>0</v>
      </c>
      <c r="DT114" s="10">
        <f t="shared" si="55"/>
        <v>0</v>
      </c>
      <c r="DU114" s="10">
        <f t="shared" si="56"/>
        <v>0</v>
      </c>
      <c r="DV114" s="9">
        <f t="shared" si="57"/>
        <v>0</v>
      </c>
      <c r="DW114" s="9">
        <f t="shared" si="58"/>
        <v>0</v>
      </c>
      <c r="DX114" s="9">
        <f t="shared" si="59"/>
        <v>0</v>
      </c>
      <c r="DY114" s="10">
        <f t="shared" si="60"/>
        <v>0</v>
      </c>
      <c r="DZ114" s="9">
        <f t="shared" si="61"/>
        <v>1</v>
      </c>
      <c r="EA114" s="10">
        <f t="shared" si="62"/>
        <v>1</v>
      </c>
      <c r="EB114" s="9">
        <f t="shared" si="63"/>
        <v>1</v>
      </c>
      <c r="EC114" s="9">
        <f t="shared" si="64"/>
        <v>1</v>
      </c>
      <c r="ED114" s="9">
        <f t="shared" si="65"/>
        <v>1</v>
      </c>
      <c r="EE114" s="9">
        <f t="shared" si="66"/>
        <v>0</v>
      </c>
      <c r="EF114" s="9">
        <v>1</v>
      </c>
      <c r="EG114" s="9">
        <f t="shared" si="67"/>
        <v>0</v>
      </c>
      <c r="EH114" s="9">
        <f t="shared" si="68"/>
        <v>0</v>
      </c>
      <c r="EI114" s="9">
        <f t="shared" si="69"/>
        <v>0</v>
      </c>
      <c r="EJ114" s="9">
        <f t="shared" si="70"/>
        <v>0</v>
      </c>
      <c r="EK114" s="9">
        <f t="shared" si="71"/>
        <v>0</v>
      </c>
      <c r="EL114" s="9">
        <f t="shared" si="72"/>
        <v>1</v>
      </c>
      <c r="EM114" s="9">
        <f t="shared" si="73"/>
        <v>0</v>
      </c>
      <c r="EN114" s="9">
        <f t="shared" si="74"/>
        <v>0</v>
      </c>
      <c r="EO114" s="9">
        <f t="shared" si="75"/>
        <v>0</v>
      </c>
      <c r="EP114" s="9">
        <f t="shared" si="76"/>
        <v>0</v>
      </c>
      <c r="EQ114" s="9">
        <f t="shared" si="77"/>
        <v>0</v>
      </c>
      <c r="ER114" s="9">
        <f t="shared" si="78"/>
        <v>0</v>
      </c>
      <c r="ES114" s="9">
        <f t="shared" si="79"/>
        <v>1</v>
      </c>
      <c r="ET114" s="10">
        <f t="shared" si="80"/>
        <v>0</v>
      </c>
      <c r="EU114" s="10">
        <f t="shared" si="81"/>
        <v>0</v>
      </c>
      <c r="EV114" s="10">
        <f t="shared" si="82"/>
        <v>0</v>
      </c>
      <c r="EW114" s="10">
        <f t="shared" si="83"/>
        <v>0</v>
      </c>
      <c r="EX114" s="10">
        <f t="shared" si="84"/>
        <v>0</v>
      </c>
      <c r="EY114" s="10">
        <f t="shared" si="85"/>
        <v>1</v>
      </c>
      <c r="EZ114" s="10">
        <f t="shared" si="86"/>
        <v>0</v>
      </c>
      <c r="FA114" s="10">
        <f t="shared" si="87"/>
        <v>0</v>
      </c>
      <c r="FB114" s="10">
        <f t="shared" si="88"/>
        <v>0</v>
      </c>
      <c r="FC114" s="10">
        <f t="shared" si="89"/>
        <v>1</v>
      </c>
      <c r="FD114" s="10">
        <f t="shared" si="90"/>
        <v>0</v>
      </c>
      <c r="FE114" s="10">
        <f t="shared" si="91"/>
        <v>0</v>
      </c>
    </row>
    <row r="115" spans="1:161">
      <c r="A115" t="s">
        <v>404</v>
      </c>
      <c r="B115" t="s">
        <v>404</v>
      </c>
      <c r="C115" t="s">
        <v>404</v>
      </c>
      <c r="D115">
        <v>1</v>
      </c>
      <c r="E115">
        <v>1</v>
      </c>
      <c r="F115" t="s">
        <v>405</v>
      </c>
      <c r="G115" t="s">
        <v>406</v>
      </c>
      <c r="H115" t="s">
        <v>404</v>
      </c>
      <c r="I115" s="8">
        <v>1</v>
      </c>
      <c r="J115" s="7" t="s">
        <v>1138</v>
      </c>
      <c r="K115" s="7" t="s">
        <v>1128</v>
      </c>
      <c r="L115" s="8">
        <v>0</v>
      </c>
      <c r="M115" s="8">
        <v>0</v>
      </c>
      <c r="N115" s="8">
        <v>0</v>
      </c>
      <c r="O115" s="8">
        <v>1</v>
      </c>
      <c r="P115" s="8">
        <v>0</v>
      </c>
      <c r="Q115" s="8">
        <v>0</v>
      </c>
      <c r="R115" s="8">
        <v>0</v>
      </c>
      <c r="S115" s="8">
        <v>1</v>
      </c>
      <c r="T115" s="8">
        <v>0</v>
      </c>
      <c r="U115" s="8">
        <v>0</v>
      </c>
      <c r="V115" s="8">
        <v>0</v>
      </c>
      <c r="W115" s="8">
        <v>0</v>
      </c>
      <c r="X115" s="8">
        <v>0</v>
      </c>
      <c r="Y115" s="8">
        <v>1</v>
      </c>
      <c r="Z115" s="8">
        <v>0</v>
      </c>
      <c r="AA115" s="8">
        <v>0</v>
      </c>
      <c r="AB115" s="7" t="s">
        <v>1137</v>
      </c>
      <c r="AC115" s="1">
        <v>0</v>
      </c>
      <c r="AD115" s="1">
        <v>0</v>
      </c>
      <c r="AE115" s="7" t="s">
        <v>1130</v>
      </c>
      <c r="AF115" s="8">
        <v>1921848222</v>
      </c>
      <c r="AG115" s="8"/>
      <c r="AH115" s="7" t="s">
        <v>896</v>
      </c>
      <c r="AI115" s="8"/>
      <c r="AJ115" s="8"/>
      <c r="AK115" s="8">
        <v>110</v>
      </c>
      <c r="AL115" s="8">
        <v>21.523229598999023</v>
      </c>
      <c r="AM115" s="8">
        <v>6.7869998747482896E-4</v>
      </c>
      <c r="AN115" s="8">
        <v>78.275001525878906</v>
      </c>
      <c r="AO115" s="36">
        <v>0.7</v>
      </c>
      <c r="AP115" s="36">
        <v>0.5</v>
      </c>
      <c r="AQ115" s="36">
        <v>1</v>
      </c>
      <c r="AR115" s="36">
        <v>0.5</v>
      </c>
      <c r="AS115" s="36">
        <v>1</v>
      </c>
      <c r="AT115" s="36">
        <v>1</v>
      </c>
      <c r="AU115" s="36">
        <v>1</v>
      </c>
      <c r="AV115" s="36">
        <v>1</v>
      </c>
      <c r="AW115" s="36">
        <v>1</v>
      </c>
      <c r="AX115" s="36">
        <v>1</v>
      </c>
      <c r="AY115" s="36">
        <v>0.75</v>
      </c>
      <c r="AZ115" s="36">
        <v>1</v>
      </c>
      <c r="BA115" s="36">
        <v>1</v>
      </c>
      <c r="BB115" s="36">
        <v>1</v>
      </c>
      <c r="BC115" s="36">
        <v>0.5</v>
      </c>
      <c r="BD115" s="36">
        <v>0.9</v>
      </c>
      <c r="BE115" s="36">
        <v>0.86</v>
      </c>
      <c r="BF115" s="36">
        <v>0.57999999999999996</v>
      </c>
      <c r="BG115" s="36">
        <v>0</v>
      </c>
      <c r="BH115" s="36">
        <v>0.36499999999999999</v>
      </c>
      <c r="BI115" s="36">
        <v>74</v>
      </c>
      <c r="BJ115" s="36">
        <v>100</v>
      </c>
      <c r="BK115" s="36">
        <v>85.833340000000007</v>
      </c>
      <c r="BL115" s="36">
        <v>45.125</v>
      </c>
      <c r="BM115" s="8">
        <v>9.0400000374302181E-8</v>
      </c>
      <c r="BN115" s="8">
        <v>41580</v>
      </c>
      <c r="BO115" t="s">
        <v>404</v>
      </c>
      <c r="BP115" s="8">
        <v>1</v>
      </c>
      <c r="BQ115" s="8">
        <v>1</v>
      </c>
      <c r="BR115" s="8">
        <v>0</v>
      </c>
      <c r="BS115" s="8">
        <v>0</v>
      </c>
      <c r="BT115" s="8"/>
      <c r="BU115" s="8"/>
      <c r="BV115" s="8"/>
      <c r="BW115" s="8"/>
      <c r="BX115" s="8">
        <v>6.9204339489074499E-6</v>
      </c>
      <c r="BY115" s="8"/>
      <c r="BZ115" s="8">
        <v>2</v>
      </c>
      <c r="CA115" s="7" t="s">
        <v>896</v>
      </c>
      <c r="CB115" s="8">
        <v>1921848222</v>
      </c>
      <c r="CC115" s="8">
        <v>123.44368362426758</v>
      </c>
      <c r="CD115" s="8"/>
      <c r="CE115" s="8"/>
      <c r="CF115" s="8">
        <v>0.30000001192092896</v>
      </c>
      <c r="CG115" s="8"/>
      <c r="CH115" s="8">
        <v>0</v>
      </c>
      <c r="CI115" s="8" t="s">
        <v>1138</v>
      </c>
      <c r="CJ115" s="8">
        <v>0</v>
      </c>
      <c r="CK115" s="8">
        <v>0</v>
      </c>
      <c r="CL115" s="8">
        <v>0</v>
      </c>
      <c r="CM115" s="8">
        <v>0</v>
      </c>
      <c r="CN115" s="8">
        <v>0</v>
      </c>
      <c r="CO115" s="8">
        <v>0</v>
      </c>
      <c r="CP115" s="8">
        <v>0</v>
      </c>
      <c r="CQ115" s="8">
        <v>1</v>
      </c>
      <c r="CR115" s="8">
        <v>1</v>
      </c>
      <c r="CS115" s="8">
        <v>0</v>
      </c>
      <c r="CT115" s="8">
        <v>0</v>
      </c>
      <c r="CU115" s="8">
        <v>0</v>
      </c>
      <c r="CV115" s="8">
        <v>0</v>
      </c>
      <c r="CW115" s="8">
        <v>1</v>
      </c>
      <c r="CX115" s="8">
        <v>0</v>
      </c>
      <c r="CY115" s="8">
        <v>0</v>
      </c>
      <c r="CZ115" s="9">
        <f>IFERROR(VLOOKUP(A115,'FSI2020 Results'!B:H,4,0),"")</f>
        <v>12.252161257483133</v>
      </c>
      <c r="DA115" s="9">
        <f>IFERROR(VLOOKUP(A115,'FSI2020 Results'!B:H,5,0),"")</f>
        <v>3.5981929866511016E-4</v>
      </c>
      <c r="DB115" s="9">
        <f>IFERROR(VLOOKUP(A115,'FSI2020 Results'!B:H,6,0),"")</f>
        <v>71.025000000000006</v>
      </c>
      <c r="DC115" s="9">
        <f>IFERROR(VLOOKUP($A115,'SS2020'!$A:$AB,24,0),"")</f>
        <v>71.025000000000006</v>
      </c>
      <c r="DD115" s="9">
        <f>IFERROR(VLOOKUP($A115,'SS2020'!$A:$AB,25,0),"")</f>
        <v>74</v>
      </c>
      <c r="DE115" s="9">
        <f>IFERROR(VLOOKUP($A115,'SS2020'!$A:$AB,26,0),"")</f>
        <v>90</v>
      </c>
      <c r="DF115" s="9">
        <f>IFERROR(VLOOKUP($A115,'SS2020'!$A:$AB,27,0),"")</f>
        <v>78.333333333333329</v>
      </c>
      <c r="DG115" s="39">
        <f>IFERROR(VLOOKUP(A115,'GSW2020'!A:D,4,0),"")</f>
        <v>3.9988667324399932E-8</v>
      </c>
      <c r="DH115" s="9">
        <f>IFERROR(VLOOKUP(A115,'GSW2020'!A:E,5,0),"")</f>
        <v>20961.765935975392</v>
      </c>
      <c r="DI115" s="9">
        <f t="shared" si="46"/>
        <v>1</v>
      </c>
      <c r="DJ115" s="9">
        <f t="shared" si="47"/>
        <v>1</v>
      </c>
      <c r="DK115" s="9" t="str">
        <f>IFERROR(IF(INDEX('FSI2020 Results'!A:A,MATCH('Country characteristics'!A226,'FSI2020 Results'!B:B,0))&lt;11,1,0),"")</f>
        <v/>
      </c>
      <c r="DL115" s="9" t="str">
        <f>IFERROR(IF(INDEX('FSI2020 Results'!A:A,MATCH('Country characteristics'!A226,'FSI2020 Results'!B:B,0))&lt;16,1,0),"")</f>
        <v/>
      </c>
      <c r="DM115" s="10">
        <f t="shared" si="48"/>
        <v>0</v>
      </c>
      <c r="DN115" s="9">
        <f t="shared" si="49"/>
        <v>0</v>
      </c>
      <c r="DO115" s="9">
        <f t="shared" si="50"/>
        <v>0</v>
      </c>
      <c r="DP115" s="10">
        <f t="shared" si="51"/>
        <v>0</v>
      </c>
      <c r="DQ115" s="9">
        <f t="shared" si="52"/>
        <v>0</v>
      </c>
      <c r="DR115" s="9">
        <f t="shared" si="53"/>
        <v>0</v>
      </c>
      <c r="DS115" s="9">
        <f t="shared" si="54"/>
        <v>0</v>
      </c>
      <c r="DT115" s="10">
        <f t="shared" si="55"/>
        <v>0</v>
      </c>
      <c r="DU115" s="10">
        <f t="shared" si="56"/>
        <v>0</v>
      </c>
      <c r="DV115" s="9">
        <f t="shared" si="57"/>
        <v>0</v>
      </c>
      <c r="DW115" s="9">
        <f t="shared" si="58"/>
        <v>0</v>
      </c>
      <c r="DX115" s="9">
        <f t="shared" si="59"/>
        <v>0</v>
      </c>
      <c r="DY115" s="10">
        <f t="shared" si="60"/>
        <v>0</v>
      </c>
      <c r="DZ115" s="9">
        <f t="shared" si="61"/>
        <v>1</v>
      </c>
      <c r="EA115" s="10">
        <f t="shared" si="62"/>
        <v>1</v>
      </c>
      <c r="EB115" s="9">
        <f t="shared" si="63"/>
        <v>1</v>
      </c>
      <c r="EC115" s="9">
        <f t="shared" si="64"/>
        <v>1</v>
      </c>
      <c r="ED115" s="9">
        <f t="shared" si="65"/>
        <v>1</v>
      </c>
      <c r="EE115" s="9">
        <f t="shared" si="66"/>
        <v>0</v>
      </c>
      <c r="EF115" s="9">
        <v>1</v>
      </c>
      <c r="EG115" s="9">
        <f t="shared" si="67"/>
        <v>0</v>
      </c>
      <c r="EH115" s="9">
        <f t="shared" si="68"/>
        <v>0</v>
      </c>
      <c r="EI115" s="9">
        <f t="shared" si="69"/>
        <v>0</v>
      </c>
      <c r="EJ115" s="9">
        <f t="shared" si="70"/>
        <v>0</v>
      </c>
      <c r="EK115" s="9">
        <f t="shared" si="71"/>
        <v>0</v>
      </c>
      <c r="EL115" s="9">
        <f t="shared" si="72"/>
        <v>1</v>
      </c>
      <c r="EM115" s="9">
        <f t="shared" si="73"/>
        <v>0</v>
      </c>
      <c r="EN115" s="9">
        <f t="shared" si="74"/>
        <v>0</v>
      </c>
      <c r="EO115" s="9">
        <f t="shared" si="75"/>
        <v>0</v>
      </c>
      <c r="EP115" s="9">
        <f t="shared" si="76"/>
        <v>0</v>
      </c>
      <c r="EQ115" s="9">
        <f t="shared" si="77"/>
        <v>0</v>
      </c>
      <c r="ER115" s="9">
        <f t="shared" si="78"/>
        <v>1</v>
      </c>
      <c r="ES115" s="9">
        <f t="shared" si="79"/>
        <v>0</v>
      </c>
      <c r="ET115" s="10">
        <f t="shared" si="80"/>
        <v>0</v>
      </c>
      <c r="EU115" s="10">
        <f t="shared" si="81"/>
        <v>0</v>
      </c>
      <c r="EV115" s="10">
        <f t="shared" si="82"/>
        <v>0</v>
      </c>
      <c r="EW115" s="10">
        <f t="shared" si="83"/>
        <v>0</v>
      </c>
      <c r="EX115" s="10">
        <f t="shared" si="84"/>
        <v>0</v>
      </c>
      <c r="EY115" s="10">
        <f t="shared" si="85"/>
        <v>1</v>
      </c>
      <c r="EZ115" s="10">
        <f t="shared" si="86"/>
        <v>0</v>
      </c>
      <c r="FA115" s="10">
        <f t="shared" si="87"/>
        <v>0</v>
      </c>
      <c r="FB115" s="10">
        <f t="shared" si="88"/>
        <v>0</v>
      </c>
      <c r="FC115" s="10">
        <f t="shared" si="89"/>
        <v>1</v>
      </c>
      <c r="FD115" s="10">
        <f t="shared" si="90"/>
        <v>0</v>
      </c>
      <c r="FE115" s="10">
        <f t="shared" si="91"/>
        <v>0</v>
      </c>
    </row>
    <row r="116" spans="1:161">
      <c r="A116" t="s">
        <v>350</v>
      </c>
      <c r="B116" t="s">
        <v>350</v>
      </c>
      <c r="C116" t="s">
        <v>350</v>
      </c>
      <c r="D116">
        <v>1</v>
      </c>
      <c r="E116">
        <v>1</v>
      </c>
      <c r="F116" t="s">
        <v>351</v>
      </c>
      <c r="G116" t="s">
        <v>352</v>
      </c>
      <c r="H116" t="s">
        <v>350</v>
      </c>
      <c r="I116" s="8">
        <v>1</v>
      </c>
      <c r="J116" s="7" t="s">
        <v>1138</v>
      </c>
      <c r="K116" s="7" t="s">
        <v>1128</v>
      </c>
      <c r="L116" s="8">
        <v>0</v>
      </c>
      <c r="M116" s="8">
        <v>0</v>
      </c>
      <c r="N116" s="8">
        <v>0</v>
      </c>
      <c r="O116" s="8">
        <v>1</v>
      </c>
      <c r="P116" s="8">
        <v>0</v>
      </c>
      <c r="Q116" s="8">
        <v>0</v>
      </c>
      <c r="R116" s="8">
        <v>0</v>
      </c>
      <c r="S116" s="8">
        <v>1</v>
      </c>
      <c r="T116" s="8">
        <v>0</v>
      </c>
      <c r="U116" s="8">
        <v>0</v>
      </c>
      <c r="V116" s="8">
        <v>0</v>
      </c>
      <c r="W116" s="8">
        <v>0</v>
      </c>
      <c r="X116" s="8">
        <v>0</v>
      </c>
      <c r="Y116" s="8">
        <v>1</v>
      </c>
      <c r="Z116" s="8">
        <v>0</v>
      </c>
      <c r="AA116" s="8">
        <v>0</v>
      </c>
      <c r="AB116" s="7" t="s">
        <v>1137</v>
      </c>
      <c r="AC116" s="1">
        <v>0</v>
      </c>
      <c r="AD116" s="1">
        <v>0</v>
      </c>
      <c r="AE116" s="7" t="s">
        <v>1130</v>
      </c>
      <c r="AF116" s="8">
        <v>811300000</v>
      </c>
      <c r="AG116" s="8"/>
      <c r="AH116" s="7" t="s">
        <v>896</v>
      </c>
      <c r="AI116" s="8"/>
      <c r="AJ116" s="8"/>
      <c r="AK116" s="8">
        <v>111</v>
      </c>
      <c r="AL116" s="8">
        <v>21.375370025634766</v>
      </c>
      <c r="AM116" s="8">
        <v>6.7410001065582037E-4</v>
      </c>
      <c r="AN116" s="8">
        <v>69.949996948242188</v>
      </c>
      <c r="AO116" s="36">
        <v>0.67</v>
      </c>
      <c r="AP116" s="36">
        <v>0.5</v>
      </c>
      <c r="AQ116" s="36">
        <v>1</v>
      </c>
      <c r="AR116" s="36">
        <v>0.5</v>
      </c>
      <c r="AS116" s="36">
        <v>0</v>
      </c>
      <c r="AT116" s="36">
        <v>1</v>
      </c>
      <c r="AU116" s="36">
        <v>1</v>
      </c>
      <c r="AV116" s="36">
        <v>1</v>
      </c>
      <c r="AW116" s="36">
        <v>1</v>
      </c>
      <c r="AX116" s="36">
        <v>1</v>
      </c>
      <c r="AY116" s="36">
        <v>0.75</v>
      </c>
      <c r="AZ116" s="36">
        <v>0.75</v>
      </c>
      <c r="BA116" s="36">
        <v>1</v>
      </c>
      <c r="BB116" s="36">
        <v>1</v>
      </c>
      <c r="BC116" s="36">
        <v>0.75</v>
      </c>
      <c r="BD116" s="36">
        <v>0.8</v>
      </c>
      <c r="BE116" s="36">
        <v>0.57999999999999996</v>
      </c>
      <c r="BF116" s="36">
        <v>0.53</v>
      </c>
      <c r="BG116" s="36">
        <v>0</v>
      </c>
      <c r="BH116" s="36">
        <v>0.16</v>
      </c>
      <c r="BI116" s="36">
        <v>53.4</v>
      </c>
      <c r="BJ116" s="36">
        <v>100</v>
      </c>
      <c r="BK116" s="36">
        <v>84.166669999999996</v>
      </c>
      <c r="BL116" s="36">
        <v>31.75</v>
      </c>
      <c r="BM116" s="8">
        <v>2.4400000597779581E-7</v>
      </c>
      <c r="BN116" s="8">
        <v>112052.4593</v>
      </c>
      <c r="BO116" t="s">
        <v>350</v>
      </c>
      <c r="BP116" s="8">
        <v>1</v>
      </c>
      <c r="BQ116" s="8">
        <v>1</v>
      </c>
      <c r="BR116" s="8">
        <v>0</v>
      </c>
      <c r="BS116" s="8">
        <v>0</v>
      </c>
      <c r="BT116" s="8"/>
      <c r="BU116" s="8"/>
      <c r="BV116" s="8"/>
      <c r="BW116" s="8"/>
      <c r="BX116" s="8">
        <v>1.3850626089984334E-5</v>
      </c>
      <c r="BY116" s="8"/>
      <c r="BZ116" s="8">
        <v>1</v>
      </c>
      <c r="CA116" s="7" t="s">
        <v>896</v>
      </c>
      <c r="CB116" s="8">
        <v>811300000</v>
      </c>
      <c r="CC116" s="8"/>
      <c r="CD116" s="8"/>
      <c r="CE116" s="8"/>
      <c r="CF116" s="8">
        <v>0.30000001192092896</v>
      </c>
      <c r="CG116" s="8"/>
      <c r="CH116" s="8">
        <v>0</v>
      </c>
      <c r="CI116" s="8" t="s">
        <v>1138</v>
      </c>
      <c r="CJ116" s="8">
        <v>0</v>
      </c>
      <c r="CK116" s="8">
        <v>0</v>
      </c>
      <c r="CL116" s="8">
        <v>0</v>
      </c>
      <c r="CM116" s="8">
        <v>0</v>
      </c>
      <c r="CN116" s="8">
        <v>0</v>
      </c>
      <c r="CO116" s="8">
        <v>0</v>
      </c>
      <c r="CP116" s="8">
        <v>0</v>
      </c>
      <c r="CQ116" s="8">
        <v>1</v>
      </c>
      <c r="CR116" s="8">
        <v>1</v>
      </c>
      <c r="CS116" s="8">
        <v>0</v>
      </c>
      <c r="CT116" s="8">
        <v>0</v>
      </c>
      <c r="CU116" s="8">
        <v>0</v>
      </c>
      <c r="CV116" s="8">
        <v>0</v>
      </c>
      <c r="CW116" s="8">
        <v>1</v>
      </c>
      <c r="CX116" s="8">
        <v>0</v>
      </c>
      <c r="CY116" s="8">
        <v>0</v>
      </c>
      <c r="CZ116" s="9">
        <f>IFERROR(VLOOKUP(A116,'FSI2020 Results'!B:H,4,0),"")</f>
        <v>57.722709255812568</v>
      </c>
      <c r="DA116" s="9">
        <f>IFERROR(VLOOKUP(A116,'FSI2020 Results'!B:H,5,0),"")</f>
        <v>1.695190287247583E-3</v>
      </c>
      <c r="DB116" s="9">
        <f>IFERROR(VLOOKUP(A116,'FSI2020 Results'!B:H,6,0),"")</f>
        <v>65.650000000000006</v>
      </c>
      <c r="DC116" s="9">
        <f>IFERROR(VLOOKUP($A116,'SS2020'!$A:$AB,24,0),"")</f>
        <v>65.650000000000006</v>
      </c>
      <c r="DD116" s="9">
        <f>IFERROR(VLOOKUP($A116,'SS2020'!$A:$AB,25,0),"")</f>
        <v>53.4</v>
      </c>
      <c r="DE116" s="9">
        <f>IFERROR(VLOOKUP($A116,'SS2020'!$A:$AB,26,0),"")</f>
        <v>90</v>
      </c>
      <c r="DF116" s="9">
        <f>IFERROR(VLOOKUP($A116,'SS2020'!$A:$AB,27,0),"")</f>
        <v>82.5</v>
      </c>
      <c r="DG116" s="39">
        <f>IFERROR(VLOOKUP(A116,'GSW2020'!A:D,4,0),"")</f>
        <v>8.490388180079699E-6</v>
      </c>
      <c r="DH116" s="9">
        <f>IFERROR(VLOOKUP(A116,'GSW2020'!A:E,5,0),"")</f>
        <v>4450599.1733264998</v>
      </c>
      <c r="DI116" s="9">
        <f t="shared" si="46"/>
        <v>1</v>
      </c>
      <c r="DJ116" s="9">
        <f t="shared" si="47"/>
        <v>1</v>
      </c>
      <c r="DK116" s="9" t="str">
        <f>IFERROR(IF(INDEX('FSI2020 Results'!A:A,MATCH('Country characteristics'!A229,'FSI2020 Results'!B:B,0))&lt;11,1,0),"")</f>
        <v/>
      </c>
      <c r="DL116" s="9" t="str">
        <f>IFERROR(IF(INDEX('FSI2020 Results'!A:A,MATCH('Country characteristics'!A229,'FSI2020 Results'!B:B,0))&lt;16,1,0),"")</f>
        <v/>
      </c>
      <c r="DM116" s="10">
        <f t="shared" si="48"/>
        <v>0</v>
      </c>
      <c r="DN116" s="9">
        <f t="shared" si="49"/>
        <v>0</v>
      </c>
      <c r="DO116" s="9">
        <f t="shared" si="50"/>
        <v>0</v>
      </c>
      <c r="DP116" s="10">
        <f t="shared" si="51"/>
        <v>0</v>
      </c>
      <c r="DQ116" s="9">
        <f t="shared" si="52"/>
        <v>0</v>
      </c>
      <c r="DR116" s="9">
        <f t="shared" si="53"/>
        <v>0</v>
      </c>
      <c r="DS116" s="9">
        <f t="shared" si="54"/>
        <v>0</v>
      </c>
      <c r="DT116" s="10">
        <f t="shared" si="55"/>
        <v>0</v>
      </c>
      <c r="DU116" s="10">
        <f t="shared" si="56"/>
        <v>0</v>
      </c>
      <c r="DV116" s="9">
        <f t="shared" si="57"/>
        <v>0</v>
      </c>
      <c r="DW116" s="9">
        <f t="shared" si="58"/>
        <v>0</v>
      </c>
      <c r="DX116" s="9">
        <f t="shared" si="59"/>
        <v>0</v>
      </c>
      <c r="DY116" s="10">
        <f t="shared" si="60"/>
        <v>0</v>
      </c>
      <c r="DZ116" s="9">
        <f t="shared" si="61"/>
        <v>1</v>
      </c>
      <c r="EA116" s="10">
        <f t="shared" si="62"/>
        <v>1</v>
      </c>
      <c r="EB116" s="9">
        <f t="shared" si="63"/>
        <v>1</v>
      </c>
      <c r="EC116" s="9">
        <f t="shared" si="64"/>
        <v>1</v>
      </c>
      <c r="ED116" s="9">
        <f t="shared" si="65"/>
        <v>1</v>
      </c>
      <c r="EE116" s="9">
        <f t="shared" si="66"/>
        <v>0</v>
      </c>
      <c r="EF116" s="9">
        <v>1</v>
      </c>
      <c r="EG116" s="9">
        <f t="shared" si="67"/>
        <v>0</v>
      </c>
      <c r="EH116" s="9">
        <f t="shared" si="68"/>
        <v>0</v>
      </c>
      <c r="EI116" s="9">
        <f t="shared" si="69"/>
        <v>0</v>
      </c>
      <c r="EJ116" s="9">
        <f t="shared" si="70"/>
        <v>0</v>
      </c>
      <c r="EK116" s="9">
        <f t="shared" si="71"/>
        <v>0</v>
      </c>
      <c r="EL116" s="9">
        <f t="shared" si="72"/>
        <v>1</v>
      </c>
      <c r="EM116" s="9">
        <f t="shared" si="73"/>
        <v>0</v>
      </c>
      <c r="EN116" s="9">
        <f t="shared" si="74"/>
        <v>0</v>
      </c>
      <c r="EO116" s="9">
        <f t="shared" si="75"/>
        <v>0</v>
      </c>
      <c r="EP116" s="9">
        <f t="shared" si="76"/>
        <v>0</v>
      </c>
      <c r="EQ116" s="9">
        <f t="shared" si="77"/>
        <v>0</v>
      </c>
      <c r="ER116" s="9">
        <f t="shared" si="78"/>
        <v>1</v>
      </c>
      <c r="ES116" s="9">
        <f t="shared" si="79"/>
        <v>0</v>
      </c>
      <c r="ET116" s="10">
        <f t="shared" si="80"/>
        <v>0</v>
      </c>
      <c r="EU116" s="10">
        <f t="shared" si="81"/>
        <v>0</v>
      </c>
      <c r="EV116" s="10">
        <f t="shared" si="82"/>
        <v>0</v>
      </c>
      <c r="EW116" s="10">
        <f t="shared" si="83"/>
        <v>0</v>
      </c>
      <c r="EX116" s="10">
        <f t="shared" si="84"/>
        <v>0</v>
      </c>
      <c r="EY116" s="10">
        <f t="shared" si="85"/>
        <v>1</v>
      </c>
      <c r="EZ116" s="10">
        <f t="shared" si="86"/>
        <v>0</v>
      </c>
      <c r="FA116" s="10">
        <f t="shared" si="87"/>
        <v>0</v>
      </c>
      <c r="FB116" s="10">
        <f t="shared" si="88"/>
        <v>0</v>
      </c>
      <c r="FC116" s="10">
        <f t="shared" si="89"/>
        <v>1</v>
      </c>
      <c r="FD116" s="10">
        <f t="shared" si="90"/>
        <v>0</v>
      </c>
      <c r="FE116" s="10">
        <f t="shared" si="91"/>
        <v>0</v>
      </c>
    </row>
    <row r="117" spans="1:161">
      <c r="A117" t="s">
        <v>200</v>
      </c>
      <c r="B117" t="s">
        <v>200</v>
      </c>
      <c r="C117" t="s">
        <v>200</v>
      </c>
      <c r="D117">
        <v>1</v>
      </c>
      <c r="E117">
        <v>1</v>
      </c>
      <c r="F117" t="s">
        <v>201</v>
      </c>
      <c r="G117" t="s">
        <v>202</v>
      </c>
      <c r="H117" t="s">
        <v>200</v>
      </c>
      <c r="I117" s="8"/>
      <c r="J117" s="7" t="s">
        <v>896</v>
      </c>
      <c r="K117" s="7" t="s">
        <v>1131</v>
      </c>
      <c r="L117" s="8">
        <v>1</v>
      </c>
      <c r="M117" s="8">
        <v>1</v>
      </c>
      <c r="N117" s="8">
        <v>0</v>
      </c>
      <c r="O117" s="8">
        <v>1</v>
      </c>
      <c r="P117" s="8">
        <v>0</v>
      </c>
      <c r="Q117" s="8">
        <v>0</v>
      </c>
      <c r="R117" s="8">
        <v>0</v>
      </c>
      <c r="S117" s="8">
        <v>0</v>
      </c>
      <c r="T117" s="8">
        <v>0</v>
      </c>
      <c r="U117" s="8">
        <v>0</v>
      </c>
      <c r="V117" s="8">
        <v>0</v>
      </c>
      <c r="W117" s="8">
        <v>0</v>
      </c>
      <c r="X117" s="8">
        <v>0</v>
      </c>
      <c r="Y117" s="8">
        <v>0</v>
      </c>
      <c r="Z117" s="8">
        <v>0</v>
      </c>
      <c r="AA117" s="8">
        <v>0</v>
      </c>
      <c r="AB117" s="7" t="s">
        <v>1132</v>
      </c>
      <c r="AC117" s="1">
        <v>0</v>
      </c>
      <c r="AD117" s="1">
        <v>0</v>
      </c>
      <c r="AE117" s="7" t="s">
        <v>1133</v>
      </c>
      <c r="AF117" s="8">
        <v>556086000000</v>
      </c>
      <c r="AG117" s="8"/>
      <c r="AH117" s="7" t="s">
        <v>896</v>
      </c>
      <c r="AI117" s="8"/>
      <c r="AJ117" s="8"/>
      <c r="AK117" s="8">
        <v>54</v>
      </c>
      <c r="AL117" s="8">
        <v>203.54530334472656</v>
      </c>
      <c r="AM117" s="8">
        <v>6.4187999814748764E-3</v>
      </c>
      <c r="AN117" s="8">
        <v>45.474998474121094</v>
      </c>
      <c r="AO117" s="36">
        <v>0.27</v>
      </c>
      <c r="AP117" s="36">
        <v>0.5</v>
      </c>
      <c r="AQ117" s="36">
        <v>0.4</v>
      </c>
      <c r="AR117" s="36">
        <v>0.5</v>
      </c>
      <c r="AS117" s="36">
        <v>1</v>
      </c>
      <c r="AT117" s="36">
        <v>1</v>
      </c>
      <c r="AU117" s="36">
        <v>0.5</v>
      </c>
      <c r="AV117" s="36">
        <v>0.5</v>
      </c>
      <c r="AW117" s="36">
        <v>0.75</v>
      </c>
      <c r="AX117" s="36">
        <v>0.75</v>
      </c>
      <c r="AY117" s="36">
        <v>0.625</v>
      </c>
      <c r="AZ117" s="36">
        <v>0</v>
      </c>
      <c r="BA117" s="36">
        <v>0.3</v>
      </c>
      <c r="BB117" s="36">
        <v>1</v>
      </c>
      <c r="BC117" s="36">
        <v>0.25</v>
      </c>
      <c r="BD117" s="36">
        <v>0.3</v>
      </c>
      <c r="BE117" s="36">
        <v>0.37</v>
      </c>
      <c r="BF117" s="36">
        <v>0.01</v>
      </c>
      <c r="BG117" s="36">
        <v>0</v>
      </c>
      <c r="BH117" s="36">
        <v>7.0000000000000007E-2</v>
      </c>
      <c r="BI117" s="36">
        <v>53.4</v>
      </c>
      <c r="BJ117" s="36">
        <v>70</v>
      </c>
      <c r="BK117" s="36">
        <v>41.25</v>
      </c>
      <c r="BL117" s="36">
        <v>11.25</v>
      </c>
      <c r="BM117" s="8">
        <v>1.0139799676835537E-2</v>
      </c>
      <c r="BN117" s="8">
        <v>4664431072</v>
      </c>
      <c r="BO117" t="s">
        <v>200</v>
      </c>
      <c r="BP117" s="8">
        <v>1</v>
      </c>
      <c r="BQ117" s="8">
        <v>1</v>
      </c>
      <c r="BR117" s="8">
        <v>574766645248</v>
      </c>
      <c r="BS117" s="8">
        <v>1</v>
      </c>
      <c r="BT117" s="8">
        <v>29</v>
      </c>
      <c r="BU117" s="8">
        <v>364.54829478160752</v>
      </c>
      <c r="BV117" s="8">
        <v>9.5971099995756058E-3</v>
      </c>
      <c r="BW117" s="8">
        <v>55.973184057333334</v>
      </c>
      <c r="BX117" s="8">
        <v>8.9834902271702047E-3</v>
      </c>
      <c r="BY117" s="8">
        <v>0.22</v>
      </c>
      <c r="BZ117" s="8">
        <v>225</v>
      </c>
      <c r="CA117" s="7" t="s">
        <v>1164</v>
      </c>
      <c r="CB117" s="8">
        <v>556086000000</v>
      </c>
      <c r="CC117" s="8">
        <v>8087</v>
      </c>
      <c r="CD117" s="8"/>
      <c r="CE117" s="8"/>
      <c r="CF117" s="8">
        <v>0.2199999988079071</v>
      </c>
      <c r="CG117" s="8">
        <v>3723173134.9573302</v>
      </c>
      <c r="CH117" s="8">
        <v>0</v>
      </c>
      <c r="CI117" s="8" t="s">
        <v>1134</v>
      </c>
      <c r="CJ117" s="8">
        <v>0</v>
      </c>
      <c r="CK117" s="8">
        <v>0</v>
      </c>
      <c r="CL117" s="8">
        <v>0</v>
      </c>
      <c r="CM117" s="8">
        <v>1</v>
      </c>
      <c r="CN117" s="8">
        <v>1</v>
      </c>
      <c r="CO117" s="8">
        <v>0</v>
      </c>
      <c r="CP117" s="8">
        <v>0</v>
      </c>
      <c r="CQ117" s="8">
        <v>0</v>
      </c>
      <c r="CR117" s="8">
        <v>0</v>
      </c>
      <c r="CS117" s="8">
        <v>0</v>
      </c>
      <c r="CT117" s="8">
        <v>0</v>
      </c>
      <c r="CU117" s="8">
        <v>0</v>
      </c>
      <c r="CV117" s="8">
        <v>1</v>
      </c>
      <c r="CW117" s="8">
        <v>0</v>
      </c>
      <c r="CX117" s="8">
        <v>0</v>
      </c>
      <c r="CY117" s="8">
        <v>0</v>
      </c>
      <c r="CZ117" s="9">
        <f>IFERROR(VLOOKUP(A117,'FSI2020 Results'!B:H,4,0),"")</f>
        <v>182.86465778893088</v>
      </c>
      <c r="DA117" s="9">
        <f>IFERROR(VLOOKUP(A117,'FSI2020 Results'!B:H,5,0),"")</f>
        <v>5.3703368355571988E-3</v>
      </c>
      <c r="DB117" s="9">
        <f>IFERROR(VLOOKUP(A117,'FSI2020 Results'!B:H,6,0),"")</f>
        <v>45.65</v>
      </c>
      <c r="DC117" s="9">
        <f>IFERROR(VLOOKUP($A117,'SS2020'!$A:$AB,24,0),"")</f>
        <v>45.65</v>
      </c>
      <c r="DD117" s="9">
        <f>IFERROR(VLOOKUP($A117,'SS2020'!$A:$AB,25,0),"")</f>
        <v>53.4</v>
      </c>
      <c r="DE117" s="9">
        <f>IFERROR(VLOOKUP($A117,'SS2020'!$A:$AB,26,0),"")</f>
        <v>72.5</v>
      </c>
      <c r="DF117" s="9">
        <f>IFERROR(VLOOKUP($A117,'SS2020'!$A:$AB,27,0),"")</f>
        <v>41.25</v>
      </c>
      <c r="DG117" s="39">
        <f>IFERROR(VLOOKUP(A117,'GSW2020'!A:D,4,0),"")</f>
        <v>7.1026807731609156E-3</v>
      </c>
      <c r="DH117" s="9">
        <f>IFERROR(VLOOKUP(A117,'GSW2020'!A:E,5,0),"")</f>
        <v>3723173134.9573302</v>
      </c>
      <c r="DI117" s="9">
        <f t="shared" si="46"/>
        <v>1</v>
      </c>
      <c r="DJ117" s="9">
        <f t="shared" si="47"/>
        <v>1</v>
      </c>
      <c r="DK117" s="9" t="str">
        <f>IFERROR(IF(INDEX('FSI2020 Results'!A:A,MATCH('Country characteristics'!A233,'FSI2020 Results'!B:B,0))&lt;11,1,0),"")</f>
        <v/>
      </c>
      <c r="DL117" s="9" t="str">
        <f>IFERROR(IF(INDEX('FSI2020 Results'!A:A,MATCH('Country characteristics'!A233,'FSI2020 Results'!B:B,0))&lt;16,1,0),"")</f>
        <v/>
      </c>
      <c r="DM117" s="10">
        <f t="shared" si="48"/>
        <v>1</v>
      </c>
      <c r="DN117" s="9">
        <f t="shared" si="49"/>
        <v>1</v>
      </c>
      <c r="DO117" s="9">
        <f t="shared" si="50"/>
        <v>1</v>
      </c>
      <c r="DP117" s="10">
        <f t="shared" si="51"/>
        <v>0</v>
      </c>
      <c r="DQ117" s="9">
        <f t="shared" si="52"/>
        <v>1</v>
      </c>
      <c r="DR117" s="9">
        <f t="shared" si="53"/>
        <v>1</v>
      </c>
      <c r="DS117" s="9">
        <f t="shared" si="54"/>
        <v>1</v>
      </c>
      <c r="DT117" s="10">
        <f t="shared" si="55"/>
        <v>1</v>
      </c>
      <c r="DU117" s="10">
        <f t="shared" si="56"/>
        <v>0</v>
      </c>
      <c r="DV117" s="9">
        <f t="shared" si="57"/>
        <v>1</v>
      </c>
      <c r="DW117" s="9">
        <f t="shared" si="58"/>
        <v>0</v>
      </c>
      <c r="DX117" s="9">
        <f t="shared" si="59"/>
        <v>0</v>
      </c>
      <c r="DY117" s="10">
        <f t="shared" si="60"/>
        <v>0</v>
      </c>
      <c r="DZ117" s="9">
        <f t="shared" si="61"/>
        <v>0</v>
      </c>
      <c r="EA117" s="10">
        <f t="shared" si="62"/>
        <v>0</v>
      </c>
      <c r="EB117" s="9">
        <f t="shared" si="63"/>
        <v>0</v>
      </c>
      <c r="EC117" s="9">
        <f t="shared" si="64"/>
        <v>0</v>
      </c>
      <c r="ED117" s="9">
        <f t="shared" si="65"/>
        <v>0</v>
      </c>
      <c r="EE117" s="9">
        <f t="shared" si="66"/>
        <v>0</v>
      </c>
      <c r="EF117" s="9">
        <v>1</v>
      </c>
      <c r="EG117" s="9">
        <f t="shared" si="67"/>
        <v>0</v>
      </c>
      <c r="EH117" s="9">
        <f t="shared" si="68"/>
        <v>1</v>
      </c>
      <c r="EI117" s="9">
        <f t="shared" si="69"/>
        <v>0</v>
      </c>
      <c r="EJ117" s="9">
        <f t="shared" si="70"/>
        <v>0</v>
      </c>
      <c r="EK117" s="9">
        <f t="shared" si="71"/>
        <v>0</v>
      </c>
      <c r="EL117" s="9">
        <f t="shared" si="72"/>
        <v>0</v>
      </c>
      <c r="EM117" s="9">
        <f t="shared" si="73"/>
        <v>0</v>
      </c>
      <c r="EN117" s="9">
        <f t="shared" si="74"/>
        <v>0</v>
      </c>
      <c r="EO117" s="9">
        <f t="shared" si="75"/>
        <v>0</v>
      </c>
      <c r="EP117" s="9">
        <f t="shared" si="76"/>
        <v>0</v>
      </c>
      <c r="EQ117" s="9">
        <f t="shared" si="77"/>
        <v>0</v>
      </c>
      <c r="ER117" s="9">
        <f t="shared" si="78"/>
        <v>0</v>
      </c>
      <c r="ES117" s="9">
        <f t="shared" si="79"/>
        <v>1</v>
      </c>
      <c r="ET117" s="10">
        <f t="shared" si="80"/>
        <v>0</v>
      </c>
      <c r="EU117" s="10">
        <f t="shared" si="81"/>
        <v>0</v>
      </c>
      <c r="EV117" s="10">
        <f t="shared" si="82"/>
        <v>0</v>
      </c>
      <c r="EW117" s="10">
        <f t="shared" si="83"/>
        <v>0</v>
      </c>
      <c r="EX117" s="10">
        <f t="shared" si="84"/>
        <v>0</v>
      </c>
      <c r="EY117" s="10">
        <f t="shared" si="85"/>
        <v>0</v>
      </c>
      <c r="EZ117" s="10">
        <f t="shared" si="86"/>
        <v>0</v>
      </c>
      <c r="FA117" s="10">
        <f t="shared" si="87"/>
        <v>0</v>
      </c>
      <c r="FB117" s="10">
        <f t="shared" si="88"/>
        <v>1</v>
      </c>
      <c r="FC117" s="10">
        <f t="shared" si="89"/>
        <v>0</v>
      </c>
      <c r="FD117" s="10">
        <f t="shared" si="90"/>
        <v>0</v>
      </c>
      <c r="FE117" s="10">
        <f t="shared" si="91"/>
        <v>0</v>
      </c>
    </row>
    <row r="118" spans="1:161">
      <c r="A118" t="s">
        <v>17</v>
      </c>
      <c r="B118" t="s">
        <v>17</v>
      </c>
      <c r="C118" t="s">
        <v>1195</v>
      </c>
      <c r="D118">
        <v>1</v>
      </c>
      <c r="E118">
        <v>1</v>
      </c>
      <c r="F118" t="s">
        <v>18</v>
      </c>
      <c r="G118" t="s">
        <v>19</v>
      </c>
      <c r="H118" t="s">
        <v>17</v>
      </c>
      <c r="I118" s="8"/>
      <c r="J118" s="7" t="s">
        <v>896</v>
      </c>
      <c r="K118" s="7" t="s">
        <v>1131</v>
      </c>
      <c r="L118" s="8">
        <v>0</v>
      </c>
      <c r="M118" s="8">
        <v>1</v>
      </c>
      <c r="N118" s="8">
        <v>0</v>
      </c>
      <c r="O118" s="8">
        <v>1</v>
      </c>
      <c r="P118" s="8">
        <v>0</v>
      </c>
      <c r="Q118" s="8">
        <v>0</v>
      </c>
      <c r="R118" s="8">
        <v>0</v>
      </c>
      <c r="S118" s="8">
        <v>0</v>
      </c>
      <c r="T118" s="8">
        <v>0</v>
      </c>
      <c r="U118" s="8">
        <v>0</v>
      </c>
      <c r="V118" s="8">
        <v>0</v>
      </c>
      <c r="W118" s="8">
        <v>0</v>
      </c>
      <c r="X118" s="8">
        <v>0</v>
      </c>
      <c r="Y118" s="8">
        <v>0</v>
      </c>
      <c r="Z118" s="8">
        <v>0</v>
      </c>
      <c r="AA118" s="8">
        <v>1</v>
      </c>
      <c r="AB118" s="7" t="s">
        <v>1132</v>
      </c>
      <c r="AC118" s="1">
        <v>0</v>
      </c>
      <c r="AD118" s="1">
        <v>0</v>
      </c>
      <c r="AE118" s="7" t="s">
        <v>1133</v>
      </c>
      <c r="AF118" s="8">
        <v>705140000000</v>
      </c>
      <c r="AG118" s="8"/>
      <c r="AH118" s="7" t="s">
        <v>896</v>
      </c>
      <c r="AI118" s="8"/>
      <c r="AJ118" s="8"/>
      <c r="AK118" s="8">
        <v>1</v>
      </c>
      <c r="AL118" s="8">
        <v>1589.573974609375</v>
      </c>
      <c r="AM118" s="8">
        <v>5.012739822268486E-2</v>
      </c>
      <c r="AN118" s="8">
        <v>76.449996948242188</v>
      </c>
      <c r="AO118" s="36">
        <v>0.73</v>
      </c>
      <c r="AP118" s="36">
        <v>1</v>
      </c>
      <c r="AQ118" s="36">
        <v>1</v>
      </c>
      <c r="AR118" s="36">
        <v>0.875</v>
      </c>
      <c r="AS118" s="36">
        <v>1</v>
      </c>
      <c r="AT118" s="36">
        <v>1</v>
      </c>
      <c r="AU118" s="36">
        <v>1</v>
      </c>
      <c r="AV118" s="36">
        <v>1</v>
      </c>
      <c r="AW118" s="36">
        <v>1</v>
      </c>
      <c r="AX118" s="36">
        <v>1</v>
      </c>
      <c r="AY118" s="36">
        <v>0.75</v>
      </c>
      <c r="AZ118" s="36">
        <v>0.75</v>
      </c>
      <c r="BA118" s="36">
        <v>1</v>
      </c>
      <c r="BB118" s="36">
        <v>0.75</v>
      </c>
      <c r="BC118" s="36">
        <v>0.75</v>
      </c>
      <c r="BD118" s="36">
        <v>0.3</v>
      </c>
      <c r="BE118" s="36">
        <v>0.38</v>
      </c>
      <c r="BF118" s="36">
        <v>0.77</v>
      </c>
      <c r="BG118" s="36">
        <v>0</v>
      </c>
      <c r="BH118" s="36">
        <v>0.23499999999999999</v>
      </c>
      <c r="BI118" s="36">
        <v>92.1</v>
      </c>
      <c r="BJ118" s="36">
        <v>100</v>
      </c>
      <c r="BK118" s="36">
        <v>71.666669999999996</v>
      </c>
      <c r="BL118" s="36">
        <v>34.625</v>
      </c>
      <c r="BM118" s="8">
        <v>4.5024100691080093E-2</v>
      </c>
      <c r="BN118" s="8">
        <v>20711654984</v>
      </c>
      <c r="BO118" t="s">
        <v>17</v>
      </c>
      <c r="BP118" s="8">
        <v>1</v>
      </c>
      <c r="BQ118" s="8">
        <v>1</v>
      </c>
      <c r="BR118" s="8">
        <v>1342105059328</v>
      </c>
      <c r="BS118" s="8">
        <v>1</v>
      </c>
      <c r="BT118" s="8">
        <v>5</v>
      </c>
      <c r="BU118" s="8">
        <v>1875.2806420935769</v>
      </c>
      <c r="BV118" s="8">
        <v>4.936869781006268E-2</v>
      </c>
      <c r="BW118" s="8">
        <v>83.312567269714279</v>
      </c>
      <c r="BX118" s="8">
        <v>3.4103908534987133E-2</v>
      </c>
      <c r="BY118" s="8">
        <v>2.6099999999999998E-2</v>
      </c>
      <c r="BZ118" s="8">
        <v>41</v>
      </c>
      <c r="CA118" s="7" t="s">
        <v>1146</v>
      </c>
      <c r="CB118" s="8">
        <v>705140000000</v>
      </c>
      <c r="CC118" s="8">
        <v>9142</v>
      </c>
      <c r="CD118" s="8"/>
      <c r="CE118" s="8"/>
      <c r="CF118" s="8">
        <v>0.21149000525474548</v>
      </c>
      <c r="CG118" s="8">
        <v>21582729722.763302</v>
      </c>
      <c r="CH118" s="8">
        <v>1</v>
      </c>
      <c r="CI118" s="8" t="s">
        <v>1134</v>
      </c>
      <c r="CJ118" s="8">
        <v>0</v>
      </c>
      <c r="CK118" s="8">
        <v>0</v>
      </c>
      <c r="CL118" s="8">
        <v>0</v>
      </c>
      <c r="CM118" s="8">
        <v>0</v>
      </c>
      <c r="CN118" s="8">
        <v>1</v>
      </c>
      <c r="CO118" s="8">
        <v>0</v>
      </c>
      <c r="CP118" s="8">
        <v>0</v>
      </c>
      <c r="CQ118" s="8">
        <v>0</v>
      </c>
      <c r="CR118" s="8">
        <v>0</v>
      </c>
      <c r="CS118" s="8">
        <v>0</v>
      </c>
      <c r="CT118" s="8">
        <v>0</v>
      </c>
      <c r="CU118" s="8">
        <v>0</v>
      </c>
      <c r="CV118" s="8">
        <v>1</v>
      </c>
      <c r="CW118" s="8">
        <v>0</v>
      </c>
      <c r="CX118" s="8">
        <v>0</v>
      </c>
      <c r="CY118" s="8">
        <v>0</v>
      </c>
      <c r="CZ118" s="9">
        <f>IFERROR(VLOOKUP(A118,'FSI2020 Results'!B:H,4,0),"")</f>
        <v>1402.1043408204205</v>
      </c>
      <c r="DA118" s="9">
        <f>IFERROR(VLOOKUP(A118,'FSI2020 Results'!B:H,5,0),"")</f>
        <v>4.1176751592391841E-2</v>
      </c>
      <c r="DB118" s="9">
        <f>IFERROR(VLOOKUP(A118,'FSI2020 Results'!B:H,6,0),"")</f>
        <v>74.05</v>
      </c>
      <c r="DC118" s="9">
        <f>IFERROR(VLOOKUP($A118,'SS2020'!$A:$AB,24,0),"")</f>
        <v>74.05</v>
      </c>
      <c r="DD118" s="9">
        <f>IFERROR(VLOOKUP($A118,'SS2020'!$A:$AB,25,0),"")</f>
        <v>92.1</v>
      </c>
      <c r="DE118" s="9">
        <f>IFERROR(VLOOKUP($A118,'SS2020'!$A:$AB,26,0),"")</f>
        <v>100</v>
      </c>
      <c r="DF118" s="9">
        <f>IFERROR(VLOOKUP($A118,'SS2020'!$A:$AB,27,0),"")</f>
        <v>75.833333333333329</v>
      </c>
      <c r="DG118" s="39">
        <f>IFERROR(VLOOKUP(A118,'GSW2020'!A:D,4,0),"")</f>
        <v>4.1173277169114612E-2</v>
      </c>
      <c r="DH118" s="9">
        <f>IFERROR(VLOOKUP(A118,'GSW2020'!A:E,5,0),"")</f>
        <v>21582729722.763302</v>
      </c>
      <c r="DI118" s="9">
        <f t="shared" si="46"/>
        <v>1</v>
      </c>
      <c r="DJ118" s="9">
        <f t="shared" si="47"/>
        <v>1</v>
      </c>
      <c r="DK118" s="9" t="str">
        <f>IFERROR(IF(INDEX('FSI2020 Results'!A:A,MATCH('Country characteristics'!A234,'FSI2020 Results'!B:B,0))&lt;11,1,0),"")</f>
        <v/>
      </c>
      <c r="DL118" s="9" t="str">
        <f>IFERROR(IF(INDEX('FSI2020 Results'!A:A,MATCH('Country characteristics'!A234,'FSI2020 Results'!B:B,0))&lt;16,1,0),"")</f>
        <v/>
      </c>
      <c r="DM118" s="10">
        <f t="shared" si="48"/>
        <v>0</v>
      </c>
      <c r="DN118" s="9">
        <f t="shared" si="49"/>
        <v>0</v>
      </c>
      <c r="DO118" s="9">
        <f t="shared" si="50"/>
        <v>0</v>
      </c>
      <c r="DP118" s="10">
        <f t="shared" si="51"/>
        <v>0</v>
      </c>
      <c r="DQ118" s="9">
        <f t="shared" si="52"/>
        <v>0</v>
      </c>
      <c r="DR118" s="9">
        <f t="shared" si="53"/>
        <v>1</v>
      </c>
      <c r="DS118" s="9">
        <f t="shared" si="54"/>
        <v>1</v>
      </c>
      <c r="DT118" s="10">
        <f t="shared" si="55"/>
        <v>1</v>
      </c>
      <c r="DU118" s="10">
        <f t="shared" si="56"/>
        <v>0</v>
      </c>
      <c r="DV118" s="9">
        <f t="shared" si="57"/>
        <v>1</v>
      </c>
      <c r="DW118" s="9">
        <f t="shared" si="58"/>
        <v>0</v>
      </c>
      <c r="DX118" s="9">
        <f t="shared" si="59"/>
        <v>0</v>
      </c>
      <c r="DY118" s="10">
        <f t="shared" si="60"/>
        <v>0</v>
      </c>
      <c r="DZ118" s="9">
        <f t="shared" si="61"/>
        <v>0</v>
      </c>
      <c r="EA118" s="10">
        <f t="shared" si="62"/>
        <v>0</v>
      </c>
      <c r="EB118" s="9">
        <f t="shared" si="63"/>
        <v>0</v>
      </c>
      <c r="EC118" s="9">
        <f t="shared" si="64"/>
        <v>0</v>
      </c>
      <c r="ED118" s="9">
        <f t="shared" si="65"/>
        <v>0</v>
      </c>
      <c r="EE118" s="9">
        <f t="shared" si="66"/>
        <v>1</v>
      </c>
      <c r="EF118" s="9">
        <v>1</v>
      </c>
      <c r="EG118" s="9">
        <f t="shared" si="67"/>
        <v>0</v>
      </c>
      <c r="EH118" s="9">
        <f t="shared" si="68"/>
        <v>1</v>
      </c>
      <c r="EI118" s="9">
        <f t="shared" si="69"/>
        <v>0</v>
      </c>
      <c r="EJ118" s="9">
        <f t="shared" si="70"/>
        <v>0</v>
      </c>
      <c r="EK118" s="9">
        <f t="shared" si="71"/>
        <v>0</v>
      </c>
      <c r="EL118" s="9">
        <f t="shared" si="72"/>
        <v>0</v>
      </c>
      <c r="EM118" s="9">
        <f t="shared" si="73"/>
        <v>0</v>
      </c>
      <c r="EN118" s="9">
        <f t="shared" si="74"/>
        <v>0</v>
      </c>
      <c r="EO118" s="9">
        <f t="shared" si="75"/>
        <v>0</v>
      </c>
      <c r="EP118" s="9">
        <f t="shared" si="76"/>
        <v>0</v>
      </c>
      <c r="EQ118" s="9">
        <f t="shared" si="77"/>
        <v>0</v>
      </c>
      <c r="ER118" s="9">
        <f t="shared" si="78"/>
        <v>0</v>
      </c>
      <c r="ES118" s="9">
        <f t="shared" si="79"/>
        <v>1</v>
      </c>
      <c r="ET118" s="10">
        <f t="shared" si="80"/>
        <v>0</v>
      </c>
      <c r="EU118" s="10">
        <f t="shared" si="81"/>
        <v>0</v>
      </c>
      <c r="EV118" s="10">
        <f t="shared" si="82"/>
        <v>0</v>
      </c>
      <c r="EW118" s="10">
        <f t="shared" si="83"/>
        <v>0</v>
      </c>
      <c r="EX118" s="10">
        <f t="shared" si="84"/>
        <v>0</v>
      </c>
      <c r="EY118" s="10">
        <f t="shared" si="85"/>
        <v>0</v>
      </c>
      <c r="EZ118" s="10">
        <f t="shared" si="86"/>
        <v>0</v>
      </c>
      <c r="FA118" s="10">
        <f t="shared" si="87"/>
        <v>0</v>
      </c>
      <c r="FB118" s="10">
        <f t="shared" si="88"/>
        <v>1</v>
      </c>
      <c r="FC118" s="10">
        <f t="shared" si="89"/>
        <v>0</v>
      </c>
      <c r="FD118" s="10">
        <f t="shared" si="90"/>
        <v>0</v>
      </c>
      <c r="FE118" s="10">
        <f t="shared" si="91"/>
        <v>0</v>
      </c>
    </row>
    <row r="119" spans="1:161">
      <c r="A119" t="s">
        <v>47</v>
      </c>
      <c r="B119" t="s">
        <v>47</v>
      </c>
      <c r="C119" t="s">
        <v>1196</v>
      </c>
      <c r="D119">
        <v>1</v>
      </c>
      <c r="E119">
        <v>1</v>
      </c>
      <c r="F119" t="s">
        <v>48</v>
      </c>
      <c r="G119" t="s">
        <v>49</v>
      </c>
      <c r="H119" t="s">
        <v>47</v>
      </c>
      <c r="I119" s="8"/>
      <c r="J119" s="7" t="s">
        <v>896</v>
      </c>
      <c r="K119" s="7" t="s">
        <v>1128</v>
      </c>
      <c r="L119" s="8">
        <v>0</v>
      </c>
      <c r="M119" s="8">
        <v>0</v>
      </c>
      <c r="N119" s="8">
        <v>0</v>
      </c>
      <c r="O119" s="8">
        <v>0</v>
      </c>
      <c r="P119" s="8">
        <v>0</v>
      </c>
      <c r="Q119" s="8">
        <v>0</v>
      </c>
      <c r="R119" s="8">
        <v>0</v>
      </c>
      <c r="S119" s="8">
        <v>0</v>
      </c>
      <c r="T119" s="8">
        <v>0</v>
      </c>
      <c r="U119" s="8">
        <v>0</v>
      </c>
      <c r="V119" s="8">
        <v>0</v>
      </c>
      <c r="W119" s="8">
        <v>0</v>
      </c>
      <c r="X119" s="8">
        <v>0</v>
      </c>
      <c r="Y119" s="8">
        <v>0</v>
      </c>
      <c r="Z119" s="8">
        <v>0</v>
      </c>
      <c r="AA119" s="8">
        <v>0</v>
      </c>
      <c r="AB119" s="7" t="s">
        <v>1142</v>
      </c>
      <c r="AC119" s="1">
        <v>0</v>
      </c>
      <c r="AD119" s="1">
        <v>0</v>
      </c>
      <c r="AE119" s="7" t="s">
        <v>1133</v>
      </c>
      <c r="AF119" s="8"/>
      <c r="AG119" s="8"/>
      <c r="AH119" s="7" t="s">
        <v>896</v>
      </c>
      <c r="AI119" s="8"/>
      <c r="AJ119" s="8"/>
      <c r="AK119" s="8">
        <v>8</v>
      </c>
      <c r="AL119" s="8">
        <v>743.37921142578125</v>
      </c>
      <c r="AM119" s="8">
        <v>2.3442599922418594E-2</v>
      </c>
      <c r="AN119" s="8">
        <v>75.75</v>
      </c>
      <c r="AO119" s="36">
        <v>0.66</v>
      </c>
      <c r="AP119" s="36">
        <v>0.5</v>
      </c>
      <c r="AQ119" s="36">
        <v>1</v>
      </c>
      <c r="AR119" s="36">
        <v>1</v>
      </c>
      <c r="AS119" s="36">
        <v>1</v>
      </c>
      <c r="AT119" s="36">
        <v>1</v>
      </c>
      <c r="AU119" s="36">
        <v>1</v>
      </c>
      <c r="AV119" s="36">
        <v>1</v>
      </c>
      <c r="AW119" s="36">
        <v>1</v>
      </c>
      <c r="AX119" s="36">
        <v>1</v>
      </c>
      <c r="AY119" s="36">
        <v>0.75</v>
      </c>
      <c r="AZ119" s="36">
        <v>0.375</v>
      </c>
      <c r="BA119" s="36">
        <v>0.6</v>
      </c>
      <c r="BB119" s="36">
        <v>0.25</v>
      </c>
      <c r="BC119" s="36">
        <v>0.5</v>
      </c>
      <c r="BD119" s="36">
        <v>0.7</v>
      </c>
      <c r="BE119" s="36">
        <v>0.52</v>
      </c>
      <c r="BF119" s="36">
        <v>1</v>
      </c>
      <c r="BG119" s="36">
        <v>1</v>
      </c>
      <c r="BH119" s="36">
        <v>0.29499999999999998</v>
      </c>
      <c r="BI119" s="36">
        <v>83.2</v>
      </c>
      <c r="BJ119" s="36">
        <v>100</v>
      </c>
      <c r="BK119" s="36">
        <v>52.916670000000003</v>
      </c>
      <c r="BL119" s="36">
        <v>70.375</v>
      </c>
      <c r="BM119" s="8">
        <v>5.0025000236928463E-3</v>
      </c>
      <c r="BN119" s="8">
        <v>2301216512</v>
      </c>
      <c r="BO119" t="s">
        <v>47</v>
      </c>
      <c r="BP119" s="8">
        <v>1</v>
      </c>
      <c r="BQ119" s="8">
        <v>1</v>
      </c>
      <c r="BR119" s="8">
        <v>0</v>
      </c>
      <c r="BS119" s="8">
        <v>1</v>
      </c>
      <c r="BT119" s="8">
        <v>50</v>
      </c>
      <c r="BU119" s="8">
        <v>120.09639507521152</v>
      </c>
      <c r="BV119" s="8">
        <v>3.1616615153275593E-3</v>
      </c>
      <c r="BW119" s="8">
        <v>46.762677738228568</v>
      </c>
      <c r="BX119" s="8">
        <v>1.619927459136706E-3</v>
      </c>
      <c r="BY119" s="8">
        <v>0.2</v>
      </c>
      <c r="BZ119" s="8">
        <v>23</v>
      </c>
      <c r="CA119" s="7" t="s">
        <v>1146</v>
      </c>
      <c r="CB119" s="8">
        <v>1185000000000</v>
      </c>
      <c r="CC119" s="8">
        <v>7545.8785400390625</v>
      </c>
      <c r="CD119" s="8"/>
      <c r="CE119" s="8"/>
      <c r="CF119" s="8">
        <v>0.20000000298023224</v>
      </c>
      <c r="CG119" s="8">
        <v>3089000000</v>
      </c>
      <c r="CH119" s="8">
        <v>0</v>
      </c>
      <c r="CI119" s="8" t="s">
        <v>1148</v>
      </c>
      <c r="CJ119" s="8">
        <v>0</v>
      </c>
      <c r="CK119" s="8">
        <v>0</v>
      </c>
      <c r="CL119" s="8">
        <v>0</v>
      </c>
      <c r="CM119" s="8">
        <v>0</v>
      </c>
      <c r="CN119" s="8">
        <v>0</v>
      </c>
      <c r="CO119" s="8">
        <v>0</v>
      </c>
      <c r="CP119" s="8">
        <v>0</v>
      </c>
      <c r="CQ119" s="8">
        <v>0</v>
      </c>
      <c r="CR119" s="8">
        <v>0</v>
      </c>
      <c r="CS119" s="8">
        <v>0</v>
      </c>
      <c r="CT119" s="8">
        <v>0</v>
      </c>
      <c r="CU119" s="8">
        <v>1</v>
      </c>
      <c r="CV119" s="8">
        <v>0</v>
      </c>
      <c r="CW119" s="8">
        <v>0</v>
      </c>
      <c r="CX119" s="8">
        <v>0</v>
      </c>
      <c r="CY119" s="8">
        <v>0</v>
      </c>
      <c r="CZ119" s="9">
        <f>IFERROR(VLOOKUP(A119,'FSI2020 Results'!B:H,4,0),"")</f>
        <v>507.57422163834929</v>
      </c>
      <c r="DA119" s="9">
        <f>IFERROR(VLOOKUP(A119,'FSI2020 Results'!B:H,5,0),"")</f>
        <v>1.49063497135131E-2</v>
      </c>
      <c r="DB119" s="9">
        <f>IFERROR(VLOOKUP(A119,'FSI2020 Results'!B:H,6,0),"")</f>
        <v>65.5</v>
      </c>
      <c r="DC119" s="9">
        <f>IFERROR(VLOOKUP($A119,'SS2020'!$A:$AB,24,0),"")</f>
        <v>65.5</v>
      </c>
      <c r="DD119" s="9">
        <f>IFERROR(VLOOKUP($A119,'SS2020'!$A:$AB,25,0),"")</f>
        <v>71.8</v>
      </c>
      <c r="DE119" s="9">
        <f>IFERROR(VLOOKUP($A119,'SS2020'!$A:$AB,26,0),"")</f>
        <v>88</v>
      </c>
      <c r="DF119" s="9">
        <f>IFERROR(VLOOKUP($A119,'SS2020'!$A:$AB,27,0),"")</f>
        <v>45.833333333333336</v>
      </c>
      <c r="DG119" s="39">
        <f>IFERROR(VLOOKUP(A119,'GSW2020'!A:D,4,0),"")</f>
        <v>5.8928715138963084E-3</v>
      </c>
      <c r="DH119" s="9">
        <f>IFERROR(VLOOKUP(A119,'GSW2020'!A:E,5,0),"")</f>
        <v>3089000000</v>
      </c>
      <c r="DI119" s="9">
        <f t="shared" si="46"/>
        <v>1</v>
      </c>
      <c r="DJ119" s="9">
        <f t="shared" si="47"/>
        <v>1</v>
      </c>
      <c r="DK119" s="9" t="str">
        <f>IFERROR(IF(INDEX('FSI2020 Results'!A:A,MATCH('Country characteristics'!A236,'FSI2020 Results'!B:B,0))&lt;11,1,0),"")</f>
        <v/>
      </c>
      <c r="DL119" s="9" t="str">
        <f>IFERROR(IF(INDEX('FSI2020 Results'!A:A,MATCH('Country characteristics'!A236,'FSI2020 Results'!B:B,0))&lt;16,1,0),"")</f>
        <v/>
      </c>
      <c r="DM119" s="10">
        <f t="shared" si="48"/>
        <v>0</v>
      </c>
      <c r="DN119" s="9">
        <f t="shared" si="49"/>
        <v>0</v>
      </c>
      <c r="DO119" s="9">
        <f t="shared" si="50"/>
        <v>0</v>
      </c>
      <c r="DP119" s="10">
        <f t="shared" si="51"/>
        <v>0</v>
      </c>
      <c r="DQ119" s="9">
        <f t="shared" si="52"/>
        <v>0</v>
      </c>
      <c r="DR119" s="9">
        <f t="shared" si="53"/>
        <v>0</v>
      </c>
      <c r="DS119" s="9">
        <f t="shared" si="54"/>
        <v>0</v>
      </c>
      <c r="DT119" s="10">
        <f t="shared" si="55"/>
        <v>0</v>
      </c>
      <c r="DU119" s="10">
        <f t="shared" si="56"/>
        <v>0</v>
      </c>
      <c r="DV119" s="9">
        <f t="shared" si="57"/>
        <v>0</v>
      </c>
      <c r="DW119" s="9">
        <f t="shared" si="58"/>
        <v>0</v>
      </c>
      <c r="DX119" s="9">
        <f t="shared" si="59"/>
        <v>0</v>
      </c>
      <c r="DY119" s="10">
        <f t="shared" si="60"/>
        <v>0</v>
      </c>
      <c r="DZ119" s="9">
        <f t="shared" si="61"/>
        <v>0</v>
      </c>
      <c r="EA119" s="10">
        <f t="shared" si="62"/>
        <v>0</v>
      </c>
      <c r="EB119" s="9">
        <f t="shared" si="63"/>
        <v>0</v>
      </c>
      <c r="EC119" s="9">
        <f t="shared" si="64"/>
        <v>1</v>
      </c>
      <c r="ED119" s="9">
        <f t="shared" si="65"/>
        <v>1</v>
      </c>
      <c r="EE119" s="9">
        <f t="shared" si="66"/>
        <v>0</v>
      </c>
      <c r="EF119" s="9">
        <v>1</v>
      </c>
      <c r="EG119" s="9">
        <f t="shared" si="67"/>
        <v>0</v>
      </c>
      <c r="EH119" s="9">
        <f t="shared" si="68"/>
        <v>0</v>
      </c>
      <c r="EI119" s="9">
        <f t="shared" si="69"/>
        <v>0</v>
      </c>
      <c r="EJ119" s="9">
        <f t="shared" si="70"/>
        <v>1</v>
      </c>
      <c r="EK119" s="9">
        <f t="shared" si="71"/>
        <v>0</v>
      </c>
      <c r="EL119" s="9">
        <f t="shared" si="72"/>
        <v>0</v>
      </c>
      <c r="EM119" s="9">
        <f t="shared" si="73"/>
        <v>0</v>
      </c>
      <c r="EN119" s="9">
        <f t="shared" si="74"/>
        <v>0</v>
      </c>
      <c r="EO119" s="9">
        <f t="shared" si="75"/>
        <v>0</v>
      </c>
      <c r="EP119" s="9">
        <f t="shared" si="76"/>
        <v>0</v>
      </c>
      <c r="EQ119" s="9">
        <f t="shared" si="77"/>
        <v>0</v>
      </c>
      <c r="ER119" s="9">
        <f t="shared" si="78"/>
        <v>0</v>
      </c>
      <c r="ES119" s="9">
        <f t="shared" si="79"/>
        <v>1</v>
      </c>
      <c r="ET119" s="10">
        <f t="shared" si="80"/>
        <v>0</v>
      </c>
      <c r="EU119" s="10">
        <f t="shared" si="81"/>
        <v>0</v>
      </c>
      <c r="EV119" s="10">
        <f t="shared" si="82"/>
        <v>0</v>
      </c>
      <c r="EW119" s="10">
        <f t="shared" si="83"/>
        <v>0</v>
      </c>
      <c r="EX119" s="10">
        <f t="shared" si="84"/>
        <v>0</v>
      </c>
      <c r="EY119" s="10">
        <f t="shared" si="85"/>
        <v>0</v>
      </c>
      <c r="EZ119" s="10">
        <f t="shared" si="86"/>
        <v>0</v>
      </c>
      <c r="FA119" s="10">
        <f t="shared" si="87"/>
        <v>1</v>
      </c>
      <c r="FB119" s="10">
        <f t="shared" si="88"/>
        <v>0</v>
      </c>
      <c r="FC119" s="10">
        <f t="shared" si="89"/>
        <v>0</v>
      </c>
      <c r="FD119" s="10">
        <f t="shared" si="90"/>
        <v>0</v>
      </c>
      <c r="FE119" s="10">
        <f t="shared" si="91"/>
        <v>0</v>
      </c>
    </row>
    <row r="120" spans="1:161">
      <c r="A120" t="s">
        <v>302</v>
      </c>
      <c r="B120" t="s">
        <v>302</v>
      </c>
      <c r="C120" t="s">
        <v>1197</v>
      </c>
      <c r="D120">
        <v>1</v>
      </c>
      <c r="E120">
        <v>1</v>
      </c>
      <c r="F120" t="s">
        <v>303</v>
      </c>
      <c r="G120" t="s">
        <v>304</v>
      </c>
      <c r="H120" t="s">
        <v>302</v>
      </c>
      <c r="I120" s="8">
        <v>1</v>
      </c>
      <c r="J120" s="7" t="s">
        <v>1135</v>
      </c>
      <c r="K120" s="7" t="s">
        <v>1128</v>
      </c>
      <c r="L120" s="8">
        <v>0</v>
      </c>
      <c r="M120" s="8">
        <v>0</v>
      </c>
      <c r="N120" s="8">
        <v>0</v>
      </c>
      <c r="O120" s="8">
        <v>0</v>
      </c>
      <c r="P120" s="8">
        <v>0</v>
      </c>
      <c r="Q120" s="8">
        <v>0</v>
      </c>
      <c r="R120" s="8">
        <v>0</v>
      </c>
      <c r="S120" s="8">
        <v>0</v>
      </c>
      <c r="T120" s="8">
        <v>0</v>
      </c>
      <c r="U120" s="8">
        <v>0</v>
      </c>
      <c r="V120" s="8">
        <v>0</v>
      </c>
      <c r="W120" s="8">
        <v>0</v>
      </c>
      <c r="X120" s="8">
        <v>0</v>
      </c>
      <c r="Y120" s="8">
        <v>0</v>
      </c>
      <c r="Z120" s="8">
        <v>0</v>
      </c>
      <c r="AA120" s="8">
        <v>0</v>
      </c>
      <c r="AB120" s="7" t="s">
        <v>1135</v>
      </c>
      <c r="AC120" s="1">
        <v>1</v>
      </c>
      <c r="AD120" s="1">
        <v>0</v>
      </c>
      <c r="AE120" s="7" t="s">
        <v>1166</v>
      </c>
      <c r="AF120" s="8">
        <v>58001200572</v>
      </c>
      <c r="AG120" s="8"/>
      <c r="AH120" s="7" t="s">
        <v>896</v>
      </c>
      <c r="AI120" s="8"/>
      <c r="AJ120" s="8"/>
      <c r="AK120" s="8">
        <v>75</v>
      </c>
      <c r="AL120" s="8">
        <v>128.91679382324219</v>
      </c>
      <c r="AM120" s="8">
        <v>4.0653999894857407E-3</v>
      </c>
      <c r="AN120" s="8">
        <v>73.400001525878906</v>
      </c>
      <c r="AO120" s="36">
        <v>1</v>
      </c>
      <c r="AP120" s="36">
        <v>0.5</v>
      </c>
      <c r="AQ120" s="36">
        <v>1</v>
      </c>
      <c r="AR120" s="36">
        <v>0.5</v>
      </c>
      <c r="AS120" s="36">
        <v>0</v>
      </c>
      <c r="AT120" s="36">
        <v>1</v>
      </c>
      <c r="AU120" s="36">
        <v>1</v>
      </c>
      <c r="AV120" s="36">
        <v>1</v>
      </c>
      <c r="AW120" s="36">
        <v>1</v>
      </c>
      <c r="AX120" s="36">
        <v>1</v>
      </c>
      <c r="AY120" s="36">
        <v>0.625</v>
      </c>
      <c r="AZ120" s="36">
        <v>0</v>
      </c>
      <c r="BA120" s="36">
        <v>0.5</v>
      </c>
      <c r="BB120" s="36">
        <v>1</v>
      </c>
      <c r="BC120" s="36">
        <v>0.5</v>
      </c>
      <c r="BD120" s="36">
        <v>0.7</v>
      </c>
      <c r="BE120" s="36">
        <v>0.87</v>
      </c>
      <c r="BF120" s="36">
        <v>1</v>
      </c>
      <c r="BG120" s="36">
        <v>1</v>
      </c>
      <c r="BH120" s="36">
        <v>0.48499999999999999</v>
      </c>
      <c r="BI120" s="36">
        <v>60</v>
      </c>
      <c r="BJ120" s="36">
        <v>100</v>
      </c>
      <c r="BK120" s="36">
        <v>55.416670000000003</v>
      </c>
      <c r="BL120" s="36">
        <v>83.875</v>
      </c>
      <c r="BM120" s="8">
        <v>3.4600001526996493E-5</v>
      </c>
      <c r="BN120" s="8">
        <v>15938000</v>
      </c>
      <c r="BO120" t="s">
        <v>302</v>
      </c>
      <c r="BP120" s="8">
        <v>1</v>
      </c>
      <c r="BQ120" s="8">
        <v>1</v>
      </c>
      <c r="BR120" s="8">
        <v>0</v>
      </c>
      <c r="BS120" s="8">
        <v>1</v>
      </c>
      <c r="BT120" s="8">
        <v>62</v>
      </c>
      <c r="BU120" s="8">
        <v>40.076306987458878</v>
      </c>
      <c r="BV120" s="8">
        <v>1.0550501320156177E-3</v>
      </c>
      <c r="BW120" s="8">
        <v>46.083791525247626</v>
      </c>
      <c r="BX120" s="8">
        <v>6.8664024493346213E-5</v>
      </c>
      <c r="BY120" s="8">
        <v>0.3</v>
      </c>
      <c r="BZ120" s="8">
        <v>4</v>
      </c>
      <c r="CA120" s="7" t="s">
        <v>896</v>
      </c>
      <c r="CB120" s="8">
        <v>58001200572</v>
      </c>
      <c r="CC120" s="8">
        <v>878.46913146972656</v>
      </c>
      <c r="CD120" s="8"/>
      <c r="CE120" s="8"/>
      <c r="CF120" s="8">
        <v>0.30000001192092896</v>
      </c>
      <c r="CG120" s="8">
        <v>11984166.6666667</v>
      </c>
      <c r="CH120" s="8">
        <v>0</v>
      </c>
      <c r="CI120" s="8" t="s">
        <v>1014</v>
      </c>
      <c r="CJ120" s="8">
        <v>0</v>
      </c>
      <c r="CK120" s="8">
        <v>0</v>
      </c>
      <c r="CL120" s="8">
        <v>1</v>
      </c>
      <c r="CM120" s="8">
        <v>0</v>
      </c>
      <c r="CN120" s="8">
        <v>0</v>
      </c>
      <c r="CO120" s="8">
        <v>0</v>
      </c>
      <c r="CP120" s="8">
        <v>0</v>
      </c>
      <c r="CQ120" s="8">
        <v>0</v>
      </c>
      <c r="CR120" s="8">
        <v>0</v>
      </c>
      <c r="CS120" s="8">
        <v>0</v>
      </c>
      <c r="CT120" s="8">
        <v>1</v>
      </c>
      <c r="CU120" s="8">
        <v>0</v>
      </c>
      <c r="CV120" s="8">
        <v>0</v>
      </c>
      <c r="CW120" s="8">
        <v>0</v>
      </c>
      <c r="CX120" s="8">
        <v>0</v>
      </c>
      <c r="CY120" s="8">
        <v>0</v>
      </c>
      <c r="CZ120" s="9">
        <f>IFERROR(VLOOKUP(A120,'FSI2020 Results'!B:H,4,0),"")</f>
        <v>100.61867687185409</v>
      </c>
      <c r="DA120" s="9">
        <f>IFERROR(VLOOKUP(A120,'FSI2020 Results'!B:H,5,0),"")</f>
        <v>2.9549514558118947E-3</v>
      </c>
      <c r="DB120" s="9">
        <f>IFERROR(VLOOKUP(A120,'FSI2020 Results'!B:H,6,0),"")</f>
        <v>70.775000000000006</v>
      </c>
      <c r="DC120" s="9">
        <f>IFERROR(VLOOKUP($A120,'SS2020'!$A:$AB,24,0),"")</f>
        <v>70.775000000000006</v>
      </c>
      <c r="DD120" s="9">
        <f>IFERROR(VLOOKUP($A120,'SS2020'!$A:$AB,25,0),"")</f>
        <v>60</v>
      </c>
      <c r="DE120" s="9">
        <f>IFERROR(VLOOKUP($A120,'SS2020'!$A:$AB,26,0),"")</f>
        <v>99.5</v>
      </c>
      <c r="DF120" s="9">
        <f>IFERROR(VLOOKUP($A120,'SS2020'!$A:$AB,27,0),"")</f>
        <v>47.083333333333336</v>
      </c>
      <c r="DG120" s="39">
        <f>IFERROR(VLOOKUP(A120,'GSW2020'!A:D,4,0),"")</f>
        <v>2.2862141265065027E-5</v>
      </c>
      <c r="DH120" s="9">
        <f>IFERROR(VLOOKUP(A120,'GSW2020'!A:E,5,0),"")</f>
        <v>11984166.6666667</v>
      </c>
      <c r="DI120" s="9">
        <f t="shared" si="46"/>
        <v>1</v>
      </c>
      <c r="DJ120" s="9">
        <f t="shared" si="47"/>
        <v>1</v>
      </c>
      <c r="DK120" s="9" t="str">
        <f>IFERROR(IF(INDEX('FSI2020 Results'!A:A,MATCH('Country characteristics'!A238,'FSI2020 Results'!B:B,0))&lt;11,1,0),"")</f>
        <v/>
      </c>
      <c r="DL120" s="9" t="str">
        <f>IFERROR(IF(INDEX('FSI2020 Results'!A:A,MATCH('Country characteristics'!A238,'FSI2020 Results'!B:B,0))&lt;16,1,0),"")</f>
        <v/>
      </c>
      <c r="DM120" s="10">
        <f t="shared" si="48"/>
        <v>0</v>
      </c>
      <c r="DN120" s="9">
        <f t="shared" si="49"/>
        <v>0</v>
      </c>
      <c r="DO120" s="9">
        <f t="shared" si="50"/>
        <v>0</v>
      </c>
      <c r="DP120" s="10">
        <f t="shared" si="51"/>
        <v>0</v>
      </c>
      <c r="DQ120" s="9">
        <f t="shared" si="52"/>
        <v>0</v>
      </c>
      <c r="DR120" s="9">
        <f t="shared" si="53"/>
        <v>0</v>
      </c>
      <c r="DS120" s="9">
        <f t="shared" si="54"/>
        <v>0</v>
      </c>
      <c r="DT120" s="10">
        <f t="shared" si="55"/>
        <v>0</v>
      </c>
      <c r="DU120" s="10">
        <f t="shared" si="56"/>
        <v>0</v>
      </c>
      <c r="DV120" s="9">
        <f t="shared" si="57"/>
        <v>0</v>
      </c>
      <c r="DW120" s="9">
        <f t="shared" si="58"/>
        <v>0</v>
      </c>
      <c r="DX120" s="9">
        <f t="shared" si="59"/>
        <v>0</v>
      </c>
      <c r="DY120" s="10">
        <f t="shared" si="60"/>
        <v>0</v>
      </c>
      <c r="DZ120" s="9">
        <f t="shared" si="61"/>
        <v>0</v>
      </c>
      <c r="EA120" s="10">
        <f t="shared" si="62"/>
        <v>0</v>
      </c>
      <c r="EB120" s="9">
        <f t="shared" si="63"/>
        <v>0</v>
      </c>
      <c r="EC120" s="9">
        <f t="shared" si="64"/>
        <v>1</v>
      </c>
      <c r="ED120" s="9">
        <f t="shared" si="65"/>
        <v>1</v>
      </c>
      <c r="EE120" s="9">
        <f t="shared" si="66"/>
        <v>0</v>
      </c>
      <c r="EF120" s="9">
        <v>1</v>
      </c>
      <c r="EG120" s="9">
        <f t="shared" si="67"/>
        <v>0</v>
      </c>
      <c r="EH120" s="9">
        <f t="shared" si="68"/>
        <v>0</v>
      </c>
      <c r="EI120" s="9">
        <f t="shared" si="69"/>
        <v>0</v>
      </c>
      <c r="EJ120" s="9">
        <f t="shared" si="70"/>
        <v>0</v>
      </c>
      <c r="EK120" s="9">
        <f t="shared" si="71"/>
        <v>1</v>
      </c>
      <c r="EL120" s="9">
        <f t="shared" si="72"/>
        <v>0</v>
      </c>
      <c r="EM120" s="9">
        <f t="shared" si="73"/>
        <v>0</v>
      </c>
      <c r="EN120" s="9">
        <f t="shared" si="74"/>
        <v>1</v>
      </c>
      <c r="EO120" s="9">
        <f t="shared" si="75"/>
        <v>0</v>
      </c>
      <c r="EP120" s="9">
        <f t="shared" si="76"/>
        <v>1</v>
      </c>
      <c r="EQ120" s="9">
        <f t="shared" si="77"/>
        <v>0</v>
      </c>
      <c r="ER120" s="9">
        <f t="shared" si="78"/>
        <v>0</v>
      </c>
      <c r="ES120" s="9">
        <f t="shared" si="79"/>
        <v>0</v>
      </c>
      <c r="ET120" s="10">
        <f t="shared" si="80"/>
        <v>0</v>
      </c>
      <c r="EU120" s="10">
        <f t="shared" si="81"/>
        <v>0</v>
      </c>
      <c r="EV120" s="10">
        <f t="shared" si="82"/>
        <v>0</v>
      </c>
      <c r="EW120" s="10">
        <f t="shared" si="83"/>
        <v>1</v>
      </c>
      <c r="EX120" s="10">
        <f t="shared" si="84"/>
        <v>0</v>
      </c>
      <c r="EY120" s="10">
        <f t="shared" si="85"/>
        <v>0</v>
      </c>
      <c r="EZ120" s="10">
        <f t="shared" si="86"/>
        <v>1</v>
      </c>
      <c r="FA120" s="10">
        <f t="shared" si="87"/>
        <v>0</v>
      </c>
      <c r="FB120" s="10">
        <f t="shared" si="88"/>
        <v>0</v>
      </c>
      <c r="FC120" s="10">
        <f t="shared" si="89"/>
        <v>0</v>
      </c>
      <c r="FD120" s="10">
        <f t="shared" si="90"/>
        <v>0</v>
      </c>
      <c r="FE120" s="10">
        <f t="shared" si="91"/>
        <v>0</v>
      </c>
    </row>
    <row r="121" spans="1:161">
      <c r="A121" t="s">
        <v>59</v>
      </c>
      <c r="B121" t="s">
        <v>59</v>
      </c>
      <c r="C121" t="s">
        <v>59</v>
      </c>
      <c r="D121">
        <v>1</v>
      </c>
      <c r="E121">
        <v>1</v>
      </c>
      <c r="F121" t="s">
        <v>60</v>
      </c>
      <c r="G121" t="s">
        <v>61</v>
      </c>
      <c r="H121" t="s">
        <v>59</v>
      </c>
      <c r="I121" s="8">
        <v>1</v>
      </c>
      <c r="J121" s="7" t="s">
        <v>1149</v>
      </c>
      <c r="K121" s="7" t="s">
        <v>1128</v>
      </c>
      <c r="L121" s="8">
        <v>0</v>
      </c>
      <c r="M121" s="8">
        <v>0</v>
      </c>
      <c r="N121" s="8">
        <v>0</v>
      </c>
      <c r="O121" s="8">
        <v>1</v>
      </c>
      <c r="P121" s="8">
        <v>0</v>
      </c>
      <c r="Q121" s="8">
        <v>0</v>
      </c>
      <c r="R121" s="8">
        <v>0</v>
      </c>
      <c r="S121" s="8">
        <v>0</v>
      </c>
      <c r="T121" s="8">
        <v>0</v>
      </c>
      <c r="U121" s="8">
        <v>0</v>
      </c>
      <c r="V121" s="8">
        <v>0</v>
      </c>
      <c r="W121" s="8">
        <v>0</v>
      </c>
      <c r="X121" s="8">
        <v>0</v>
      </c>
      <c r="Y121" s="8">
        <v>0</v>
      </c>
      <c r="Z121" s="8">
        <v>0</v>
      </c>
      <c r="AA121" s="8">
        <v>1</v>
      </c>
      <c r="AB121" s="7" t="s">
        <v>1142</v>
      </c>
      <c r="AC121" s="1">
        <v>0</v>
      </c>
      <c r="AD121" s="1">
        <v>0</v>
      </c>
      <c r="AE121" s="7" t="s">
        <v>1130</v>
      </c>
      <c r="AF121" s="8">
        <v>504993000000</v>
      </c>
      <c r="AG121" s="8"/>
      <c r="AH121" s="7" t="s">
        <v>896</v>
      </c>
      <c r="AI121" s="8"/>
      <c r="AJ121" s="8"/>
      <c r="AK121" s="8">
        <v>15</v>
      </c>
      <c r="AL121" s="8">
        <v>550.59869384765625</v>
      </c>
      <c r="AM121" s="8">
        <v>1.7363199964165688E-2</v>
      </c>
      <c r="AN121" s="8">
        <v>79.875</v>
      </c>
      <c r="AO121" s="36">
        <v>0.73</v>
      </c>
      <c r="AP121" s="36">
        <v>0.25</v>
      </c>
      <c r="AQ121" s="36">
        <v>1</v>
      </c>
      <c r="AR121" s="36">
        <v>1</v>
      </c>
      <c r="AS121" s="36">
        <v>1</v>
      </c>
      <c r="AT121" s="36">
        <v>1</v>
      </c>
      <c r="AU121" s="36">
        <v>1</v>
      </c>
      <c r="AV121" s="36">
        <v>1</v>
      </c>
      <c r="AW121" s="36">
        <v>0.5</v>
      </c>
      <c r="AX121" s="36">
        <v>1</v>
      </c>
      <c r="AY121" s="36">
        <v>0.625</v>
      </c>
      <c r="AZ121" s="36">
        <v>0.75</v>
      </c>
      <c r="BA121" s="36">
        <v>1</v>
      </c>
      <c r="BB121" s="36">
        <v>1</v>
      </c>
      <c r="BC121" s="36">
        <v>0.5</v>
      </c>
      <c r="BD121" s="36">
        <v>0.5</v>
      </c>
      <c r="BE121" s="36">
        <v>0.7</v>
      </c>
      <c r="BF121" s="36">
        <v>1</v>
      </c>
      <c r="BG121" s="36">
        <v>1</v>
      </c>
      <c r="BH121" s="36">
        <v>0.42</v>
      </c>
      <c r="BI121" s="36">
        <v>79.599999999999994</v>
      </c>
      <c r="BJ121" s="36">
        <v>90</v>
      </c>
      <c r="BK121" s="36">
        <v>72.916669999999996</v>
      </c>
      <c r="BL121" s="36">
        <v>78</v>
      </c>
      <c r="BM121" s="8">
        <v>1.2613000581040978E-3</v>
      </c>
      <c r="BN121" s="8">
        <v>580200000</v>
      </c>
      <c r="BO121" t="s">
        <v>59</v>
      </c>
      <c r="BP121" s="8">
        <v>1</v>
      </c>
      <c r="BQ121" s="8">
        <v>1</v>
      </c>
      <c r="BR121" s="8">
        <v>51597553664</v>
      </c>
      <c r="BS121" s="8">
        <v>0</v>
      </c>
      <c r="BT121" s="8"/>
      <c r="BU121" s="8"/>
      <c r="BV121" s="8"/>
      <c r="BW121" s="8"/>
      <c r="BX121" s="8">
        <v>3.856367540705688E-3</v>
      </c>
      <c r="BY121" s="8"/>
      <c r="BZ121" s="8">
        <v>4</v>
      </c>
      <c r="CA121" s="7" t="s">
        <v>1143</v>
      </c>
      <c r="CB121" s="8">
        <v>504993000000</v>
      </c>
      <c r="CC121" s="8">
        <v>6425.655029296875</v>
      </c>
      <c r="CD121" s="8"/>
      <c r="CE121" s="8"/>
      <c r="CF121" s="8">
        <v>0.20000000298023224</v>
      </c>
      <c r="CG121" s="8">
        <v>780818005.35565305</v>
      </c>
      <c r="CH121" s="8">
        <v>0</v>
      </c>
      <c r="CI121" s="8" t="s">
        <v>1148</v>
      </c>
      <c r="CJ121" s="8">
        <v>0</v>
      </c>
      <c r="CK121" s="8">
        <v>0</v>
      </c>
      <c r="CL121" s="8">
        <v>1</v>
      </c>
      <c r="CM121" s="8">
        <v>0</v>
      </c>
      <c r="CN121" s="8">
        <v>0</v>
      </c>
      <c r="CO121" s="8">
        <v>0</v>
      </c>
      <c r="CP121" s="8">
        <v>0</v>
      </c>
      <c r="CQ121" s="8">
        <v>0</v>
      </c>
      <c r="CR121" s="8">
        <v>0</v>
      </c>
      <c r="CS121" s="8">
        <v>0</v>
      </c>
      <c r="CT121" s="8">
        <v>0</v>
      </c>
      <c r="CU121" s="8">
        <v>1</v>
      </c>
      <c r="CV121" s="8">
        <v>0</v>
      </c>
      <c r="CW121" s="8">
        <v>0</v>
      </c>
      <c r="CX121" s="8">
        <v>0</v>
      </c>
      <c r="CY121" s="8">
        <v>0</v>
      </c>
      <c r="CZ121" s="9">
        <f>IFERROR(VLOOKUP(A121,'FSI2020 Results'!B:H,4,0),"")</f>
        <v>448.85821852122143</v>
      </c>
      <c r="DA121" s="9">
        <f>IFERROR(VLOOKUP(A121,'FSI2020 Results'!B:H,5,0),"")</f>
        <v>1.3181988548325226E-2</v>
      </c>
      <c r="DB121" s="9">
        <f>IFERROR(VLOOKUP(A121,'FSI2020 Results'!B:H,6,0),"")</f>
        <v>73.25</v>
      </c>
      <c r="DC121" s="9">
        <f>IFERROR(VLOOKUP($A121,'SS2020'!$A:$AB,24,0),"")</f>
        <v>73.25</v>
      </c>
      <c r="DD121" s="9">
        <f>IFERROR(VLOOKUP($A121,'SS2020'!$A:$AB,25,0),"")</f>
        <v>75.8</v>
      </c>
      <c r="DE121" s="9">
        <f>IFERROR(VLOOKUP($A121,'SS2020'!$A:$AB,26,0),"")</f>
        <v>75</v>
      </c>
      <c r="DF121" s="9">
        <f>IFERROR(VLOOKUP($A121,'SS2020'!$A:$AB,27,0),"")</f>
        <v>72.916666666666671</v>
      </c>
      <c r="DG121" s="39">
        <f>IFERROR(VLOOKUP(A121,'GSW2020'!A:D,4,0),"")</f>
        <v>1.4895630240523352E-3</v>
      </c>
      <c r="DH121" s="9">
        <f>IFERROR(VLOOKUP(A121,'GSW2020'!A:E,5,0),"")</f>
        <v>780818005.35565305</v>
      </c>
      <c r="DI121" s="9">
        <f t="shared" si="46"/>
        <v>1</v>
      </c>
      <c r="DJ121" s="9">
        <f t="shared" si="47"/>
        <v>1</v>
      </c>
      <c r="DK121" s="9" t="str">
        <f>IFERROR(IF(INDEX('FSI2020 Results'!A:A,MATCH('Country characteristics'!A239,'FSI2020 Results'!B:B,0))&lt;11,1,0),"")</f>
        <v/>
      </c>
      <c r="DL121" s="9" t="str">
        <f>IFERROR(IF(INDEX('FSI2020 Results'!A:A,MATCH('Country characteristics'!A239,'FSI2020 Results'!B:B,0))&lt;16,1,0),"")</f>
        <v/>
      </c>
      <c r="DM121" s="10">
        <f t="shared" si="48"/>
        <v>0</v>
      </c>
      <c r="DN121" s="9">
        <f t="shared" si="49"/>
        <v>0</v>
      </c>
      <c r="DO121" s="9">
        <f t="shared" si="50"/>
        <v>0</v>
      </c>
      <c r="DP121" s="10">
        <f t="shared" si="51"/>
        <v>0</v>
      </c>
      <c r="DQ121" s="9">
        <f t="shared" si="52"/>
        <v>0</v>
      </c>
      <c r="DR121" s="9">
        <f t="shared" si="53"/>
        <v>0</v>
      </c>
      <c r="DS121" s="9">
        <f t="shared" si="54"/>
        <v>0</v>
      </c>
      <c r="DT121" s="10">
        <f t="shared" si="55"/>
        <v>0</v>
      </c>
      <c r="DU121" s="10">
        <f t="shared" si="56"/>
        <v>0</v>
      </c>
      <c r="DV121" s="9">
        <f t="shared" si="57"/>
        <v>0</v>
      </c>
      <c r="DW121" s="9">
        <f t="shared" si="58"/>
        <v>0</v>
      </c>
      <c r="DX121" s="9">
        <f t="shared" si="59"/>
        <v>0</v>
      </c>
      <c r="DY121" s="10">
        <f t="shared" si="60"/>
        <v>0</v>
      </c>
      <c r="DZ121" s="9">
        <f t="shared" si="61"/>
        <v>0</v>
      </c>
      <c r="EA121" s="10">
        <f t="shared" si="62"/>
        <v>0</v>
      </c>
      <c r="EB121" s="9">
        <f t="shared" si="63"/>
        <v>0</v>
      </c>
      <c r="EC121" s="9">
        <f t="shared" si="64"/>
        <v>1</v>
      </c>
      <c r="ED121" s="9">
        <f t="shared" si="65"/>
        <v>1</v>
      </c>
      <c r="EE121" s="9">
        <f t="shared" si="66"/>
        <v>0</v>
      </c>
      <c r="EF121" s="9">
        <v>1</v>
      </c>
      <c r="EG121" s="9">
        <f t="shared" si="67"/>
        <v>0</v>
      </c>
      <c r="EH121" s="9">
        <f t="shared" si="68"/>
        <v>0</v>
      </c>
      <c r="EI121" s="9">
        <f t="shared" si="69"/>
        <v>0</v>
      </c>
      <c r="EJ121" s="9">
        <f t="shared" si="70"/>
        <v>1</v>
      </c>
      <c r="EK121" s="9">
        <f t="shared" si="71"/>
        <v>0</v>
      </c>
      <c r="EL121" s="9">
        <f t="shared" si="72"/>
        <v>0</v>
      </c>
      <c r="EM121" s="9">
        <f t="shared" si="73"/>
        <v>0</v>
      </c>
      <c r="EN121" s="9">
        <f t="shared" si="74"/>
        <v>0</v>
      </c>
      <c r="EO121" s="9">
        <f t="shared" si="75"/>
        <v>0</v>
      </c>
      <c r="EP121" s="9">
        <f t="shared" si="76"/>
        <v>0</v>
      </c>
      <c r="EQ121" s="9">
        <f t="shared" si="77"/>
        <v>0</v>
      </c>
      <c r="ER121" s="9">
        <f t="shared" si="78"/>
        <v>1</v>
      </c>
      <c r="ES121" s="9">
        <f t="shared" si="79"/>
        <v>0</v>
      </c>
      <c r="ET121" s="10">
        <f t="shared" si="80"/>
        <v>0</v>
      </c>
      <c r="EU121" s="10">
        <f t="shared" si="81"/>
        <v>0</v>
      </c>
      <c r="EV121" s="10">
        <f t="shared" si="82"/>
        <v>0</v>
      </c>
      <c r="EW121" s="10">
        <f t="shared" si="83"/>
        <v>1</v>
      </c>
      <c r="EX121" s="10">
        <f t="shared" si="84"/>
        <v>0</v>
      </c>
      <c r="EY121" s="10">
        <f t="shared" si="85"/>
        <v>0</v>
      </c>
      <c r="EZ121" s="10">
        <f t="shared" si="86"/>
        <v>0</v>
      </c>
      <c r="FA121" s="10">
        <f t="shared" si="87"/>
        <v>1</v>
      </c>
      <c r="FB121" s="10">
        <f t="shared" si="88"/>
        <v>0</v>
      </c>
      <c r="FC121" s="10">
        <f t="shared" si="89"/>
        <v>0</v>
      </c>
      <c r="FD121" s="10">
        <f t="shared" si="90"/>
        <v>0</v>
      </c>
      <c r="FE121" s="10">
        <f t="shared" si="91"/>
        <v>0</v>
      </c>
    </row>
    <row r="122" spans="1:161">
      <c r="A122" t="s">
        <v>389</v>
      </c>
      <c r="B122" t="s">
        <v>389</v>
      </c>
      <c r="C122" t="s">
        <v>389</v>
      </c>
      <c r="D122">
        <v>1</v>
      </c>
      <c r="E122">
        <v>1</v>
      </c>
      <c r="F122" t="s">
        <v>390</v>
      </c>
      <c r="G122" t="s">
        <v>391</v>
      </c>
      <c r="H122" t="s">
        <v>389</v>
      </c>
      <c r="I122" s="8">
        <v>1</v>
      </c>
      <c r="J122" s="7" t="s">
        <v>1138</v>
      </c>
      <c r="K122" s="7" t="s">
        <v>1128</v>
      </c>
      <c r="L122" s="8">
        <v>0</v>
      </c>
      <c r="M122" s="8">
        <v>0</v>
      </c>
      <c r="N122" s="8">
        <v>0</v>
      </c>
      <c r="O122" s="8">
        <v>1</v>
      </c>
      <c r="P122" s="8">
        <v>0</v>
      </c>
      <c r="Q122" s="8">
        <v>0</v>
      </c>
      <c r="R122" s="8">
        <v>0</v>
      </c>
      <c r="S122" s="8">
        <v>1</v>
      </c>
      <c r="T122" s="8">
        <v>0</v>
      </c>
      <c r="U122" s="8">
        <v>0</v>
      </c>
      <c r="V122" s="8">
        <v>0</v>
      </c>
      <c r="W122" s="8">
        <v>0</v>
      </c>
      <c r="X122" s="8">
        <v>0</v>
      </c>
      <c r="Y122" s="8">
        <v>0</v>
      </c>
      <c r="Z122" s="8">
        <v>1</v>
      </c>
      <c r="AA122" s="8">
        <v>0</v>
      </c>
      <c r="AB122" s="7" t="s">
        <v>1137</v>
      </c>
      <c r="AC122" s="1">
        <v>0</v>
      </c>
      <c r="AD122" s="1">
        <v>0</v>
      </c>
      <c r="AE122" s="7" t="s">
        <v>1133</v>
      </c>
      <c r="AF122" s="8">
        <v>23808146748</v>
      </c>
      <c r="AG122" s="8"/>
      <c r="AH122" s="7" t="s">
        <v>896</v>
      </c>
      <c r="AI122" s="8"/>
      <c r="AJ122" s="8"/>
      <c r="AK122" s="8">
        <v>107</v>
      </c>
      <c r="AL122" s="8">
        <v>27.860719680786133</v>
      </c>
      <c r="AM122" s="8">
        <v>8.7859999621286988E-4</v>
      </c>
      <c r="AN122" s="8">
        <v>65.25</v>
      </c>
      <c r="AO122" s="36">
        <v>0.47</v>
      </c>
      <c r="AP122" s="36">
        <v>0.5</v>
      </c>
      <c r="AQ122" s="36">
        <v>0.9</v>
      </c>
      <c r="AR122" s="36">
        <v>0.5</v>
      </c>
      <c r="AS122" s="36">
        <v>0</v>
      </c>
      <c r="AT122" s="36">
        <v>1</v>
      </c>
      <c r="AU122" s="36">
        <v>1</v>
      </c>
      <c r="AV122" s="36">
        <v>1</v>
      </c>
      <c r="AW122" s="36">
        <v>0.5</v>
      </c>
      <c r="AX122" s="36">
        <v>1</v>
      </c>
      <c r="AY122" s="36">
        <v>0.875</v>
      </c>
      <c r="AZ122" s="36">
        <v>0.375</v>
      </c>
      <c r="BA122" s="36">
        <v>0</v>
      </c>
      <c r="BB122" s="36">
        <v>1</v>
      </c>
      <c r="BC122" s="36">
        <v>0.25</v>
      </c>
      <c r="BD122" s="36">
        <v>0.8</v>
      </c>
      <c r="BE122" s="36">
        <v>0.47</v>
      </c>
      <c r="BF122" s="36">
        <v>1</v>
      </c>
      <c r="BG122" s="36">
        <v>0.99</v>
      </c>
      <c r="BH122" s="36">
        <v>0.42</v>
      </c>
      <c r="BI122" s="36">
        <v>47.4</v>
      </c>
      <c r="BJ122" s="36">
        <v>90</v>
      </c>
      <c r="BK122" s="36">
        <v>55</v>
      </c>
      <c r="BL122" s="36">
        <v>72</v>
      </c>
      <c r="BM122" s="8">
        <v>1.0100000054080738E-6</v>
      </c>
      <c r="BN122" s="8">
        <v>464004.80839999998</v>
      </c>
      <c r="BO122" t="s">
        <v>389</v>
      </c>
      <c r="BP122" s="8">
        <v>1</v>
      </c>
      <c r="BQ122" s="8">
        <v>1</v>
      </c>
      <c r="BR122" s="8">
        <v>0</v>
      </c>
      <c r="BS122" s="8">
        <v>0</v>
      </c>
      <c r="BT122" s="8"/>
      <c r="BU122" s="8"/>
      <c r="BV122" s="8"/>
      <c r="BW122" s="8"/>
      <c r="BX122" s="8">
        <v>1.0044874097544536E-4</v>
      </c>
      <c r="BY122" s="8"/>
      <c r="BZ122" s="8">
        <v>6</v>
      </c>
      <c r="CA122" s="7" t="s">
        <v>896</v>
      </c>
      <c r="CB122" s="8">
        <v>23808146748</v>
      </c>
      <c r="CC122" s="8">
        <v>465.09173583984375</v>
      </c>
      <c r="CD122" s="8"/>
      <c r="CE122" s="8"/>
      <c r="CF122" s="8">
        <v>0.25</v>
      </c>
      <c r="CG122" s="8">
        <v>691059.28175793902</v>
      </c>
      <c r="CH122" s="8">
        <v>0</v>
      </c>
      <c r="CI122" s="8" t="s">
        <v>1138</v>
      </c>
      <c r="CJ122" s="8">
        <v>0</v>
      </c>
      <c r="CK122" s="8">
        <v>1</v>
      </c>
      <c r="CL122" s="8">
        <v>1</v>
      </c>
      <c r="CM122" s="8">
        <v>0</v>
      </c>
      <c r="CN122" s="8">
        <v>0</v>
      </c>
      <c r="CO122" s="8">
        <v>0</v>
      </c>
      <c r="CP122" s="8">
        <v>0</v>
      </c>
      <c r="CQ122" s="8">
        <v>1</v>
      </c>
      <c r="CR122" s="8">
        <v>1</v>
      </c>
      <c r="CS122" s="8">
        <v>0</v>
      </c>
      <c r="CT122" s="8">
        <v>0</v>
      </c>
      <c r="CU122" s="8">
        <v>0</v>
      </c>
      <c r="CV122" s="8">
        <v>0</v>
      </c>
      <c r="CW122" s="8">
        <v>1</v>
      </c>
      <c r="CX122" s="8">
        <v>0</v>
      </c>
      <c r="CY122" s="8">
        <v>0</v>
      </c>
      <c r="CZ122" s="9">
        <f>IFERROR(VLOOKUP(A122,'FSI2020 Results'!B:H,4,0),"")</f>
        <v>29.633588340495905</v>
      </c>
      <c r="DA122" s="9">
        <f>IFERROR(VLOOKUP(A122,'FSI2020 Results'!B:H,5,0),"")</f>
        <v>8.7027396632536529E-4</v>
      </c>
      <c r="DB122" s="9">
        <f>IFERROR(VLOOKUP(A122,'FSI2020 Results'!B:H,6,0),"")</f>
        <v>64.653499999999994</v>
      </c>
      <c r="DC122" s="9">
        <f>IFERROR(VLOOKUP($A122,'SS2020'!$A:$AB,24,0),"")</f>
        <v>64.653499999999994</v>
      </c>
      <c r="DD122" s="9">
        <f>IFERROR(VLOOKUP($A122,'SS2020'!$A:$AB,25,0),"")</f>
        <v>51</v>
      </c>
      <c r="DE122" s="9">
        <f>IFERROR(VLOOKUP($A122,'SS2020'!$A:$AB,26,0),"")</f>
        <v>95</v>
      </c>
      <c r="DF122" s="9">
        <f>IFERROR(VLOOKUP($A122,'SS2020'!$A:$AB,27,0),"")</f>
        <v>50.833333333333336</v>
      </c>
      <c r="DG122" s="39">
        <f>IFERROR(VLOOKUP(A122,'GSW2020'!A:D,4,0),"")</f>
        <v>1.3183307076351577E-6</v>
      </c>
      <c r="DH122" s="9">
        <f>IFERROR(VLOOKUP(A122,'GSW2020'!A:E,5,0),"")</f>
        <v>691059.28175793902</v>
      </c>
      <c r="DI122" s="9">
        <f t="shared" si="46"/>
        <v>1</v>
      </c>
      <c r="DJ122" s="9">
        <f t="shared" si="47"/>
        <v>1</v>
      </c>
      <c r="DK122" s="9" t="str">
        <f>IFERROR(IF(INDEX('FSI2020 Results'!A:A,MATCH('Country characteristics'!A245,'FSI2020 Results'!B:B,0))&lt;11,1,0),"")</f>
        <v/>
      </c>
      <c r="DL122" s="9" t="str">
        <f>IFERROR(IF(INDEX('FSI2020 Results'!A:A,MATCH('Country characteristics'!A245,'FSI2020 Results'!B:B,0))&lt;16,1,0),"")</f>
        <v/>
      </c>
      <c r="DM122" s="10">
        <f t="shared" si="48"/>
        <v>0</v>
      </c>
      <c r="DN122" s="9">
        <f t="shared" si="49"/>
        <v>0</v>
      </c>
      <c r="DO122" s="9">
        <f t="shared" si="50"/>
        <v>0</v>
      </c>
      <c r="DP122" s="10">
        <f t="shared" si="51"/>
        <v>0</v>
      </c>
      <c r="DQ122" s="9">
        <f t="shared" si="52"/>
        <v>0</v>
      </c>
      <c r="DR122" s="9">
        <f t="shared" si="53"/>
        <v>0</v>
      </c>
      <c r="DS122" s="9">
        <f t="shared" si="54"/>
        <v>0</v>
      </c>
      <c r="DT122" s="10">
        <f t="shared" si="55"/>
        <v>0</v>
      </c>
      <c r="DU122" s="10">
        <f t="shared" si="56"/>
        <v>0</v>
      </c>
      <c r="DV122" s="9">
        <f t="shared" si="57"/>
        <v>0</v>
      </c>
      <c r="DW122" s="9">
        <f t="shared" si="58"/>
        <v>0</v>
      </c>
      <c r="DX122" s="9">
        <f t="shared" si="59"/>
        <v>0</v>
      </c>
      <c r="DY122" s="10">
        <f t="shared" si="60"/>
        <v>0</v>
      </c>
      <c r="DZ122" s="9">
        <f t="shared" si="61"/>
        <v>1</v>
      </c>
      <c r="EA122" s="10">
        <f t="shared" si="62"/>
        <v>1</v>
      </c>
      <c r="EB122" s="9">
        <f t="shared" si="63"/>
        <v>1</v>
      </c>
      <c r="EC122" s="9">
        <f t="shared" si="64"/>
        <v>1</v>
      </c>
      <c r="ED122" s="9">
        <f t="shared" si="65"/>
        <v>1</v>
      </c>
      <c r="EE122" s="9">
        <f t="shared" si="66"/>
        <v>0</v>
      </c>
      <c r="EF122" s="9">
        <v>1</v>
      </c>
      <c r="EG122" s="9">
        <f t="shared" si="67"/>
        <v>0</v>
      </c>
      <c r="EH122" s="9">
        <f t="shared" si="68"/>
        <v>0</v>
      </c>
      <c r="EI122" s="9">
        <f t="shared" si="69"/>
        <v>0</v>
      </c>
      <c r="EJ122" s="9">
        <f t="shared" si="70"/>
        <v>0</v>
      </c>
      <c r="EK122" s="9">
        <f t="shared" si="71"/>
        <v>0</v>
      </c>
      <c r="EL122" s="9">
        <f t="shared" si="72"/>
        <v>1</v>
      </c>
      <c r="EM122" s="9">
        <f t="shared" si="73"/>
        <v>0</v>
      </c>
      <c r="EN122" s="9">
        <f t="shared" si="74"/>
        <v>0</v>
      </c>
      <c r="EO122" s="9">
        <f t="shared" si="75"/>
        <v>0</v>
      </c>
      <c r="EP122" s="9">
        <f t="shared" si="76"/>
        <v>0</v>
      </c>
      <c r="EQ122" s="9">
        <f t="shared" si="77"/>
        <v>0</v>
      </c>
      <c r="ER122" s="9">
        <f t="shared" si="78"/>
        <v>0</v>
      </c>
      <c r="ES122" s="9">
        <f t="shared" si="79"/>
        <v>1</v>
      </c>
      <c r="ET122" s="10">
        <f t="shared" si="80"/>
        <v>0</v>
      </c>
      <c r="EU122" s="10">
        <f t="shared" si="81"/>
        <v>0</v>
      </c>
      <c r="EV122" s="10">
        <f t="shared" si="82"/>
        <v>1</v>
      </c>
      <c r="EW122" s="10">
        <f t="shared" si="83"/>
        <v>1</v>
      </c>
      <c r="EX122" s="10">
        <f t="shared" si="84"/>
        <v>0</v>
      </c>
      <c r="EY122" s="10">
        <f t="shared" si="85"/>
        <v>1</v>
      </c>
      <c r="EZ122" s="10">
        <f t="shared" si="86"/>
        <v>0</v>
      </c>
      <c r="FA122" s="10">
        <f t="shared" si="87"/>
        <v>0</v>
      </c>
      <c r="FB122" s="10">
        <f t="shared" si="88"/>
        <v>0</v>
      </c>
      <c r="FC122" s="10">
        <f t="shared" si="89"/>
        <v>1</v>
      </c>
      <c r="FD122" s="10">
        <f t="shared" si="90"/>
        <v>0</v>
      </c>
      <c r="FE122" s="10">
        <f t="shared" si="91"/>
        <v>0</v>
      </c>
    </row>
    <row r="123" spans="1:161">
      <c r="A123" t="s">
        <v>242</v>
      </c>
      <c r="D123">
        <v>0</v>
      </c>
      <c r="E123">
        <v>1</v>
      </c>
      <c r="F123" t="s">
        <v>243</v>
      </c>
      <c r="G123" t="s">
        <v>244</v>
      </c>
      <c r="H123" t="s">
        <v>242</v>
      </c>
      <c r="I123" s="8">
        <v>1</v>
      </c>
      <c r="J123" s="7" t="s">
        <v>1127</v>
      </c>
      <c r="K123" s="7" t="s">
        <v>1128</v>
      </c>
      <c r="L123" s="8">
        <v>0</v>
      </c>
      <c r="M123" s="8">
        <v>0</v>
      </c>
      <c r="N123" s="8">
        <v>0</v>
      </c>
      <c r="O123" s="8">
        <v>1</v>
      </c>
      <c r="P123" s="8">
        <v>0</v>
      </c>
      <c r="Q123" s="8">
        <v>0</v>
      </c>
      <c r="R123" s="8">
        <v>0</v>
      </c>
      <c r="S123" s="8">
        <v>0</v>
      </c>
      <c r="T123" s="8">
        <v>0</v>
      </c>
      <c r="U123" s="8">
        <v>0</v>
      </c>
      <c r="V123" s="8">
        <v>0</v>
      </c>
      <c r="W123" s="8">
        <v>0</v>
      </c>
      <c r="X123" s="8">
        <v>0</v>
      </c>
      <c r="Y123" s="8">
        <v>0</v>
      </c>
      <c r="Z123" s="8">
        <v>0</v>
      </c>
      <c r="AA123" s="8">
        <v>0</v>
      </c>
      <c r="AB123" s="7" t="s">
        <v>1129</v>
      </c>
      <c r="AC123" s="1">
        <v>1</v>
      </c>
      <c r="AD123" s="1">
        <v>0</v>
      </c>
      <c r="AE123" s="7" t="s">
        <v>1136</v>
      </c>
      <c r="AF123" s="8">
        <v>39871132268</v>
      </c>
      <c r="AG123" s="8"/>
      <c r="AH123" s="7" t="s">
        <v>896</v>
      </c>
      <c r="AI123" s="8"/>
      <c r="AJ123" s="8"/>
      <c r="AK123" s="8"/>
      <c r="AL123" s="8"/>
      <c r="AM123" s="8"/>
      <c r="AN123" s="8"/>
      <c r="AO123" s="36" t="s">
        <v>896</v>
      </c>
      <c r="AP123" s="36" t="s">
        <v>896</v>
      </c>
      <c r="AQ123" s="36" t="s">
        <v>896</v>
      </c>
      <c r="AR123" s="36" t="s">
        <v>896</v>
      </c>
      <c r="AS123" s="36" t="s">
        <v>896</v>
      </c>
      <c r="AT123" s="36" t="s">
        <v>896</v>
      </c>
      <c r="AU123" s="36" t="s">
        <v>896</v>
      </c>
      <c r="AV123" s="36" t="s">
        <v>896</v>
      </c>
      <c r="AW123" s="36" t="s">
        <v>896</v>
      </c>
      <c r="AX123" s="36" t="s">
        <v>896</v>
      </c>
      <c r="AY123" s="36" t="s">
        <v>896</v>
      </c>
      <c r="AZ123" s="36" t="s">
        <v>896</v>
      </c>
      <c r="BA123" s="36" t="s">
        <v>896</v>
      </c>
      <c r="BB123" s="36" t="s">
        <v>896</v>
      </c>
      <c r="BC123" s="36" t="s">
        <v>896</v>
      </c>
      <c r="BD123" s="36" t="s">
        <v>896</v>
      </c>
      <c r="BE123" s="36" t="s">
        <v>896</v>
      </c>
      <c r="BF123" s="36" t="s">
        <v>896</v>
      </c>
      <c r="BG123" s="36" t="s">
        <v>896</v>
      </c>
      <c r="BH123" s="36" t="s">
        <v>896</v>
      </c>
      <c r="BI123" s="36" t="s">
        <v>896</v>
      </c>
      <c r="BJ123" s="36" t="s">
        <v>896</v>
      </c>
      <c r="BK123" s="36" t="s">
        <v>896</v>
      </c>
      <c r="BL123" s="36" t="s">
        <v>896</v>
      </c>
      <c r="BM123" s="8">
        <v>1.4020000526215881E-4</v>
      </c>
      <c r="BN123" s="8" t="s">
        <v>896</v>
      </c>
      <c r="BO123" t="s">
        <v>242</v>
      </c>
      <c r="BP123" s="8">
        <v>0</v>
      </c>
      <c r="BQ123" s="8">
        <v>1</v>
      </c>
      <c r="BR123" s="8">
        <v>0</v>
      </c>
      <c r="BS123" s="8">
        <v>0</v>
      </c>
      <c r="BT123" s="8"/>
      <c r="BU123" s="8"/>
      <c r="BV123" s="8"/>
      <c r="BW123" s="8"/>
      <c r="BX123" s="8">
        <v>7.5394181058633124E-5</v>
      </c>
      <c r="BY123" s="8"/>
      <c r="BZ123" s="8">
        <v>4</v>
      </c>
      <c r="CA123" s="7" t="s">
        <v>896</v>
      </c>
      <c r="CB123" s="8">
        <v>39871132268</v>
      </c>
      <c r="CC123" s="8">
        <v>871.20069885253906</v>
      </c>
      <c r="CD123" s="8"/>
      <c r="CE123" s="8"/>
      <c r="CF123" s="8">
        <v>0.25</v>
      </c>
      <c r="CG123" s="8">
        <v>66342593.758657999</v>
      </c>
      <c r="CH123" s="8">
        <v>0</v>
      </c>
      <c r="CI123" s="8" t="s">
        <v>1014</v>
      </c>
      <c r="CJ123" s="8">
        <v>0</v>
      </c>
      <c r="CK123" s="8">
        <v>0</v>
      </c>
      <c r="CL123" s="8">
        <v>1</v>
      </c>
      <c r="CM123" s="8">
        <v>0</v>
      </c>
      <c r="CN123" s="8">
        <v>0</v>
      </c>
      <c r="CO123" s="8">
        <v>0</v>
      </c>
      <c r="CP123" s="8">
        <v>0</v>
      </c>
      <c r="CQ123" s="8">
        <v>0</v>
      </c>
      <c r="CR123" s="8">
        <v>0</v>
      </c>
      <c r="CS123" s="8">
        <v>1</v>
      </c>
      <c r="CT123" s="8">
        <v>1</v>
      </c>
      <c r="CU123" s="8">
        <v>0</v>
      </c>
      <c r="CV123" s="8">
        <v>0</v>
      </c>
      <c r="CW123" s="8">
        <v>0</v>
      </c>
      <c r="CX123" s="8">
        <v>0</v>
      </c>
      <c r="CY123" s="8">
        <v>0</v>
      </c>
      <c r="CZ123" s="9">
        <f>IFERROR(VLOOKUP(A123,'FSI2020 Results'!B:H,4,0),"")</f>
        <v>147.48308321752813</v>
      </c>
      <c r="DA123" s="9">
        <f>IFERROR(VLOOKUP(A123,'FSI2020 Results'!B:H,5,0),"")</f>
        <v>4.3312570291129393E-3</v>
      </c>
      <c r="DB123" s="9">
        <f>IFERROR(VLOOKUP(A123,'FSI2020 Results'!B:H,6,0),"")</f>
        <v>66.474999999999994</v>
      </c>
      <c r="DC123" s="9">
        <f>IFERROR(VLOOKUP($A123,'SS2020'!$A:$AB,24,0),"")</f>
        <v>66.474999999999994</v>
      </c>
      <c r="DD123" s="9">
        <f>IFERROR(VLOOKUP($A123,'SS2020'!$A:$AB,25,0),"")</f>
        <v>62.4</v>
      </c>
      <c r="DE123" s="9">
        <f>IFERROR(VLOOKUP($A123,'SS2020'!$A:$AB,26,0),"")</f>
        <v>93</v>
      </c>
      <c r="DF123" s="9">
        <f>IFERROR(VLOOKUP($A123,'SS2020'!$A:$AB,27,0),"")</f>
        <v>65.833333333333329</v>
      </c>
      <c r="DG123" s="39">
        <f>IFERROR(VLOOKUP(A123,'GSW2020'!A:D,4,0),"")</f>
        <v>1.2656147002861469E-4</v>
      </c>
      <c r="DH123" s="9">
        <f>IFERROR(VLOOKUP(A123,'GSW2020'!A:E,5,0),"")</f>
        <v>66342593.758657999</v>
      </c>
      <c r="DI123" s="9">
        <f t="shared" si="46"/>
        <v>1</v>
      </c>
      <c r="DJ123" s="9">
        <f t="shared" si="47"/>
        <v>1</v>
      </c>
      <c r="DK123" s="9" t="str">
        <f>IFERROR(IF(INDEX('FSI2020 Results'!A:A,MATCH('Country characteristics'!A246,'FSI2020 Results'!B:B,0))&lt;11,1,0),"")</f>
        <v/>
      </c>
      <c r="DL123" s="9" t="str">
        <f>IFERROR(IF(INDEX('FSI2020 Results'!A:A,MATCH('Country characteristics'!A246,'FSI2020 Results'!B:B,0))&lt;16,1,0),"")</f>
        <v/>
      </c>
      <c r="DM123" s="10">
        <f t="shared" si="48"/>
        <v>0</v>
      </c>
      <c r="DN123" s="9">
        <f t="shared" si="49"/>
        <v>0</v>
      </c>
      <c r="DO123" s="9">
        <f t="shared" si="50"/>
        <v>0</v>
      </c>
      <c r="DP123" s="10">
        <f t="shared" si="51"/>
        <v>0</v>
      </c>
      <c r="DQ123" s="9">
        <f t="shared" si="52"/>
        <v>0</v>
      </c>
      <c r="DR123" s="9">
        <f t="shared" si="53"/>
        <v>0</v>
      </c>
      <c r="DS123" s="9">
        <f t="shared" si="54"/>
        <v>0</v>
      </c>
      <c r="DT123" s="10">
        <f t="shared" si="55"/>
        <v>0</v>
      </c>
      <c r="DU123" s="10">
        <f t="shared" si="56"/>
        <v>0</v>
      </c>
      <c r="DV123" s="9">
        <f t="shared" si="57"/>
        <v>0</v>
      </c>
      <c r="DW123" s="9">
        <f t="shared" si="58"/>
        <v>0</v>
      </c>
      <c r="DX123" s="9">
        <f t="shared" si="59"/>
        <v>0</v>
      </c>
      <c r="DY123" s="10">
        <f t="shared" si="60"/>
        <v>0</v>
      </c>
      <c r="DZ123" s="9">
        <f t="shared" si="61"/>
        <v>0</v>
      </c>
      <c r="EA123" s="10">
        <f t="shared" si="62"/>
        <v>0</v>
      </c>
      <c r="EB123" s="9">
        <f t="shared" si="63"/>
        <v>0</v>
      </c>
      <c r="EC123" s="9">
        <f t="shared" si="64"/>
        <v>1</v>
      </c>
      <c r="ED123" s="9">
        <f t="shared" si="65"/>
        <v>1</v>
      </c>
      <c r="EE123" s="9">
        <f t="shared" si="66"/>
        <v>0</v>
      </c>
      <c r="EF123" s="9">
        <v>1</v>
      </c>
      <c r="EG123" s="9">
        <f t="shared" si="67"/>
        <v>0</v>
      </c>
      <c r="EH123" s="9">
        <f t="shared" si="68"/>
        <v>0</v>
      </c>
      <c r="EI123" s="9">
        <f t="shared" si="69"/>
        <v>1</v>
      </c>
      <c r="EJ123" s="9">
        <f t="shared" si="70"/>
        <v>0</v>
      </c>
      <c r="EK123" s="9">
        <f t="shared" si="71"/>
        <v>0</v>
      </c>
      <c r="EL123" s="9">
        <f t="shared" si="72"/>
        <v>0</v>
      </c>
      <c r="EM123" s="9">
        <f t="shared" si="73"/>
        <v>0</v>
      </c>
      <c r="EN123" s="9">
        <f t="shared" si="74"/>
        <v>1</v>
      </c>
      <c r="EO123" s="9">
        <f t="shared" si="75"/>
        <v>0</v>
      </c>
      <c r="EP123" s="9">
        <f t="shared" si="76"/>
        <v>0</v>
      </c>
      <c r="EQ123" s="9">
        <f t="shared" si="77"/>
        <v>1</v>
      </c>
      <c r="ER123" s="9">
        <f t="shared" si="78"/>
        <v>0</v>
      </c>
      <c r="ES123" s="9">
        <f t="shared" si="79"/>
        <v>0</v>
      </c>
      <c r="ET123" s="10">
        <f t="shared" si="80"/>
        <v>0</v>
      </c>
      <c r="EU123" s="10">
        <f t="shared" si="81"/>
        <v>0</v>
      </c>
      <c r="EV123" s="10">
        <f t="shared" si="82"/>
        <v>0</v>
      </c>
      <c r="EW123" s="10">
        <f t="shared" si="83"/>
        <v>1</v>
      </c>
      <c r="EX123" s="10">
        <f t="shared" si="84"/>
        <v>0</v>
      </c>
      <c r="EY123" s="10">
        <f t="shared" si="85"/>
        <v>0</v>
      </c>
      <c r="EZ123" s="10">
        <f t="shared" si="86"/>
        <v>1</v>
      </c>
      <c r="FA123" s="10">
        <f t="shared" si="87"/>
        <v>0</v>
      </c>
      <c r="FB123" s="10">
        <f t="shared" si="88"/>
        <v>0</v>
      </c>
      <c r="FC123" s="10">
        <f t="shared" si="89"/>
        <v>0</v>
      </c>
      <c r="FD123" s="10">
        <f t="shared" si="90"/>
        <v>0</v>
      </c>
      <c r="FE123" s="10">
        <f t="shared" si="91"/>
        <v>0</v>
      </c>
    </row>
    <row r="124" spans="1:161">
      <c r="A124" t="s">
        <v>173</v>
      </c>
      <c r="B124" t="s">
        <v>173</v>
      </c>
      <c r="C124" t="s">
        <v>1198</v>
      </c>
      <c r="D124">
        <v>1</v>
      </c>
      <c r="E124">
        <v>1</v>
      </c>
      <c r="F124" t="s">
        <v>174</v>
      </c>
      <c r="G124" t="s">
        <v>175</v>
      </c>
      <c r="H124" t="s">
        <v>173</v>
      </c>
      <c r="I124" s="8">
        <v>1</v>
      </c>
      <c r="J124" s="7" t="s">
        <v>1157</v>
      </c>
      <c r="K124" s="7" t="s">
        <v>1128</v>
      </c>
      <c r="L124" s="8">
        <v>0</v>
      </c>
      <c r="M124" s="8">
        <v>1</v>
      </c>
      <c r="N124" s="8">
        <v>0</v>
      </c>
      <c r="O124" s="8">
        <v>1</v>
      </c>
      <c r="P124" s="8">
        <v>0</v>
      </c>
      <c r="Q124" s="8">
        <v>0</v>
      </c>
      <c r="R124" s="8">
        <v>0</v>
      </c>
      <c r="S124" s="8">
        <v>0</v>
      </c>
      <c r="T124" s="8">
        <v>0</v>
      </c>
      <c r="U124" s="8">
        <v>0</v>
      </c>
      <c r="V124" s="8">
        <v>0</v>
      </c>
      <c r="W124" s="8">
        <v>0</v>
      </c>
      <c r="X124" s="8">
        <v>0</v>
      </c>
      <c r="Y124" s="8">
        <v>0</v>
      </c>
      <c r="Z124" s="8">
        <v>0</v>
      </c>
      <c r="AA124" s="8">
        <v>1</v>
      </c>
      <c r="AB124" s="7" t="s">
        <v>1132</v>
      </c>
      <c r="AC124" s="1">
        <v>0</v>
      </c>
      <c r="AD124" s="1">
        <v>0</v>
      </c>
      <c r="AE124" s="7" t="s">
        <v>1130</v>
      </c>
      <c r="AF124" s="8">
        <v>771350000000</v>
      </c>
      <c r="AG124" s="8"/>
      <c r="AH124" s="7" t="s">
        <v>896</v>
      </c>
      <c r="AI124" s="8"/>
      <c r="AJ124" s="8"/>
      <c r="AK124" s="8">
        <v>30</v>
      </c>
      <c r="AL124" s="8">
        <v>353.8883056640625</v>
      </c>
      <c r="AM124" s="8">
        <v>1.1159899644553661E-2</v>
      </c>
      <c r="AN124" s="8">
        <v>67.974998474121094</v>
      </c>
      <c r="AO124" s="36">
        <v>0.7</v>
      </c>
      <c r="AP124" s="36">
        <v>0.75</v>
      </c>
      <c r="AQ124" s="36">
        <v>1</v>
      </c>
      <c r="AR124" s="36">
        <v>0.5</v>
      </c>
      <c r="AS124" s="36">
        <v>1</v>
      </c>
      <c r="AT124" s="36">
        <v>1</v>
      </c>
      <c r="AU124" s="36">
        <v>1</v>
      </c>
      <c r="AV124" s="36">
        <v>1</v>
      </c>
      <c r="AW124" s="36">
        <v>1</v>
      </c>
      <c r="AX124" s="36">
        <v>1</v>
      </c>
      <c r="AY124" s="36">
        <v>0.625</v>
      </c>
      <c r="AZ124" s="36">
        <v>0</v>
      </c>
      <c r="BA124" s="36">
        <v>0.3</v>
      </c>
      <c r="BB124" s="36">
        <v>0.75</v>
      </c>
      <c r="BC124" s="36">
        <v>0.5</v>
      </c>
      <c r="BD124" s="36">
        <v>0.3</v>
      </c>
      <c r="BE124" s="36">
        <v>0.62</v>
      </c>
      <c r="BF124" s="36">
        <v>0.75</v>
      </c>
      <c r="BG124" s="36">
        <v>0.47</v>
      </c>
      <c r="BH124" s="36">
        <v>0.33</v>
      </c>
      <c r="BI124" s="36">
        <v>79</v>
      </c>
      <c r="BJ124" s="36">
        <v>100</v>
      </c>
      <c r="BK124" s="36">
        <v>41.25</v>
      </c>
      <c r="BL124" s="36">
        <v>54.25</v>
      </c>
      <c r="BM124" s="8">
        <v>1.4303999487310648E-3</v>
      </c>
      <c r="BN124" s="8">
        <v>658000000</v>
      </c>
      <c r="BO124" t="s">
        <v>173</v>
      </c>
      <c r="BP124" s="8">
        <v>1</v>
      </c>
      <c r="BQ124" s="8">
        <v>1</v>
      </c>
      <c r="BR124" s="8">
        <v>1143150848</v>
      </c>
      <c r="BS124" s="8">
        <v>0</v>
      </c>
      <c r="BT124" s="8"/>
      <c r="BU124" s="8"/>
      <c r="BV124" s="8"/>
      <c r="BW124" s="8"/>
      <c r="BX124" s="8">
        <v>2.4106851312595081E-3</v>
      </c>
      <c r="BY124" s="8"/>
      <c r="BZ124" s="8">
        <v>16</v>
      </c>
      <c r="CA124" s="7" t="s">
        <v>1139</v>
      </c>
      <c r="CB124" s="8">
        <v>771350000000</v>
      </c>
      <c r="CC124" s="8">
        <v>7300</v>
      </c>
      <c r="CD124" s="8"/>
      <c r="CE124" s="8"/>
      <c r="CF124" s="8">
        <v>0.2199999988079071</v>
      </c>
      <c r="CG124" s="8">
        <v>645000000</v>
      </c>
      <c r="CH124" s="8">
        <v>0</v>
      </c>
      <c r="CI124" s="8" t="s">
        <v>1148</v>
      </c>
      <c r="CJ124" s="8">
        <v>0</v>
      </c>
      <c r="CK124" s="8">
        <v>0</v>
      </c>
      <c r="CL124" s="8">
        <v>0</v>
      </c>
      <c r="CM124" s="8">
        <v>0</v>
      </c>
      <c r="CN124" s="8">
        <v>1</v>
      </c>
      <c r="CO124" s="8">
        <v>1</v>
      </c>
      <c r="CP124" s="8">
        <v>0</v>
      </c>
      <c r="CQ124" s="8">
        <v>0</v>
      </c>
      <c r="CR124" s="8">
        <v>0</v>
      </c>
      <c r="CS124" s="8">
        <v>1</v>
      </c>
      <c r="CT124" s="8">
        <v>0</v>
      </c>
      <c r="CU124" s="8">
        <v>1</v>
      </c>
      <c r="CV124" s="8">
        <v>0</v>
      </c>
      <c r="CW124" s="8">
        <v>0</v>
      </c>
      <c r="CX124" s="8">
        <v>0</v>
      </c>
      <c r="CY124" s="8">
        <v>0</v>
      </c>
      <c r="CZ124" s="9">
        <f>IFERROR(VLOOKUP(A124,'FSI2020 Results'!B:H,4,0),"")</f>
        <v>225.72196550581771</v>
      </c>
      <c r="DA124" s="9">
        <f>IFERROR(VLOOKUP(A124,'FSI2020 Results'!B:H,5,0),"")</f>
        <v>6.6289626470601749E-3</v>
      </c>
      <c r="DB124" s="9">
        <f>IFERROR(VLOOKUP(A124,'FSI2020 Results'!B:H,6,0),"")</f>
        <v>59.5</v>
      </c>
      <c r="DC124" s="9">
        <f>IFERROR(VLOOKUP($A124,'SS2020'!$A:$AB,24,0),"")</f>
        <v>59.5</v>
      </c>
      <c r="DD124" s="9">
        <f>IFERROR(VLOOKUP($A124,'SS2020'!$A:$AB,25,0),"")</f>
        <v>76.400000000000006</v>
      </c>
      <c r="DE124" s="9">
        <f>IFERROR(VLOOKUP($A124,'SS2020'!$A:$AB,26,0),"")</f>
        <v>97.5</v>
      </c>
      <c r="DF124" s="9">
        <f>IFERROR(VLOOKUP($A124,'SS2020'!$A:$AB,27,0),"")</f>
        <v>37.083333333333336</v>
      </c>
      <c r="DG124" s="39">
        <f>IFERROR(VLOOKUP(A124,'GSW2020'!A:D,4,0),"")</f>
        <v>1.2304636213865713E-3</v>
      </c>
      <c r="DH124" s="9">
        <f>IFERROR(VLOOKUP(A124,'GSW2020'!A:E,5,0),"")</f>
        <v>645000000</v>
      </c>
      <c r="DI124" s="9">
        <f t="shared" si="46"/>
        <v>1</v>
      </c>
      <c r="DJ124" s="9">
        <f t="shared" si="47"/>
        <v>1</v>
      </c>
      <c r="DK124" s="9" t="str">
        <f>IFERROR(IF(INDEX('FSI2020 Results'!A:A,MATCH('Country characteristics'!A247,'FSI2020 Results'!B:B,0))&lt;11,1,0),"")</f>
        <v/>
      </c>
      <c r="DL124" s="9" t="str">
        <f>IFERROR(IF(INDEX('FSI2020 Results'!A:A,MATCH('Country characteristics'!A247,'FSI2020 Results'!B:B,0))&lt;16,1,0),"")</f>
        <v/>
      </c>
      <c r="DM124" s="10">
        <f t="shared" si="48"/>
        <v>0</v>
      </c>
      <c r="DN124" s="9">
        <f t="shared" si="49"/>
        <v>0</v>
      </c>
      <c r="DO124" s="9">
        <f t="shared" si="50"/>
        <v>0</v>
      </c>
      <c r="DP124" s="10">
        <f t="shared" si="51"/>
        <v>0</v>
      </c>
      <c r="DQ124" s="9">
        <f t="shared" si="52"/>
        <v>0</v>
      </c>
      <c r="DR124" s="9">
        <f t="shared" si="53"/>
        <v>0</v>
      </c>
      <c r="DS124" s="9">
        <f t="shared" si="54"/>
        <v>0</v>
      </c>
      <c r="DT124" s="10">
        <f t="shared" si="55"/>
        <v>1</v>
      </c>
      <c r="DU124" s="10">
        <f t="shared" si="56"/>
        <v>0</v>
      </c>
      <c r="DV124" s="9">
        <f t="shared" si="57"/>
        <v>1</v>
      </c>
      <c r="DW124" s="9">
        <f t="shared" si="58"/>
        <v>0</v>
      </c>
      <c r="DX124" s="9">
        <f t="shared" si="59"/>
        <v>0</v>
      </c>
      <c r="DY124" s="10">
        <f t="shared" si="60"/>
        <v>0</v>
      </c>
      <c r="DZ124" s="9">
        <f t="shared" si="61"/>
        <v>0</v>
      </c>
      <c r="EA124" s="10">
        <f t="shared" si="62"/>
        <v>0</v>
      </c>
      <c r="EB124" s="9">
        <f t="shared" si="63"/>
        <v>0</v>
      </c>
      <c r="EC124" s="9">
        <f t="shared" si="64"/>
        <v>0</v>
      </c>
      <c r="ED124" s="9">
        <f t="shared" si="65"/>
        <v>0</v>
      </c>
      <c r="EE124" s="9">
        <f t="shared" si="66"/>
        <v>0</v>
      </c>
      <c r="EF124" s="9">
        <v>1</v>
      </c>
      <c r="EG124" s="9">
        <f t="shared" si="67"/>
        <v>0</v>
      </c>
      <c r="EH124" s="9">
        <f t="shared" si="68"/>
        <v>1</v>
      </c>
      <c r="EI124" s="9">
        <f t="shared" si="69"/>
        <v>0</v>
      </c>
      <c r="EJ124" s="9">
        <f t="shared" si="70"/>
        <v>0</v>
      </c>
      <c r="EK124" s="9">
        <f t="shared" si="71"/>
        <v>0</v>
      </c>
      <c r="EL124" s="9">
        <f t="shared" si="72"/>
        <v>0</v>
      </c>
      <c r="EM124" s="9">
        <f t="shared" si="73"/>
        <v>0</v>
      </c>
      <c r="EN124" s="9">
        <f t="shared" si="74"/>
        <v>0</v>
      </c>
      <c r="EO124" s="9">
        <f t="shared" si="75"/>
        <v>0</v>
      </c>
      <c r="EP124" s="9">
        <f t="shared" si="76"/>
        <v>0</v>
      </c>
      <c r="EQ124" s="9">
        <f t="shared" si="77"/>
        <v>0</v>
      </c>
      <c r="ER124" s="9">
        <f t="shared" si="78"/>
        <v>1</v>
      </c>
      <c r="ES124" s="9">
        <f t="shared" si="79"/>
        <v>0</v>
      </c>
      <c r="ET124" s="10">
        <f t="shared" si="80"/>
        <v>0</v>
      </c>
      <c r="EU124" s="10">
        <f t="shared" si="81"/>
        <v>1</v>
      </c>
      <c r="EV124" s="10">
        <f t="shared" si="82"/>
        <v>0</v>
      </c>
      <c r="EW124" s="10">
        <f t="shared" si="83"/>
        <v>0</v>
      </c>
      <c r="EX124" s="10">
        <f t="shared" si="84"/>
        <v>0</v>
      </c>
      <c r="EY124" s="10">
        <f t="shared" si="85"/>
        <v>0</v>
      </c>
      <c r="EZ124" s="10">
        <f t="shared" si="86"/>
        <v>0</v>
      </c>
      <c r="FA124" s="10">
        <f t="shared" si="87"/>
        <v>1</v>
      </c>
      <c r="FB124" s="10">
        <f t="shared" si="88"/>
        <v>0</v>
      </c>
      <c r="FC124" s="10">
        <f t="shared" si="89"/>
        <v>0</v>
      </c>
      <c r="FD124" s="10">
        <f t="shared" si="90"/>
        <v>0</v>
      </c>
      <c r="FE124" s="10">
        <f t="shared" si="91"/>
        <v>0</v>
      </c>
    </row>
    <row r="125" spans="1:161">
      <c r="A125" t="s">
        <v>284</v>
      </c>
      <c r="B125" t="s">
        <v>284</v>
      </c>
      <c r="C125" t="s">
        <v>284</v>
      </c>
      <c r="D125">
        <v>1</v>
      </c>
      <c r="E125">
        <v>1</v>
      </c>
      <c r="F125" t="s">
        <v>285</v>
      </c>
      <c r="G125" t="s">
        <v>286</v>
      </c>
      <c r="H125" t="s">
        <v>284</v>
      </c>
      <c r="I125" s="8"/>
      <c r="J125" s="7" t="s">
        <v>896</v>
      </c>
      <c r="K125" s="7" t="s">
        <v>1128</v>
      </c>
      <c r="L125" s="8">
        <v>0</v>
      </c>
      <c r="M125" s="8">
        <v>0</v>
      </c>
      <c r="N125" s="8">
        <v>1</v>
      </c>
      <c r="O125" s="8">
        <v>1</v>
      </c>
      <c r="P125" s="8">
        <v>1</v>
      </c>
      <c r="Q125" s="8">
        <v>0</v>
      </c>
      <c r="R125" s="8">
        <v>1</v>
      </c>
      <c r="S125" s="8">
        <v>0</v>
      </c>
      <c r="T125" s="8">
        <v>0</v>
      </c>
      <c r="U125" s="8">
        <v>0</v>
      </c>
      <c r="V125" s="8">
        <v>0</v>
      </c>
      <c r="W125" s="8">
        <v>1</v>
      </c>
      <c r="X125" s="8">
        <v>0</v>
      </c>
      <c r="Y125" s="8">
        <v>1</v>
      </c>
      <c r="Z125" s="8">
        <v>0</v>
      </c>
      <c r="AA125" s="8">
        <v>0</v>
      </c>
      <c r="AB125" s="7" t="s">
        <v>1137</v>
      </c>
      <c r="AC125" s="1">
        <v>0</v>
      </c>
      <c r="AD125" s="1">
        <v>0</v>
      </c>
      <c r="AE125" s="7" t="s">
        <v>1133</v>
      </c>
      <c r="AF125" s="8">
        <v>1022312010</v>
      </c>
      <c r="AG125" s="8"/>
      <c r="AH125" s="7" t="s">
        <v>896</v>
      </c>
      <c r="AI125" s="8"/>
      <c r="AJ125" s="8"/>
      <c r="AK125" s="8">
        <v>87</v>
      </c>
      <c r="AL125" s="8">
        <v>98.0782470703125</v>
      </c>
      <c r="AM125" s="8">
        <v>3.0928999185562134E-3</v>
      </c>
      <c r="AN125" s="8">
        <v>76.775001525878906</v>
      </c>
      <c r="AO125" s="36">
        <v>0.73</v>
      </c>
      <c r="AP125" s="36">
        <v>0.5</v>
      </c>
      <c r="AQ125" s="36">
        <v>0.75</v>
      </c>
      <c r="AR125" s="36">
        <v>1</v>
      </c>
      <c r="AS125" s="36">
        <v>1</v>
      </c>
      <c r="AT125" s="36">
        <v>1</v>
      </c>
      <c r="AU125" s="36">
        <v>1</v>
      </c>
      <c r="AV125" s="36">
        <v>1</v>
      </c>
      <c r="AW125" s="36">
        <v>0.5</v>
      </c>
      <c r="AX125" s="36">
        <v>1</v>
      </c>
      <c r="AY125" s="36">
        <v>1</v>
      </c>
      <c r="AZ125" s="36">
        <v>1</v>
      </c>
      <c r="BA125" s="36">
        <v>1</v>
      </c>
      <c r="BB125" s="36">
        <v>1</v>
      </c>
      <c r="BC125" s="36">
        <v>0.5</v>
      </c>
      <c r="BD125" s="36">
        <v>1</v>
      </c>
      <c r="BE125" s="36">
        <v>0.66</v>
      </c>
      <c r="BF125" s="36">
        <v>0.27</v>
      </c>
      <c r="BG125" s="36">
        <v>0</v>
      </c>
      <c r="BH125" s="36">
        <v>0.44500000000000001</v>
      </c>
      <c r="BI125" s="36">
        <v>79.599999999999994</v>
      </c>
      <c r="BJ125" s="36">
        <v>90</v>
      </c>
      <c r="BK125" s="36">
        <v>91.666669999999996</v>
      </c>
      <c r="BL125" s="36">
        <v>34.375</v>
      </c>
      <c r="BM125" s="8">
        <v>1.0200000360782724E-5</v>
      </c>
      <c r="BN125" s="8">
        <v>4682846</v>
      </c>
      <c r="BO125" t="s">
        <v>284</v>
      </c>
      <c r="BP125" s="8">
        <v>1</v>
      </c>
      <c r="BQ125" s="8">
        <v>1</v>
      </c>
      <c r="BR125" s="8">
        <v>0</v>
      </c>
      <c r="BS125" s="8">
        <v>1</v>
      </c>
      <c r="BT125" s="8">
        <v>32</v>
      </c>
      <c r="BU125" s="8">
        <v>265.4707389758496</v>
      </c>
      <c r="BV125" s="8">
        <v>6.9887911151693943E-3</v>
      </c>
      <c r="BW125" s="8">
        <v>100</v>
      </c>
      <c r="BX125" s="8">
        <v>1.8708974206221401E-5</v>
      </c>
      <c r="BY125" s="8">
        <v>0</v>
      </c>
      <c r="BZ125" s="8">
        <v>2</v>
      </c>
      <c r="CA125" s="7" t="s">
        <v>896</v>
      </c>
      <c r="CB125" s="8">
        <v>1022312010</v>
      </c>
      <c r="CC125" s="8"/>
      <c r="CD125" s="8"/>
      <c r="CE125" s="8"/>
      <c r="CF125" s="8">
        <v>0</v>
      </c>
      <c r="CG125" s="8">
        <v>0</v>
      </c>
      <c r="CH125" s="8">
        <v>0</v>
      </c>
      <c r="CI125" s="8" t="s">
        <v>1138</v>
      </c>
      <c r="CJ125" s="8">
        <v>0</v>
      </c>
      <c r="CK125" s="8">
        <v>0</v>
      </c>
      <c r="CL125" s="8">
        <v>0</v>
      </c>
      <c r="CM125" s="8">
        <v>0</v>
      </c>
      <c r="CN125" s="8">
        <v>0</v>
      </c>
      <c r="CO125" s="8">
        <v>0</v>
      </c>
      <c r="CP125" s="8">
        <v>0</v>
      </c>
      <c r="CQ125" s="8">
        <v>1</v>
      </c>
      <c r="CR125" s="8">
        <v>0</v>
      </c>
      <c r="CS125" s="8">
        <v>0</v>
      </c>
      <c r="CT125" s="8">
        <v>0</v>
      </c>
      <c r="CU125" s="8">
        <v>0</v>
      </c>
      <c r="CV125" s="8">
        <v>0</v>
      </c>
      <c r="CW125" s="8">
        <v>1</v>
      </c>
      <c r="CX125" s="8">
        <v>0</v>
      </c>
      <c r="CY125" s="8">
        <v>0</v>
      </c>
      <c r="CZ125" s="9">
        <f>IFERROR(VLOOKUP(A125,'FSI2020 Results'!B:H,4,0),"")</f>
        <v>114.32236792325024</v>
      </c>
      <c r="DA125" s="9">
        <f>IFERROR(VLOOKUP(A125,'FSI2020 Results'!B:H,5,0),"")</f>
        <v>3.3573990240093128E-3</v>
      </c>
      <c r="DB125" s="9">
        <f>IFERROR(VLOOKUP(A125,'FSI2020 Results'!B:H,6,0),"")</f>
        <v>77.825000000000003</v>
      </c>
      <c r="DC125" s="9">
        <f>IFERROR(VLOOKUP($A125,'SS2020'!$A:$AB,24,0),"")</f>
        <v>77.825000000000003</v>
      </c>
      <c r="DD125" s="9">
        <f>IFERROR(VLOOKUP($A125,'SS2020'!$A:$AB,25,0),"")</f>
        <v>77.599999999999994</v>
      </c>
      <c r="DE125" s="9">
        <f>IFERROR(VLOOKUP($A125,'SS2020'!$A:$AB,26,0),"")</f>
        <v>100</v>
      </c>
      <c r="DF125" s="9">
        <f>IFERROR(VLOOKUP($A125,'SS2020'!$A:$AB,27,0),"")</f>
        <v>88.333333333333329</v>
      </c>
      <c r="DG125" s="39">
        <f>IFERROR(VLOOKUP(A125,'GSW2020'!A:D,4,0),"")</f>
        <v>1.426663235001991E-5</v>
      </c>
      <c r="DH125" s="9">
        <f>IFERROR(VLOOKUP(A125,'GSW2020'!A:E,5,0),"")</f>
        <v>7478463.9755488401</v>
      </c>
      <c r="DI125" s="9">
        <f t="shared" si="46"/>
        <v>1</v>
      </c>
      <c r="DJ125" s="9">
        <f t="shared" si="47"/>
        <v>1</v>
      </c>
      <c r="DK125" s="9" t="str">
        <f>IFERROR(IF(INDEX('FSI2020 Results'!A:A,MATCH('Country characteristics'!A250,'FSI2020 Results'!B:B,0))&lt;11,1,0),"")</f>
        <v/>
      </c>
      <c r="DL125" s="9" t="str">
        <f>IFERROR(IF(INDEX('FSI2020 Results'!A:A,MATCH('Country characteristics'!A250,'FSI2020 Results'!B:B,0))&lt;16,1,0),"")</f>
        <v/>
      </c>
      <c r="DM125" s="10">
        <f t="shared" si="48"/>
        <v>0</v>
      </c>
      <c r="DN125" s="9">
        <f t="shared" si="49"/>
        <v>0</v>
      </c>
      <c r="DO125" s="9">
        <f t="shared" si="50"/>
        <v>1</v>
      </c>
      <c r="DP125" s="10">
        <f t="shared" si="51"/>
        <v>1</v>
      </c>
      <c r="DQ125" s="9">
        <f t="shared" si="52"/>
        <v>1</v>
      </c>
      <c r="DR125" s="9">
        <f t="shared" si="53"/>
        <v>0</v>
      </c>
      <c r="DS125" s="9">
        <f t="shared" si="54"/>
        <v>1</v>
      </c>
      <c r="DT125" s="10">
        <f t="shared" si="55"/>
        <v>0</v>
      </c>
      <c r="DU125" s="10">
        <f t="shared" si="56"/>
        <v>1</v>
      </c>
      <c r="DV125" s="9">
        <f t="shared" si="57"/>
        <v>1</v>
      </c>
      <c r="DW125" s="9">
        <f t="shared" si="58"/>
        <v>0</v>
      </c>
      <c r="DX125" s="9">
        <f t="shared" si="59"/>
        <v>1</v>
      </c>
      <c r="DY125" s="10">
        <f t="shared" si="60"/>
        <v>1</v>
      </c>
      <c r="DZ125" s="9">
        <f t="shared" si="61"/>
        <v>0</v>
      </c>
      <c r="EA125" s="10">
        <f t="shared" si="62"/>
        <v>0</v>
      </c>
      <c r="EB125" s="9">
        <f t="shared" si="63"/>
        <v>1</v>
      </c>
      <c r="EC125" s="9">
        <f t="shared" si="64"/>
        <v>0</v>
      </c>
      <c r="ED125" s="9">
        <f t="shared" si="65"/>
        <v>1</v>
      </c>
      <c r="EE125" s="9">
        <f t="shared" si="66"/>
        <v>1</v>
      </c>
      <c r="EF125" s="9">
        <v>1</v>
      </c>
      <c r="EG125" s="9">
        <f t="shared" si="67"/>
        <v>0</v>
      </c>
      <c r="EH125" s="9">
        <f t="shared" si="68"/>
        <v>0</v>
      </c>
      <c r="EI125" s="9">
        <f t="shared" si="69"/>
        <v>0</v>
      </c>
      <c r="EJ125" s="9">
        <f t="shared" si="70"/>
        <v>0</v>
      </c>
      <c r="EK125" s="9">
        <f t="shared" si="71"/>
        <v>0</v>
      </c>
      <c r="EL125" s="9">
        <f t="shared" si="72"/>
        <v>1</v>
      </c>
      <c r="EM125" s="9">
        <f t="shared" si="73"/>
        <v>0</v>
      </c>
      <c r="EN125" s="9">
        <f t="shared" si="74"/>
        <v>0</v>
      </c>
      <c r="EO125" s="9">
        <f t="shared" si="75"/>
        <v>0</v>
      </c>
      <c r="EP125" s="9">
        <f t="shared" si="76"/>
        <v>0</v>
      </c>
      <c r="EQ125" s="9">
        <f t="shared" si="77"/>
        <v>0</v>
      </c>
      <c r="ER125" s="9">
        <f t="shared" si="78"/>
        <v>0</v>
      </c>
      <c r="ES125" s="9">
        <f t="shared" si="79"/>
        <v>1</v>
      </c>
      <c r="ET125" s="10">
        <f t="shared" si="80"/>
        <v>0</v>
      </c>
      <c r="EU125" s="10">
        <f t="shared" si="81"/>
        <v>0</v>
      </c>
      <c r="EV125" s="10">
        <f t="shared" si="82"/>
        <v>0</v>
      </c>
      <c r="EW125" s="10">
        <f t="shared" si="83"/>
        <v>0</v>
      </c>
      <c r="EX125" s="10">
        <f t="shared" si="84"/>
        <v>0</v>
      </c>
      <c r="EY125" s="10">
        <f t="shared" si="85"/>
        <v>1</v>
      </c>
      <c r="EZ125" s="10">
        <f t="shared" si="86"/>
        <v>0</v>
      </c>
      <c r="FA125" s="10">
        <f t="shared" si="87"/>
        <v>0</v>
      </c>
      <c r="FB125" s="10">
        <f t="shared" si="88"/>
        <v>0</v>
      </c>
      <c r="FC125" s="10">
        <f t="shared" si="89"/>
        <v>1</v>
      </c>
      <c r="FD125" s="10">
        <f t="shared" si="90"/>
        <v>0</v>
      </c>
      <c r="FE125" s="10">
        <f t="shared" si="91"/>
        <v>0</v>
      </c>
    </row>
    <row r="126" spans="1:161">
      <c r="A126" t="s">
        <v>218</v>
      </c>
      <c r="B126" t="s">
        <v>218</v>
      </c>
      <c r="C126" t="s">
        <v>218</v>
      </c>
      <c r="D126">
        <v>1</v>
      </c>
      <c r="E126">
        <v>1</v>
      </c>
      <c r="F126" t="s">
        <v>219</v>
      </c>
      <c r="G126" t="s">
        <v>220</v>
      </c>
      <c r="H126" t="s">
        <v>218</v>
      </c>
      <c r="I126" s="8">
        <v>1</v>
      </c>
      <c r="J126" s="7" t="s">
        <v>1177</v>
      </c>
      <c r="K126" s="7" t="s">
        <v>1178</v>
      </c>
      <c r="L126" s="8">
        <v>0</v>
      </c>
      <c r="M126" s="8">
        <v>0</v>
      </c>
      <c r="N126" s="8">
        <v>0</v>
      </c>
      <c r="O126" s="8">
        <v>1</v>
      </c>
      <c r="P126" s="8">
        <v>0</v>
      </c>
      <c r="Q126" s="8">
        <v>0</v>
      </c>
      <c r="R126" s="8">
        <v>0</v>
      </c>
      <c r="S126" s="8">
        <v>0</v>
      </c>
      <c r="T126" s="8">
        <v>0</v>
      </c>
      <c r="U126" s="8">
        <v>0</v>
      </c>
      <c r="V126" s="8">
        <v>0</v>
      </c>
      <c r="W126" s="8">
        <v>0</v>
      </c>
      <c r="X126" s="8">
        <v>0</v>
      </c>
      <c r="Y126" s="8">
        <v>0</v>
      </c>
      <c r="Z126" s="8">
        <v>0</v>
      </c>
      <c r="AA126" s="8">
        <v>0</v>
      </c>
      <c r="AB126" s="7" t="s">
        <v>1132</v>
      </c>
      <c r="AC126" s="1">
        <v>0</v>
      </c>
      <c r="AD126" s="1">
        <v>0</v>
      </c>
      <c r="AE126" s="7" t="s">
        <v>1136</v>
      </c>
      <c r="AF126" s="8">
        <v>130832000000</v>
      </c>
      <c r="AG126" s="8"/>
      <c r="AH126" s="7" t="s">
        <v>896</v>
      </c>
      <c r="AI126" s="8"/>
      <c r="AJ126" s="8"/>
      <c r="AK126" s="8">
        <v>43</v>
      </c>
      <c r="AL126" s="8">
        <v>246.24710083007813</v>
      </c>
      <c r="AM126" s="8">
        <v>7.7654002234339714E-3</v>
      </c>
      <c r="AN126" s="8">
        <v>69.150001525878906</v>
      </c>
      <c r="AO126" s="36">
        <v>0.4</v>
      </c>
      <c r="AP126" s="36">
        <v>0.25</v>
      </c>
      <c r="AQ126" s="36">
        <v>1</v>
      </c>
      <c r="AR126" s="36">
        <v>0.5</v>
      </c>
      <c r="AS126" s="36">
        <v>1</v>
      </c>
      <c r="AT126" s="36">
        <v>1</v>
      </c>
      <c r="AU126" s="36">
        <v>1</v>
      </c>
      <c r="AV126" s="36">
        <v>1</v>
      </c>
      <c r="AW126" s="36">
        <v>1</v>
      </c>
      <c r="AX126" s="36">
        <v>1</v>
      </c>
      <c r="AY126" s="36">
        <v>0.875</v>
      </c>
      <c r="AZ126" s="36">
        <v>0</v>
      </c>
      <c r="BA126" s="36">
        <v>1</v>
      </c>
      <c r="BB126" s="36">
        <v>1</v>
      </c>
      <c r="BC126" s="36">
        <v>0.5</v>
      </c>
      <c r="BD126" s="36">
        <v>0.5</v>
      </c>
      <c r="BE126" s="36">
        <v>0.6</v>
      </c>
      <c r="BF126" s="36">
        <v>1</v>
      </c>
      <c r="BG126" s="36">
        <v>0</v>
      </c>
      <c r="BH126" s="36">
        <v>0.20499999999999999</v>
      </c>
      <c r="BI126" s="36">
        <v>63</v>
      </c>
      <c r="BJ126" s="36">
        <v>100</v>
      </c>
      <c r="BK126" s="36">
        <v>64.583330000000004</v>
      </c>
      <c r="BL126" s="36">
        <v>45.125</v>
      </c>
      <c r="BM126" s="8">
        <v>4.1300000157207251E-4</v>
      </c>
      <c r="BN126" s="8">
        <v>190000000</v>
      </c>
      <c r="BO126" t="s">
        <v>218</v>
      </c>
      <c r="BP126" s="8">
        <v>1</v>
      </c>
      <c r="BQ126" s="8">
        <v>1</v>
      </c>
      <c r="BR126" s="8">
        <v>128600000</v>
      </c>
      <c r="BS126" s="8">
        <v>0</v>
      </c>
      <c r="BT126" s="8"/>
      <c r="BU126" s="8"/>
      <c r="BV126" s="8"/>
      <c r="BW126" s="8"/>
      <c r="BX126" s="8">
        <v>4.1729934858160845E-4</v>
      </c>
      <c r="BY126" s="8"/>
      <c r="BZ126" s="8">
        <v>7</v>
      </c>
      <c r="CA126" s="7" t="s">
        <v>896</v>
      </c>
      <c r="CB126" s="8">
        <v>130832000000</v>
      </c>
      <c r="CC126" s="8">
        <v>1332.4658813476563</v>
      </c>
      <c r="CD126" s="8"/>
      <c r="CE126" s="8"/>
      <c r="CF126" s="8">
        <v>0.18000000715255737</v>
      </c>
      <c r="CG126" s="8">
        <v>106000000</v>
      </c>
      <c r="CH126" s="8">
        <v>0</v>
      </c>
      <c r="CI126" s="8" t="s">
        <v>1134</v>
      </c>
      <c r="CJ126" s="8">
        <v>0</v>
      </c>
      <c r="CK126" s="8">
        <v>0</v>
      </c>
      <c r="CL126" s="8">
        <v>0</v>
      </c>
      <c r="CM126" s="8">
        <v>0</v>
      </c>
      <c r="CN126" s="8">
        <v>0</v>
      </c>
      <c r="CO126" s="8">
        <v>0</v>
      </c>
      <c r="CP126" s="8">
        <v>0</v>
      </c>
      <c r="CQ126" s="8">
        <v>0</v>
      </c>
      <c r="CR126" s="8">
        <v>0</v>
      </c>
      <c r="CS126" s="8">
        <v>0</v>
      </c>
      <c r="CT126" s="8">
        <v>0</v>
      </c>
      <c r="CU126" s="8">
        <v>0</v>
      </c>
      <c r="CV126" s="8">
        <v>1</v>
      </c>
      <c r="CW126" s="8">
        <v>0</v>
      </c>
      <c r="CX126" s="8">
        <v>0</v>
      </c>
      <c r="CY126" s="8">
        <v>0</v>
      </c>
      <c r="CZ126" s="9">
        <f>IFERROR(VLOOKUP(A126,'FSI2020 Results'!B:H,4,0),"")</f>
        <v>160.44975811721187</v>
      </c>
      <c r="DA126" s="9">
        <f>IFERROR(VLOOKUP(A126,'FSI2020 Results'!B:H,5,0),"")</f>
        <v>4.7120600376901476E-3</v>
      </c>
      <c r="DB126" s="9">
        <f>IFERROR(VLOOKUP(A126,'FSI2020 Results'!B:H,6,0),"")</f>
        <v>64.900000000000006</v>
      </c>
      <c r="DC126" s="9">
        <f>IFERROR(VLOOKUP($A126,'SS2020'!$A:$AB,24,0),"")</f>
        <v>64.900000000000006</v>
      </c>
      <c r="DD126" s="9">
        <f>IFERROR(VLOOKUP($A126,'SS2020'!$A:$AB,25,0),"")</f>
        <v>60.4</v>
      </c>
      <c r="DE126" s="9">
        <f>IFERROR(VLOOKUP($A126,'SS2020'!$A:$AB,26,0),"")</f>
        <v>90</v>
      </c>
      <c r="DF126" s="9">
        <f>IFERROR(VLOOKUP($A126,'SS2020'!$A:$AB,27,0),"")</f>
        <v>64.583333333333329</v>
      </c>
      <c r="DG126" s="39">
        <f>IFERROR(VLOOKUP(A126,'GSW2020'!A:D,4,0),"")</f>
        <v>2.0221572692554507E-4</v>
      </c>
      <c r="DH126" s="9">
        <f>IFERROR(VLOOKUP(A126,'GSW2020'!A:E,5,0),"")</f>
        <v>106000000</v>
      </c>
      <c r="DI126" s="9">
        <f t="shared" si="46"/>
        <v>1</v>
      </c>
      <c r="DJ126" s="9">
        <f t="shared" si="47"/>
        <v>1</v>
      </c>
      <c r="DK126" s="9" t="str">
        <f>IFERROR(IF(INDEX('FSI2020 Results'!A:A,MATCH('Country characteristics'!A253,'FSI2020 Results'!B:B,0))&lt;11,1,0),"")</f>
        <v/>
      </c>
      <c r="DL126" s="9" t="str">
        <f>IFERROR(IF(INDEX('FSI2020 Results'!A:A,MATCH('Country characteristics'!A253,'FSI2020 Results'!B:B,0))&lt;16,1,0),"")</f>
        <v/>
      </c>
      <c r="DM126" s="10">
        <f t="shared" si="48"/>
        <v>0</v>
      </c>
      <c r="DN126" s="9">
        <f t="shared" si="49"/>
        <v>0</v>
      </c>
      <c r="DO126" s="9">
        <f t="shared" si="50"/>
        <v>0</v>
      </c>
      <c r="DP126" s="10">
        <f t="shared" si="51"/>
        <v>0</v>
      </c>
      <c r="DQ126" s="9">
        <f t="shared" si="52"/>
        <v>0</v>
      </c>
      <c r="DR126" s="9">
        <f t="shared" si="53"/>
        <v>0</v>
      </c>
      <c r="DS126" s="9">
        <f t="shared" si="54"/>
        <v>0</v>
      </c>
      <c r="DT126" s="10">
        <f t="shared" si="55"/>
        <v>0</v>
      </c>
      <c r="DU126" s="10">
        <f t="shared" si="56"/>
        <v>0</v>
      </c>
      <c r="DV126" s="9">
        <f t="shared" si="57"/>
        <v>0</v>
      </c>
      <c r="DW126" s="9">
        <f t="shared" si="58"/>
        <v>0</v>
      </c>
      <c r="DX126" s="9">
        <f t="shared" si="59"/>
        <v>0</v>
      </c>
      <c r="DY126" s="10">
        <f t="shared" si="60"/>
        <v>0</v>
      </c>
      <c r="DZ126" s="9">
        <f t="shared" si="61"/>
        <v>0</v>
      </c>
      <c r="EA126" s="10">
        <f t="shared" si="62"/>
        <v>0</v>
      </c>
      <c r="EB126" s="9">
        <f t="shared" si="63"/>
        <v>0</v>
      </c>
      <c r="EC126" s="9">
        <f t="shared" si="64"/>
        <v>1</v>
      </c>
      <c r="ED126" s="9">
        <f t="shared" si="65"/>
        <v>1</v>
      </c>
      <c r="EE126" s="9">
        <f t="shared" si="66"/>
        <v>0</v>
      </c>
      <c r="EF126" s="9">
        <v>1</v>
      </c>
      <c r="EG126" s="9">
        <f t="shared" si="67"/>
        <v>0</v>
      </c>
      <c r="EH126" s="9">
        <f t="shared" si="68"/>
        <v>1</v>
      </c>
      <c r="EI126" s="9">
        <f t="shared" si="69"/>
        <v>0</v>
      </c>
      <c r="EJ126" s="9">
        <f t="shared" si="70"/>
        <v>0</v>
      </c>
      <c r="EK126" s="9">
        <f t="shared" si="71"/>
        <v>0</v>
      </c>
      <c r="EL126" s="9">
        <f t="shared" si="72"/>
        <v>0</v>
      </c>
      <c r="EM126" s="9">
        <f t="shared" si="73"/>
        <v>0</v>
      </c>
      <c r="EN126" s="9">
        <f t="shared" si="74"/>
        <v>0</v>
      </c>
      <c r="EO126" s="9">
        <f t="shared" si="75"/>
        <v>0</v>
      </c>
      <c r="EP126" s="9">
        <f t="shared" si="76"/>
        <v>0</v>
      </c>
      <c r="EQ126" s="9">
        <f t="shared" si="77"/>
        <v>1</v>
      </c>
      <c r="ER126" s="9">
        <f t="shared" si="78"/>
        <v>0</v>
      </c>
      <c r="ES126" s="9">
        <f t="shared" si="79"/>
        <v>0</v>
      </c>
      <c r="ET126" s="10">
        <f t="shared" si="80"/>
        <v>0</v>
      </c>
      <c r="EU126" s="10">
        <f t="shared" si="81"/>
        <v>0</v>
      </c>
      <c r="EV126" s="10">
        <f t="shared" si="82"/>
        <v>0</v>
      </c>
      <c r="EW126" s="10">
        <f t="shared" si="83"/>
        <v>0</v>
      </c>
      <c r="EX126" s="10">
        <f t="shared" si="84"/>
        <v>0</v>
      </c>
      <c r="EY126" s="10">
        <f t="shared" si="85"/>
        <v>0</v>
      </c>
      <c r="EZ126" s="10">
        <f t="shared" si="86"/>
        <v>0</v>
      </c>
      <c r="FA126" s="10">
        <f t="shared" si="87"/>
        <v>0</v>
      </c>
      <c r="FB126" s="10">
        <f t="shared" si="88"/>
        <v>1</v>
      </c>
      <c r="FC126" s="10">
        <f t="shared" si="89"/>
        <v>0</v>
      </c>
      <c r="FD126" s="10">
        <f t="shared" si="90"/>
        <v>0</v>
      </c>
      <c r="FE126" s="10">
        <f t="shared" si="91"/>
        <v>0</v>
      </c>
    </row>
    <row r="127" spans="1:161">
      <c r="A127" t="s">
        <v>38</v>
      </c>
      <c r="B127" t="s">
        <v>1199</v>
      </c>
      <c r="C127" t="s">
        <v>1200</v>
      </c>
      <c r="D127">
        <v>1</v>
      </c>
      <c r="E127">
        <v>1</v>
      </c>
      <c r="F127" t="s">
        <v>39</v>
      </c>
      <c r="G127" t="s">
        <v>40</v>
      </c>
      <c r="H127" t="s">
        <v>38</v>
      </c>
      <c r="I127" s="8">
        <v>1</v>
      </c>
      <c r="J127" s="7" t="s">
        <v>1127</v>
      </c>
      <c r="K127" s="7" t="s">
        <v>1128</v>
      </c>
      <c r="L127" s="8">
        <v>0</v>
      </c>
      <c r="M127" s="8">
        <v>0</v>
      </c>
      <c r="N127" s="8">
        <v>0</v>
      </c>
      <c r="O127" s="8">
        <v>1</v>
      </c>
      <c r="P127" s="8">
        <v>0</v>
      </c>
      <c r="Q127" s="8">
        <v>0</v>
      </c>
      <c r="R127" s="8">
        <v>0</v>
      </c>
      <c r="S127" s="8">
        <v>0</v>
      </c>
      <c r="T127" s="8">
        <v>0</v>
      </c>
      <c r="U127" s="8">
        <v>0</v>
      </c>
      <c r="V127" s="8">
        <v>0</v>
      </c>
      <c r="W127" s="8">
        <v>0</v>
      </c>
      <c r="X127" s="8">
        <v>1</v>
      </c>
      <c r="Y127" s="8">
        <v>0</v>
      </c>
      <c r="Z127" s="8">
        <v>1</v>
      </c>
      <c r="AA127" s="8">
        <v>0</v>
      </c>
      <c r="AB127" s="7" t="s">
        <v>1129</v>
      </c>
      <c r="AC127" s="1">
        <v>0</v>
      </c>
      <c r="AD127" s="1">
        <v>0</v>
      </c>
      <c r="AE127" s="7" t="s">
        <v>1133</v>
      </c>
      <c r="AF127" s="8">
        <v>414179000000</v>
      </c>
      <c r="AG127" s="8"/>
      <c r="AH127" s="7" t="s">
        <v>896</v>
      </c>
      <c r="AI127" s="8"/>
      <c r="AJ127" s="8"/>
      <c r="AK127" s="8">
        <v>9</v>
      </c>
      <c r="AL127" s="8">
        <v>661.14678955078125</v>
      </c>
      <c r="AM127" s="8">
        <v>2.0849399268627167E-2</v>
      </c>
      <c r="AN127" s="8">
        <v>83.849998474121094</v>
      </c>
      <c r="AO127" s="36">
        <v>0.47</v>
      </c>
      <c r="AP127" s="36">
        <v>0.5</v>
      </c>
      <c r="AQ127" s="36">
        <v>1</v>
      </c>
      <c r="AR127" s="36">
        <v>1</v>
      </c>
      <c r="AS127" s="36">
        <v>1</v>
      </c>
      <c r="AT127" s="36">
        <v>1</v>
      </c>
      <c r="AU127" s="36">
        <v>1</v>
      </c>
      <c r="AV127" s="36">
        <v>1</v>
      </c>
      <c r="AW127" s="36">
        <v>1</v>
      </c>
      <c r="AX127" s="36">
        <v>1</v>
      </c>
      <c r="AY127" s="36">
        <v>1</v>
      </c>
      <c r="AZ127" s="36">
        <v>1</v>
      </c>
      <c r="BA127" s="36">
        <v>1</v>
      </c>
      <c r="BB127" s="36">
        <v>1</v>
      </c>
      <c r="BC127" s="36">
        <v>0.75</v>
      </c>
      <c r="BD127" s="36">
        <v>0.8</v>
      </c>
      <c r="BE127" s="36">
        <v>0.56999999999999995</v>
      </c>
      <c r="BF127" s="36">
        <v>0.75</v>
      </c>
      <c r="BG127" s="36">
        <v>0.56999999999999995</v>
      </c>
      <c r="BH127" s="36">
        <v>0.36</v>
      </c>
      <c r="BI127" s="36">
        <v>79.400000000000006</v>
      </c>
      <c r="BJ127" s="36">
        <v>100</v>
      </c>
      <c r="BK127" s="36">
        <v>92.5</v>
      </c>
      <c r="BL127" s="36">
        <v>56.25</v>
      </c>
      <c r="BM127" s="8">
        <v>1.4105000300332904E-3</v>
      </c>
      <c r="BN127" s="8">
        <v>648837824</v>
      </c>
      <c r="BO127" t="s">
        <v>38</v>
      </c>
      <c r="BP127" s="8">
        <v>1</v>
      </c>
      <c r="BQ127" s="8">
        <v>1</v>
      </c>
      <c r="BR127" s="8">
        <v>0</v>
      </c>
      <c r="BS127" s="8">
        <v>1</v>
      </c>
      <c r="BT127" s="8">
        <v>12</v>
      </c>
      <c r="BU127" s="8">
        <v>1244.7700060567224</v>
      </c>
      <c r="BV127" s="8">
        <v>3.2769854758079309E-2</v>
      </c>
      <c r="BW127" s="8">
        <v>98.333333333333343</v>
      </c>
      <c r="BX127" s="8">
        <v>2.2436778149527953E-3</v>
      </c>
      <c r="BY127" s="8">
        <v>0</v>
      </c>
      <c r="BZ127" s="8">
        <v>15</v>
      </c>
      <c r="CA127" s="7" t="s">
        <v>896</v>
      </c>
      <c r="CB127" s="8">
        <v>414179000000</v>
      </c>
      <c r="CC127" s="8">
        <v>2583.479248046875</v>
      </c>
      <c r="CD127" s="8"/>
      <c r="CE127" s="8"/>
      <c r="CF127" s="8">
        <v>0</v>
      </c>
      <c r="CG127" s="8"/>
      <c r="CH127" s="8">
        <v>0</v>
      </c>
      <c r="CI127" s="8" t="s">
        <v>1148</v>
      </c>
      <c r="CJ127" s="8">
        <v>0</v>
      </c>
      <c r="CK127" s="8">
        <v>0</v>
      </c>
      <c r="CL127" s="8">
        <v>0</v>
      </c>
      <c r="CM127" s="8">
        <v>0</v>
      </c>
      <c r="CN127" s="8">
        <v>0</v>
      </c>
      <c r="CO127" s="8">
        <v>0</v>
      </c>
      <c r="CP127" s="8">
        <v>0</v>
      </c>
      <c r="CQ127" s="8">
        <v>0</v>
      </c>
      <c r="CR127" s="8">
        <v>0</v>
      </c>
      <c r="CS127" s="8">
        <v>1</v>
      </c>
      <c r="CT127" s="8">
        <v>0</v>
      </c>
      <c r="CU127" s="8">
        <v>1</v>
      </c>
      <c r="CV127" s="8">
        <v>0</v>
      </c>
      <c r="CW127" s="8">
        <v>0</v>
      </c>
      <c r="CX127" s="8">
        <v>0</v>
      </c>
      <c r="CY127" s="8">
        <v>0</v>
      </c>
      <c r="CZ127" s="9">
        <f>IFERROR(VLOOKUP(A127,'FSI2020 Results'!B:H,4,0),"")</f>
        <v>605.1966718680917</v>
      </c>
      <c r="DA127" s="9">
        <f>IFERROR(VLOOKUP(A127,'FSI2020 Results'!B:H,5,0),"")</f>
        <v>1.7773308516734997E-2</v>
      </c>
      <c r="DB127" s="9">
        <f>IFERROR(VLOOKUP(A127,'FSI2020 Results'!B:H,6,0),"")</f>
        <v>77.924999999999997</v>
      </c>
      <c r="DC127" s="9">
        <f>IFERROR(VLOOKUP($A127,'SS2020'!$A:$AB,24,0),"")</f>
        <v>77.924999999999997</v>
      </c>
      <c r="DD127" s="9">
        <f>IFERROR(VLOOKUP($A127,'SS2020'!$A:$AB,25,0),"")</f>
        <v>84.4</v>
      </c>
      <c r="DE127" s="9">
        <f>IFERROR(VLOOKUP($A127,'SS2020'!$A:$AB,26,0),"")</f>
        <v>95</v>
      </c>
      <c r="DF127" s="9">
        <f>IFERROR(VLOOKUP($A127,'SS2020'!$A:$AB,27,0),"")</f>
        <v>92.5</v>
      </c>
      <c r="DG127" s="39">
        <f>IFERROR(VLOOKUP(A127,'GSW2020'!A:D,4,0),"")</f>
        <v>2.0921763795214441E-3</v>
      </c>
      <c r="DH127" s="9">
        <f>IFERROR(VLOOKUP(A127,'GSW2020'!A:E,5,0),"")</f>
        <v>1096703503.7335551</v>
      </c>
      <c r="DI127" s="9">
        <f t="shared" si="46"/>
        <v>1</v>
      </c>
      <c r="DJ127" s="9">
        <f t="shared" si="47"/>
        <v>1</v>
      </c>
      <c r="DK127" s="9" t="str">
        <f>IFERROR(IF(INDEX('FSI2020 Results'!A:A,MATCH('Country characteristics'!A254,'FSI2020 Results'!B:B,0))&lt;11,1,0),"")</f>
        <v/>
      </c>
      <c r="DL127" s="9" t="str">
        <f>IFERROR(IF(INDEX('FSI2020 Results'!A:A,MATCH('Country characteristics'!A254,'FSI2020 Results'!B:B,0))&lt;16,1,0),"")</f>
        <v/>
      </c>
      <c r="DM127" s="10">
        <f t="shared" si="48"/>
        <v>0</v>
      </c>
      <c r="DN127" s="9">
        <f t="shared" si="49"/>
        <v>0</v>
      </c>
      <c r="DO127" s="9">
        <f t="shared" si="50"/>
        <v>0</v>
      </c>
      <c r="DP127" s="10">
        <f t="shared" si="51"/>
        <v>0</v>
      </c>
      <c r="DQ127" s="9">
        <f t="shared" si="52"/>
        <v>0</v>
      </c>
      <c r="DR127" s="9">
        <f t="shared" si="53"/>
        <v>0</v>
      </c>
      <c r="DS127" s="9">
        <f t="shared" si="54"/>
        <v>0</v>
      </c>
      <c r="DT127" s="10">
        <f t="shared" si="55"/>
        <v>0</v>
      </c>
      <c r="DU127" s="10">
        <f t="shared" si="56"/>
        <v>0</v>
      </c>
      <c r="DV127" s="9">
        <f t="shared" si="57"/>
        <v>0</v>
      </c>
      <c r="DW127" s="9">
        <f t="shared" si="58"/>
        <v>0</v>
      </c>
      <c r="DX127" s="9">
        <f t="shared" si="59"/>
        <v>0</v>
      </c>
      <c r="DY127" s="10">
        <f t="shared" si="60"/>
        <v>0</v>
      </c>
      <c r="DZ127" s="9">
        <f t="shared" si="61"/>
        <v>0</v>
      </c>
      <c r="EA127" s="10">
        <f t="shared" si="62"/>
        <v>0</v>
      </c>
      <c r="EB127" s="9">
        <f t="shared" si="63"/>
        <v>0</v>
      </c>
      <c r="EC127" s="9">
        <f t="shared" si="64"/>
        <v>1</v>
      </c>
      <c r="ED127" s="9">
        <f t="shared" si="65"/>
        <v>1</v>
      </c>
      <c r="EE127" s="9">
        <f t="shared" si="66"/>
        <v>0</v>
      </c>
      <c r="EF127" s="9">
        <v>1</v>
      </c>
      <c r="EG127" s="9">
        <f t="shared" si="67"/>
        <v>0</v>
      </c>
      <c r="EH127" s="9">
        <f t="shared" si="68"/>
        <v>0</v>
      </c>
      <c r="EI127" s="9">
        <f t="shared" si="69"/>
        <v>1</v>
      </c>
      <c r="EJ127" s="9">
        <f t="shared" si="70"/>
        <v>0</v>
      </c>
      <c r="EK127" s="9">
        <f t="shared" si="71"/>
        <v>0</v>
      </c>
      <c r="EL127" s="9">
        <f t="shared" si="72"/>
        <v>0</v>
      </c>
      <c r="EM127" s="9">
        <f t="shared" si="73"/>
        <v>0</v>
      </c>
      <c r="EN127" s="9">
        <f t="shared" si="74"/>
        <v>0</v>
      </c>
      <c r="EO127" s="9">
        <f t="shared" si="75"/>
        <v>0</v>
      </c>
      <c r="EP127" s="9">
        <f t="shared" si="76"/>
        <v>0</v>
      </c>
      <c r="EQ127" s="9">
        <f t="shared" si="77"/>
        <v>0</v>
      </c>
      <c r="ER127" s="9">
        <f t="shared" si="78"/>
        <v>0</v>
      </c>
      <c r="ES127" s="9">
        <f t="shared" si="79"/>
        <v>1</v>
      </c>
      <c r="ET127" s="10">
        <f t="shared" si="80"/>
        <v>0</v>
      </c>
      <c r="EU127" s="10">
        <f t="shared" si="81"/>
        <v>0</v>
      </c>
      <c r="EV127" s="10">
        <f t="shared" si="82"/>
        <v>0</v>
      </c>
      <c r="EW127" s="10">
        <f t="shared" si="83"/>
        <v>0</v>
      </c>
      <c r="EX127" s="10">
        <f t="shared" si="84"/>
        <v>0</v>
      </c>
      <c r="EY127" s="10">
        <f t="shared" si="85"/>
        <v>0</v>
      </c>
      <c r="EZ127" s="10">
        <f t="shared" si="86"/>
        <v>0</v>
      </c>
      <c r="FA127" s="10">
        <f t="shared" si="87"/>
        <v>1</v>
      </c>
      <c r="FB127" s="10">
        <f t="shared" si="88"/>
        <v>0</v>
      </c>
      <c r="FC127" s="10">
        <f t="shared" si="89"/>
        <v>0</v>
      </c>
      <c r="FD127" s="10">
        <f t="shared" si="90"/>
        <v>0</v>
      </c>
      <c r="FE127" s="10">
        <f t="shared" si="91"/>
        <v>0</v>
      </c>
    </row>
    <row r="128" spans="1:161">
      <c r="A128" t="s">
        <v>44</v>
      </c>
      <c r="B128" t="s">
        <v>44</v>
      </c>
      <c r="C128" t="s">
        <v>1201</v>
      </c>
      <c r="D128">
        <v>1</v>
      </c>
      <c r="E128">
        <v>1</v>
      </c>
      <c r="F128" t="s">
        <v>45</v>
      </c>
      <c r="G128" t="s">
        <v>46</v>
      </c>
      <c r="H128" t="s">
        <v>44</v>
      </c>
      <c r="I128" s="8"/>
      <c r="J128" s="7" t="s">
        <v>896</v>
      </c>
      <c r="K128" s="7" t="s">
        <v>1131</v>
      </c>
      <c r="L128" s="8">
        <v>1</v>
      </c>
      <c r="M128" s="8">
        <v>1</v>
      </c>
      <c r="N128" s="8">
        <v>0</v>
      </c>
      <c r="O128" s="8">
        <v>1</v>
      </c>
      <c r="P128" s="8">
        <v>0</v>
      </c>
      <c r="Q128" s="8">
        <v>0</v>
      </c>
      <c r="R128" s="8">
        <v>0</v>
      </c>
      <c r="S128" s="8">
        <v>0</v>
      </c>
      <c r="T128" s="8">
        <v>0</v>
      </c>
      <c r="U128" s="8">
        <v>0</v>
      </c>
      <c r="V128" s="8">
        <v>0</v>
      </c>
      <c r="W128" s="8">
        <v>0</v>
      </c>
      <c r="X128" s="8">
        <v>0</v>
      </c>
      <c r="Y128" s="8">
        <v>0</v>
      </c>
      <c r="Z128" s="8">
        <v>0</v>
      </c>
      <c r="AA128" s="8">
        <v>0</v>
      </c>
      <c r="AB128" s="7" t="s">
        <v>1132</v>
      </c>
      <c r="AC128" s="1">
        <v>0</v>
      </c>
      <c r="AD128" s="1">
        <v>0</v>
      </c>
      <c r="AE128" s="7" t="s">
        <v>1133</v>
      </c>
      <c r="AF128" s="8">
        <v>2855300000000</v>
      </c>
      <c r="AG128" s="8"/>
      <c r="AH128" s="7" t="s">
        <v>896</v>
      </c>
      <c r="AI128" s="8"/>
      <c r="AJ128" s="8"/>
      <c r="AK128" s="8">
        <v>23</v>
      </c>
      <c r="AL128" s="8">
        <v>423.760009765625</v>
      </c>
      <c r="AM128" s="8">
        <v>1.3363299891352654E-2</v>
      </c>
      <c r="AN128" s="8">
        <v>42.349998474121094</v>
      </c>
      <c r="AO128" s="36">
        <v>0.43</v>
      </c>
      <c r="AP128" s="36">
        <v>0.5</v>
      </c>
      <c r="AQ128" s="36">
        <v>0.5</v>
      </c>
      <c r="AR128" s="36">
        <v>1</v>
      </c>
      <c r="AS128" s="36">
        <v>1</v>
      </c>
      <c r="AT128" s="36">
        <v>0.5</v>
      </c>
      <c r="AU128" s="36">
        <v>0</v>
      </c>
      <c r="AV128" s="36">
        <v>0.5</v>
      </c>
      <c r="AW128" s="36">
        <v>0.5</v>
      </c>
      <c r="AX128" s="36">
        <v>0.75</v>
      </c>
      <c r="AY128" s="36">
        <v>0.25</v>
      </c>
      <c r="AZ128" s="36">
        <v>0.375</v>
      </c>
      <c r="BA128" s="36">
        <v>0.8</v>
      </c>
      <c r="BB128" s="36">
        <v>0.5</v>
      </c>
      <c r="BC128" s="36">
        <v>0.25</v>
      </c>
      <c r="BD128" s="36">
        <v>0.3</v>
      </c>
      <c r="BE128" s="36">
        <v>0.28000000000000003</v>
      </c>
      <c r="BF128" s="36">
        <v>0</v>
      </c>
      <c r="BG128" s="36">
        <v>0</v>
      </c>
      <c r="BH128" s="36">
        <v>3.5000000000000003E-2</v>
      </c>
      <c r="BI128" s="36">
        <v>68.599999999999994</v>
      </c>
      <c r="BJ128" s="36">
        <v>45</v>
      </c>
      <c r="BK128" s="36">
        <v>41.25</v>
      </c>
      <c r="BL128" s="36">
        <v>7.875</v>
      </c>
      <c r="BM128" s="8">
        <v>0.17365169525146484</v>
      </c>
      <c r="BN128" s="8">
        <v>79882045382</v>
      </c>
      <c r="BO128" t="s">
        <v>44</v>
      </c>
      <c r="BP128" s="8">
        <v>1</v>
      </c>
      <c r="BQ128" s="8">
        <v>1</v>
      </c>
      <c r="BR128" s="8">
        <v>3131811561472</v>
      </c>
      <c r="BS128" s="8">
        <v>1</v>
      </c>
      <c r="BT128" s="8">
        <v>13</v>
      </c>
      <c r="BU128" s="8">
        <v>1067.9475307313783</v>
      </c>
      <c r="BV128" s="8">
        <v>2.8114820650427821E-2</v>
      </c>
      <c r="BW128" s="8">
        <v>63.452886890095236</v>
      </c>
      <c r="BX128" s="8">
        <v>7.3044458784628452E-2</v>
      </c>
      <c r="BY128" s="8">
        <v>0.19</v>
      </c>
      <c r="BZ128" s="8">
        <v>84</v>
      </c>
      <c r="CA128" s="7" t="s">
        <v>1143</v>
      </c>
      <c r="CB128" s="8">
        <v>2855300000000</v>
      </c>
      <c r="CC128" s="8">
        <v>63236</v>
      </c>
      <c r="CD128" s="8"/>
      <c r="CE128" s="8"/>
      <c r="CF128" s="8">
        <v>0.18999999761581421</v>
      </c>
      <c r="CG128" s="8">
        <v>83544791075.964005</v>
      </c>
      <c r="CH128" s="8">
        <v>0</v>
      </c>
      <c r="CI128" s="8" t="s">
        <v>1134</v>
      </c>
      <c r="CJ128" s="8">
        <v>1</v>
      </c>
      <c r="CK128" s="8">
        <v>0</v>
      </c>
      <c r="CL128" s="8">
        <v>0</v>
      </c>
      <c r="CM128" s="8">
        <v>1</v>
      </c>
      <c r="CN128" s="8">
        <v>1</v>
      </c>
      <c r="CO128" s="8">
        <v>1</v>
      </c>
      <c r="CP128" s="8">
        <v>0</v>
      </c>
      <c r="CQ128" s="8">
        <v>0</v>
      </c>
      <c r="CR128" s="8">
        <v>0</v>
      </c>
      <c r="CS128" s="8">
        <v>0</v>
      </c>
      <c r="CT128" s="8">
        <v>0</v>
      </c>
      <c r="CU128" s="8">
        <v>0</v>
      </c>
      <c r="CV128" s="8">
        <v>1</v>
      </c>
      <c r="CW128" s="8">
        <v>0</v>
      </c>
      <c r="CX128" s="8">
        <v>0</v>
      </c>
      <c r="CY128" s="8">
        <v>0</v>
      </c>
      <c r="CZ128" s="9">
        <f>IFERROR(VLOOKUP(A128,'FSI2020 Results'!B:H,4,0),"")</f>
        <v>534.64897718861869</v>
      </c>
      <c r="DA128" s="9">
        <f>IFERROR(VLOOKUP(A128,'FSI2020 Results'!B:H,5,0),"")</f>
        <v>1.5701476332310841E-2</v>
      </c>
      <c r="DB128" s="9">
        <f>IFERROR(VLOOKUP(A128,'FSI2020 Results'!B:H,6,0),"")</f>
        <v>46.2</v>
      </c>
      <c r="DC128" s="9">
        <f>IFERROR(VLOOKUP($A128,'SS2020'!$A:$AB,24,0),"")</f>
        <v>46.2</v>
      </c>
      <c r="DD128" s="9">
        <f>IFERROR(VLOOKUP($A128,'SS2020'!$A:$AB,25,0),"")</f>
        <v>67.400000000000006</v>
      </c>
      <c r="DE128" s="9">
        <f>IFERROR(VLOOKUP($A128,'SS2020'!$A:$AB,26,0),"")</f>
        <v>55</v>
      </c>
      <c r="DF128" s="9">
        <f>IFERROR(VLOOKUP($A128,'SS2020'!$A:$AB,27,0),"")</f>
        <v>47.083333333333336</v>
      </c>
      <c r="DG128" s="39">
        <f>IFERROR(VLOOKUP(A128,'GSW2020'!A:D,4,0),"")</f>
        <v>0.15937802507800802</v>
      </c>
      <c r="DH128" s="9">
        <f>IFERROR(VLOOKUP(A128,'GSW2020'!A:E,5,0),"")</f>
        <v>83544791075.964005</v>
      </c>
      <c r="DI128" s="9">
        <f t="shared" si="46"/>
        <v>1</v>
      </c>
      <c r="DJ128" s="9">
        <f t="shared" si="47"/>
        <v>1</v>
      </c>
      <c r="DK128" s="9" t="str">
        <f>IFERROR(IF(INDEX('FSI2020 Results'!A:A,MATCH('Country characteristics'!A255,'FSI2020 Results'!B:B,0))&lt;11,1,0),"")</f>
        <v/>
      </c>
      <c r="DL128" s="9" t="str">
        <f>IFERROR(IF(INDEX('FSI2020 Results'!A:A,MATCH('Country characteristics'!A255,'FSI2020 Results'!B:B,0))&lt;16,1,0),"")</f>
        <v/>
      </c>
      <c r="DM128" s="10">
        <f t="shared" si="48"/>
        <v>1</v>
      </c>
      <c r="DN128" s="9">
        <f t="shared" si="49"/>
        <v>0</v>
      </c>
      <c r="DO128" s="9">
        <f t="shared" si="50"/>
        <v>1</v>
      </c>
      <c r="DP128" s="10">
        <f t="shared" si="51"/>
        <v>0</v>
      </c>
      <c r="DQ128" s="9">
        <f t="shared" si="52"/>
        <v>1</v>
      </c>
      <c r="DR128" s="9">
        <f t="shared" si="53"/>
        <v>1</v>
      </c>
      <c r="DS128" s="9">
        <f t="shared" si="54"/>
        <v>1</v>
      </c>
      <c r="DT128" s="10">
        <f t="shared" si="55"/>
        <v>1</v>
      </c>
      <c r="DU128" s="10">
        <f t="shared" si="56"/>
        <v>0</v>
      </c>
      <c r="DV128" s="9">
        <f t="shared" si="57"/>
        <v>1</v>
      </c>
      <c r="DW128" s="9">
        <f t="shared" si="58"/>
        <v>1</v>
      </c>
      <c r="DX128" s="9">
        <f t="shared" si="59"/>
        <v>1</v>
      </c>
      <c r="DY128" s="10">
        <f t="shared" si="60"/>
        <v>0</v>
      </c>
      <c r="DZ128" s="9">
        <f t="shared" si="61"/>
        <v>1</v>
      </c>
      <c r="EA128" s="10">
        <f t="shared" si="62"/>
        <v>0</v>
      </c>
      <c r="EB128" s="9">
        <f t="shared" si="63"/>
        <v>1</v>
      </c>
      <c r="EC128" s="9">
        <f t="shared" si="64"/>
        <v>0</v>
      </c>
      <c r="ED128" s="9">
        <f t="shared" si="65"/>
        <v>0</v>
      </c>
      <c r="EE128" s="9">
        <f t="shared" si="66"/>
        <v>1</v>
      </c>
      <c r="EF128" s="9">
        <v>1</v>
      </c>
      <c r="EG128" s="9">
        <f t="shared" si="67"/>
        <v>0</v>
      </c>
      <c r="EH128" s="9">
        <f t="shared" si="68"/>
        <v>1</v>
      </c>
      <c r="EI128" s="9">
        <f t="shared" si="69"/>
        <v>0</v>
      </c>
      <c r="EJ128" s="9">
        <f t="shared" si="70"/>
        <v>0</v>
      </c>
      <c r="EK128" s="9">
        <f t="shared" si="71"/>
        <v>0</v>
      </c>
      <c r="EL128" s="9">
        <f t="shared" si="72"/>
        <v>0</v>
      </c>
      <c r="EM128" s="9">
        <f t="shared" si="73"/>
        <v>0</v>
      </c>
      <c r="EN128" s="9">
        <f t="shared" si="74"/>
        <v>0</v>
      </c>
      <c r="EO128" s="9">
        <f t="shared" si="75"/>
        <v>0</v>
      </c>
      <c r="EP128" s="9">
        <f t="shared" si="76"/>
        <v>0</v>
      </c>
      <c r="EQ128" s="9">
        <f t="shared" si="77"/>
        <v>0</v>
      </c>
      <c r="ER128" s="9">
        <f t="shared" si="78"/>
        <v>0</v>
      </c>
      <c r="ES128" s="9">
        <f t="shared" si="79"/>
        <v>1</v>
      </c>
      <c r="ET128" s="10">
        <f t="shared" si="80"/>
        <v>1</v>
      </c>
      <c r="EU128" s="10">
        <f t="shared" si="81"/>
        <v>1</v>
      </c>
      <c r="EV128" s="10">
        <f t="shared" si="82"/>
        <v>0</v>
      </c>
      <c r="EW128" s="10">
        <f t="shared" si="83"/>
        <v>0</v>
      </c>
      <c r="EX128" s="10">
        <f t="shared" si="84"/>
        <v>0</v>
      </c>
      <c r="EY128" s="10">
        <f t="shared" si="85"/>
        <v>0</v>
      </c>
      <c r="EZ128" s="10">
        <f t="shared" si="86"/>
        <v>0</v>
      </c>
      <c r="FA128" s="10">
        <f t="shared" si="87"/>
        <v>0</v>
      </c>
      <c r="FB128" s="10">
        <f t="shared" si="88"/>
        <v>1</v>
      </c>
      <c r="FC128" s="10">
        <f t="shared" si="89"/>
        <v>0</v>
      </c>
      <c r="FD128" s="10">
        <f t="shared" si="90"/>
        <v>0</v>
      </c>
      <c r="FE128" s="10">
        <f t="shared" si="91"/>
        <v>0</v>
      </c>
    </row>
    <row r="129" spans="1:161">
      <c r="A129" t="s">
        <v>14</v>
      </c>
      <c r="B129" t="s">
        <v>14</v>
      </c>
      <c r="C129" t="s">
        <v>1202</v>
      </c>
      <c r="D129">
        <v>1</v>
      </c>
      <c r="E129">
        <v>1</v>
      </c>
      <c r="F129" t="s">
        <v>15</v>
      </c>
      <c r="G129" t="s">
        <v>16</v>
      </c>
      <c r="H129" t="s">
        <v>14</v>
      </c>
      <c r="I129" s="8"/>
      <c r="J129" s="7" t="s">
        <v>896</v>
      </c>
      <c r="K129" s="7" t="s">
        <v>1131</v>
      </c>
      <c r="L129" s="8">
        <v>0</v>
      </c>
      <c r="M129" s="8">
        <v>1</v>
      </c>
      <c r="N129" s="8">
        <v>0</v>
      </c>
      <c r="O129" s="8">
        <v>1</v>
      </c>
      <c r="P129" s="8">
        <v>0</v>
      </c>
      <c r="Q129" s="8">
        <v>0</v>
      </c>
      <c r="R129" s="8">
        <v>0</v>
      </c>
      <c r="S129" s="8">
        <v>0</v>
      </c>
      <c r="T129" s="8">
        <v>0</v>
      </c>
      <c r="U129" s="8">
        <v>0</v>
      </c>
      <c r="V129" s="8">
        <v>0</v>
      </c>
      <c r="W129" s="8">
        <v>0</v>
      </c>
      <c r="X129" s="8">
        <v>0</v>
      </c>
      <c r="Y129" s="8">
        <v>0</v>
      </c>
      <c r="Z129" s="8">
        <v>0</v>
      </c>
      <c r="AA129" s="8">
        <v>0</v>
      </c>
      <c r="AB129" s="7" t="s">
        <v>1153</v>
      </c>
      <c r="AC129" s="1">
        <v>0</v>
      </c>
      <c r="AD129" s="1">
        <v>0</v>
      </c>
      <c r="AE129" s="7" t="s">
        <v>1133</v>
      </c>
      <c r="AF129" s="8">
        <v>20544300000000</v>
      </c>
      <c r="AG129" s="8"/>
      <c r="AH129" s="7" t="s">
        <v>896</v>
      </c>
      <c r="AI129" s="8"/>
      <c r="AJ129" s="8"/>
      <c r="AK129" s="8">
        <v>2</v>
      </c>
      <c r="AL129" s="8">
        <v>1298.469970703125</v>
      </c>
      <c r="AM129" s="8">
        <v>4.0947500616312027E-2</v>
      </c>
      <c r="AN129" s="8">
        <v>59.825000762939453</v>
      </c>
      <c r="AO129" s="36">
        <v>0.2</v>
      </c>
      <c r="AP129" s="36">
        <v>0.5</v>
      </c>
      <c r="AQ129" s="36">
        <v>1</v>
      </c>
      <c r="AR129" s="36">
        <v>1</v>
      </c>
      <c r="AS129" s="36">
        <v>1</v>
      </c>
      <c r="AT129" s="36">
        <v>1</v>
      </c>
      <c r="AU129" s="36">
        <v>1</v>
      </c>
      <c r="AV129" s="36">
        <v>1</v>
      </c>
      <c r="AW129" s="36">
        <v>1</v>
      </c>
      <c r="AX129" s="36">
        <v>0.75</v>
      </c>
      <c r="AY129" s="36">
        <v>0.15</v>
      </c>
      <c r="AZ129" s="36">
        <v>0</v>
      </c>
      <c r="BA129" s="36">
        <v>0.4</v>
      </c>
      <c r="BB129" s="36">
        <v>0.25</v>
      </c>
      <c r="BC129" s="36">
        <v>0.5</v>
      </c>
      <c r="BD129" s="36">
        <v>0.3</v>
      </c>
      <c r="BE129" s="36">
        <v>0.37</v>
      </c>
      <c r="BF129" s="36">
        <v>1</v>
      </c>
      <c r="BG129" s="36">
        <v>0.28000000000000003</v>
      </c>
      <c r="BH129" s="36">
        <v>0.26500000000000001</v>
      </c>
      <c r="BI129" s="36">
        <v>74</v>
      </c>
      <c r="BJ129" s="36">
        <v>95</v>
      </c>
      <c r="BK129" s="36">
        <v>26.66667</v>
      </c>
      <c r="BL129" s="36">
        <v>47.875</v>
      </c>
      <c r="BM129" s="8">
        <v>0.22302420437335968</v>
      </c>
      <c r="BN129" s="8">
        <v>102594000000</v>
      </c>
      <c r="BO129" t="s">
        <v>14</v>
      </c>
      <c r="BP129" s="8">
        <v>1</v>
      </c>
      <c r="BQ129" s="8">
        <v>1</v>
      </c>
      <c r="BR129" s="8">
        <v>11324579905536</v>
      </c>
      <c r="BS129" s="8">
        <v>1</v>
      </c>
      <c r="BT129" s="8">
        <v>25</v>
      </c>
      <c r="BU129" s="8">
        <v>407.53996306951996</v>
      </c>
      <c r="BV129" s="8">
        <v>1.0728910025883612E-2</v>
      </c>
      <c r="BW129" s="8">
        <v>43.211780838361904</v>
      </c>
      <c r="BX129" s="8">
        <v>0.1288519876722477</v>
      </c>
      <c r="BY129" s="8">
        <v>0.21099999999999999</v>
      </c>
      <c r="BZ129" s="8">
        <v>324</v>
      </c>
      <c r="CA129" s="7" t="s">
        <v>1143</v>
      </c>
      <c r="CB129" s="8">
        <v>20544300000000</v>
      </c>
      <c r="CC129" s="8">
        <v>187804</v>
      </c>
      <c r="CD129" s="8"/>
      <c r="CE129" s="8"/>
      <c r="CF129" s="8">
        <v>0.25839000940322876</v>
      </c>
      <c r="CG129" s="8">
        <v>112015000000</v>
      </c>
      <c r="CH129" s="8">
        <v>0</v>
      </c>
      <c r="CI129" s="8" t="s">
        <v>1153</v>
      </c>
      <c r="CJ129" s="8">
        <v>1</v>
      </c>
      <c r="CK129" s="8">
        <v>0</v>
      </c>
      <c r="CL129" s="8">
        <v>0</v>
      </c>
      <c r="CM129" s="8">
        <v>0</v>
      </c>
      <c r="CN129" s="8">
        <v>1</v>
      </c>
      <c r="CO129" s="8">
        <v>1</v>
      </c>
      <c r="CP129" s="8">
        <v>0</v>
      </c>
      <c r="CQ129" s="8">
        <v>0</v>
      </c>
      <c r="CR129" s="8">
        <v>0</v>
      </c>
      <c r="CS129" s="8">
        <v>0</v>
      </c>
      <c r="CT129" s="8">
        <v>0</v>
      </c>
      <c r="CU129" s="8">
        <v>0</v>
      </c>
      <c r="CV129" s="8">
        <v>0</v>
      </c>
      <c r="CW129" s="8">
        <v>0</v>
      </c>
      <c r="CX129" s="8">
        <v>1</v>
      </c>
      <c r="CY129" s="8">
        <v>0</v>
      </c>
      <c r="CZ129" s="9">
        <f>IFERROR(VLOOKUP(A129,'FSI2020 Results'!B:H,4,0),"")</f>
        <v>1486.957076631109</v>
      </c>
      <c r="DA129" s="9">
        <f>IFERROR(VLOOKUP(A129,'FSI2020 Results'!B:H,5,0),"")</f>
        <v>4.3668691687497131E-2</v>
      </c>
      <c r="DB129" s="9">
        <f>IFERROR(VLOOKUP(A129,'FSI2020 Results'!B:H,6,0),"")</f>
        <v>62.887999999999998</v>
      </c>
      <c r="DC129" s="9">
        <f>IFERROR(VLOOKUP($A129,'SS2020'!$A:$AB,24,0),"")</f>
        <v>62.887999999999998</v>
      </c>
      <c r="DD129" s="9">
        <f>IFERROR(VLOOKUP($A129,'SS2020'!$A:$AB,25,0),"")</f>
        <v>86</v>
      </c>
      <c r="DE129" s="9">
        <f>IFERROR(VLOOKUP($A129,'SS2020'!$A:$AB,26,0),"")</f>
        <v>93</v>
      </c>
      <c r="DF129" s="9">
        <f>IFERROR(VLOOKUP($A129,'SS2020'!$A:$AB,27,0),"")</f>
        <v>27.5</v>
      </c>
      <c r="DG129" s="39">
        <f>IFERROR(VLOOKUP(A129,'GSW2020'!A:D,4,0),"")</f>
        <v>0.21369051558080124</v>
      </c>
      <c r="DH129" s="9">
        <f>IFERROR(VLOOKUP(A129,'GSW2020'!A:E,5,0),"")</f>
        <v>112015000000</v>
      </c>
      <c r="DI129" s="9">
        <f t="shared" si="46"/>
        <v>1</v>
      </c>
      <c r="DJ129" s="9">
        <f t="shared" si="47"/>
        <v>1</v>
      </c>
      <c r="DK129" s="9" t="str">
        <f>IFERROR(IF(INDEX('FSI2020 Results'!A:A,MATCH('Country characteristics'!A256,'FSI2020 Results'!B:B,0))&lt;11,1,0),"")</f>
        <v/>
      </c>
      <c r="DL129" s="9" t="str">
        <f>IFERROR(IF(INDEX('FSI2020 Results'!A:A,MATCH('Country characteristics'!A256,'FSI2020 Results'!B:B,0))&lt;16,1,0),"")</f>
        <v/>
      </c>
      <c r="DM129" s="10">
        <f t="shared" si="48"/>
        <v>0</v>
      </c>
      <c r="DN129" s="9">
        <f t="shared" si="49"/>
        <v>0</v>
      </c>
      <c r="DO129" s="9">
        <f t="shared" si="50"/>
        <v>0</v>
      </c>
      <c r="DP129" s="10">
        <f t="shared" si="51"/>
        <v>0</v>
      </c>
      <c r="DQ129" s="9">
        <f t="shared" si="52"/>
        <v>0</v>
      </c>
      <c r="DR129" s="9">
        <f t="shared" si="53"/>
        <v>0</v>
      </c>
      <c r="DS129" s="9">
        <f t="shared" si="54"/>
        <v>0</v>
      </c>
      <c r="DT129" s="10">
        <f t="shared" si="55"/>
        <v>1</v>
      </c>
      <c r="DU129" s="10">
        <f t="shared" si="56"/>
        <v>0</v>
      </c>
      <c r="DV129" s="9">
        <f t="shared" si="57"/>
        <v>1</v>
      </c>
      <c r="DW129" s="9">
        <f t="shared" si="58"/>
        <v>0</v>
      </c>
      <c r="DX129" s="9">
        <f t="shared" si="59"/>
        <v>0</v>
      </c>
      <c r="DY129" s="10">
        <f t="shared" si="60"/>
        <v>0</v>
      </c>
      <c r="DZ129" s="9">
        <f t="shared" si="61"/>
        <v>0</v>
      </c>
      <c r="EA129" s="10">
        <f t="shared" si="62"/>
        <v>0</v>
      </c>
      <c r="EB129" s="9">
        <f t="shared" si="63"/>
        <v>0</v>
      </c>
      <c r="EC129" s="9">
        <f t="shared" si="64"/>
        <v>0</v>
      </c>
      <c r="ED129" s="9">
        <f t="shared" si="65"/>
        <v>0</v>
      </c>
      <c r="EE129" s="9">
        <f t="shared" si="66"/>
        <v>0</v>
      </c>
      <c r="EF129" s="9">
        <v>1</v>
      </c>
      <c r="EG129" s="9">
        <f t="shared" si="67"/>
        <v>0</v>
      </c>
      <c r="EH129" s="9">
        <f t="shared" si="68"/>
        <v>0</v>
      </c>
      <c r="EI129" s="9">
        <f t="shared" si="69"/>
        <v>0</v>
      </c>
      <c r="EJ129" s="9">
        <f t="shared" si="70"/>
        <v>0</v>
      </c>
      <c r="EK129" s="9">
        <f t="shared" si="71"/>
        <v>0</v>
      </c>
      <c r="EL129" s="9">
        <f t="shared" si="72"/>
        <v>0</v>
      </c>
      <c r="EM129" s="9">
        <f t="shared" si="73"/>
        <v>1</v>
      </c>
      <c r="EN129" s="9">
        <f t="shared" si="74"/>
        <v>0</v>
      </c>
      <c r="EO129" s="9">
        <f t="shared" si="75"/>
        <v>0</v>
      </c>
      <c r="EP129" s="9">
        <f t="shared" si="76"/>
        <v>0</v>
      </c>
      <c r="EQ129" s="9">
        <f t="shared" si="77"/>
        <v>0</v>
      </c>
      <c r="ER129" s="9">
        <f t="shared" si="78"/>
        <v>0</v>
      </c>
      <c r="ES129" s="9">
        <f t="shared" si="79"/>
        <v>1</v>
      </c>
      <c r="ET129" s="10">
        <f t="shared" si="80"/>
        <v>1</v>
      </c>
      <c r="EU129" s="10">
        <f t="shared" si="81"/>
        <v>1</v>
      </c>
      <c r="EV129" s="10">
        <f t="shared" si="82"/>
        <v>0</v>
      </c>
      <c r="EW129" s="10">
        <f t="shared" si="83"/>
        <v>0</v>
      </c>
      <c r="EX129" s="10">
        <f t="shared" si="84"/>
        <v>0</v>
      </c>
      <c r="EY129" s="10">
        <f t="shared" si="85"/>
        <v>0</v>
      </c>
      <c r="EZ129" s="10">
        <f t="shared" si="86"/>
        <v>0</v>
      </c>
      <c r="FA129" s="10">
        <f t="shared" si="87"/>
        <v>0</v>
      </c>
      <c r="FB129" s="10">
        <f t="shared" si="88"/>
        <v>0</v>
      </c>
      <c r="FC129" s="10">
        <f t="shared" si="89"/>
        <v>0</v>
      </c>
      <c r="FD129" s="10">
        <f t="shared" si="90"/>
        <v>1</v>
      </c>
      <c r="FE129" s="10">
        <f t="shared" si="91"/>
        <v>0</v>
      </c>
    </row>
    <row r="130" spans="1:161">
      <c r="A130" t="s">
        <v>278</v>
      </c>
      <c r="B130" t="s">
        <v>278</v>
      </c>
      <c r="C130" t="s">
        <v>278</v>
      </c>
      <c r="D130">
        <v>1</v>
      </c>
      <c r="E130">
        <v>1</v>
      </c>
      <c r="F130" t="s">
        <v>279</v>
      </c>
      <c r="G130" t="s">
        <v>280</v>
      </c>
      <c r="H130" t="s">
        <v>278</v>
      </c>
      <c r="I130" s="8">
        <v>1</v>
      </c>
      <c r="J130" s="7" t="s">
        <v>1138</v>
      </c>
      <c r="K130" s="7" t="s">
        <v>1128</v>
      </c>
      <c r="L130" s="8">
        <v>0</v>
      </c>
      <c r="M130" s="8">
        <v>0</v>
      </c>
      <c r="N130" s="8">
        <v>0</v>
      </c>
      <c r="O130" s="8">
        <v>1</v>
      </c>
      <c r="P130" s="8">
        <v>0</v>
      </c>
      <c r="Q130" s="8">
        <v>0</v>
      </c>
      <c r="R130" s="8">
        <v>0</v>
      </c>
      <c r="S130" s="8">
        <v>0</v>
      </c>
      <c r="T130" s="8">
        <v>0</v>
      </c>
      <c r="U130" s="8">
        <v>0</v>
      </c>
      <c r="V130" s="8">
        <v>0</v>
      </c>
      <c r="W130" s="8">
        <v>0</v>
      </c>
      <c r="X130" s="8">
        <v>0</v>
      </c>
      <c r="Y130" s="8">
        <v>0</v>
      </c>
      <c r="Z130" s="8">
        <v>0</v>
      </c>
      <c r="AA130" s="8">
        <v>0</v>
      </c>
      <c r="AB130" s="7" t="s">
        <v>1137</v>
      </c>
      <c r="AC130" s="1">
        <v>0</v>
      </c>
      <c r="AD130" s="1">
        <v>1</v>
      </c>
      <c r="AE130" s="7" t="s">
        <v>1133</v>
      </c>
      <c r="AF130" s="8">
        <v>59596885024</v>
      </c>
      <c r="AG130" s="8"/>
      <c r="AH130" s="7" t="s">
        <v>896</v>
      </c>
      <c r="AI130" s="8"/>
      <c r="AJ130" s="8"/>
      <c r="AK130" s="8">
        <v>67</v>
      </c>
      <c r="AL130" s="8">
        <v>148.20120239257813</v>
      </c>
      <c r="AM130" s="8">
        <v>4.6735000796616077E-3</v>
      </c>
      <c r="AN130" s="8">
        <v>60.825000762939453</v>
      </c>
      <c r="AO130" s="36">
        <v>0.53</v>
      </c>
      <c r="AP130" s="36">
        <v>0.25</v>
      </c>
      <c r="AQ130" s="36">
        <v>0.25</v>
      </c>
      <c r="AR130" s="36">
        <v>1</v>
      </c>
      <c r="AS130" s="36">
        <v>1</v>
      </c>
      <c r="AT130" s="36">
        <v>1</v>
      </c>
      <c r="AU130" s="36">
        <v>1</v>
      </c>
      <c r="AV130" s="36">
        <v>1</v>
      </c>
      <c r="AW130" s="36">
        <v>0.5</v>
      </c>
      <c r="AX130" s="36">
        <v>1</v>
      </c>
      <c r="AY130" s="36">
        <v>0.75</v>
      </c>
      <c r="AZ130" s="36">
        <v>0.375</v>
      </c>
      <c r="BA130" s="36">
        <v>1</v>
      </c>
      <c r="BB130" s="36">
        <v>1</v>
      </c>
      <c r="BC130" s="36">
        <v>0.25</v>
      </c>
      <c r="BD130" s="36">
        <v>0.5</v>
      </c>
      <c r="BE130" s="36">
        <v>0.35</v>
      </c>
      <c r="BF130" s="36">
        <v>0.34</v>
      </c>
      <c r="BG130" s="36">
        <v>0</v>
      </c>
      <c r="BH130" s="36">
        <v>7.0000000000000007E-2</v>
      </c>
      <c r="BI130" s="36">
        <v>60.6</v>
      </c>
      <c r="BJ130" s="36">
        <v>90</v>
      </c>
      <c r="BK130" s="36">
        <v>64.583330000000004</v>
      </c>
      <c r="BL130" s="36">
        <v>19</v>
      </c>
      <c r="BM130" s="8">
        <v>2.8559999191202223E-4</v>
      </c>
      <c r="BN130" s="8">
        <v>131397253.3</v>
      </c>
      <c r="BO130" t="s">
        <v>278</v>
      </c>
      <c r="BP130" s="8">
        <v>1</v>
      </c>
      <c r="BQ130" s="8">
        <v>1</v>
      </c>
      <c r="BR130" s="8">
        <v>0</v>
      </c>
      <c r="BS130" s="8">
        <v>0</v>
      </c>
      <c r="BT130" s="8"/>
      <c r="BU130" s="8"/>
      <c r="BV130" s="8"/>
      <c r="BW130" s="8"/>
      <c r="BX130" s="8">
        <v>6.4707480592792453E-4</v>
      </c>
      <c r="BY130" s="8"/>
      <c r="BZ130" s="8">
        <v>8</v>
      </c>
      <c r="CA130" s="7" t="s">
        <v>1139</v>
      </c>
      <c r="CB130" s="8">
        <v>59596885024</v>
      </c>
      <c r="CC130" s="8">
        <v>1723.2977294921875</v>
      </c>
      <c r="CD130" s="8"/>
      <c r="CE130" s="8"/>
      <c r="CF130" s="8">
        <v>0.25</v>
      </c>
      <c r="CG130" s="8">
        <v>127064818.25318301</v>
      </c>
      <c r="CH130" s="8">
        <v>0</v>
      </c>
      <c r="CI130" s="8" t="s">
        <v>1138</v>
      </c>
      <c r="CJ130" s="8">
        <v>0</v>
      </c>
      <c r="CK130" s="8">
        <v>0</v>
      </c>
      <c r="CL130" s="8">
        <v>1</v>
      </c>
      <c r="CM130" s="8">
        <v>0</v>
      </c>
      <c r="CN130" s="8">
        <v>0</v>
      </c>
      <c r="CO130" s="8">
        <v>0</v>
      </c>
      <c r="CP130" s="8">
        <v>1</v>
      </c>
      <c r="CQ130" s="8">
        <v>0</v>
      </c>
      <c r="CR130" s="8">
        <v>0</v>
      </c>
      <c r="CS130" s="8">
        <v>0</v>
      </c>
      <c r="CT130" s="8">
        <v>0</v>
      </c>
      <c r="CU130" s="8">
        <v>0</v>
      </c>
      <c r="CV130" s="8">
        <v>0</v>
      </c>
      <c r="CW130" s="8">
        <v>1</v>
      </c>
      <c r="CX130" s="8">
        <v>0</v>
      </c>
      <c r="CY130" s="8">
        <v>0</v>
      </c>
      <c r="CZ130" s="9">
        <f>IFERROR(VLOOKUP(A130,'FSI2020 Results'!B:H,4,0),"")</f>
        <v>115.47005201556073</v>
      </c>
      <c r="DA130" s="9">
        <f>IFERROR(VLOOKUP(A130,'FSI2020 Results'!B:H,5,0),"")</f>
        <v>3.3911040068695442E-3</v>
      </c>
      <c r="DB130" s="9">
        <f>IFERROR(VLOOKUP(A130,'FSI2020 Results'!B:H,6,0),"")</f>
        <v>57</v>
      </c>
      <c r="DC130" s="9">
        <f>IFERROR(VLOOKUP($A130,'SS2020'!$A:$AB,24,0),"")</f>
        <v>57</v>
      </c>
      <c r="DD130" s="9">
        <f>IFERROR(VLOOKUP($A130,'SS2020'!$A:$AB,25,0),"")</f>
        <v>58.6</v>
      </c>
      <c r="DE130" s="9">
        <f>IFERROR(VLOOKUP($A130,'SS2020'!$A:$AB,26,0),"")</f>
        <v>90</v>
      </c>
      <c r="DF130" s="9">
        <f>IFERROR(VLOOKUP($A130,'SS2020'!$A:$AB,27,0),"")</f>
        <v>59.166666666666664</v>
      </c>
      <c r="DG130" s="39">
        <f>IFERROR(VLOOKUP(A130,'GSW2020'!A:D,4,0),"")</f>
        <v>2.4240098669556291E-4</v>
      </c>
      <c r="DH130" s="9">
        <f>IFERROR(VLOOKUP(A130,'GSW2020'!A:E,5,0),"")</f>
        <v>127064818.25318301</v>
      </c>
      <c r="DI130" s="9">
        <f t="shared" ref="DI130:DI193" si="92">IF(DH130&gt;0,1,0)</f>
        <v>1</v>
      </c>
      <c r="DJ130" s="9">
        <f t="shared" ref="DJ130:DJ193" si="93">E130</f>
        <v>1</v>
      </c>
      <c r="DK130" s="9" t="str">
        <f>IFERROR(IF(INDEX('FSI2020 Results'!A:A,MATCH('Country characteristics'!A257,'FSI2020 Results'!B:B,0))&lt;11,1,0),"")</f>
        <v/>
      </c>
      <c r="DL130" s="9" t="str">
        <f>IFERROR(IF(INDEX('FSI2020 Results'!A:A,MATCH('Country characteristics'!A257,'FSI2020 Results'!B:B,0))&lt;16,1,0),"")</f>
        <v/>
      </c>
      <c r="DM130" s="10">
        <f t="shared" ref="DM130:DM193" si="94">L130</f>
        <v>0</v>
      </c>
      <c r="DN130" s="9">
        <f t="shared" ref="DN130:DN193" si="95">IF(A130="United Kingdom",0,L130)</f>
        <v>0</v>
      </c>
      <c r="DO130" s="9">
        <f t="shared" ref="DO130:DO193" si="96">IF(OR(L130=1,R130=1),1,0)</f>
        <v>0</v>
      </c>
      <c r="DP130" s="10">
        <f t="shared" ref="DP130:DP193" si="97">W130</f>
        <v>0</v>
      </c>
      <c r="DQ130" s="9">
        <f t="shared" ref="DQ130:DQ193" si="98">IF(OR(L130=1,W130=1),1,0)</f>
        <v>0</v>
      </c>
      <c r="DR130" s="9">
        <f t="shared" ref="DR130:DR193" si="99">IF(OR(L130=1,CH130=1),1,0)</f>
        <v>0</v>
      </c>
      <c r="DS130" s="9">
        <f t="shared" ref="DS130:DS193" si="100">IF(OR(L130=1,W130=1,CH130=1),1,0)</f>
        <v>0</v>
      </c>
      <c r="DT130" s="10">
        <f t="shared" ref="DT130:DT193" si="101">M130</f>
        <v>0</v>
      </c>
      <c r="DU130" s="10">
        <f t="shared" ref="DU130:DU193" si="102">N130</f>
        <v>0</v>
      </c>
      <c r="DV130" s="9">
        <f t="shared" ref="DV130:DV193" si="103">IF(OR(M130=1,N130=1),1,0)</f>
        <v>0</v>
      </c>
      <c r="DW130" s="9">
        <f t="shared" ref="DW130:DW193" si="104">IF(A130="United Kingdom",1,0)</f>
        <v>0</v>
      </c>
      <c r="DX130" s="9">
        <f t="shared" ref="DX130:DX193" si="105">IF(OR(A130="United Kingdom",R130=1),1,0)</f>
        <v>0</v>
      </c>
      <c r="DY130" s="10">
        <f t="shared" ref="DY130:DY193" si="106">R130</f>
        <v>0</v>
      </c>
      <c r="DZ130" s="9">
        <f t="shared" ref="DZ130:DZ193" si="107">IF(OR(A130="United Kingdom",S130=1),1,0)</f>
        <v>0</v>
      </c>
      <c r="EA130" s="10">
        <f t="shared" ref="EA130:EA193" si="108">S130</f>
        <v>0</v>
      </c>
      <c r="EB130" s="9">
        <f t="shared" ref="EB130:EB193" si="109">IF(OR(A130="United Kingdom",S130=1,R130=1),1,0)</f>
        <v>0</v>
      </c>
      <c r="EC130" s="9">
        <f t="shared" ref="EC130:EC193" si="110">IF(AND(M130=0,N130=0),1,0)</f>
        <v>1</v>
      </c>
      <c r="ED130" s="9">
        <f t="shared" ref="ED130:ED193" si="111">IF(M130=0,1,0)</f>
        <v>1</v>
      </c>
      <c r="EE130" s="9">
        <f t="shared" ref="EE130:EE193" si="112">IF(OR(A130="United Kingdom",A130="Switzerland",A130="Netherlands",A130="Luxembourg",R130=1),1,0)</f>
        <v>0</v>
      </c>
      <c r="EF130" s="9">
        <v>1</v>
      </c>
      <c r="EG130" s="9">
        <f t="shared" ref="EG130:EG193" si="113">IF($AB130="South Asia",1,0)</f>
        <v>0</v>
      </c>
      <c r="EH130" s="9">
        <f t="shared" ref="EH130:EH193" si="114">IF($AB130="Europe &amp; Central Asia",1,0)</f>
        <v>0</v>
      </c>
      <c r="EI130" s="9">
        <f t="shared" ref="EI130:EI193" si="115">IF($AB130="Middle East &amp; North Africa",1,0)</f>
        <v>0</v>
      </c>
      <c r="EJ130" s="9">
        <f t="shared" ref="EJ130:EJ193" si="116">IF($AB130="East Asia &amp; Pacific",1,0)</f>
        <v>0</v>
      </c>
      <c r="EK130" s="9">
        <f t="shared" ref="EK130:EK193" si="117">IF($AB130="Sub-Saharan Africa",1,0)</f>
        <v>0</v>
      </c>
      <c r="EL130" s="9">
        <f t="shared" ref="EL130:EL193" si="118">IF($AB130="Latin America &amp; Caribbean",1,0)</f>
        <v>1</v>
      </c>
      <c r="EM130" s="9">
        <f t="shared" ref="EM130:EM193" si="119">IF($AB130="North America",1,0)</f>
        <v>0</v>
      </c>
      <c r="EN130" s="9">
        <f t="shared" ref="EN130:EN193" si="120">AC130</f>
        <v>0</v>
      </c>
      <c r="EO130" s="9">
        <f t="shared" ref="EO130:EO193" si="121">AD130</f>
        <v>1</v>
      </c>
      <c r="EP130" s="9">
        <f t="shared" ref="EP130:EP193" si="122">IF($AE130="Low income",1,0)</f>
        <v>0</v>
      </c>
      <c r="EQ130" s="9">
        <f t="shared" ref="EQ130:EQ193" si="123">IF($AE130="Lower middle income",1,0)</f>
        <v>0</v>
      </c>
      <c r="ER130" s="9">
        <f t="shared" ref="ER130:ER193" si="124">IF($AE130="Upper middle income",1,0)</f>
        <v>0</v>
      </c>
      <c r="ES130" s="9">
        <f t="shared" ref="ES130:ES193" si="125">IF($AE130="High income",1,0)</f>
        <v>1</v>
      </c>
      <c r="ET130" s="10">
        <f t="shared" ref="ET130:ET193" si="126">CJ130</f>
        <v>0</v>
      </c>
      <c r="EU130" s="10">
        <f t="shared" ref="EU130:EU193" si="127">CO130</f>
        <v>0</v>
      </c>
      <c r="EV130" s="10">
        <f t="shared" ref="EV130:EV193" si="128">CK130</f>
        <v>0</v>
      </c>
      <c r="EW130" s="10">
        <f t="shared" ref="EW130:EW193" si="129">CL130</f>
        <v>1</v>
      </c>
      <c r="EX130" s="10">
        <f t="shared" ref="EX130:EX193" si="130">CP130</f>
        <v>1</v>
      </c>
      <c r="EY130" s="10">
        <f t="shared" ref="EY130:EY193" si="131">CQ130</f>
        <v>0</v>
      </c>
      <c r="EZ130" s="10">
        <f t="shared" ref="EZ130:EZ193" si="132">CT130</f>
        <v>0</v>
      </c>
      <c r="FA130" s="10">
        <f t="shared" ref="FA130:FA193" si="133">CU130</f>
        <v>0</v>
      </c>
      <c r="FB130" s="10">
        <f t="shared" ref="FB130:FB193" si="134">CV130</f>
        <v>0</v>
      </c>
      <c r="FC130" s="10">
        <f t="shared" ref="FC130:FC193" si="135">CW130</f>
        <v>1</v>
      </c>
      <c r="FD130" s="10">
        <f t="shared" ref="FD130:FD193" si="136">CX130</f>
        <v>0</v>
      </c>
      <c r="FE130" s="10">
        <f t="shared" ref="FE130:FE193" si="137">CY130</f>
        <v>0</v>
      </c>
    </row>
    <row r="131" spans="1:161">
      <c r="A131" t="s">
        <v>275</v>
      </c>
      <c r="B131" t="s">
        <v>275</v>
      </c>
      <c r="C131" t="s">
        <v>275</v>
      </c>
      <c r="D131">
        <v>1</v>
      </c>
      <c r="E131">
        <v>1</v>
      </c>
      <c r="F131" t="s">
        <v>276</v>
      </c>
      <c r="G131" t="s">
        <v>277</v>
      </c>
      <c r="H131" t="s">
        <v>275</v>
      </c>
      <c r="I131" s="8"/>
      <c r="J131" s="7" t="s">
        <v>896</v>
      </c>
      <c r="K131" s="7" t="s">
        <v>896</v>
      </c>
      <c r="L131" s="8">
        <v>0</v>
      </c>
      <c r="M131" s="8">
        <v>0</v>
      </c>
      <c r="N131" s="8">
        <v>1</v>
      </c>
      <c r="O131" s="8">
        <v>0</v>
      </c>
      <c r="P131" s="8">
        <v>0</v>
      </c>
      <c r="Q131" s="8">
        <v>0</v>
      </c>
      <c r="R131" s="8">
        <v>0</v>
      </c>
      <c r="S131" s="8">
        <v>0</v>
      </c>
      <c r="T131" s="8">
        <v>0</v>
      </c>
      <c r="U131" s="8">
        <v>0</v>
      </c>
      <c r="V131" s="8">
        <v>0</v>
      </c>
      <c r="W131" s="8">
        <v>0</v>
      </c>
      <c r="X131" s="8">
        <v>0</v>
      </c>
      <c r="Y131" s="8">
        <v>1</v>
      </c>
      <c r="Z131" s="8">
        <v>1</v>
      </c>
      <c r="AA131" s="8">
        <v>0</v>
      </c>
      <c r="AB131" s="7" t="s">
        <v>1137</v>
      </c>
      <c r="AC131" s="1">
        <v>0</v>
      </c>
      <c r="AD131" s="1">
        <v>0</v>
      </c>
      <c r="AE131" s="7" t="s">
        <v>1133</v>
      </c>
      <c r="AF131" s="8"/>
      <c r="AG131" s="8"/>
      <c r="AH131" s="7" t="s">
        <v>896</v>
      </c>
      <c r="AI131" s="8"/>
      <c r="AJ131" s="8"/>
      <c r="AK131" s="8">
        <v>86</v>
      </c>
      <c r="AL131" s="8">
        <v>101.89389801025391</v>
      </c>
      <c r="AM131" s="8">
        <v>3.213200019672513E-3</v>
      </c>
      <c r="AN131" s="8">
        <v>73.074996948242188</v>
      </c>
      <c r="AO131" s="36">
        <v>0.4</v>
      </c>
      <c r="AP131" s="36">
        <v>0.5</v>
      </c>
      <c r="AQ131" s="36">
        <v>1</v>
      </c>
      <c r="AR131" s="36">
        <v>0.5</v>
      </c>
      <c r="AS131" s="36">
        <v>1</v>
      </c>
      <c r="AT131" s="36">
        <v>1</v>
      </c>
      <c r="AU131" s="36">
        <v>1</v>
      </c>
      <c r="AV131" s="36">
        <v>1</v>
      </c>
      <c r="AW131" s="36">
        <v>1</v>
      </c>
      <c r="AX131" s="36">
        <v>1</v>
      </c>
      <c r="AY131" s="36">
        <v>1</v>
      </c>
      <c r="AZ131" s="36">
        <v>0</v>
      </c>
      <c r="BA131" s="36">
        <v>0.8</v>
      </c>
      <c r="BB131" s="36">
        <v>1</v>
      </c>
      <c r="BC131" s="36">
        <v>0.5</v>
      </c>
      <c r="BD131" s="36">
        <v>1</v>
      </c>
      <c r="BE131" s="36">
        <v>0.37</v>
      </c>
      <c r="BF131" s="36">
        <v>1</v>
      </c>
      <c r="BG131" s="36">
        <v>0.28000000000000003</v>
      </c>
      <c r="BH131" s="36">
        <v>0.26500000000000001</v>
      </c>
      <c r="BI131" s="36">
        <v>68</v>
      </c>
      <c r="BJ131" s="36">
        <v>100</v>
      </c>
      <c r="BK131" s="36">
        <v>71.666669999999996</v>
      </c>
      <c r="BL131" s="36">
        <v>47.875</v>
      </c>
      <c r="BM131" s="8">
        <v>1.7799999113776721E-5</v>
      </c>
      <c r="BN131" s="8">
        <v>8190211.5</v>
      </c>
      <c r="BO131" t="s">
        <v>275</v>
      </c>
      <c r="BP131" s="8">
        <v>1</v>
      </c>
      <c r="BQ131" s="8">
        <v>1</v>
      </c>
      <c r="BR131" s="8">
        <v>0</v>
      </c>
      <c r="BS131" s="8">
        <v>0</v>
      </c>
      <c r="BT131" s="8"/>
      <c r="BU131" s="8"/>
      <c r="BV131" s="8"/>
      <c r="BW131" s="8"/>
      <c r="BX131" s="8">
        <v>3.4271865726850773E-5</v>
      </c>
      <c r="BY131" s="8"/>
      <c r="BZ131" s="8">
        <v>1</v>
      </c>
      <c r="CA131" s="7" t="s">
        <v>896</v>
      </c>
      <c r="CB131" s="8">
        <v>3872000000</v>
      </c>
      <c r="CC131" s="8">
        <v>25</v>
      </c>
      <c r="CD131" s="8"/>
      <c r="CE131" s="8"/>
      <c r="CF131" s="8"/>
      <c r="CG131" s="8"/>
      <c r="CH131" s="8">
        <v>0</v>
      </c>
      <c r="CI131" s="8" t="s">
        <v>1138</v>
      </c>
      <c r="CJ131" s="8">
        <v>0</v>
      </c>
      <c r="CK131" s="8">
        <v>0</v>
      </c>
      <c r="CL131" s="8">
        <v>0</v>
      </c>
      <c r="CM131" s="8">
        <v>0</v>
      </c>
      <c r="CN131" s="8">
        <v>0</v>
      </c>
      <c r="CO131" s="8">
        <v>0</v>
      </c>
      <c r="CP131" s="8">
        <v>0</v>
      </c>
      <c r="CQ131" s="8">
        <v>1</v>
      </c>
      <c r="CR131" s="8">
        <v>0</v>
      </c>
      <c r="CS131" s="8">
        <v>0</v>
      </c>
      <c r="CT131" s="8">
        <v>0</v>
      </c>
      <c r="CU131" s="8">
        <v>0</v>
      </c>
      <c r="CV131" s="8">
        <v>0</v>
      </c>
      <c r="CW131" s="8">
        <v>1</v>
      </c>
      <c r="CX131" s="8">
        <v>0</v>
      </c>
      <c r="CY131" s="8">
        <v>0</v>
      </c>
      <c r="CZ131" s="9">
        <f>IFERROR(VLOOKUP(A131,'FSI2020 Results'!B:H,4,0),"")</f>
        <v>117.03465118059781</v>
      </c>
      <c r="DA131" s="9">
        <f>IFERROR(VLOOKUP(A131,'FSI2020 Results'!B:H,5,0),"")</f>
        <v>3.4370528776381053E-3</v>
      </c>
      <c r="DB131" s="9">
        <f>IFERROR(VLOOKUP(A131,'FSI2020 Results'!B:H,6,0),"")</f>
        <v>73.888000000000005</v>
      </c>
      <c r="DC131" s="9">
        <f>IFERROR(VLOOKUP($A131,'SS2020'!$A:$AB,24,0),"")</f>
        <v>73.888000000000005</v>
      </c>
      <c r="DD131" s="9">
        <f>IFERROR(VLOOKUP($A131,'SS2020'!$A:$AB,25,0),"")</f>
        <v>70</v>
      </c>
      <c r="DE131" s="9">
        <f>IFERROR(VLOOKUP($A131,'SS2020'!$A:$AB,26,0),"")</f>
        <v>100</v>
      </c>
      <c r="DF131" s="9">
        <f>IFERROR(VLOOKUP($A131,'SS2020'!$A:$AB,27,0),"")</f>
        <v>71.666666666666671</v>
      </c>
      <c r="DG131" s="39">
        <f>IFERROR(VLOOKUP(A131,'GSW2020'!A:D,4,0),"")</f>
        <v>2.4421829452703491E-5</v>
      </c>
      <c r="DH131" s="9">
        <f>IFERROR(VLOOKUP(A131,'GSW2020'!A:E,5,0),"")</f>
        <v>12801743.768128</v>
      </c>
      <c r="DI131" s="9">
        <f t="shared" si="92"/>
        <v>1</v>
      </c>
      <c r="DJ131" s="9">
        <f t="shared" si="93"/>
        <v>1</v>
      </c>
      <c r="DK131" s="9" t="str">
        <f>IFERROR(IF(INDEX('FSI2020 Results'!A:A,MATCH('Country characteristics'!A259,'FSI2020 Results'!B:B,0))&lt;11,1,0),"")</f>
        <v/>
      </c>
      <c r="DL131" s="9" t="str">
        <f>IFERROR(IF(INDEX('FSI2020 Results'!A:A,MATCH('Country characteristics'!A259,'FSI2020 Results'!B:B,0))&lt;16,1,0),"")</f>
        <v/>
      </c>
      <c r="DM131" s="10">
        <f t="shared" si="94"/>
        <v>0</v>
      </c>
      <c r="DN131" s="9">
        <f t="shared" si="95"/>
        <v>0</v>
      </c>
      <c r="DO131" s="9">
        <f t="shared" si="96"/>
        <v>0</v>
      </c>
      <c r="DP131" s="10">
        <f t="shared" si="97"/>
        <v>0</v>
      </c>
      <c r="DQ131" s="9">
        <f t="shared" si="98"/>
        <v>0</v>
      </c>
      <c r="DR131" s="9">
        <f t="shared" si="99"/>
        <v>0</v>
      </c>
      <c r="DS131" s="9">
        <f t="shared" si="100"/>
        <v>0</v>
      </c>
      <c r="DT131" s="10">
        <f t="shared" si="101"/>
        <v>0</v>
      </c>
      <c r="DU131" s="10">
        <f t="shared" si="102"/>
        <v>1</v>
      </c>
      <c r="DV131" s="9">
        <f t="shared" si="103"/>
        <v>1</v>
      </c>
      <c r="DW131" s="9">
        <f t="shared" si="104"/>
        <v>0</v>
      </c>
      <c r="DX131" s="9">
        <f t="shared" si="105"/>
        <v>0</v>
      </c>
      <c r="DY131" s="10">
        <f t="shared" si="106"/>
        <v>0</v>
      </c>
      <c r="DZ131" s="9">
        <f t="shared" si="107"/>
        <v>0</v>
      </c>
      <c r="EA131" s="10">
        <f t="shared" si="108"/>
        <v>0</v>
      </c>
      <c r="EB131" s="9">
        <f t="shared" si="109"/>
        <v>0</v>
      </c>
      <c r="EC131" s="9">
        <f t="shared" si="110"/>
        <v>0</v>
      </c>
      <c r="ED131" s="9">
        <f t="shared" si="111"/>
        <v>1</v>
      </c>
      <c r="EE131" s="9">
        <f t="shared" si="112"/>
        <v>0</v>
      </c>
      <c r="EF131" s="9">
        <v>1</v>
      </c>
      <c r="EG131" s="9">
        <f t="shared" si="113"/>
        <v>0</v>
      </c>
      <c r="EH131" s="9">
        <f t="shared" si="114"/>
        <v>0</v>
      </c>
      <c r="EI131" s="9">
        <f t="shared" si="115"/>
        <v>0</v>
      </c>
      <c r="EJ131" s="9">
        <f t="shared" si="116"/>
        <v>0</v>
      </c>
      <c r="EK131" s="9">
        <f t="shared" si="117"/>
        <v>0</v>
      </c>
      <c r="EL131" s="9">
        <f t="shared" si="118"/>
        <v>1</v>
      </c>
      <c r="EM131" s="9">
        <f t="shared" si="119"/>
        <v>0</v>
      </c>
      <c r="EN131" s="9">
        <f t="shared" si="120"/>
        <v>0</v>
      </c>
      <c r="EO131" s="9">
        <f t="shared" si="121"/>
        <v>0</v>
      </c>
      <c r="EP131" s="9">
        <f t="shared" si="122"/>
        <v>0</v>
      </c>
      <c r="EQ131" s="9">
        <f t="shared" si="123"/>
        <v>0</v>
      </c>
      <c r="ER131" s="9">
        <f t="shared" si="124"/>
        <v>0</v>
      </c>
      <c r="ES131" s="9">
        <f t="shared" si="125"/>
        <v>1</v>
      </c>
      <c r="ET131" s="10">
        <f t="shared" si="126"/>
        <v>0</v>
      </c>
      <c r="EU131" s="10">
        <f t="shared" si="127"/>
        <v>0</v>
      </c>
      <c r="EV131" s="10">
        <f t="shared" si="128"/>
        <v>0</v>
      </c>
      <c r="EW131" s="10">
        <f t="shared" si="129"/>
        <v>0</v>
      </c>
      <c r="EX131" s="10">
        <f t="shared" si="130"/>
        <v>0</v>
      </c>
      <c r="EY131" s="10">
        <f t="shared" si="131"/>
        <v>1</v>
      </c>
      <c r="EZ131" s="10">
        <f t="shared" si="132"/>
        <v>0</v>
      </c>
      <c r="FA131" s="10">
        <f t="shared" si="133"/>
        <v>0</v>
      </c>
      <c r="FB131" s="10">
        <f t="shared" si="134"/>
        <v>0</v>
      </c>
      <c r="FC131" s="10">
        <f t="shared" si="135"/>
        <v>1</v>
      </c>
      <c r="FD131" s="10">
        <f t="shared" si="136"/>
        <v>0</v>
      </c>
      <c r="FE131" s="10">
        <f t="shared" si="137"/>
        <v>0</v>
      </c>
    </row>
    <row r="132" spans="1:161">
      <c r="A132" t="s">
        <v>326</v>
      </c>
      <c r="B132" t="s">
        <v>326</v>
      </c>
      <c r="C132" t="s">
        <v>1203</v>
      </c>
      <c r="D132">
        <v>1</v>
      </c>
      <c r="E132">
        <v>1</v>
      </c>
      <c r="F132" t="s">
        <v>327</v>
      </c>
      <c r="G132" t="s">
        <v>328</v>
      </c>
      <c r="H132" t="s">
        <v>326</v>
      </c>
      <c r="I132" s="8">
        <v>1</v>
      </c>
      <c r="J132" s="7" t="s">
        <v>1149</v>
      </c>
      <c r="K132" s="7" t="s">
        <v>1128</v>
      </c>
      <c r="L132" s="8">
        <v>0</v>
      </c>
      <c r="M132" s="8">
        <v>0</v>
      </c>
      <c r="N132" s="8">
        <v>0</v>
      </c>
      <c r="O132" s="8">
        <v>0</v>
      </c>
      <c r="P132" s="8">
        <v>0</v>
      </c>
      <c r="Q132" s="8">
        <v>0</v>
      </c>
      <c r="R132" s="8">
        <v>0</v>
      </c>
      <c r="S132" s="8">
        <v>0</v>
      </c>
      <c r="T132" s="8">
        <v>0</v>
      </c>
      <c r="U132" s="8">
        <v>0</v>
      </c>
      <c r="V132" s="8">
        <v>0</v>
      </c>
      <c r="W132" s="8">
        <v>0</v>
      </c>
      <c r="X132" s="8">
        <v>0</v>
      </c>
      <c r="Y132" s="8">
        <v>1</v>
      </c>
      <c r="Z132" s="8">
        <v>1</v>
      </c>
      <c r="AA132" s="8">
        <v>0</v>
      </c>
      <c r="AB132" s="7" t="s">
        <v>1142</v>
      </c>
      <c r="AC132" s="1">
        <v>0</v>
      </c>
      <c r="AD132" s="1">
        <v>0</v>
      </c>
      <c r="AE132" s="7" t="s">
        <v>1136</v>
      </c>
      <c r="AF132" s="8">
        <v>914301119.29999995</v>
      </c>
      <c r="AG132" s="8"/>
      <c r="AH132" s="7" t="s">
        <v>896</v>
      </c>
      <c r="AI132" s="8"/>
      <c r="AJ132" s="8"/>
      <c r="AK132" s="8">
        <v>66</v>
      </c>
      <c r="AL132" s="8">
        <v>149.26539611816406</v>
      </c>
      <c r="AM132" s="8">
        <v>4.7070998698472977E-3</v>
      </c>
      <c r="AN132" s="8">
        <v>88.574996948242188</v>
      </c>
      <c r="AO132" s="36">
        <v>0.4</v>
      </c>
      <c r="AP132" s="36">
        <v>1</v>
      </c>
      <c r="AQ132" s="36">
        <v>1</v>
      </c>
      <c r="AR132" s="36">
        <v>0.5</v>
      </c>
      <c r="AS132" s="36">
        <v>1</v>
      </c>
      <c r="AT132" s="36">
        <v>1</v>
      </c>
      <c r="AU132" s="36">
        <v>1</v>
      </c>
      <c r="AV132" s="36">
        <v>1</v>
      </c>
      <c r="AW132" s="36">
        <v>1</v>
      </c>
      <c r="AX132" s="36">
        <v>1</v>
      </c>
      <c r="AY132" s="36">
        <v>1</v>
      </c>
      <c r="AZ132" s="36">
        <v>1</v>
      </c>
      <c r="BA132" s="36">
        <v>1</v>
      </c>
      <c r="BB132" s="36">
        <v>1</v>
      </c>
      <c r="BC132" s="36">
        <v>0.75</v>
      </c>
      <c r="BD132" s="36">
        <v>0.8</v>
      </c>
      <c r="BE132" s="36">
        <v>0.75</v>
      </c>
      <c r="BF132" s="36">
        <v>1</v>
      </c>
      <c r="BG132" s="36">
        <v>0.96</v>
      </c>
      <c r="BH132" s="36">
        <v>0.55500000000000005</v>
      </c>
      <c r="BI132" s="36">
        <v>78</v>
      </c>
      <c r="BJ132" s="36">
        <v>100</v>
      </c>
      <c r="BK132" s="36">
        <v>92.5</v>
      </c>
      <c r="BL132" s="36">
        <v>81.625</v>
      </c>
      <c r="BM132" s="8">
        <v>9.9099997896701097E-6</v>
      </c>
      <c r="BN132" s="8">
        <v>4558764.4440000001</v>
      </c>
      <c r="BO132" t="s">
        <v>326</v>
      </c>
      <c r="BP132" s="8">
        <v>1</v>
      </c>
      <c r="BQ132" s="8">
        <v>1</v>
      </c>
      <c r="BR132" s="8"/>
      <c r="BS132" s="8">
        <v>0</v>
      </c>
      <c r="BT132" s="8"/>
      <c r="BU132" s="8"/>
      <c r="BV132" s="8"/>
      <c r="BW132" s="8"/>
      <c r="BX132" s="8">
        <v>2.3101166962528306E-6</v>
      </c>
      <c r="BY132" s="8"/>
      <c r="BZ132" s="8">
        <v>0</v>
      </c>
      <c r="CA132" s="7" t="s">
        <v>896</v>
      </c>
      <c r="CB132" s="8">
        <v>914301119.29999995</v>
      </c>
      <c r="CC132" s="8">
        <v>0</v>
      </c>
      <c r="CD132" s="8"/>
      <c r="CE132" s="8"/>
      <c r="CF132" s="8">
        <v>0</v>
      </c>
      <c r="CG132" s="8">
        <v>4158534.7731832201</v>
      </c>
      <c r="CH132" s="8">
        <v>0</v>
      </c>
      <c r="CI132" s="8" t="s">
        <v>1144</v>
      </c>
      <c r="CJ132" s="8">
        <v>0</v>
      </c>
      <c r="CK132" s="8">
        <v>0</v>
      </c>
      <c r="CL132" s="8">
        <v>0</v>
      </c>
      <c r="CM132" s="8">
        <v>0</v>
      </c>
      <c r="CN132" s="8">
        <v>0</v>
      </c>
      <c r="CO132" s="8">
        <v>0</v>
      </c>
      <c r="CP132" s="8">
        <v>0</v>
      </c>
      <c r="CQ132" s="8">
        <v>0</v>
      </c>
      <c r="CR132" s="8">
        <v>0</v>
      </c>
      <c r="CS132" s="8">
        <v>0</v>
      </c>
      <c r="CT132" s="8">
        <v>0</v>
      </c>
      <c r="CU132" s="8">
        <v>0</v>
      </c>
      <c r="CV132" s="8">
        <v>0</v>
      </c>
      <c r="CW132" s="8">
        <v>0</v>
      </c>
      <c r="CX132" s="8">
        <v>0</v>
      </c>
      <c r="CY132" s="8">
        <v>1</v>
      </c>
      <c r="CZ132" s="9">
        <f>IFERROR(VLOOKUP(A132,'FSI2020 Results'!B:H,4,0),"")</f>
        <v>88.591097287441414</v>
      </c>
      <c r="DA132" s="9">
        <f>IFERROR(VLOOKUP(A132,'FSI2020 Results'!B:H,5,0),"")</f>
        <v>2.6017276318878548E-3</v>
      </c>
      <c r="DB132" s="9">
        <f>IFERROR(VLOOKUP(A132,'FSI2020 Results'!B:H,6,0),"")</f>
        <v>76.3</v>
      </c>
      <c r="DC132" s="9">
        <f>IFERROR(VLOOKUP($A132,'SS2020'!$A:$AB,24,0),"")</f>
        <v>76.3</v>
      </c>
      <c r="DD132" s="9">
        <f>IFERROR(VLOOKUP($A132,'SS2020'!$A:$AB,25,0),"")</f>
        <v>76.8</v>
      </c>
      <c r="DE132" s="9">
        <f>IFERROR(VLOOKUP($A132,'SS2020'!$A:$AB,26,0),"")</f>
        <v>100</v>
      </c>
      <c r="DF132" s="9">
        <f>IFERROR(VLOOKUP($A132,'SS2020'!$A:$AB,27,0),"")</f>
        <v>92.5</v>
      </c>
      <c r="DG132" s="39">
        <f>IFERROR(VLOOKUP(A132,'GSW2020'!A:D,4,0),"")</f>
        <v>7.9332182274000146E-6</v>
      </c>
      <c r="DH132" s="9">
        <f>IFERROR(VLOOKUP(A132,'GSW2020'!A:E,5,0),"")</f>
        <v>4158534.7731832201</v>
      </c>
      <c r="DI132" s="9">
        <f t="shared" si="92"/>
        <v>1</v>
      </c>
      <c r="DJ132" s="9">
        <f t="shared" si="93"/>
        <v>1</v>
      </c>
      <c r="DK132" s="9" t="str">
        <f>IFERROR(IF(INDEX('FSI2020 Results'!A:A,MATCH('Country characteristics'!A262,'FSI2020 Results'!B:B,0))&lt;11,1,0),"")</f>
        <v/>
      </c>
      <c r="DL132" s="9" t="str">
        <f>IFERROR(IF(INDEX('FSI2020 Results'!A:A,MATCH('Country characteristics'!A262,'FSI2020 Results'!B:B,0))&lt;16,1,0),"")</f>
        <v/>
      </c>
      <c r="DM132" s="10">
        <f t="shared" si="94"/>
        <v>0</v>
      </c>
      <c r="DN132" s="9">
        <f t="shared" si="95"/>
        <v>0</v>
      </c>
      <c r="DO132" s="9">
        <f t="shared" si="96"/>
        <v>0</v>
      </c>
      <c r="DP132" s="10">
        <f t="shared" si="97"/>
        <v>0</v>
      </c>
      <c r="DQ132" s="9">
        <f t="shared" si="98"/>
        <v>0</v>
      </c>
      <c r="DR132" s="9">
        <f t="shared" si="99"/>
        <v>0</v>
      </c>
      <c r="DS132" s="9">
        <f t="shared" si="100"/>
        <v>0</v>
      </c>
      <c r="DT132" s="10">
        <f t="shared" si="101"/>
        <v>0</v>
      </c>
      <c r="DU132" s="10">
        <f t="shared" si="102"/>
        <v>0</v>
      </c>
      <c r="DV132" s="9">
        <f t="shared" si="103"/>
        <v>0</v>
      </c>
      <c r="DW132" s="9">
        <f t="shared" si="104"/>
        <v>0</v>
      </c>
      <c r="DX132" s="9">
        <f t="shared" si="105"/>
        <v>0</v>
      </c>
      <c r="DY132" s="10">
        <f t="shared" si="106"/>
        <v>0</v>
      </c>
      <c r="DZ132" s="9">
        <f t="shared" si="107"/>
        <v>0</v>
      </c>
      <c r="EA132" s="10">
        <f t="shared" si="108"/>
        <v>0</v>
      </c>
      <c r="EB132" s="9">
        <f t="shared" si="109"/>
        <v>0</v>
      </c>
      <c r="EC132" s="9">
        <f t="shared" si="110"/>
        <v>1</v>
      </c>
      <c r="ED132" s="9">
        <f t="shared" si="111"/>
        <v>1</v>
      </c>
      <c r="EE132" s="9">
        <f t="shared" si="112"/>
        <v>0</v>
      </c>
      <c r="EF132" s="9">
        <v>1</v>
      </c>
      <c r="EG132" s="9">
        <f t="shared" si="113"/>
        <v>0</v>
      </c>
      <c r="EH132" s="9">
        <f t="shared" si="114"/>
        <v>0</v>
      </c>
      <c r="EI132" s="9">
        <f t="shared" si="115"/>
        <v>0</v>
      </c>
      <c r="EJ132" s="9">
        <f t="shared" si="116"/>
        <v>1</v>
      </c>
      <c r="EK132" s="9">
        <f t="shared" si="117"/>
        <v>0</v>
      </c>
      <c r="EL132" s="9">
        <f t="shared" si="118"/>
        <v>0</v>
      </c>
      <c r="EM132" s="9">
        <f t="shared" si="119"/>
        <v>0</v>
      </c>
      <c r="EN132" s="9">
        <f t="shared" si="120"/>
        <v>0</v>
      </c>
      <c r="EO132" s="9">
        <f t="shared" si="121"/>
        <v>0</v>
      </c>
      <c r="EP132" s="9">
        <f t="shared" si="122"/>
        <v>0</v>
      </c>
      <c r="EQ132" s="9">
        <f t="shared" si="123"/>
        <v>1</v>
      </c>
      <c r="ER132" s="9">
        <f t="shared" si="124"/>
        <v>0</v>
      </c>
      <c r="ES132" s="9">
        <f t="shared" si="125"/>
        <v>0</v>
      </c>
      <c r="ET132" s="10">
        <f t="shared" si="126"/>
        <v>0</v>
      </c>
      <c r="EU132" s="10">
        <f t="shared" si="127"/>
        <v>0</v>
      </c>
      <c r="EV132" s="10">
        <f t="shared" si="128"/>
        <v>0</v>
      </c>
      <c r="EW132" s="10">
        <f t="shared" si="129"/>
        <v>0</v>
      </c>
      <c r="EX132" s="10">
        <f t="shared" si="130"/>
        <v>0</v>
      </c>
      <c r="EY132" s="10">
        <f t="shared" si="131"/>
        <v>0</v>
      </c>
      <c r="EZ132" s="10">
        <f t="shared" si="132"/>
        <v>0</v>
      </c>
      <c r="FA132" s="10">
        <f t="shared" si="133"/>
        <v>0</v>
      </c>
      <c r="FB132" s="10">
        <f t="shared" si="134"/>
        <v>0</v>
      </c>
      <c r="FC132" s="10">
        <f t="shared" si="135"/>
        <v>0</v>
      </c>
      <c r="FD132" s="10">
        <f t="shared" si="136"/>
        <v>0</v>
      </c>
      <c r="FE132" s="10">
        <f t="shared" si="137"/>
        <v>1</v>
      </c>
    </row>
    <row r="133" spans="1:161">
      <c r="A133" t="s">
        <v>191</v>
      </c>
      <c r="B133" t="s">
        <v>191</v>
      </c>
      <c r="C133" t="s">
        <v>191</v>
      </c>
      <c r="D133">
        <v>1</v>
      </c>
      <c r="E133">
        <v>1</v>
      </c>
      <c r="F133" t="s">
        <v>192</v>
      </c>
      <c r="G133" t="s">
        <v>193</v>
      </c>
      <c r="H133" t="s">
        <v>191</v>
      </c>
      <c r="I133" s="8">
        <v>1</v>
      </c>
      <c r="J133" s="7" t="s">
        <v>1138</v>
      </c>
      <c r="K133" s="7" t="s">
        <v>1128</v>
      </c>
      <c r="L133" s="8">
        <v>0</v>
      </c>
      <c r="M133" s="8">
        <v>0</v>
      </c>
      <c r="N133" s="8">
        <v>0</v>
      </c>
      <c r="O133" s="8">
        <v>0</v>
      </c>
      <c r="P133" s="8">
        <v>0</v>
      </c>
      <c r="Q133" s="8">
        <v>0</v>
      </c>
      <c r="R133" s="8">
        <v>0</v>
      </c>
      <c r="S133" s="8">
        <v>0</v>
      </c>
      <c r="T133" s="8">
        <v>0</v>
      </c>
      <c r="U133" s="8">
        <v>0</v>
      </c>
      <c r="V133" s="8">
        <v>0</v>
      </c>
      <c r="W133" s="8">
        <v>0</v>
      </c>
      <c r="X133" s="8">
        <v>1</v>
      </c>
      <c r="Y133" s="8">
        <v>0</v>
      </c>
      <c r="Z133" s="8">
        <v>0</v>
      </c>
      <c r="AA133" s="8">
        <v>0</v>
      </c>
      <c r="AB133" s="7" t="s">
        <v>1137</v>
      </c>
      <c r="AC133" s="1">
        <v>0</v>
      </c>
      <c r="AD133" s="1">
        <v>1</v>
      </c>
      <c r="AE133" s="7" t="s">
        <v>1130</v>
      </c>
      <c r="AF133" s="8"/>
      <c r="AG133" s="8"/>
      <c r="AH133" s="7" t="s">
        <v>896</v>
      </c>
      <c r="AI133" s="8"/>
      <c r="AJ133" s="8"/>
      <c r="AK133" s="8">
        <v>85</v>
      </c>
      <c r="AL133" s="8">
        <v>105.03410339355469</v>
      </c>
      <c r="AM133" s="8">
        <v>3.3122999593615532E-3</v>
      </c>
      <c r="AN133" s="8">
        <v>68.525001525878906</v>
      </c>
      <c r="AO133" s="36">
        <v>0.56000000000000005</v>
      </c>
      <c r="AP133" s="36">
        <v>0.375</v>
      </c>
      <c r="AQ133" s="36">
        <v>0.9</v>
      </c>
      <c r="AR133" s="36">
        <v>0.5</v>
      </c>
      <c r="AS133" s="36">
        <v>1</v>
      </c>
      <c r="AT133" s="36">
        <v>1</v>
      </c>
      <c r="AU133" s="36">
        <v>1</v>
      </c>
      <c r="AV133" s="36">
        <v>1</v>
      </c>
      <c r="AW133" s="36">
        <v>1</v>
      </c>
      <c r="AX133" s="36">
        <v>1</v>
      </c>
      <c r="AY133" s="36">
        <v>0.625</v>
      </c>
      <c r="AZ133" s="36">
        <v>0</v>
      </c>
      <c r="BA133" s="36">
        <v>0</v>
      </c>
      <c r="BB133" s="36">
        <v>1</v>
      </c>
      <c r="BC133" s="36">
        <v>0.25</v>
      </c>
      <c r="BD133" s="36">
        <v>0.6</v>
      </c>
      <c r="BE133" s="36">
        <v>0.6</v>
      </c>
      <c r="BF133" s="36">
        <v>1</v>
      </c>
      <c r="BG133" s="36">
        <v>1</v>
      </c>
      <c r="BH133" s="36">
        <v>0.29499999999999998</v>
      </c>
      <c r="BI133" s="36">
        <v>66.7</v>
      </c>
      <c r="BJ133" s="36">
        <v>100</v>
      </c>
      <c r="BK133" s="36">
        <v>41.25</v>
      </c>
      <c r="BL133" s="36">
        <v>72.375</v>
      </c>
      <c r="BM133" s="8">
        <v>3.479999941191636E-5</v>
      </c>
      <c r="BN133" s="8">
        <v>16000000</v>
      </c>
      <c r="BO133" t="s">
        <v>191</v>
      </c>
      <c r="BP133" s="8">
        <v>1</v>
      </c>
      <c r="BQ133" s="8">
        <v>1</v>
      </c>
      <c r="BR133" s="8">
        <v>0</v>
      </c>
      <c r="BS133" s="8">
        <v>0</v>
      </c>
      <c r="BT133" s="8"/>
      <c r="BU133" s="8"/>
      <c r="BV133" s="8"/>
      <c r="BW133" s="8"/>
      <c r="BX133" s="8">
        <v>5.3869871051404441E-4</v>
      </c>
      <c r="BY133" s="8"/>
      <c r="BZ133" s="8">
        <v>20</v>
      </c>
      <c r="CA133" s="7" t="s">
        <v>1139</v>
      </c>
      <c r="CB133" s="8">
        <v>380700000000</v>
      </c>
      <c r="CC133" s="8">
        <v>2346.7226867675781</v>
      </c>
      <c r="CD133" s="8"/>
      <c r="CE133" s="8"/>
      <c r="CF133" s="8">
        <v>0.34000000357627869</v>
      </c>
      <c r="CG133" s="8"/>
      <c r="CH133" s="8">
        <v>0</v>
      </c>
      <c r="CI133" s="8" t="s">
        <v>1138</v>
      </c>
      <c r="CJ133" s="8">
        <v>0</v>
      </c>
      <c r="CK133" s="8">
        <v>1</v>
      </c>
      <c r="CL133" s="8">
        <v>1</v>
      </c>
      <c r="CM133" s="8">
        <v>0</v>
      </c>
      <c r="CN133" s="8">
        <v>0</v>
      </c>
      <c r="CO133" s="8">
        <v>0</v>
      </c>
      <c r="CP133" s="8">
        <v>0</v>
      </c>
      <c r="CQ133" s="8">
        <v>1</v>
      </c>
      <c r="CR133" s="8">
        <v>0</v>
      </c>
      <c r="CS133" s="8">
        <v>0</v>
      </c>
      <c r="CT133" s="8">
        <v>0</v>
      </c>
      <c r="CU133" s="8">
        <v>0</v>
      </c>
      <c r="CV133" s="8">
        <v>0</v>
      </c>
      <c r="CW133" s="8">
        <v>1</v>
      </c>
      <c r="CX133" s="8">
        <v>0</v>
      </c>
      <c r="CY133" s="8">
        <v>0</v>
      </c>
      <c r="CZ133" s="9">
        <f>IFERROR(VLOOKUP(A133,'FSI2020 Results'!B:H,4,0),"")</f>
        <v>196.99883941202646</v>
      </c>
      <c r="DA133" s="9">
        <f>IFERROR(VLOOKUP(A133,'FSI2020 Results'!B:H,5,0),"")</f>
        <v>5.7854269745089178E-3</v>
      </c>
      <c r="DB133" s="9">
        <f>IFERROR(VLOOKUP(A133,'FSI2020 Results'!B:H,6,0),"")</f>
        <v>69.025000000000006</v>
      </c>
      <c r="DC133" s="9">
        <f>IFERROR(VLOOKUP($A133,'SS2020'!$A:$AB,24,0),"")</f>
        <v>69.025000000000006</v>
      </c>
      <c r="DD133" s="9">
        <f>IFERROR(VLOOKUP($A133,'SS2020'!$A:$AB,25,0),"")</f>
        <v>66.7</v>
      </c>
      <c r="DE133" s="9">
        <f>IFERROR(VLOOKUP($A133,'SS2020'!$A:$AB,26,0),"")</f>
        <v>98</v>
      </c>
      <c r="DF133" s="9">
        <f>IFERROR(VLOOKUP($A133,'SS2020'!$A:$AB,27,0),"")</f>
        <v>44.583333333333336</v>
      </c>
      <c r="DG133" s="39">
        <f>IFERROR(VLOOKUP(A133,'GSW2020'!A:D,4,0),"")</f>
        <v>2.1494792893957202E-4</v>
      </c>
      <c r="DH133" s="9">
        <f>IFERROR(VLOOKUP(A133,'GSW2020'!A:E,5,0),"")</f>
        <v>112674126.8545536</v>
      </c>
      <c r="DI133" s="9">
        <f t="shared" si="92"/>
        <v>1</v>
      </c>
      <c r="DJ133" s="9">
        <f t="shared" si="93"/>
        <v>1</v>
      </c>
      <c r="DK133" s="9" t="str">
        <f>IFERROR(IF(INDEX('FSI2020 Results'!A:A,MATCH('Country characteristics'!A264,'FSI2020 Results'!B:B,0))&lt;11,1,0),"")</f>
        <v/>
      </c>
      <c r="DL133" s="9" t="str">
        <f>IFERROR(IF(INDEX('FSI2020 Results'!A:A,MATCH('Country characteristics'!A264,'FSI2020 Results'!B:B,0))&lt;16,1,0),"")</f>
        <v/>
      </c>
      <c r="DM133" s="10">
        <f t="shared" si="94"/>
        <v>0</v>
      </c>
      <c r="DN133" s="9">
        <f t="shared" si="95"/>
        <v>0</v>
      </c>
      <c r="DO133" s="9">
        <f t="shared" si="96"/>
        <v>0</v>
      </c>
      <c r="DP133" s="10">
        <f t="shared" si="97"/>
        <v>0</v>
      </c>
      <c r="DQ133" s="9">
        <f t="shared" si="98"/>
        <v>0</v>
      </c>
      <c r="DR133" s="9">
        <f t="shared" si="99"/>
        <v>0</v>
      </c>
      <c r="DS133" s="9">
        <f t="shared" si="100"/>
        <v>0</v>
      </c>
      <c r="DT133" s="10">
        <f t="shared" si="101"/>
        <v>0</v>
      </c>
      <c r="DU133" s="10">
        <f t="shared" si="102"/>
        <v>0</v>
      </c>
      <c r="DV133" s="9">
        <f t="shared" si="103"/>
        <v>0</v>
      </c>
      <c r="DW133" s="9">
        <f t="shared" si="104"/>
        <v>0</v>
      </c>
      <c r="DX133" s="9">
        <f t="shared" si="105"/>
        <v>0</v>
      </c>
      <c r="DY133" s="10">
        <f t="shared" si="106"/>
        <v>0</v>
      </c>
      <c r="DZ133" s="9">
        <f t="shared" si="107"/>
        <v>0</v>
      </c>
      <c r="EA133" s="10">
        <f t="shared" si="108"/>
        <v>0</v>
      </c>
      <c r="EB133" s="9">
        <f t="shared" si="109"/>
        <v>0</v>
      </c>
      <c r="EC133" s="9">
        <f t="shared" si="110"/>
        <v>1</v>
      </c>
      <c r="ED133" s="9">
        <f t="shared" si="111"/>
        <v>1</v>
      </c>
      <c r="EE133" s="9">
        <f t="shared" si="112"/>
        <v>0</v>
      </c>
      <c r="EF133" s="9">
        <v>1</v>
      </c>
      <c r="EG133" s="9">
        <f t="shared" si="113"/>
        <v>0</v>
      </c>
      <c r="EH133" s="9">
        <f t="shared" si="114"/>
        <v>0</v>
      </c>
      <c r="EI133" s="9">
        <f t="shared" si="115"/>
        <v>0</v>
      </c>
      <c r="EJ133" s="9">
        <f t="shared" si="116"/>
        <v>0</v>
      </c>
      <c r="EK133" s="9">
        <f t="shared" si="117"/>
        <v>0</v>
      </c>
      <c r="EL133" s="9">
        <f t="shared" si="118"/>
        <v>1</v>
      </c>
      <c r="EM133" s="9">
        <f t="shared" si="119"/>
        <v>0</v>
      </c>
      <c r="EN133" s="9">
        <f t="shared" si="120"/>
        <v>0</v>
      </c>
      <c r="EO133" s="9">
        <f t="shared" si="121"/>
        <v>1</v>
      </c>
      <c r="EP133" s="9">
        <f t="shared" si="122"/>
        <v>0</v>
      </c>
      <c r="EQ133" s="9">
        <f t="shared" si="123"/>
        <v>0</v>
      </c>
      <c r="ER133" s="9">
        <f t="shared" si="124"/>
        <v>1</v>
      </c>
      <c r="ES133" s="9">
        <f t="shared" si="125"/>
        <v>0</v>
      </c>
      <c r="ET133" s="10">
        <f t="shared" si="126"/>
        <v>0</v>
      </c>
      <c r="EU133" s="10">
        <f t="shared" si="127"/>
        <v>0</v>
      </c>
      <c r="EV133" s="10">
        <f t="shared" si="128"/>
        <v>1</v>
      </c>
      <c r="EW133" s="10">
        <f t="shared" si="129"/>
        <v>1</v>
      </c>
      <c r="EX133" s="10">
        <f t="shared" si="130"/>
        <v>0</v>
      </c>
      <c r="EY133" s="10">
        <f t="shared" si="131"/>
        <v>1</v>
      </c>
      <c r="EZ133" s="10">
        <f t="shared" si="132"/>
        <v>0</v>
      </c>
      <c r="FA133" s="10">
        <f t="shared" si="133"/>
        <v>0</v>
      </c>
      <c r="FB133" s="10">
        <f t="shared" si="134"/>
        <v>0</v>
      </c>
      <c r="FC133" s="10">
        <f t="shared" si="135"/>
        <v>1</v>
      </c>
      <c r="FD133" s="10">
        <f t="shared" si="136"/>
        <v>0</v>
      </c>
      <c r="FE133" s="10">
        <f t="shared" si="137"/>
        <v>0</v>
      </c>
    </row>
    <row r="134" spans="1:161">
      <c r="A134" t="s">
        <v>119</v>
      </c>
      <c r="D134">
        <v>0</v>
      </c>
      <c r="E134">
        <v>1</v>
      </c>
      <c r="F134" t="s">
        <v>120</v>
      </c>
      <c r="G134" t="s">
        <v>121</v>
      </c>
      <c r="H134" t="s">
        <v>119</v>
      </c>
      <c r="I134" s="8">
        <v>1</v>
      </c>
      <c r="J134" s="7" t="s">
        <v>1149</v>
      </c>
      <c r="K134" s="7" t="s">
        <v>1128</v>
      </c>
      <c r="L134" s="8">
        <v>0</v>
      </c>
      <c r="M134" s="8">
        <v>0</v>
      </c>
      <c r="N134" s="8">
        <v>0</v>
      </c>
      <c r="O134" s="8">
        <v>1</v>
      </c>
      <c r="P134" s="8">
        <v>0</v>
      </c>
      <c r="Q134" s="8">
        <v>0</v>
      </c>
      <c r="R134" s="8">
        <v>0</v>
      </c>
      <c r="S134" s="8">
        <v>0</v>
      </c>
      <c r="T134" s="8">
        <v>0</v>
      </c>
      <c r="U134" s="8">
        <v>0</v>
      </c>
      <c r="V134" s="8">
        <v>0</v>
      </c>
      <c r="W134" s="8">
        <v>0</v>
      </c>
      <c r="X134" s="8">
        <v>0</v>
      </c>
      <c r="Y134" s="8">
        <v>0</v>
      </c>
      <c r="Z134" s="8">
        <v>0</v>
      </c>
      <c r="AA134" s="8">
        <v>1</v>
      </c>
      <c r="AB134" s="7" t="s">
        <v>1142</v>
      </c>
      <c r="AC134" s="1">
        <v>0</v>
      </c>
      <c r="AD134" s="1">
        <v>0</v>
      </c>
      <c r="AE134" s="7" t="s">
        <v>1136</v>
      </c>
      <c r="AF134" s="8">
        <v>245214000000</v>
      </c>
      <c r="AG134" s="8"/>
      <c r="AH134" s="7" t="s">
        <v>896</v>
      </c>
      <c r="AI134" s="8"/>
      <c r="AJ134" s="8"/>
      <c r="AK134" s="8"/>
      <c r="AL134" s="8"/>
      <c r="AM134" s="8"/>
      <c r="AN134" s="8"/>
      <c r="AO134" s="36" t="s">
        <v>896</v>
      </c>
      <c r="AP134" s="36" t="s">
        <v>896</v>
      </c>
      <c r="AQ134" s="36" t="s">
        <v>896</v>
      </c>
      <c r="AR134" s="36" t="s">
        <v>896</v>
      </c>
      <c r="AS134" s="36" t="s">
        <v>896</v>
      </c>
      <c r="AT134" s="36" t="s">
        <v>896</v>
      </c>
      <c r="AU134" s="36" t="s">
        <v>896</v>
      </c>
      <c r="AV134" s="36" t="s">
        <v>896</v>
      </c>
      <c r="AW134" s="36" t="s">
        <v>896</v>
      </c>
      <c r="AX134" s="36" t="s">
        <v>896</v>
      </c>
      <c r="AY134" s="36" t="s">
        <v>896</v>
      </c>
      <c r="AZ134" s="36" t="s">
        <v>896</v>
      </c>
      <c r="BA134" s="36" t="s">
        <v>896</v>
      </c>
      <c r="BB134" s="36" t="s">
        <v>896</v>
      </c>
      <c r="BC134" s="36" t="s">
        <v>896</v>
      </c>
      <c r="BD134" s="36" t="s">
        <v>896</v>
      </c>
      <c r="BE134" s="36" t="s">
        <v>896</v>
      </c>
      <c r="BF134" s="36" t="s">
        <v>896</v>
      </c>
      <c r="BG134" s="36" t="s">
        <v>896</v>
      </c>
      <c r="BH134" s="36" t="s">
        <v>896</v>
      </c>
      <c r="BI134" s="36" t="s">
        <v>896</v>
      </c>
      <c r="BJ134" s="36" t="s">
        <v>896</v>
      </c>
      <c r="BK134" s="36" t="s">
        <v>896</v>
      </c>
      <c r="BL134" s="36" t="s">
        <v>896</v>
      </c>
      <c r="BM134" s="8">
        <v>2.027000009547919E-4</v>
      </c>
      <c r="BN134" s="8" t="s">
        <v>896</v>
      </c>
      <c r="BO134" t="s">
        <v>119</v>
      </c>
      <c r="BP134" s="8">
        <v>0</v>
      </c>
      <c r="BQ134" s="8">
        <v>1</v>
      </c>
      <c r="BR134" s="8">
        <v>0</v>
      </c>
      <c r="BS134" s="8">
        <v>0</v>
      </c>
      <c r="BT134" s="8"/>
      <c r="BU134" s="8"/>
      <c r="BV134" s="8"/>
      <c r="BW134" s="8"/>
      <c r="BX134" s="8">
        <v>5.7002042402656383E-4</v>
      </c>
      <c r="BY134" s="8"/>
      <c r="BZ134" s="8">
        <v>10</v>
      </c>
      <c r="CA134" s="7" t="s">
        <v>896</v>
      </c>
      <c r="CB134" s="8">
        <v>245214000000</v>
      </c>
      <c r="CC134" s="8">
        <v>3360</v>
      </c>
      <c r="CD134" s="8"/>
      <c r="CE134" s="8"/>
      <c r="CF134" s="8">
        <v>0.20000000298023224</v>
      </c>
      <c r="CG134" s="8"/>
      <c r="CH134" s="8">
        <v>0</v>
      </c>
      <c r="CI134" s="8" t="s">
        <v>1148</v>
      </c>
      <c r="CJ134" s="8">
        <v>0</v>
      </c>
      <c r="CK134" s="8">
        <v>0</v>
      </c>
      <c r="CL134" s="8">
        <v>1</v>
      </c>
      <c r="CM134" s="8">
        <v>0</v>
      </c>
      <c r="CN134" s="8">
        <v>0</v>
      </c>
      <c r="CO134" s="8">
        <v>0</v>
      </c>
      <c r="CP134" s="8">
        <v>0</v>
      </c>
      <c r="CQ134" s="8">
        <v>0</v>
      </c>
      <c r="CR134" s="8">
        <v>0</v>
      </c>
      <c r="CS134" s="8">
        <v>0</v>
      </c>
      <c r="CT134" s="8">
        <v>0</v>
      </c>
      <c r="CU134" s="8">
        <v>1</v>
      </c>
      <c r="CV134" s="8">
        <v>0</v>
      </c>
      <c r="CW134" s="8">
        <v>0</v>
      </c>
      <c r="CX134" s="8">
        <v>0</v>
      </c>
      <c r="CY134" s="8">
        <v>0</v>
      </c>
      <c r="CZ134" s="9">
        <f>IFERROR(VLOOKUP(A134,'FSI2020 Results'!B:H,4,0),"")</f>
        <v>299.29944691563526</v>
      </c>
      <c r="DA134" s="9">
        <f>IFERROR(VLOOKUP(A134,'FSI2020 Results'!B:H,5,0),"")</f>
        <v>8.7897730707930579E-3</v>
      </c>
      <c r="DB134" s="9">
        <f>IFERROR(VLOOKUP(A134,'FSI2020 Results'!B:H,6,0),"")</f>
        <v>74.325000000000003</v>
      </c>
      <c r="DC134" s="9">
        <f>IFERROR(VLOOKUP($A134,'SS2020'!$A:$AB,24,0),"")</f>
        <v>74.325000000000003</v>
      </c>
      <c r="DD134" s="9">
        <f>IFERROR(VLOOKUP($A134,'SS2020'!$A:$AB,25,0),"")</f>
        <v>79.599999999999994</v>
      </c>
      <c r="DE134" s="9">
        <f>IFERROR(VLOOKUP($A134,'SS2020'!$A:$AB,26,0),"")</f>
        <v>90</v>
      </c>
      <c r="DF134" s="9">
        <f>IFERROR(VLOOKUP($A134,'SS2020'!$A:$AB,27,0),"")</f>
        <v>52.916666666666664</v>
      </c>
      <c r="DG134" s="39">
        <f>IFERROR(VLOOKUP(A134,'GSW2020'!A:D,4,0),"")</f>
        <v>3.8734993015494845E-4</v>
      </c>
      <c r="DH134" s="9">
        <f>IFERROR(VLOOKUP(A134,'GSW2020'!A:E,5,0),"")</f>
        <v>203045990.63920638</v>
      </c>
      <c r="DI134" s="9">
        <f t="shared" si="92"/>
        <v>1</v>
      </c>
      <c r="DJ134" s="9">
        <f t="shared" si="93"/>
        <v>1</v>
      </c>
      <c r="DK134" s="9" t="str">
        <f>IFERROR(IF(INDEX('FSI2020 Results'!A:A,MATCH('Country characteristics'!A265,'FSI2020 Results'!B:B,0))&lt;11,1,0),"")</f>
        <v/>
      </c>
      <c r="DL134" s="9" t="str">
        <f>IFERROR(IF(INDEX('FSI2020 Results'!A:A,MATCH('Country characteristics'!A265,'FSI2020 Results'!B:B,0))&lt;16,1,0),"")</f>
        <v/>
      </c>
      <c r="DM134" s="10">
        <f t="shared" si="94"/>
        <v>0</v>
      </c>
      <c r="DN134" s="9">
        <f t="shared" si="95"/>
        <v>0</v>
      </c>
      <c r="DO134" s="9">
        <f t="shared" si="96"/>
        <v>0</v>
      </c>
      <c r="DP134" s="10">
        <f t="shared" si="97"/>
        <v>0</v>
      </c>
      <c r="DQ134" s="9">
        <f t="shared" si="98"/>
        <v>0</v>
      </c>
      <c r="DR134" s="9">
        <f t="shared" si="99"/>
        <v>0</v>
      </c>
      <c r="DS134" s="9">
        <f t="shared" si="100"/>
        <v>0</v>
      </c>
      <c r="DT134" s="10">
        <f t="shared" si="101"/>
        <v>0</v>
      </c>
      <c r="DU134" s="10">
        <f t="shared" si="102"/>
        <v>0</v>
      </c>
      <c r="DV134" s="9">
        <f t="shared" si="103"/>
        <v>0</v>
      </c>
      <c r="DW134" s="9">
        <f t="shared" si="104"/>
        <v>0</v>
      </c>
      <c r="DX134" s="9">
        <f t="shared" si="105"/>
        <v>0</v>
      </c>
      <c r="DY134" s="10">
        <f t="shared" si="106"/>
        <v>0</v>
      </c>
      <c r="DZ134" s="9">
        <f t="shared" si="107"/>
        <v>0</v>
      </c>
      <c r="EA134" s="10">
        <f t="shared" si="108"/>
        <v>0</v>
      </c>
      <c r="EB134" s="9">
        <f t="shared" si="109"/>
        <v>0</v>
      </c>
      <c r="EC134" s="9">
        <f t="shared" si="110"/>
        <v>1</v>
      </c>
      <c r="ED134" s="9">
        <f t="shared" si="111"/>
        <v>1</v>
      </c>
      <c r="EE134" s="9">
        <f t="shared" si="112"/>
        <v>0</v>
      </c>
      <c r="EF134" s="9">
        <v>1</v>
      </c>
      <c r="EG134" s="9">
        <f t="shared" si="113"/>
        <v>0</v>
      </c>
      <c r="EH134" s="9">
        <f t="shared" si="114"/>
        <v>0</v>
      </c>
      <c r="EI134" s="9">
        <f t="shared" si="115"/>
        <v>0</v>
      </c>
      <c r="EJ134" s="9">
        <f t="shared" si="116"/>
        <v>1</v>
      </c>
      <c r="EK134" s="9">
        <f t="shared" si="117"/>
        <v>0</v>
      </c>
      <c r="EL134" s="9">
        <f t="shared" si="118"/>
        <v>0</v>
      </c>
      <c r="EM134" s="9">
        <f t="shared" si="119"/>
        <v>0</v>
      </c>
      <c r="EN134" s="9">
        <f t="shared" si="120"/>
        <v>0</v>
      </c>
      <c r="EO134" s="9">
        <f t="shared" si="121"/>
        <v>0</v>
      </c>
      <c r="EP134" s="9">
        <f t="shared" si="122"/>
        <v>0</v>
      </c>
      <c r="EQ134" s="9">
        <f t="shared" si="123"/>
        <v>1</v>
      </c>
      <c r="ER134" s="9">
        <f t="shared" si="124"/>
        <v>0</v>
      </c>
      <c r="ES134" s="9">
        <f t="shared" si="125"/>
        <v>0</v>
      </c>
      <c r="ET134" s="10">
        <f t="shared" si="126"/>
        <v>0</v>
      </c>
      <c r="EU134" s="10">
        <f t="shared" si="127"/>
        <v>0</v>
      </c>
      <c r="EV134" s="10">
        <f t="shared" si="128"/>
        <v>0</v>
      </c>
      <c r="EW134" s="10">
        <f t="shared" si="129"/>
        <v>1</v>
      </c>
      <c r="EX134" s="10">
        <f t="shared" si="130"/>
        <v>0</v>
      </c>
      <c r="EY134" s="10">
        <f t="shared" si="131"/>
        <v>0</v>
      </c>
      <c r="EZ134" s="10">
        <f t="shared" si="132"/>
        <v>0</v>
      </c>
      <c r="FA134" s="10">
        <f t="shared" si="133"/>
        <v>1</v>
      </c>
      <c r="FB134" s="10">
        <f t="shared" si="134"/>
        <v>0</v>
      </c>
      <c r="FC134" s="10">
        <f t="shared" si="135"/>
        <v>0</v>
      </c>
      <c r="FD134" s="10">
        <f t="shared" si="136"/>
        <v>0</v>
      </c>
      <c r="FE134" s="10">
        <f t="shared" si="137"/>
        <v>0</v>
      </c>
    </row>
    <row r="135" spans="1:161">
      <c r="A135" t="s">
        <v>615</v>
      </c>
      <c r="D135">
        <v>0</v>
      </c>
      <c r="E135">
        <v>0</v>
      </c>
      <c r="F135" t="s">
        <v>616</v>
      </c>
      <c r="G135" t="s">
        <v>617</v>
      </c>
      <c r="H135" t="s">
        <v>615</v>
      </c>
      <c r="I135" s="8">
        <v>1</v>
      </c>
      <c r="J135" s="7" t="s">
        <v>1127</v>
      </c>
      <c r="K135" s="7" t="s">
        <v>1128</v>
      </c>
      <c r="L135" s="8">
        <v>0</v>
      </c>
      <c r="M135" s="8">
        <v>0</v>
      </c>
      <c r="N135" s="8">
        <v>0</v>
      </c>
      <c r="O135" s="8">
        <v>0</v>
      </c>
      <c r="P135" s="8">
        <v>0</v>
      </c>
      <c r="Q135" s="8">
        <v>0</v>
      </c>
      <c r="R135" s="8">
        <v>0</v>
      </c>
      <c r="S135" s="8">
        <v>0</v>
      </c>
      <c r="T135" s="8">
        <v>0</v>
      </c>
      <c r="U135" s="8">
        <v>0</v>
      </c>
      <c r="V135" s="8">
        <v>0</v>
      </c>
      <c r="W135" s="8">
        <v>0</v>
      </c>
      <c r="X135" s="8">
        <v>0</v>
      </c>
      <c r="Y135" s="8">
        <v>0</v>
      </c>
      <c r="Z135" s="8">
        <v>0</v>
      </c>
      <c r="AA135" s="8">
        <v>0</v>
      </c>
      <c r="AB135" s="7" t="s">
        <v>1150</v>
      </c>
      <c r="AC135" s="1">
        <v>0</v>
      </c>
      <c r="AD135" s="1">
        <v>0</v>
      </c>
      <c r="AE135" s="7" t="s">
        <v>1166</v>
      </c>
      <c r="AF135" s="8">
        <v>19362969582</v>
      </c>
      <c r="AG135" s="8"/>
      <c r="AH135" s="7" t="s">
        <v>896</v>
      </c>
      <c r="AI135" s="8"/>
      <c r="AJ135" s="8"/>
      <c r="AK135" s="8"/>
      <c r="AL135" s="8"/>
      <c r="AM135" s="8"/>
      <c r="AN135" s="8"/>
      <c r="AO135" s="36" t="s">
        <v>896</v>
      </c>
      <c r="AP135" s="36" t="s">
        <v>896</v>
      </c>
      <c r="AQ135" s="36" t="s">
        <v>896</v>
      </c>
      <c r="AR135" s="36" t="s">
        <v>896</v>
      </c>
      <c r="AS135" s="36" t="s">
        <v>896</v>
      </c>
      <c r="AT135" s="36" t="s">
        <v>896</v>
      </c>
      <c r="AU135" s="36" t="s">
        <v>896</v>
      </c>
      <c r="AV135" s="36" t="s">
        <v>896</v>
      </c>
      <c r="AW135" s="36" t="s">
        <v>896</v>
      </c>
      <c r="AX135" s="36" t="s">
        <v>896</v>
      </c>
      <c r="AY135" s="36" t="s">
        <v>896</v>
      </c>
      <c r="AZ135" s="36" t="s">
        <v>896</v>
      </c>
      <c r="BA135" s="36" t="s">
        <v>896</v>
      </c>
      <c r="BB135" s="36" t="s">
        <v>896</v>
      </c>
      <c r="BC135" s="36" t="s">
        <v>896</v>
      </c>
      <c r="BD135" s="36" t="s">
        <v>896</v>
      </c>
      <c r="BE135" s="36" t="s">
        <v>896</v>
      </c>
      <c r="BF135" s="36" t="s">
        <v>896</v>
      </c>
      <c r="BG135" s="36" t="s">
        <v>896</v>
      </c>
      <c r="BH135" s="36" t="s">
        <v>896</v>
      </c>
      <c r="BI135" s="36" t="s">
        <v>896</v>
      </c>
      <c r="BJ135" s="36" t="s">
        <v>896</v>
      </c>
      <c r="BK135" s="36" t="s">
        <v>896</v>
      </c>
      <c r="BL135" s="36" t="s">
        <v>896</v>
      </c>
      <c r="BM135" s="8">
        <v>7.1700000262353569E-5</v>
      </c>
      <c r="BN135" s="8" t="s">
        <v>896</v>
      </c>
      <c r="BO135" t="s">
        <v>615</v>
      </c>
      <c r="BP135" s="8">
        <v>0</v>
      </c>
      <c r="BQ135" s="8">
        <v>0</v>
      </c>
      <c r="BR135" s="8">
        <v>0</v>
      </c>
      <c r="BS135" s="8">
        <v>0</v>
      </c>
      <c r="BT135" s="8"/>
      <c r="BU135" s="8"/>
      <c r="BV135" s="8"/>
      <c r="BW135" s="8"/>
      <c r="BX135" s="8">
        <v>7.9350255352745846E-6</v>
      </c>
      <c r="BY135" s="8"/>
      <c r="BZ135" s="8">
        <v>3</v>
      </c>
      <c r="CA135" s="7" t="s">
        <v>896</v>
      </c>
      <c r="CB135" s="8">
        <v>19362969582</v>
      </c>
      <c r="CC135" s="8">
        <v>392.68484497070313</v>
      </c>
      <c r="CD135" s="8"/>
      <c r="CE135" s="8"/>
      <c r="CF135" s="8">
        <v>0.20000000298023224</v>
      </c>
      <c r="CG135" s="8">
        <v>4962413.6749794902</v>
      </c>
      <c r="CH135" s="8">
        <v>0</v>
      </c>
      <c r="CI135" s="8" t="s">
        <v>1148</v>
      </c>
      <c r="CJ135" s="8">
        <v>0</v>
      </c>
      <c r="CK135" s="8">
        <v>0</v>
      </c>
      <c r="CL135" s="8">
        <v>1</v>
      </c>
      <c r="CM135" s="8">
        <v>0</v>
      </c>
      <c r="CN135" s="8">
        <v>0</v>
      </c>
      <c r="CO135" s="8">
        <v>0</v>
      </c>
      <c r="CP135" s="8">
        <v>0</v>
      </c>
      <c r="CQ135" s="8">
        <v>0</v>
      </c>
      <c r="CR135" s="8">
        <v>0</v>
      </c>
      <c r="CS135" s="8">
        <v>0</v>
      </c>
      <c r="CT135" s="8">
        <v>0</v>
      </c>
      <c r="CU135" s="8">
        <v>1</v>
      </c>
      <c r="CV135" s="8">
        <v>0</v>
      </c>
      <c r="CW135" s="8">
        <v>0</v>
      </c>
      <c r="CX135" s="8">
        <v>0</v>
      </c>
      <c r="CY135" s="8">
        <v>0</v>
      </c>
      <c r="CZ135" s="9" t="str">
        <f>IFERROR(VLOOKUP(A135,'FSI2020 Results'!B:H,4,0),"")</f>
        <v/>
      </c>
      <c r="DA135" s="9" t="str">
        <f>IFERROR(VLOOKUP(A135,'FSI2020 Results'!B:H,5,0),"")</f>
        <v/>
      </c>
      <c r="DB135" s="9" t="str">
        <f>IFERROR(VLOOKUP(A135,'FSI2020 Results'!B:H,6,0),"")</f>
        <v/>
      </c>
      <c r="DC135" s="9" t="str">
        <f>IFERROR(VLOOKUP($A135,'SS2020'!$A:$AB,24,0),"")</f>
        <v/>
      </c>
      <c r="DD135" s="9" t="str">
        <f>IFERROR(VLOOKUP($A135,'SS2020'!$A:$AB,25,0),"")</f>
        <v/>
      </c>
      <c r="DE135" s="9" t="str">
        <f>IFERROR(VLOOKUP($A135,'SS2020'!$A:$AB,26,0),"")</f>
        <v/>
      </c>
      <c r="DF135" s="9" t="str">
        <f>IFERROR(VLOOKUP($A135,'SS2020'!$A:$AB,27,0),"")</f>
        <v/>
      </c>
      <c r="DG135" s="39">
        <f>IFERROR(VLOOKUP(A135,'GSW2020'!A:D,4,0),"")</f>
        <v>9.4667720986763015E-6</v>
      </c>
      <c r="DH135" s="9">
        <f>IFERROR(VLOOKUP(A135,'GSW2020'!A:E,5,0),"")</f>
        <v>4962413.5</v>
      </c>
      <c r="DI135" s="9">
        <f t="shared" si="92"/>
        <v>1</v>
      </c>
      <c r="DJ135" s="9">
        <f t="shared" si="93"/>
        <v>0</v>
      </c>
      <c r="DK135" s="9">
        <f>IFERROR(IF(INDEX('FSI2020 Results'!A:A,MATCH('Country characteristics'!A2,'FSI2020 Results'!B:B,0))&lt;11,1,0),"")</f>
        <v>0</v>
      </c>
      <c r="DL135" s="9">
        <f>IFERROR(IF(INDEX('FSI2020 Results'!A:A,MATCH('Country characteristics'!A2,'FSI2020 Results'!B:B,0))&lt;16,1,0),"")</f>
        <v>0</v>
      </c>
      <c r="DM135" s="10">
        <f t="shared" si="94"/>
        <v>0</v>
      </c>
      <c r="DN135" s="9">
        <f t="shared" si="95"/>
        <v>0</v>
      </c>
      <c r="DO135" s="9">
        <f t="shared" si="96"/>
        <v>0</v>
      </c>
      <c r="DP135" s="10">
        <f t="shared" si="97"/>
        <v>0</v>
      </c>
      <c r="DQ135" s="9">
        <f t="shared" si="98"/>
        <v>0</v>
      </c>
      <c r="DR135" s="9">
        <f t="shared" si="99"/>
        <v>0</v>
      </c>
      <c r="DS135" s="9">
        <f t="shared" si="100"/>
        <v>0</v>
      </c>
      <c r="DT135" s="10">
        <f t="shared" si="101"/>
        <v>0</v>
      </c>
      <c r="DU135" s="10">
        <f t="shared" si="102"/>
        <v>0</v>
      </c>
      <c r="DV135" s="9">
        <f t="shared" si="103"/>
        <v>0</v>
      </c>
      <c r="DW135" s="9">
        <f t="shared" si="104"/>
        <v>0</v>
      </c>
      <c r="DX135" s="9">
        <f t="shared" si="105"/>
        <v>0</v>
      </c>
      <c r="DY135" s="10">
        <f t="shared" si="106"/>
        <v>0</v>
      </c>
      <c r="DZ135" s="9">
        <f t="shared" si="107"/>
        <v>0</v>
      </c>
      <c r="EA135" s="10">
        <f t="shared" si="108"/>
        <v>0</v>
      </c>
      <c r="EB135" s="9">
        <f t="shared" si="109"/>
        <v>0</v>
      </c>
      <c r="EC135" s="9">
        <f t="shared" si="110"/>
        <v>1</v>
      </c>
      <c r="ED135" s="9">
        <f t="shared" si="111"/>
        <v>1</v>
      </c>
      <c r="EE135" s="9">
        <f t="shared" si="112"/>
        <v>0</v>
      </c>
      <c r="EF135" s="9">
        <v>1</v>
      </c>
      <c r="EG135" s="9">
        <f t="shared" si="113"/>
        <v>1</v>
      </c>
      <c r="EH135" s="9">
        <f t="shared" si="114"/>
        <v>0</v>
      </c>
      <c r="EI135" s="9">
        <f t="shared" si="115"/>
        <v>0</v>
      </c>
      <c r="EJ135" s="9">
        <f t="shared" si="116"/>
        <v>0</v>
      </c>
      <c r="EK135" s="9">
        <f t="shared" si="117"/>
        <v>0</v>
      </c>
      <c r="EL135" s="9">
        <f t="shared" si="118"/>
        <v>0</v>
      </c>
      <c r="EM135" s="9">
        <f t="shared" si="119"/>
        <v>0</v>
      </c>
      <c r="EN135" s="9">
        <f t="shared" si="120"/>
        <v>0</v>
      </c>
      <c r="EO135" s="9">
        <f t="shared" si="121"/>
        <v>0</v>
      </c>
      <c r="EP135" s="9">
        <f t="shared" si="122"/>
        <v>1</v>
      </c>
      <c r="EQ135" s="9">
        <f t="shared" si="123"/>
        <v>0</v>
      </c>
      <c r="ER135" s="9">
        <f t="shared" si="124"/>
        <v>0</v>
      </c>
      <c r="ES135" s="9">
        <f t="shared" si="125"/>
        <v>0</v>
      </c>
      <c r="ET135" s="10">
        <f t="shared" si="126"/>
        <v>0</v>
      </c>
      <c r="EU135" s="10">
        <f t="shared" si="127"/>
        <v>0</v>
      </c>
      <c r="EV135" s="10">
        <f t="shared" si="128"/>
        <v>0</v>
      </c>
      <c r="EW135" s="10">
        <f t="shared" si="129"/>
        <v>1</v>
      </c>
      <c r="EX135" s="10">
        <f t="shared" si="130"/>
        <v>0</v>
      </c>
      <c r="EY135" s="10">
        <f t="shared" si="131"/>
        <v>0</v>
      </c>
      <c r="EZ135" s="10">
        <f t="shared" si="132"/>
        <v>0</v>
      </c>
      <c r="FA135" s="10">
        <f t="shared" si="133"/>
        <v>1</v>
      </c>
      <c r="FB135" s="10">
        <f t="shared" si="134"/>
        <v>0</v>
      </c>
      <c r="FC135" s="10">
        <f t="shared" si="135"/>
        <v>0</v>
      </c>
      <c r="FD135" s="10">
        <f t="shared" si="136"/>
        <v>0</v>
      </c>
      <c r="FE135" s="10">
        <f t="shared" si="137"/>
        <v>0</v>
      </c>
    </row>
    <row r="136" spans="1:161">
      <c r="A136" t="s">
        <v>588</v>
      </c>
      <c r="D136">
        <v>0</v>
      </c>
      <c r="E136">
        <v>0</v>
      </c>
      <c r="F136" t="s">
        <v>589</v>
      </c>
      <c r="G136" t="s">
        <v>590</v>
      </c>
      <c r="H136" t="s">
        <v>588</v>
      </c>
      <c r="I136" s="8">
        <v>1</v>
      </c>
      <c r="J136" s="7" t="s">
        <v>1157</v>
      </c>
      <c r="K136" s="7" t="s">
        <v>1178</v>
      </c>
      <c r="L136" s="8">
        <v>0</v>
      </c>
      <c r="M136" s="8">
        <v>0</v>
      </c>
      <c r="N136" s="8">
        <v>0</v>
      </c>
      <c r="O136" s="8">
        <v>1</v>
      </c>
      <c r="P136" s="8">
        <v>0</v>
      </c>
      <c r="Q136" s="8">
        <v>0</v>
      </c>
      <c r="R136" s="8">
        <v>0</v>
      </c>
      <c r="S136" s="8">
        <v>0</v>
      </c>
      <c r="T136" s="8">
        <v>0</v>
      </c>
      <c r="U136" s="8">
        <v>0</v>
      </c>
      <c r="V136" s="8">
        <v>0</v>
      </c>
      <c r="W136" s="8">
        <v>0</v>
      </c>
      <c r="X136" s="8">
        <v>0</v>
      </c>
      <c r="Y136" s="8">
        <v>0</v>
      </c>
      <c r="Z136" s="8">
        <v>0</v>
      </c>
      <c r="AA136" s="8">
        <v>1</v>
      </c>
      <c r="AB136" s="7" t="s">
        <v>1132</v>
      </c>
      <c r="AC136" s="1">
        <v>0</v>
      </c>
      <c r="AD136" s="1">
        <v>0</v>
      </c>
      <c r="AE136" s="7" t="s">
        <v>1130</v>
      </c>
      <c r="AF136" s="8">
        <v>15102500898</v>
      </c>
      <c r="AG136" s="8"/>
      <c r="AH136" s="7" t="s">
        <v>896</v>
      </c>
      <c r="AI136" s="8"/>
      <c r="AJ136" s="8"/>
      <c r="AK136" s="8"/>
      <c r="AL136" s="8"/>
      <c r="AM136" s="8"/>
      <c r="AN136" s="8"/>
      <c r="AO136" s="36" t="s">
        <v>896</v>
      </c>
      <c r="AP136" s="36" t="s">
        <v>896</v>
      </c>
      <c r="AQ136" s="36" t="s">
        <v>896</v>
      </c>
      <c r="AR136" s="36" t="s">
        <v>896</v>
      </c>
      <c r="AS136" s="36" t="s">
        <v>896</v>
      </c>
      <c r="AT136" s="36" t="s">
        <v>896</v>
      </c>
      <c r="AU136" s="36" t="s">
        <v>896</v>
      </c>
      <c r="AV136" s="36" t="s">
        <v>896</v>
      </c>
      <c r="AW136" s="36" t="s">
        <v>896</v>
      </c>
      <c r="AX136" s="36" t="s">
        <v>896</v>
      </c>
      <c r="AY136" s="36" t="s">
        <v>896</v>
      </c>
      <c r="AZ136" s="36" t="s">
        <v>896</v>
      </c>
      <c r="BA136" s="36" t="s">
        <v>896</v>
      </c>
      <c r="BB136" s="36" t="s">
        <v>896</v>
      </c>
      <c r="BC136" s="36" t="s">
        <v>896</v>
      </c>
      <c r="BD136" s="36" t="s">
        <v>896</v>
      </c>
      <c r="BE136" s="36" t="s">
        <v>896</v>
      </c>
      <c r="BF136" s="36" t="s">
        <v>896</v>
      </c>
      <c r="BG136" s="36" t="s">
        <v>896</v>
      </c>
      <c r="BH136" s="36" t="s">
        <v>896</v>
      </c>
      <c r="BI136" s="36" t="s">
        <v>896</v>
      </c>
      <c r="BJ136" s="36" t="s">
        <v>896</v>
      </c>
      <c r="BK136" s="36" t="s">
        <v>896</v>
      </c>
      <c r="BL136" s="36" t="s">
        <v>896</v>
      </c>
      <c r="BM136" s="8">
        <v>4.2000001485575922E-6</v>
      </c>
      <c r="BN136" s="8" t="s">
        <v>896</v>
      </c>
      <c r="BO136" t="s">
        <v>588</v>
      </c>
      <c r="BP136" s="8">
        <v>0</v>
      </c>
      <c r="BQ136" s="8">
        <v>0</v>
      </c>
      <c r="BR136" s="8">
        <v>846187776</v>
      </c>
      <c r="BS136" s="8">
        <v>0</v>
      </c>
      <c r="BT136" s="8"/>
      <c r="BU136" s="8"/>
      <c r="BV136" s="8"/>
      <c r="BW136" s="8"/>
      <c r="BX136" s="8">
        <v>1.2439601213095843E-4</v>
      </c>
      <c r="BY136" s="8"/>
      <c r="BZ136" s="8">
        <v>4</v>
      </c>
      <c r="CA136" s="7" t="s">
        <v>896</v>
      </c>
      <c r="CB136" s="8">
        <v>15102500898</v>
      </c>
      <c r="CC136" s="8">
        <v>504.99960327148438</v>
      </c>
      <c r="CD136" s="8"/>
      <c r="CE136" s="8"/>
      <c r="CF136" s="8">
        <v>0.15000000596046448</v>
      </c>
      <c r="CG136" s="8">
        <v>8566589.8579670507</v>
      </c>
      <c r="CH136" s="8">
        <v>0</v>
      </c>
      <c r="CI136" s="8" t="s">
        <v>1134</v>
      </c>
      <c r="CJ136" s="8">
        <v>0</v>
      </c>
      <c r="CK136" s="8">
        <v>0</v>
      </c>
      <c r="CL136" s="8">
        <v>0</v>
      </c>
      <c r="CM136" s="8">
        <v>0</v>
      </c>
      <c r="CN136" s="8">
        <v>0</v>
      </c>
      <c r="CO136" s="8">
        <v>0</v>
      </c>
      <c r="CP136" s="8">
        <v>0</v>
      </c>
      <c r="CQ136" s="8">
        <v>0</v>
      </c>
      <c r="CR136" s="8">
        <v>0</v>
      </c>
      <c r="CS136" s="8">
        <v>0</v>
      </c>
      <c r="CT136" s="8">
        <v>0</v>
      </c>
      <c r="CU136" s="8">
        <v>0</v>
      </c>
      <c r="CV136" s="8">
        <v>1</v>
      </c>
      <c r="CW136" s="8">
        <v>0</v>
      </c>
      <c r="CX136" s="8">
        <v>0</v>
      </c>
      <c r="CY136" s="8">
        <v>0</v>
      </c>
      <c r="CZ136" s="9" t="str">
        <f>IFERROR(VLOOKUP(A136,'FSI2020 Results'!B:H,4,0),"")</f>
        <v/>
      </c>
      <c r="DA136" s="9" t="str">
        <f>IFERROR(VLOOKUP(A136,'FSI2020 Results'!B:H,5,0),"")</f>
        <v/>
      </c>
      <c r="DB136" s="9" t="str">
        <f>IFERROR(VLOOKUP(A136,'FSI2020 Results'!B:H,6,0),"")</f>
        <v/>
      </c>
      <c r="DC136" s="9" t="str">
        <f>IFERROR(VLOOKUP($A136,'SS2020'!$A:$AB,24,0),"")</f>
        <v/>
      </c>
      <c r="DD136" s="9" t="str">
        <f>IFERROR(VLOOKUP($A136,'SS2020'!$A:$AB,25,0),"")</f>
        <v/>
      </c>
      <c r="DE136" s="9" t="str">
        <f>IFERROR(VLOOKUP($A136,'SS2020'!$A:$AB,26,0),"")</f>
        <v/>
      </c>
      <c r="DF136" s="9" t="str">
        <f>IFERROR(VLOOKUP($A136,'SS2020'!$A:$AB,27,0),"")</f>
        <v/>
      </c>
      <c r="DG136" s="39">
        <f>IFERROR(VLOOKUP(A136,'GSW2020'!A:D,4,0),"")</f>
        <v>1.6342441085726023E-5</v>
      </c>
      <c r="DH136" s="9">
        <f>IFERROR(VLOOKUP(A136,'GSW2020'!A:E,5,0),"")</f>
        <v>8566590</v>
      </c>
      <c r="DI136" s="9">
        <f t="shared" si="92"/>
        <v>1</v>
      </c>
      <c r="DJ136" s="9">
        <f t="shared" si="93"/>
        <v>0</v>
      </c>
      <c r="DK136" s="9">
        <f>IFERROR(IF(INDEX('FSI2020 Results'!A:A,MATCH('Country characteristics'!A3,'FSI2020 Results'!B:B,0))&lt;11,1,0),"")</f>
        <v>0</v>
      </c>
      <c r="DL136" s="9">
        <f>IFERROR(IF(INDEX('FSI2020 Results'!A:A,MATCH('Country characteristics'!A3,'FSI2020 Results'!B:B,0))&lt;16,1,0),"")</f>
        <v>0</v>
      </c>
      <c r="DM136" s="10">
        <f t="shared" si="94"/>
        <v>0</v>
      </c>
      <c r="DN136" s="9">
        <f t="shared" si="95"/>
        <v>0</v>
      </c>
      <c r="DO136" s="9">
        <f t="shared" si="96"/>
        <v>0</v>
      </c>
      <c r="DP136" s="10">
        <f t="shared" si="97"/>
        <v>0</v>
      </c>
      <c r="DQ136" s="9">
        <f t="shared" si="98"/>
        <v>0</v>
      </c>
      <c r="DR136" s="9">
        <f t="shared" si="99"/>
        <v>0</v>
      </c>
      <c r="DS136" s="9">
        <f t="shared" si="100"/>
        <v>0</v>
      </c>
      <c r="DT136" s="10">
        <f t="shared" si="101"/>
        <v>0</v>
      </c>
      <c r="DU136" s="10">
        <f t="shared" si="102"/>
        <v>0</v>
      </c>
      <c r="DV136" s="9">
        <f t="shared" si="103"/>
        <v>0</v>
      </c>
      <c r="DW136" s="9">
        <f t="shared" si="104"/>
        <v>0</v>
      </c>
      <c r="DX136" s="9">
        <f t="shared" si="105"/>
        <v>0</v>
      </c>
      <c r="DY136" s="10">
        <f t="shared" si="106"/>
        <v>0</v>
      </c>
      <c r="DZ136" s="9">
        <f t="shared" si="107"/>
        <v>0</v>
      </c>
      <c r="EA136" s="10">
        <f t="shared" si="108"/>
        <v>0</v>
      </c>
      <c r="EB136" s="9">
        <f t="shared" si="109"/>
        <v>0</v>
      </c>
      <c r="EC136" s="9">
        <f t="shared" si="110"/>
        <v>1</v>
      </c>
      <c r="ED136" s="9">
        <f t="shared" si="111"/>
        <v>1</v>
      </c>
      <c r="EE136" s="9">
        <f t="shared" si="112"/>
        <v>0</v>
      </c>
      <c r="EF136" s="9">
        <v>1</v>
      </c>
      <c r="EG136" s="9">
        <f t="shared" si="113"/>
        <v>0</v>
      </c>
      <c r="EH136" s="9">
        <f t="shared" si="114"/>
        <v>1</v>
      </c>
      <c r="EI136" s="9">
        <f t="shared" si="115"/>
        <v>0</v>
      </c>
      <c r="EJ136" s="9">
        <f t="shared" si="116"/>
        <v>0</v>
      </c>
      <c r="EK136" s="9">
        <f t="shared" si="117"/>
        <v>0</v>
      </c>
      <c r="EL136" s="9">
        <f t="shared" si="118"/>
        <v>0</v>
      </c>
      <c r="EM136" s="9">
        <f t="shared" si="119"/>
        <v>0</v>
      </c>
      <c r="EN136" s="9">
        <f t="shared" si="120"/>
        <v>0</v>
      </c>
      <c r="EO136" s="9">
        <f t="shared" si="121"/>
        <v>0</v>
      </c>
      <c r="EP136" s="9">
        <f t="shared" si="122"/>
        <v>0</v>
      </c>
      <c r="EQ136" s="9">
        <f t="shared" si="123"/>
        <v>0</v>
      </c>
      <c r="ER136" s="9">
        <f t="shared" si="124"/>
        <v>1</v>
      </c>
      <c r="ES136" s="9">
        <f t="shared" si="125"/>
        <v>0</v>
      </c>
      <c r="ET136" s="10">
        <f t="shared" si="126"/>
        <v>0</v>
      </c>
      <c r="EU136" s="10">
        <f t="shared" si="127"/>
        <v>0</v>
      </c>
      <c r="EV136" s="10">
        <f t="shared" si="128"/>
        <v>0</v>
      </c>
      <c r="EW136" s="10">
        <f t="shared" si="129"/>
        <v>0</v>
      </c>
      <c r="EX136" s="10">
        <f t="shared" si="130"/>
        <v>0</v>
      </c>
      <c r="EY136" s="10">
        <f t="shared" si="131"/>
        <v>0</v>
      </c>
      <c r="EZ136" s="10">
        <f t="shared" si="132"/>
        <v>0</v>
      </c>
      <c r="FA136" s="10">
        <f t="shared" si="133"/>
        <v>0</v>
      </c>
      <c r="FB136" s="10">
        <f t="shared" si="134"/>
        <v>1</v>
      </c>
      <c r="FC136" s="10">
        <f t="shared" si="135"/>
        <v>0</v>
      </c>
      <c r="FD136" s="10">
        <f t="shared" si="136"/>
        <v>0</v>
      </c>
      <c r="FE136" s="10">
        <f t="shared" si="137"/>
        <v>0</v>
      </c>
    </row>
    <row r="137" spans="1:161">
      <c r="A137" t="s">
        <v>893</v>
      </c>
      <c r="D137">
        <v>0</v>
      </c>
      <c r="E137">
        <v>0</v>
      </c>
      <c r="F137" t="s">
        <v>894</v>
      </c>
      <c r="H137" t="s">
        <v>893</v>
      </c>
      <c r="I137" s="8"/>
      <c r="J137" s="7" t="s">
        <v>896</v>
      </c>
      <c r="K137" s="7" t="s">
        <v>896</v>
      </c>
      <c r="L137" s="8">
        <v>0</v>
      </c>
      <c r="M137" s="8">
        <v>0</v>
      </c>
      <c r="N137" s="8">
        <v>0</v>
      </c>
      <c r="O137" s="8">
        <v>0</v>
      </c>
      <c r="P137" s="8">
        <v>0</v>
      </c>
      <c r="Q137" s="8">
        <v>0</v>
      </c>
      <c r="R137" s="8">
        <v>0</v>
      </c>
      <c r="S137" s="8">
        <v>0</v>
      </c>
      <c r="T137" s="8">
        <v>0</v>
      </c>
      <c r="U137" s="8">
        <v>0</v>
      </c>
      <c r="V137" s="8">
        <v>0</v>
      </c>
      <c r="W137" s="8">
        <v>0</v>
      </c>
      <c r="X137" s="8">
        <v>0</v>
      </c>
      <c r="Y137" s="8">
        <v>0</v>
      </c>
      <c r="Z137" s="8">
        <v>0</v>
      </c>
      <c r="AA137" s="8">
        <v>0</v>
      </c>
      <c r="AB137" s="7" t="s">
        <v>896</v>
      </c>
      <c r="AC137" s="1">
        <v>0</v>
      </c>
      <c r="AD137" s="1">
        <v>0</v>
      </c>
      <c r="AE137" s="7" t="s">
        <v>896</v>
      </c>
      <c r="AF137" s="8"/>
      <c r="AG137" s="8"/>
      <c r="AH137" s="7" t="s">
        <v>896</v>
      </c>
      <c r="AI137" s="8"/>
      <c r="AJ137" s="8"/>
      <c r="AK137" s="8"/>
      <c r="AL137" s="8"/>
      <c r="AM137" s="8"/>
      <c r="AN137" s="8"/>
      <c r="AO137" s="36" t="s">
        <v>896</v>
      </c>
      <c r="AP137" s="36" t="s">
        <v>896</v>
      </c>
      <c r="AQ137" s="36" t="s">
        <v>896</v>
      </c>
      <c r="AR137" s="36" t="s">
        <v>896</v>
      </c>
      <c r="AS137" s="36" t="s">
        <v>896</v>
      </c>
      <c r="AT137" s="36" t="s">
        <v>896</v>
      </c>
      <c r="AU137" s="36" t="s">
        <v>896</v>
      </c>
      <c r="AV137" s="36" t="s">
        <v>896</v>
      </c>
      <c r="AW137" s="36" t="s">
        <v>896</v>
      </c>
      <c r="AX137" s="36" t="s">
        <v>896</v>
      </c>
      <c r="AY137" s="36" t="s">
        <v>896</v>
      </c>
      <c r="AZ137" s="36" t="s">
        <v>896</v>
      </c>
      <c r="BA137" s="36" t="s">
        <v>896</v>
      </c>
      <c r="BB137" s="36" t="s">
        <v>896</v>
      </c>
      <c r="BC137" s="36" t="s">
        <v>896</v>
      </c>
      <c r="BD137" s="36" t="s">
        <v>896</v>
      </c>
      <c r="BE137" s="36" t="s">
        <v>896</v>
      </c>
      <c r="BF137" s="36" t="s">
        <v>896</v>
      </c>
      <c r="BG137" s="36" t="s">
        <v>896</v>
      </c>
      <c r="BH137" s="36" t="s">
        <v>896</v>
      </c>
      <c r="BI137" s="36" t="s">
        <v>896</v>
      </c>
      <c r="BJ137" s="36" t="s">
        <v>896</v>
      </c>
      <c r="BK137" s="36" t="s">
        <v>896</v>
      </c>
      <c r="BL137" s="36" t="s">
        <v>896</v>
      </c>
      <c r="BM137" s="8"/>
      <c r="BN137" s="8" t="s">
        <v>896</v>
      </c>
      <c r="BO137" t="s">
        <v>893</v>
      </c>
      <c r="BP137" s="8">
        <v>0</v>
      </c>
      <c r="BQ137" s="8">
        <v>0</v>
      </c>
      <c r="BR137" s="8"/>
      <c r="BS137" s="8">
        <v>0</v>
      </c>
      <c r="BT137" s="8"/>
      <c r="BU137" s="8"/>
      <c r="BV137" s="8"/>
      <c r="BW137" s="8"/>
      <c r="BX137" s="8"/>
      <c r="BY137" s="8"/>
      <c r="BZ137" s="8"/>
      <c r="CA137" s="7" t="s">
        <v>896</v>
      </c>
      <c r="CB137" s="8"/>
      <c r="CC137" s="8"/>
      <c r="CD137" s="8"/>
      <c r="CE137" s="8"/>
      <c r="CF137" s="8">
        <v>0</v>
      </c>
      <c r="CG137" s="8"/>
      <c r="CH137" s="8">
        <v>0</v>
      </c>
      <c r="CI137" s="8" t="s">
        <v>896</v>
      </c>
      <c r="CJ137" s="8" t="s">
        <v>896</v>
      </c>
      <c r="CK137" s="8" t="s">
        <v>896</v>
      </c>
      <c r="CL137" s="8" t="s">
        <v>896</v>
      </c>
      <c r="CM137" s="8" t="s">
        <v>896</v>
      </c>
      <c r="CN137" s="8" t="s">
        <v>896</v>
      </c>
      <c r="CO137" s="8" t="s">
        <v>896</v>
      </c>
      <c r="CP137" s="8" t="s">
        <v>896</v>
      </c>
      <c r="CQ137" s="8" t="s">
        <v>896</v>
      </c>
      <c r="CR137" s="8" t="s">
        <v>896</v>
      </c>
      <c r="CS137" s="8" t="s">
        <v>896</v>
      </c>
      <c r="CT137" s="8" t="s">
        <v>896</v>
      </c>
      <c r="CU137" s="8" t="s">
        <v>896</v>
      </c>
      <c r="CV137" s="8" t="s">
        <v>896</v>
      </c>
      <c r="CW137" s="8" t="s">
        <v>896</v>
      </c>
      <c r="CX137" s="8" t="s">
        <v>896</v>
      </c>
      <c r="CY137" s="8" t="s">
        <v>896</v>
      </c>
      <c r="CZ137" s="9" t="str">
        <f>IFERROR(VLOOKUP(A137,'FSI2020 Results'!B:H,4,0),"")</f>
        <v/>
      </c>
      <c r="DA137" s="9" t="str">
        <f>IFERROR(VLOOKUP(A137,'FSI2020 Results'!B:H,5,0),"")</f>
        <v/>
      </c>
      <c r="DB137" s="9" t="str">
        <f>IFERROR(VLOOKUP(A137,'FSI2020 Results'!B:H,6,0),"")</f>
        <v/>
      </c>
      <c r="DC137" s="9" t="str">
        <f>IFERROR(VLOOKUP($A137,'SS2020'!$A:$AB,24,0),"")</f>
        <v/>
      </c>
      <c r="DD137" s="9" t="str">
        <f>IFERROR(VLOOKUP($A137,'SS2020'!$A:$AB,25,0),"")</f>
        <v/>
      </c>
      <c r="DE137" s="9" t="str">
        <f>IFERROR(VLOOKUP($A137,'SS2020'!$A:$AB,26,0),"")</f>
        <v/>
      </c>
      <c r="DF137" s="9" t="str">
        <f>IFERROR(VLOOKUP($A137,'SS2020'!$A:$AB,27,0),"")</f>
        <v/>
      </c>
      <c r="DG137" s="39" t="str">
        <f>IFERROR(VLOOKUP(A137,'GSW2020'!A:D,4,0),"")</f>
        <v/>
      </c>
      <c r="DH137" s="9" t="str">
        <f>IFERROR(VLOOKUP(A137,'GSW2020'!A:E,5,0),"")</f>
        <v/>
      </c>
      <c r="DI137" s="9">
        <f t="shared" si="92"/>
        <v>1</v>
      </c>
      <c r="DJ137" s="9">
        <f t="shared" si="93"/>
        <v>0</v>
      </c>
      <c r="DK137" s="9">
        <f>IFERROR(IF(INDEX('FSI2020 Results'!A:A,MATCH('Country characteristics'!A4,'FSI2020 Results'!B:B,0))&lt;11,1,0),"")</f>
        <v>0</v>
      </c>
      <c r="DL137" s="9">
        <f>IFERROR(IF(INDEX('FSI2020 Results'!A:A,MATCH('Country characteristics'!A4,'FSI2020 Results'!B:B,0))&lt;16,1,0),"")</f>
        <v>0</v>
      </c>
      <c r="DM137" s="10">
        <f t="shared" si="94"/>
        <v>0</v>
      </c>
      <c r="DN137" s="9">
        <f t="shared" si="95"/>
        <v>0</v>
      </c>
      <c r="DO137" s="9">
        <f t="shared" si="96"/>
        <v>0</v>
      </c>
      <c r="DP137" s="10">
        <f t="shared" si="97"/>
        <v>0</v>
      </c>
      <c r="DQ137" s="9">
        <f t="shared" si="98"/>
        <v>0</v>
      </c>
      <c r="DR137" s="9">
        <f t="shared" si="99"/>
        <v>0</v>
      </c>
      <c r="DS137" s="9">
        <f t="shared" si="100"/>
        <v>0</v>
      </c>
      <c r="DT137" s="10">
        <f t="shared" si="101"/>
        <v>0</v>
      </c>
      <c r="DU137" s="10">
        <f t="shared" si="102"/>
        <v>0</v>
      </c>
      <c r="DV137" s="9">
        <f t="shared" si="103"/>
        <v>0</v>
      </c>
      <c r="DW137" s="9">
        <f t="shared" si="104"/>
        <v>0</v>
      </c>
      <c r="DX137" s="9">
        <f t="shared" si="105"/>
        <v>0</v>
      </c>
      <c r="DY137" s="10">
        <f t="shared" si="106"/>
        <v>0</v>
      </c>
      <c r="DZ137" s="9">
        <f t="shared" si="107"/>
        <v>0</v>
      </c>
      <c r="EA137" s="10">
        <f t="shared" si="108"/>
        <v>0</v>
      </c>
      <c r="EB137" s="9">
        <f t="shared" si="109"/>
        <v>0</v>
      </c>
      <c r="EC137" s="9">
        <f t="shared" si="110"/>
        <v>1</v>
      </c>
      <c r="ED137" s="9">
        <f t="shared" si="111"/>
        <v>1</v>
      </c>
      <c r="EE137" s="9">
        <f t="shared" si="112"/>
        <v>0</v>
      </c>
      <c r="EF137" s="9">
        <v>1</v>
      </c>
      <c r="EG137" s="9">
        <f t="shared" si="113"/>
        <v>0</v>
      </c>
      <c r="EH137" s="9">
        <f t="shared" si="114"/>
        <v>0</v>
      </c>
      <c r="EI137" s="9">
        <f t="shared" si="115"/>
        <v>0</v>
      </c>
      <c r="EJ137" s="9">
        <f t="shared" si="116"/>
        <v>0</v>
      </c>
      <c r="EK137" s="9">
        <f t="shared" si="117"/>
        <v>0</v>
      </c>
      <c r="EL137" s="9">
        <f t="shared" si="118"/>
        <v>0</v>
      </c>
      <c r="EM137" s="9">
        <f t="shared" si="119"/>
        <v>0</v>
      </c>
      <c r="EN137" s="9">
        <f t="shared" si="120"/>
        <v>0</v>
      </c>
      <c r="EO137" s="9">
        <f t="shared" si="121"/>
        <v>0</v>
      </c>
      <c r="EP137" s="9">
        <f t="shared" si="122"/>
        <v>0</v>
      </c>
      <c r="EQ137" s="9">
        <f t="shared" si="123"/>
        <v>0</v>
      </c>
      <c r="ER137" s="9">
        <f t="shared" si="124"/>
        <v>0</v>
      </c>
      <c r="ES137" s="9">
        <f t="shared" si="125"/>
        <v>0</v>
      </c>
      <c r="ET137" s="10" t="str">
        <f t="shared" si="126"/>
        <v/>
      </c>
      <c r="EU137" s="10" t="str">
        <f t="shared" si="127"/>
        <v/>
      </c>
      <c r="EV137" s="10" t="str">
        <f t="shared" si="128"/>
        <v/>
      </c>
      <c r="EW137" s="10" t="str">
        <f t="shared" si="129"/>
        <v/>
      </c>
      <c r="EX137" s="10" t="str">
        <f t="shared" si="130"/>
        <v/>
      </c>
      <c r="EY137" s="10" t="str">
        <f t="shared" si="131"/>
        <v/>
      </c>
      <c r="EZ137" s="10" t="str">
        <f t="shared" si="132"/>
        <v/>
      </c>
      <c r="FA137" s="10" t="str">
        <f t="shared" si="133"/>
        <v/>
      </c>
      <c r="FB137" s="10" t="str">
        <f t="shared" si="134"/>
        <v/>
      </c>
      <c r="FC137" s="10" t="str">
        <f t="shared" si="135"/>
        <v/>
      </c>
      <c r="FD137" s="10" t="str">
        <f t="shared" si="136"/>
        <v/>
      </c>
      <c r="FE137" s="10" t="str">
        <f t="shared" si="137"/>
        <v/>
      </c>
    </row>
    <row r="138" spans="1:161">
      <c r="A138" t="s">
        <v>698</v>
      </c>
      <c r="D138">
        <v>0</v>
      </c>
      <c r="E138">
        <v>0</v>
      </c>
      <c r="F138" t="s">
        <v>699</v>
      </c>
      <c r="G138" t="s">
        <v>700</v>
      </c>
      <c r="H138" t="s">
        <v>698</v>
      </c>
      <c r="I138" s="8"/>
      <c r="J138" s="7" t="s">
        <v>896</v>
      </c>
      <c r="K138" s="7" t="s">
        <v>1128</v>
      </c>
      <c r="L138" s="8">
        <v>0</v>
      </c>
      <c r="M138" s="8">
        <v>0</v>
      </c>
      <c r="N138" s="8">
        <v>1</v>
      </c>
      <c r="O138" s="8">
        <v>0</v>
      </c>
      <c r="P138" s="8">
        <v>0</v>
      </c>
      <c r="Q138" s="8">
        <v>0</v>
      </c>
      <c r="R138" s="8">
        <v>0</v>
      </c>
      <c r="S138" s="8">
        <v>0</v>
      </c>
      <c r="T138" s="8">
        <v>0</v>
      </c>
      <c r="U138" s="8">
        <v>0</v>
      </c>
      <c r="V138" s="8">
        <v>0</v>
      </c>
      <c r="W138" s="8">
        <v>0</v>
      </c>
      <c r="X138" s="8">
        <v>0</v>
      </c>
      <c r="Y138" s="8">
        <v>0</v>
      </c>
      <c r="Z138" s="8">
        <v>1</v>
      </c>
      <c r="AA138" s="8">
        <v>0</v>
      </c>
      <c r="AB138" s="7" t="s">
        <v>1142</v>
      </c>
      <c r="AC138" s="1">
        <v>0</v>
      </c>
      <c r="AD138" s="1">
        <v>0</v>
      </c>
      <c r="AE138" s="7" t="s">
        <v>1130</v>
      </c>
      <c r="AF138" s="8">
        <v>636000000</v>
      </c>
      <c r="AG138" s="8"/>
      <c r="AH138" s="7" t="s">
        <v>896</v>
      </c>
      <c r="AI138" s="8"/>
      <c r="AJ138" s="8"/>
      <c r="AK138" s="8"/>
      <c r="AL138" s="8"/>
      <c r="AM138" s="8"/>
      <c r="AN138" s="8"/>
      <c r="AO138" s="36" t="s">
        <v>896</v>
      </c>
      <c r="AP138" s="36" t="s">
        <v>896</v>
      </c>
      <c r="AQ138" s="36" t="s">
        <v>896</v>
      </c>
      <c r="AR138" s="36" t="s">
        <v>896</v>
      </c>
      <c r="AS138" s="36" t="s">
        <v>896</v>
      </c>
      <c r="AT138" s="36" t="s">
        <v>896</v>
      </c>
      <c r="AU138" s="36" t="s">
        <v>896</v>
      </c>
      <c r="AV138" s="36" t="s">
        <v>896</v>
      </c>
      <c r="AW138" s="36" t="s">
        <v>896</v>
      </c>
      <c r="AX138" s="36" t="s">
        <v>896</v>
      </c>
      <c r="AY138" s="36" t="s">
        <v>896</v>
      </c>
      <c r="AZ138" s="36" t="s">
        <v>896</v>
      </c>
      <c r="BA138" s="36" t="s">
        <v>896</v>
      </c>
      <c r="BB138" s="36" t="s">
        <v>896</v>
      </c>
      <c r="BC138" s="36" t="s">
        <v>896</v>
      </c>
      <c r="BD138" s="36" t="s">
        <v>896</v>
      </c>
      <c r="BE138" s="36" t="s">
        <v>896</v>
      </c>
      <c r="BF138" s="36" t="s">
        <v>896</v>
      </c>
      <c r="BG138" s="36" t="s">
        <v>896</v>
      </c>
      <c r="BH138" s="36" t="s">
        <v>896</v>
      </c>
      <c r="BI138" s="36" t="s">
        <v>896</v>
      </c>
      <c r="BJ138" s="36" t="s">
        <v>896</v>
      </c>
      <c r="BK138" s="36" t="s">
        <v>896</v>
      </c>
      <c r="BL138" s="36" t="s">
        <v>896</v>
      </c>
      <c r="BM138" s="8">
        <v>6.5900002255148138E-7</v>
      </c>
      <c r="BN138" s="8" t="s">
        <v>896</v>
      </c>
      <c r="BO138" t="s">
        <v>698</v>
      </c>
      <c r="BP138" s="8">
        <v>0</v>
      </c>
      <c r="BQ138" s="8">
        <v>0</v>
      </c>
      <c r="BR138" s="8">
        <v>0</v>
      </c>
      <c r="BS138" s="8">
        <v>0</v>
      </c>
      <c r="BT138" s="8"/>
      <c r="BU138" s="8"/>
      <c r="BV138" s="8"/>
      <c r="BW138" s="8"/>
      <c r="BX138" s="8">
        <v>6.6418718111730575E-5</v>
      </c>
      <c r="BY138" s="8"/>
      <c r="BZ138" s="8">
        <v>0</v>
      </c>
      <c r="CA138" s="7" t="s">
        <v>896</v>
      </c>
      <c r="CB138" s="8">
        <v>636000000</v>
      </c>
      <c r="CC138" s="8">
        <v>0</v>
      </c>
      <c r="CD138" s="8"/>
      <c r="CE138" s="8"/>
      <c r="CF138" s="8">
        <v>0.27</v>
      </c>
      <c r="CG138" s="8"/>
      <c r="CH138" s="8">
        <v>0</v>
      </c>
      <c r="CI138" s="8" t="s">
        <v>1144</v>
      </c>
      <c r="CJ138" s="8">
        <v>0</v>
      </c>
      <c r="CK138" s="8">
        <v>0</v>
      </c>
      <c r="CL138" s="8">
        <v>0</v>
      </c>
      <c r="CM138" s="8">
        <v>0</v>
      </c>
      <c r="CN138" s="8">
        <v>0</v>
      </c>
      <c r="CO138" s="8">
        <v>0</v>
      </c>
      <c r="CP138" s="8">
        <v>0</v>
      </c>
      <c r="CQ138" s="8">
        <v>0</v>
      </c>
      <c r="CR138" s="8">
        <v>0</v>
      </c>
      <c r="CS138" s="8">
        <v>0</v>
      </c>
      <c r="CT138" s="8">
        <v>0</v>
      </c>
      <c r="CU138" s="8">
        <v>0</v>
      </c>
      <c r="CV138" s="8">
        <v>0</v>
      </c>
      <c r="CW138" s="8">
        <v>0</v>
      </c>
      <c r="CX138" s="8">
        <v>0</v>
      </c>
      <c r="CY138" s="8">
        <v>1</v>
      </c>
      <c r="CZ138" s="9" t="str">
        <f>IFERROR(VLOOKUP(A138,'FSI2020 Results'!B:H,4,0),"")</f>
        <v/>
      </c>
      <c r="DA138" s="9" t="str">
        <f>IFERROR(VLOOKUP(A138,'FSI2020 Results'!B:H,5,0),"")</f>
        <v/>
      </c>
      <c r="DB138" s="9" t="str">
        <f>IFERROR(VLOOKUP(A138,'FSI2020 Results'!B:H,6,0),"")</f>
        <v/>
      </c>
      <c r="DC138" s="9" t="str">
        <f>IFERROR(VLOOKUP($A138,'SS2020'!$A:$AB,24,0),"")</f>
        <v/>
      </c>
      <c r="DD138" s="9" t="str">
        <f>IFERROR(VLOOKUP($A138,'SS2020'!$A:$AB,25,0),"")</f>
        <v/>
      </c>
      <c r="DE138" s="9" t="str">
        <f>IFERROR(VLOOKUP($A138,'SS2020'!$A:$AB,26,0),"")</f>
        <v/>
      </c>
      <c r="DF138" s="9" t="str">
        <f>IFERROR(VLOOKUP($A138,'SS2020'!$A:$AB,27,0),"")</f>
        <v/>
      </c>
      <c r="DG138" s="39">
        <f>IFERROR(VLOOKUP(A138,'GSW2020'!A:D,4,0),"")</f>
        <v>2.338553258596221E-6</v>
      </c>
      <c r="DH138" s="9">
        <f>IFERROR(VLOOKUP(A138,'GSW2020'!A:E,5,0),"")</f>
        <v>1225852.75</v>
      </c>
      <c r="DI138" s="9">
        <f t="shared" si="92"/>
        <v>1</v>
      </c>
      <c r="DJ138" s="9">
        <f t="shared" si="93"/>
        <v>0</v>
      </c>
      <c r="DK138" s="9">
        <f>IFERROR(IF(INDEX('FSI2020 Results'!A:A,MATCH('Country characteristics'!A6,'FSI2020 Results'!B:B,0))&lt;11,1,0),"")</f>
        <v>0</v>
      </c>
      <c r="DL138" s="9">
        <f>IFERROR(IF(INDEX('FSI2020 Results'!A:A,MATCH('Country characteristics'!A6,'FSI2020 Results'!B:B,0))&lt;16,1,0),"")</f>
        <v>0</v>
      </c>
      <c r="DM138" s="10">
        <f t="shared" si="94"/>
        <v>0</v>
      </c>
      <c r="DN138" s="9">
        <f t="shared" si="95"/>
        <v>0</v>
      </c>
      <c r="DO138" s="9">
        <f t="shared" si="96"/>
        <v>0</v>
      </c>
      <c r="DP138" s="10">
        <f t="shared" si="97"/>
        <v>0</v>
      </c>
      <c r="DQ138" s="9">
        <f t="shared" si="98"/>
        <v>0</v>
      </c>
      <c r="DR138" s="9">
        <f t="shared" si="99"/>
        <v>0</v>
      </c>
      <c r="DS138" s="9">
        <f t="shared" si="100"/>
        <v>0</v>
      </c>
      <c r="DT138" s="10">
        <f t="shared" si="101"/>
        <v>0</v>
      </c>
      <c r="DU138" s="10">
        <f t="shared" si="102"/>
        <v>1</v>
      </c>
      <c r="DV138" s="9">
        <f t="shared" si="103"/>
        <v>1</v>
      </c>
      <c r="DW138" s="9">
        <f t="shared" si="104"/>
        <v>0</v>
      </c>
      <c r="DX138" s="9">
        <f t="shared" si="105"/>
        <v>0</v>
      </c>
      <c r="DY138" s="10">
        <f t="shared" si="106"/>
        <v>0</v>
      </c>
      <c r="DZ138" s="9">
        <f t="shared" si="107"/>
        <v>0</v>
      </c>
      <c r="EA138" s="10">
        <f t="shared" si="108"/>
        <v>0</v>
      </c>
      <c r="EB138" s="9">
        <f t="shared" si="109"/>
        <v>0</v>
      </c>
      <c r="EC138" s="9">
        <f t="shared" si="110"/>
        <v>0</v>
      </c>
      <c r="ED138" s="9">
        <f t="shared" si="111"/>
        <v>1</v>
      </c>
      <c r="EE138" s="9">
        <f t="shared" si="112"/>
        <v>0</v>
      </c>
      <c r="EF138" s="9">
        <v>1</v>
      </c>
      <c r="EG138" s="9">
        <f t="shared" si="113"/>
        <v>0</v>
      </c>
      <c r="EH138" s="9">
        <f t="shared" si="114"/>
        <v>0</v>
      </c>
      <c r="EI138" s="9">
        <f t="shared" si="115"/>
        <v>0</v>
      </c>
      <c r="EJ138" s="9">
        <f t="shared" si="116"/>
        <v>1</v>
      </c>
      <c r="EK138" s="9">
        <f t="shared" si="117"/>
        <v>0</v>
      </c>
      <c r="EL138" s="9">
        <f t="shared" si="118"/>
        <v>0</v>
      </c>
      <c r="EM138" s="9">
        <f t="shared" si="119"/>
        <v>0</v>
      </c>
      <c r="EN138" s="9">
        <f t="shared" si="120"/>
        <v>0</v>
      </c>
      <c r="EO138" s="9">
        <f t="shared" si="121"/>
        <v>0</v>
      </c>
      <c r="EP138" s="9">
        <f t="shared" si="122"/>
        <v>0</v>
      </c>
      <c r="EQ138" s="9">
        <f t="shared" si="123"/>
        <v>0</v>
      </c>
      <c r="ER138" s="9">
        <f t="shared" si="124"/>
        <v>1</v>
      </c>
      <c r="ES138" s="9">
        <f t="shared" si="125"/>
        <v>0</v>
      </c>
      <c r="ET138" s="10">
        <f t="shared" si="126"/>
        <v>0</v>
      </c>
      <c r="EU138" s="10">
        <f t="shared" si="127"/>
        <v>0</v>
      </c>
      <c r="EV138" s="10">
        <f t="shared" si="128"/>
        <v>0</v>
      </c>
      <c r="EW138" s="10">
        <f t="shared" si="129"/>
        <v>0</v>
      </c>
      <c r="EX138" s="10">
        <f t="shared" si="130"/>
        <v>0</v>
      </c>
      <c r="EY138" s="10">
        <f t="shared" si="131"/>
        <v>0</v>
      </c>
      <c r="EZ138" s="10">
        <f t="shared" si="132"/>
        <v>0</v>
      </c>
      <c r="FA138" s="10">
        <f t="shared" si="133"/>
        <v>0</v>
      </c>
      <c r="FB138" s="10">
        <f t="shared" si="134"/>
        <v>0</v>
      </c>
      <c r="FC138" s="10">
        <f t="shared" si="135"/>
        <v>0</v>
      </c>
      <c r="FD138" s="10">
        <f t="shared" si="136"/>
        <v>0</v>
      </c>
      <c r="FE138" s="10">
        <f t="shared" si="137"/>
        <v>1</v>
      </c>
    </row>
    <row r="139" spans="1:161">
      <c r="A139" s="7" t="s">
        <v>895</v>
      </c>
      <c r="D139">
        <v>0</v>
      </c>
      <c r="E139">
        <v>0</v>
      </c>
      <c r="F139" s="7" t="s">
        <v>896</v>
      </c>
      <c r="H139" s="7" t="s">
        <v>895</v>
      </c>
      <c r="I139" s="8"/>
      <c r="J139" s="7" t="s">
        <v>896</v>
      </c>
      <c r="K139" s="7" t="s">
        <v>896</v>
      </c>
      <c r="L139" s="8">
        <v>0</v>
      </c>
      <c r="M139" s="8">
        <v>0</v>
      </c>
      <c r="N139" s="8">
        <v>0</v>
      </c>
      <c r="O139" s="8">
        <v>0</v>
      </c>
      <c r="P139" s="8">
        <v>0</v>
      </c>
      <c r="Q139" s="8">
        <v>0</v>
      </c>
      <c r="R139" s="8">
        <v>0</v>
      </c>
      <c r="S139" s="8">
        <v>0</v>
      </c>
      <c r="T139" s="8">
        <v>0</v>
      </c>
      <c r="U139" s="8">
        <v>0</v>
      </c>
      <c r="V139" s="8">
        <v>0</v>
      </c>
      <c r="W139" s="8">
        <v>0</v>
      </c>
      <c r="X139" s="8">
        <v>0</v>
      </c>
      <c r="Y139" s="8">
        <v>0</v>
      </c>
      <c r="Z139" s="8">
        <v>0</v>
      </c>
      <c r="AA139" s="8">
        <v>0</v>
      </c>
      <c r="AB139" s="7" t="s">
        <v>896</v>
      </c>
      <c r="AC139" s="1">
        <v>0</v>
      </c>
      <c r="AD139" s="1">
        <v>0</v>
      </c>
      <c r="AE139" s="7" t="s">
        <v>896</v>
      </c>
      <c r="AF139" s="8"/>
      <c r="AG139" s="8"/>
      <c r="AH139" s="7" t="s">
        <v>896</v>
      </c>
      <c r="AI139" s="8"/>
      <c r="AJ139" s="8"/>
      <c r="AK139" s="8"/>
      <c r="AL139" s="8"/>
      <c r="AM139" s="8"/>
      <c r="AN139" s="8"/>
      <c r="AO139" s="36" t="s">
        <v>896</v>
      </c>
      <c r="AP139" s="36" t="s">
        <v>896</v>
      </c>
      <c r="AQ139" s="36" t="s">
        <v>896</v>
      </c>
      <c r="AR139" s="36" t="s">
        <v>896</v>
      </c>
      <c r="AS139" s="36" t="s">
        <v>896</v>
      </c>
      <c r="AT139" s="36" t="s">
        <v>896</v>
      </c>
      <c r="AU139" s="36" t="s">
        <v>896</v>
      </c>
      <c r="AV139" s="36" t="s">
        <v>896</v>
      </c>
      <c r="AW139" s="36" t="s">
        <v>896</v>
      </c>
      <c r="AX139" s="36" t="s">
        <v>896</v>
      </c>
      <c r="AY139" s="36" t="s">
        <v>896</v>
      </c>
      <c r="AZ139" s="36" t="s">
        <v>896</v>
      </c>
      <c r="BA139" s="36" t="s">
        <v>896</v>
      </c>
      <c r="BB139" s="36" t="s">
        <v>896</v>
      </c>
      <c r="BC139" s="36" t="s">
        <v>896</v>
      </c>
      <c r="BD139" s="36" t="s">
        <v>896</v>
      </c>
      <c r="BE139" s="36" t="s">
        <v>896</v>
      </c>
      <c r="BF139" s="36" t="s">
        <v>896</v>
      </c>
      <c r="BG139" s="36" t="s">
        <v>896</v>
      </c>
      <c r="BH139" s="36" t="s">
        <v>896</v>
      </c>
      <c r="BI139" s="36" t="s">
        <v>896</v>
      </c>
      <c r="BJ139" s="36" t="s">
        <v>896</v>
      </c>
      <c r="BK139" s="36" t="s">
        <v>896</v>
      </c>
      <c r="BL139" s="36" t="s">
        <v>896</v>
      </c>
      <c r="BM139" s="8"/>
      <c r="BN139" s="8" t="s">
        <v>896</v>
      </c>
      <c r="BO139" s="7" t="s">
        <v>895</v>
      </c>
      <c r="BP139" s="8">
        <v>0</v>
      </c>
      <c r="BQ139" s="8">
        <v>0</v>
      </c>
      <c r="BR139" s="8"/>
      <c r="BS139" s="8">
        <v>0</v>
      </c>
      <c r="BT139" s="8"/>
      <c r="BU139" s="8"/>
      <c r="BV139" s="8"/>
      <c r="BW139" s="8"/>
      <c r="BX139" s="8"/>
      <c r="BY139" s="8"/>
      <c r="BZ139" s="8"/>
      <c r="CA139" s="7" t="s">
        <v>896</v>
      </c>
      <c r="CB139" s="8"/>
      <c r="CC139" s="8"/>
      <c r="CD139" s="8"/>
      <c r="CE139" s="8"/>
      <c r="CF139" s="8"/>
      <c r="CG139" s="8"/>
      <c r="CH139" s="8">
        <v>0</v>
      </c>
      <c r="CI139" s="8" t="s">
        <v>896</v>
      </c>
      <c r="CJ139" s="8" t="s">
        <v>896</v>
      </c>
      <c r="CK139" s="8" t="s">
        <v>896</v>
      </c>
      <c r="CL139" s="8" t="s">
        <v>896</v>
      </c>
      <c r="CM139" s="8" t="s">
        <v>896</v>
      </c>
      <c r="CN139" s="8" t="s">
        <v>896</v>
      </c>
      <c r="CO139" s="8" t="s">
        <v>896</v>
      </c>
      <c r="CP139" s="8" t="s">
        <v>896</v>
      </c>
      <c r="CQ139" s="8" t="s">
        <v>896</v>
      </c>
      <c r="CR139" s="8" t="s">
        <v>896</v>
      </c>
      <c r="CS139" s="8" t="s">
        <v>896</v>
      </c>
      <c r="CT139" s="8" t="s">
        <v>896</v>
      </c>
      <c r="CU139" s="8" t="s">
        <v>896</v>
      </c>
      <c r="CV139" s="8" t="s">
        <v>896</v>
      </c>
      <c r="CW139" s="8" t="s">
        <v>896</v>
      </c>
      <c r="CX139" s="8" t="s">
        <v>896</v>
      </c>
      <c r="CY139" s="8" t="s">
        <v>896</v>
      </c>
      <c r="CZ139" s="9" t="str">
        <f>IFERROR(VLOOKUP(A139,'FSI2020 Results'!B:H,4,0),"")</f>
        <v/>
      </c>
      <c r="DA139" s="9" t="str">
        <f>IFERROR(VLOOKUP(A139,'FSI2020 Results'!B:H,5,0),"")</f>
        <v/>
      </c>
      <c r="DB139" s="9" t="str">
        <f>IFERROR(VLOOKUP(A139,'FSI2020 Results'!B:H,6,0),"")</f>
        <v/>
      </c>
      <c r="DC139" s="9" t="str">
        <f>IFERROR(VLOOKUP($A139,'SS2020'!$A:$AB,24,0),"")</f>
        <v/>
      </c>
      <c r="DD139" s="9" t="str">
        <f>IFERROR(VLOOKUP($A139,'SS2020'!$A:$AB,25,0),"")</f>
        <v/>
      </c>
      <c r="DE139" s="9" t="str">
        <f>IFERROR(VLOOKUP($A139,'SS2020'!$A:$AB,26,0),"")</f>
        <v/>
      </c>
      <c r="DF139" s="9" t="str">
        <f>IFERROR(VLOOKUP($A139,'SS2020'!$A:$AB,27,0),"")</f>
        <v/>
      </c>
      <c r="DG139" s="39" t="str">
        <f>IFERROR(VLOOKUP(A139,'GSW2020'!A:D,4,0),"")</f>
        <v/>
      </c>
      <c r="DH139" s="9" t="str">
        <f>IFERROR(VLOOKUP(A139,'GSW2020'!A:E,5,0),"")</f>
        <v/>
      </c>
      <c r="DI139" s="9">
        <f t="shared" si="92"/>
        <v>1</v>
      </c>
      <c r="DJ139" s="9">
        <f t="shared" si="93"/>
        <v>0</v>
      </c>
      <c r="DK139" s="9">
        <f>IFERROR(IF(INDEX('FSI2020 Results'!A:A,MATCH('Country characteristics'!A10,'FSI2020 Results'!B:B,0))&lt;11,1,0),"")</f>
        <v>0</v>
      </c>
      <c r="DL139" s="9">
        <f>IFERROR(IF(INDEX('FSI2020 Results'!A:A,MATCH('Country characteristics'!A10,'FSI2020 Results'!B:B,0))&lt;16,1,0),"")</f>
        <v>0</v>
      </c>
      <c r="DM139" s="10">
        <f t="shared" si="94"/>
        <v>0</v>
      </c>
      <c r="DN139" s="9">
        <f t="shared" si="95"/>
        <v>0</v>
      </c>
      <c r="DO139" s="9">
        <f t="shared" si="96"/>
        <v>0</v>
      </c>
      <c r="DP139" s="10">
        <f t="shared" si="97"/>
        <v>0</v>
      </c>
      <c r="DQ139" s="9">
        <f t="shared" si="98"/>
        <v>0</v>
      </c>
      <c r="DR139" s="9">
        <f t="shared" si="99"/>
        <v>0</v>
      </c>
      <c r="DS139" s="9">
        <f t="shared" si="100"/>
        <v>0</v>
      </c>
      <c r="DT139" s="10">
        <f t="shared" si="101"/>
        <v>0</v>
      </c>
      <c r="DU139" s="10">
        <f t="shared" si="102"/>
        <v>0</v>
      </c>
      <c r="DV139" s="9">
        <f t="shared" si="103"/>
        <v>0</v>
      </c>
      <c r="DW139" s="9">
        <f t="shared" si="104"/>
        <v>0</v>
      </c>
      <c r="DX139" s="9">
        <f t="shared" si="105"/>
        <v>0</v>
      </c>
      <c r="DY139" s="10">
        <f t="shared" si="106"/>
        <v>0</v>
      </c>
      <c r="DZ139" s="9">
        <f t="shared" si="107"/>
        <v>0</v>
      </c>
      <c r="EA139" s="10">
        <f t="shared" si="108"/>
        <v>0</v>
      </c>
      <c r="EB139" s="9">
        <f t="shared" si="109"/>
        <v>0</v>
      </c>
      <c r="EC139" s="9">
        <f t="shared" si="110"/>
        <v>1</v>
      </c>
      <c r="ED139" s="9">
        <f t="shared" si="111"/>
        <v>1</v>
      </c>
      <c r="EE139" s="9">
        <f t="shared" si="112"/>
        <v>0</v>
      </c>
      <c r="EF139" s="9">
        <v>1</v>
      </c>
      <c r="EG139" s="9">
        <f t="shared" si="113"/>
        <v>0</v>
      </c>
      <c r="EH139" s="9">
        <f t="shared" si="114"/>
        <v>0</v>
      </c>
      <c r="EI139" s="9">
        <f t="shared" si="115"/>
        <v>0</v>
      </c>
      <c r="EJ139" s="9">
        <f t="shared" si="116"/>
        <v>0</v>
      </c>
      <c r="EK139" s="9">
        <f t="shared" si="117"/>
        <v>0</v>
      </c>
      <c r="EL139" s="9">
        <f t="shared" si="118"/>
        <v>0</v>
      </c>
      <c r="EM139" s="9">
        <f t="shared" si="119"/>
        <v>0</v>
      </c>
      <c r="EN139" s="9">
        <f t="shared" si="120"/>
        <v>0</v>
      </c>
      <c r="EO139" s="9">
        <f t="shared" si="121"/>
        <v>0</v>
      </c>
      <c r="EP139" s="9">
        <f t="shared" si="122"/>
        <v>0</v>
      </c>
      <c r="EQ139" s="9">
        <f t="shared" si="123"/>
        <v>0</v>
      </c>
      <c r="ER139" s="9">
        <f t="shared" si="124"/>
        <v>0</v>
      </c>
      <c r="ES139" s="9">
        <f t="shared" si="125"/>
        <v>0</v>
      </c>
      <c r="ET139" s="10" t="str">
        <f t="shared" si="126"/>
        <v/>
      </c>
      <c r="EU139" s="10" t="str">
        <f t="shared" si="127"/>
        <v/>
      </c>
      <c r="EV139" s="10" t="str">
        <f t="shared" si="128"/>
        <v/>
      </c>
      <c r="EW139" s="10" t="str">
        <f t="shared" si="129"/>
        <v/>
      </c>
      <c r="EX139" s="10" t="str">
        <f t="shared" si="130"/>
        <v/>
      </c>
      <c r="EY139" s="10" t="str">
        <f t="shared" si="131"/>
        <v/>
      </c>
      <c r="EZ139" s="10" t="str">
        <f t="shared" si="132"/>
        <v/>
      </c>
      <c r="FA139" s="10" t="str">
        <f t="shared" si="133"/>
        <v/>
      </c>
      <c r="FB139" s="10" t="str">
        <f t="shared" si="134"/>
        <v/>
      </c>
      <c r="FC139" s="10" t="str">
        <f t="shared" si="135"/>
        <v/>
      </c>
      <c r="FD139" s="10" t="str">
        <f t="shared" si="136"/>
        <v/>
      </c>
      <c r="FE139" s="10" t="str">
        <f t="shared" si="137"/>
        <v/>
      </c>
    </row>
    <row r="140" spans="1:161">
      <c r="A140" t="s">
        <v>897</v>
      </c>
      <c r="D140">
        <v>0</v>
      </c>
      <c r="E140">
        <v>0</v>
      </c>
      <c r="F140" t="s">
        <v>898</v>
      </c>
      <c r="G140" t="s">
        <v>899</v>
      </c>
      <c r="H140" t="s">
        <v>897</v>
      </c>
      <c r="I140" s="8"/>
      <c r="J140" s="7" t="s">
        <v>896</v>
      </c>
      <c r="K140" s="7" t="s">
        <v>896</v>
      </c>
      <c r="L140" s="8">
        <v>0</v>
      </c>
      <c r="M140" s="8">
        <v>0</v>
      </c>
      <c r="N140" s="8">
        <v>0</v>
      </c>
      <c r="O140" s="8">
        <v>0</v>
      </c>
      <c r="P140" s="8">
        <v>0</v>
      </c>
      <c r="Q140" s="8">
        <v>0</v>
      </c>
      <c r="R140" s="8">
        <v>0</v>
      </c>
      <c r="S140" s="8">
        <v>0</v>
      </c>
      <c r="T140" s="8">
        <v>0</v>
      </c>
      <c r="U140" s="8">
        <v>0</v>
      </c>
      <c r="V140" s="8">
        <v>0</v>
      </c>
      <c r="W140" s="8">
        <v>0</v>
      </c>
      <c r="X140" s="8">
        <v>0</v>
      </c>
      <c r="Y140" s="8">
        <v>0</v>
      </c>
      <c r="Z140" s="8">
        <v>0</v>
      </c>
      <c r="AA140" s="8">
        <v>0</v>
      </c>
      <c r="AB140" s="7" t="s">
        <v>896</v>
      </c>
      <c r="AC140" s="1">
        <v>0</v>
      </c>
      <c r="AD140" s="1">
        <v>0</v>
      </c>
      <c r="AE140" s="7" t="s">
        <v>896</v>
      </c>
      <c r="AF140" s="8"/>
      <c r="AG140" s="8"/>
      <c r="AH140" s="7" t="s">
        <v>896</v>
      </c>
      <c r="AI140" s="8"/>
      <c r="AJ140" s="8"/>
      <c r="AK140" s="8"/>
      <c r="AL140" s="8"/>
      <c r="AM140" s="8"/>
      <c r="AN140" s="8"/>
      <c r="AO140" s="36" t="s">
        <v>896</v>
      </c>
      <c r="AP140" s="36" t="s">
        <v>896</v>
      </c>
      <c r="AQ140" s="36" t="s">
        <v>896</v>
      </c>
      <c r="AR140" s="36" t="s">
        <v>896</v>
      </c>
      <c r="AS140" s="36" t="s">
        <v>896</v>
      </c>
      <c r="AT140" s="36" t="s">
        <v>896</v>
      </c>
      <c r="AU140" s="36" t="s">
        <v>896</v>
      </c>
      <c r="AV140" s="36" t="s">
        <v>896</v>
      </c>
      <c r="AW140" s="36" t="s">
        <v>896</v>
      </c>
      <c r="AX140" s="36" t="s">
        <v>896</v>
      </c>
      <c r="AY140" s="36" t="s">
        <v>896</v>
      </c>
      <c r="AZ140" s="36" t="s">
        <v>896</v>
      </c>
      <c r="BA140" s="36" t="s">
        <v>896</v>
      </c>
      <c r="BB140" s="36" t="s">
        <v>896</v>
      </c>
      <c r="BC140" s="36" t="s">
        <v>896</v>
      </c>
      <c r="BD140" s="36" t="s">
        <v>896</v>
      </c>
      <c r="BE140" s="36" t="s">
        <v>896</v>
      </c>
      <c r="BF140" s="36" t="s">
        <v>896</v>
      </c>
      <c r="BG140" s="36" t="s">
        <v>896</v>
      </c>
      <c r="BH140" s="36" t="s">
        <v>896</v>
      </c>
      <c r="BI140" s="36" t="s">
        <v>896</v>
      </c>
      <c r="BJ140" s="36" t="s">
        <v>896</v>
      </c>
      <c r="BK140" s="36" t="s">
        <v>896</v>
      </c>
      <c r="BL140" s="36" t="s">
        <v>896</v>
      </c>
      <c r="BM140" s="8"/>
      <c r="BN140" s="8" t="s">
        <v>896</v>
      </c>
      <c r="BO140" t="s">
        <v>897</v>
      </c>
      <c r="BP140" s="8">
        <v>0</v>
      </c>
      <c r="BQ140" s="8">
        <v>0</v>
      </c>
      <c r="BR140" s="8"/>
      <c r="BS140" s="8">
        <v>0</v>
      </c>
      <c r="BT140" s="8"/>
      <c r="BU140" s="8"/>
      <c r="BV140" s="8"/>
      <c r="BW140" s="8"/>
      <c r="BX140" s="8"/>
      <c r="BY140" s="8"/>
      <c r="BZ140" s="8"/>
      <c r="CA140" s="7" t="s">
        <v>896</v>
      </c>
      <c r="CB140" s="8"/>
      <c r="CC140" s="8"/>
      <c r="CD140" s="8"/>
      <c r="CE140" s="8"/>
      <c r="CF140" s="8"/>
      <c r="CG140" s="8"/>
      <c r="CH140" s="8">
        <v>0</v>
      </c>
      <c r="CI140" s="8"/>
      <c r="CJ140" s="8">
        <v>0</v>
      </c>
      <c r="CK140" s="8">
        <v>0</v>
      </c>
      <c r="CL140" s="8">
        <v>0</v>
      </c>
      <c r="CM140" s="8">
        <v>0</v>
      </c>
      <c r="CN140" s="8">
        <v>0</v>
      </c>
      <c r="CO140" s="8">
        <v>0</v>
      </c>
      <c r="CP140" s="8">
        <v>0</v>
      </c>
      <c r="CQ140" s="8">
        <v>0</v>
      </c>
      <c r="CR140" s="8">
        <v>0</v>
      </c>
      <c r="CS140" s="8">
        <v>0</v>
      </c>
      <c r="CT140" s="8">
        <v>0</v>
      </c>
      <c r="CU140" s="8">
        <v>0</v>
      </c>
      <c r="CV140" s="8">
        <v>0</v>
      </c>
      <c r="CW140" s="8">
        <v>0</v>
      </c>
      <c r="CX140" s="8">
        <v>0</v>
      </c>
      <c r="CY140" s="8">
        <v>0</v>
      </c>
      <c r="CZ140" s="9" t="str">
        <f>IFERROR(VLOOKUP(A140,'FSI2020 Results'!B:H,4,0),"")</f>
        <v/>
      </c>
      <c r="DA140" s="9" t="str">
        <f>IFERROR(VLOOKUP(A140,'FSI2020 Results'!B:H,5,0),"")</f>
        <v/>
      </c>
      <c r="DB140" s="9" t="str">
        <f>IFERROR(VLOOKUP(A140,'FSI2020 Results'!B:H,6,0),"")</f>
        <v/>
      </c>
      <c r="DC140" s="9" t="str">
        <f>IFERROR(VLOOKUP($A140,'SS2020'!$A:$AB,24,0),"")</f>
        <v/>
      </c>
      <c r="DD140" s="9" t="str">
        <f>IFERROR(VLOOKUP($A140,'SS2020'!$A:$AB,25,0),"")</f>
        <v/>
      </c>
      <c r="DE140" s="9" t="str">
        <f>IFERROR(VLOOKUP($A140,'SS2020'!$A:$AB,26,0),"")</f>
        <v/>
      </c>
      <c r="DF140" s="9" t="str">
        <f>IFERROR(VLOOKUP($A140,'SS2020'!$A:$AB,27,0),"")</f>
        <v/>
      </c>
      <c r="DG140" s="39" t="str">
        <f>IFERROR(VLOOKUP(A140,'GSW2020'!A:D,4,0),"")</f>
        <v/>
      </c>
      <c r="DH140" s="9" t="str">
        <f>IFERROR(VLOOKUP(A140,'GSW2020'!A:E,5,0),"")</f>
        <v/>
      </c>
      <c r="DI140" s="9">
        <f t="shared" si="92"/>
        <v>1</v>
      </c>
      <c r="DJ140" s="9">
        <f t="shared" si="93"/>
        <v>0</v>
      </c>
      <c r="DK140" s="9">
        <f>IFERROR(IF(INDEX('FSI2020 Results'!A:A,MATCH('Country characteristics'!A11,'FSI2020 Results'!B:B,0))&lt;11,1,0),"")</f>
        <v>0</v>
      </c>
      <c r="DL140" s="9">
        <f>IFERROR(IF(INDEX('FSI2020 Results'!A:A,MATCH('Country characteristics'!A11,'FSI2020 Results'!B:B,0))&lt;16,1,0),"")</f>
        <v>0</v>
      </c>
      <c r="DM140" s="10">
        <f t="shared" si="94"/>
        <v>0</v>
      </c>
      <c r="DN140" s="9">
        <f t="shared" si="95"/>
        <v>0</v>
      </c>
      <c r="DO140" s="9">
        <f t="shared" si="96"/>
        <v>0</v>
      </c>
      <c r="DP140" s="10">
        <f t="shared" si="97"/>
        <v>0</v>
      </c>
      <c r="DQ140" s="9">
        <f t="shared" si="98"/>
        <v>0</v>
      </c>
      <c r="DR140" s="9">
        <f t="shared" si="99"/>
        <v>0</v>
      </c>
      <c r="DS140" s="9">
        <f t="shared" si="100"/>
        <v>0</v>
      </c>
      <c r="DT140" s="10">
        <f t="shared" si="101"/>
        <v>0</v>
      </c>
      <c r="DU140" s="10">
        <f t="shared" si="102"/>
        <v>0</v>
      </c>
      <c r="DV140" s="9">
        <f t="shared" si="103"/>
        <v>0</v>
      </c>
      <c r="DW140" s="9">
        <f t="shared" si="104"/>
        <v>0</v>
      </c>
      <c r="DX140" s="9">
        <f t="shared" si="105"/>
        <v>0</v>
      </c>
      <c r="DY140" s="10">
        <f t="shared" si="106"/>
        <v>0</v>
      </c>
      <c r="DZ140" s="9">
        <f t="shared" si="107"/>
        <v>0</v>
      </c>
      <c r="EA140" s="10">
        <f t="shared" si="108"/>
        <v>0</v>
      </c>
      <c r="EB140" s="9">
        <f t="shared" si="109"/>
        <v>0</v>
      </c>
      <c r="EC140" s="9">
        <f t="shared" si="110"/>
        <v>1</v>
      </c>
      <c r="ED140" s="9">
        <f t="shared" si="111"/>
        <v>1</v>
      </c>
      <c r="EE140" s="9">
        <f t="shared" si="112"/>
        <v>0</v>
      </c>
      <c r="EF140" s="9">
        <v>1</v>
      </c>
      <c r="EG140" s="9">
        <f t="shared" si="113"/>
        <v>0</v>
      </c>
      <c r="EH140" s="9">
        <f t="shared" si="114"/>
        <v>0</v>
      </c>
      <c r="EI140" s="9">
        <f t="shared" si="115"/>
        <v>0</v>
      </c>
      <c r="EJ140" s="9">
        <f t="shared" si="116"/>
        <v>0</v>
      </c>
      <c r="EK140" s="9">
        <f t="shared" si="117"/>
        <v>0</v>
      </c>
      <c r="EL140" s="9">
        <f t="shared" si="118"/>
        <v>0</v>
      </c>
      <c r="EM140" s="9">
        <f t="shared" si="119"/>
        <v>0</v>
      </c>
      <c r="EN140" s="9">
        <f t="shared" si="120"/>
        <v>0</v>
      </c>
      <c r="EO140" s="9">
        <f t="shared" si="121"/>
        <v>0</v>
      </c>
      <c r="EP140" s="9">
        <f t="shared" si="122"/>
        <v>0</v>
      </c>
      <c r="EQ140" s="9">
        <f t="shared" si="123"/>
        <v>0</v>
      </c>
      <c r="ER140" s="9">
        <f t="shared" si="124"/>
        <v>0</v>
      </c>
      <c r="ES140" s="9">
        <f t="shared" si="125"/>
        <v>0</v>
      </c>
      <c r="ET140" s="10">
        <f t="shared" si="126"/>
        <v>0</v>
      </c>
      <c r="EU140" s="10">
        <f t="shared" si="127"/>
        <v>0</v>
      </c>
      <c r="EV140" s="10">
        <f t="shared" si="128"/>
        <v>0</v>
      </c>
      <c r="EW140" s="10">
        <f t="shared" si="129"/>
        <v>0</v>
      </c>
      <c r="EX140" s="10">
        <f t="shared" si="130"/>
        <v>0</v>
      </c>
      <c r="EY140" s="10">
        <f t="shared" si="131"/>
        <v>0</v>
      </c>
      <c r="EZ140" s="10">
        <f t="shared" si="132"/>
        <v>0</v>
      </c>
      <c r="FA140" s="10">
        <f t="shared" si="133"/>
        <v>0</v>
      </c>
      <c r="FB140" s="10">
        <f t="shared" si="134"/>
        <v>0</v>
      </c>
      <c r="FC140" s="10">
        <f t="shared" si="135"/>
        <v>0</v>
      </c>
      <c r="FD140" s="10">
        <f t="shared" si="136"/>
        <v>0</v>
      </c>
      <c r="FE140" s="10">
        <f t="shared" si="137"/>
        <v>0</v>
      </c>
    </row>
    <row r="141" spans="1:161">
      <c r="A141" t="s">
        <v>555</v>
      </c>
      <c r="D141">
        <v>0</v>
      </c>
      <c r="E141">
        <v>0</v>
      </c>
      <c r="F141" t="s">
        <v>556</v>
      </c>
      <c r="G141" t="s">
        <v>557</v>
      </c>
      <c r="H141" t="s">
        <v>555</v>
      </c>
      <c r="I141" s="8">
        <v>1</v>
      </c>
      <c r="J141" s="7" t="s">
        <v>1177</v>
      </c>
      <c r="K141" s="7" t="s">
        <v>1178</v>
      </c>
      <c r="L141" s="8">
        <v>0</v>
      </c>
      <c r="M141" s="8">
        <v>0</v>
      </c>
      <c r="N141" s="8">
        <v>0</v>
      </c>
      <c r="O141" s="8">
        <v>1</v>
      </c>
      <c r="P141" s="8">
        <v>0</v>
      </c>
      <c r="Q141" s="8">
        <v>0</v>
      </c>
      <c r="R141" s="8">
        <v>0</v>
      </c>
      <c r="S141" s="8">
        <v>0</v>
      </c>
      <c r="T141" s="8">
        <v>0</v>
      </c>
      <c r="U141" s="8">
        <v>0</v>
      </c>
      <c r="V141" s="8">
        <v>0</v>
      </c>
      <c r="W141" s="8">
        <v>0</v>
      </c>
      <c r="X141" s="8">
        <v>0</v>
      </c>
      <c r="Y141" s="8">
        <v>0</v>
      </c>
      <c r="Z141" s="8">
        <v>0</v>
      </c>
      <c r="AA141" s="8">
        <v>1</v>
      </c>
      <c r="AB141" s="7" t="s">
        <v>1132</v>
      </c>
      <c r="AC141" s="1">
        <v>0</v>
      </c>
      <c r="AD141" s="1">
        <v>0</v>
      </c>
      <c r="AE141" s="7" t="s">
        <v>1130</v>
      </c>
      <c r="AF141" s="8">
        <v>12433089919</v>
      </c>
      <c r="AG141" s="8"/>
      <c r="AH141" s="7" t="s">
        <v>896</v>
      </c>
      <c r="AI141" s="8"/>
      <c r="AJ141" s="8"/>
      <c r="AK141" s="8"/>
      <c r="AL141" s="8"/>
      <c r="AM141" s="8"/>
      <c r="AN141" s="8"/>
      <c r="AO141" s="36" t="s">
        <v>896</v>
      </c>
      <c r="AP141" s="36" t="s">
        <v>896</v>
      </c>
      <c r="AQ141" s="36" t="s">
        <v>896</v>
      </c>
      <c r="AR141" s="36" t="s">
        <v>896</v>
      </c>
      <c r="AS141" s="36" t="s">
        <v>896</v>
      </c>
      <c r="AT141" s="36" t="s">
        <v>896</v>
      </c>
      <c r="AU141" s="36" t="s">
        <v>896</v>
      </c>
      <c r="AV141" s="36" t="s">
        <v>896</v>
      </c>
      <c r="AW141" s="36" t="s">
        <v>896</v>
      </c>
      <c r="AX141" s="36" t="s">
        <v>896</v>
      </c>
      <c r="AY141" s="36" t="s">
        <v>896</v>
      </c>
      <c r="AZ141" s="36" t="s">
        <v>896</v>
      </c>
      <c r="BA141" s="36" t="s">
        <v>896</v>
      </c>
      <c r="BB141" s="36" t="s">
        <v>896</v>
      </c>
      <c r="BC141" s="36" t="s">
        <v>896</v>
      </c>
      <c r="BD141" s="36" t="s">
        <v>896</v>
      </c>
      <c r="BE141" s="36" t="s">
        <v>896</v>
      </c>
      <c r="BF141" s="36" t="s">
        <v>896</v>
      </c>
      <c r="BG141" s="36" t="s">
        <v>896</v>
      </c>
      <c r="BH141" s="36" t="s">
        <v>896</v>
      </c>
      <c r="BI141" s="36" t="s">
        <v>896</v>
      </c>
      <c r="BJ141" s="36" t="s">
        <v>896</v>
      </c>
      <c r="BK141" s="36" t="s">
        <v>896</v>
      </c>
      <c r="BL141" s="36" t="s">
        <v>896</v>
      </c>
      <c r="BM141" s="8">
        <v>1.3199999557400588E-5</v>
      </c>
      <c r="BN141" s="8" t="s">
        <v>896</v>
      </c>
      <c r="BO141" t="s">
        <v>555</v>
      </c>
      <c r="BP141" s="8">
        <v>0</v>
      </c>
      <c r="BQ141" s="8">
        <v>0</v>
      </c>
      <c r="BR141" s="8">
        <v>0</v>
      </c>
      <c r="BS141" s="8">
        <v>0</v>
      </c>
      <c r="BT141" s="8"/>
      <c r="BU141" s="8"/>
      <c r="BV141" s="8"/>
      <c r="BW141" s="8"/>
      <c r="BX141" s="8">
        <v>7.2225737948850661E-5</v>
      </c>
      <c r="BY141" s="8"/>
      <c r="BZ141" s="8">
        <v>4</v>
      </c>
      <c r="CA141" s="7" t="s">
        <v>896</v>
      </c>
      <c r="CB141" s="8">
        <v>12433089919</v>
      </c>
      <c r="CC141" s="8"/>
      <c r="CD141" s="8"/>
      <c r="CE141" s="8"/>
      <c r="CF141" s="8">
        <v>0.20000000298023224</v>
      </c>
      <c r="CG141" s="8">
        <v>14393454.558268299</v>
      </c>
      <c r="CH141" s="8">
        <v>0</v>
      </c>
      <c r="CI141" s="8" t="s">
        <v>1148</v>
      </c>
      <c r="CJ141" s="8">
        <v>0</v>
      </c>
      <c r="CK141" s="8">
        <v>0</v>
      </c>
      <c r="CL141" s="8">
        <v>0</v>
      </c>
      <c r="CM141" s="8">
        <v>0</v>
      </c>
      <c r="CN141" s="8">
        <v>0</v>
      </c>
      <c r="CO141" s="8">
        <v>0</v>
      </c>
      <c r="CP141" s="8">
        <v>0</v>
      </c>
      <c r="CQ141" s="8">
        <v>0</v>
      </c>
      <c r="CR141" s="8">
        <v>0</v>
      </c>
      <c r="CS141" s="8">
        <v>0</v>
      </c>
      <c r="CT141" s="8">
        <v>0</v>
      </c>
      <c r="CU141" s="8">
        <v>1</v>
      </c>
      <c r="CV141" s="8">
        <v>0</v>
      </c>
      <c r="CW141" s="8">
        <v>0</v>
      </c>
      <c r="CX141" s="8">
        <v>0</v>
      </c>
      <c r="CY141" s="8">
        <v>0</v>
      </c>
      <c r="CZ141" s="9" t="str">
        <f>IFERROR(VLOOKUP(A141,'FSI2020 Results'!B:H,4,0),"")</f>
        <v/>
      </c>
      <c r="DA141" s="9" t="str">
        <f>IFERROR(VLOOKUP(A141,'FSI2020 Results'!B:H,5,0),"")</f>
        <v/>
      </c>
      <c r="DB141" s="9" t="str">
        <f>IFERROR(VLOOKUP(A141,'FSI2020 Results'!B:H,6,0),"")</f>
        <v/>
      </c>
      <c r="DC141" s="9" t="str">
        <f>IFERROR(VLOOKUP($A141,'SS2020'!$A:$AB,24,0),"")</f>
        <v/>
      </c>
      <c r="DD141" s="9" t="str">
        <f>IFERROR(VLOOKUP($A141,'SS2020'!$A:$AB,25,0),"")</f>
        <v/>
      </c>
      <c r="DE141" s="9" t="str">
        <f>IFERROR(VLOOKUP($A141,'SS2020'!$A:$AB,26,0),"")</f>
        <v/>
      </c>
      <c r="DF141" s="9" t="str">
        <f>IFERROR(VLOOKUP($A141,'SS2020'!$A:$AB,27,0),"")</f>
        <v/>
      </c>
      <c r="DG141" s="39">
        <f>IFERROR(VLOOKUP(A141,'GSW2020'!A:D,4,0),"")</f>
        <v>2.7458321710582823E-5</v>
      </c>
      <c r="DH141" s="9">
        <f>IFERROR(VLOOKUP(A141,'GSW2020'!A:E,5,0),"")</f>
        <v>14393455</v>
      </c>
      <c r="DI141" s="9">
        <f t="shared" si="92"/>
        <v>1</v>
      </c>
      <c r="DJ141" s="9">
        <f t="shared" si="93"/>
        <v>0</v>
      </c>
      <c r="DK141" s="9">
        <f>IFERROR(IF(INDEX('FSI2020 Results'!A:A,MATCH('Country characteristics'!A14,'FSI2020 Results'!B:B,0))&lt;11,1,0),"")</f>
        <v>0</v>
      </c>
      <c r="DL141" s="9">
        <f>IFERROR(IF(INDEX('FSI2020 Results'!A:A,MATCH('Country characteristics'!A14,'FSI2020 Results'!B:B,0))&lt;16,1,0),"")</f>
        <v>0</v>
      </c>
      <c r="DM141" s="10">
        <f t="shared" si="94"/>
        <v>0</v>
      </c>
      <c r="DN141" s="9">
        <f t="shared" si="95"/>
        <v>0</v>
      </c>
      <c r="DO141" s="9">
        <f t="shared" si="96"/>
        <v>0</v>
      </c>
      <c r="DP141" s="10">
        <f t="shared" si="97"/>
        <v>0</v>
      </c>
      <c r="DQ141" s="9">
        <f t="shared" si="98"/>
        <v>0</v>
      </c>
      <c r="DR141" s="9">
        <f t="shared" si="99"/>
        <v>0</v>
      </c>
      <c r="DS141" s="9">
        <f t="shared" si="100"/>
        <v>0</v>
      </c>
      <c r="DT141" s="10">
        <f t="shared" si="101"/>
        <v>0</v>
      </c>
      <c r="DU141" s="10">
        <f t="shared" si="102"/>
        <v>0</v>
      </c>
      <c r="DV141" s="9">
        <f t="shared" si="103"/>
        <v>0</v>
      </c>
      <c r="DW141" s="9">
        <f t="shared" si="104"/>
        <v>0</v>
      </c>
      <c r="DX141" s="9">
        <f t="shared" si="105"/>
        <v>0</v>
      </c>
      <c r="DY141" s="10">
        <f t="shared" si="106"/>
        <v>0</v>
      </c>
      <c r="DZ141" s="9">
        <f t="shared" si="107"/>
        <v>0</v>
      </c>
      <c r="EA141" s="10">
        <f t="shared" si="108"/>
        <v>0</v>
      </c>
      <c r="EB141" s="9">
        <f t="shared" si="109"/>
        <v>0</v>
      </c>
      <c r="EC141" s="9">
        <f t="shared" si="110"/>
        <v>1</v>
      </c>
      <c r="ED141" s="9">
        <f t="shared" si="111"/>
        <v>1</v>
      </c>
      <c r="EE141" s="9">
        <f t="shared" si="112"/>
        <v>0</v>
      </c>
      <c r="EF141" s="9">
        <v>1</v>
      </c>
      <c r="EG141" s="9">
        <f t="shared" si="113"/>
        <v>0</v>
      </c>
      <c r="EH141" s="9">
        <f t="shared" si="114"/>
        <v>1</v>
      </c>
      <c r="EI141" s="9">
        <f t="shared" si="115"/>
        <v>0</v>
      </c>
      <c r="EJ141" s="9">
        <f t="shared" si="116"/>
        <v>0</v>
      </c>
      <c r="EK141" s="9">
        <f t="shared" si="117"/>
        <v>0</v>
      </c>
      <c r="EL141" s="9">
        <f t="shared" si="118"/>
        <v>0</v>
      </c>
      <c r="EM141" s="9">
        <f t="shared" si="119"/>
        <v>0</v>
      </c>
      <c r="EN141" s="9">
        <f t="shared" si="120"/>
        <v>0</v>
      </c>
      <c r="EO141" s="9">
        <f t="shared" si="121"/>
        <v>0</v>
      </c>
      <c r="EP141" s="9">
        <f t="shared" si="122"/>
        <v>0</v>
      </c>
      <c r="EQ141" s="9">
        <f t="shared" si="123"/>
        <v>0</v>
      </c>
      <c r="ER141" s="9">
        <f t="shared" si="124"/>
        <v>1</v>
      </c>
      <c r="ES141" s="9">
        <f t="shared" si="125"/>
        <v>0</v>
      </c>
      <c r="ET141" s="10">
        <f t="shared" si="126"/>
        <v>0</v>
      </c>
      <c r="EU141" s="10">
        <f t="shared" si="127"/>
        <v>0</v>
      </c>
      <c r="EV141" s="10">
        <f t="shared" si="128"/>
        <v>0</v>
      </c>
      <c r="EW141" s="10">
        <f t="shared" si="129"/>
        <v>0</v>
      </c>
      <c r="EX141" s="10">
        <f t="shared" si="130"/>
        <v>0</v>
      </c>
      <c r="EY141" s="10">
        <f t="shared" si="131"/>
        <v>0</v>
      </c>
      <c r="EZ141" s="10">
        <f t="shared" si="132"/>
        <v>0</v>
      </c>
      <c r="FA141" s="10">
        <f t="shared" si="133"/>
        <v>1</v>
      </c>
      <c r="FB141" s="10">
        <f t="shared" si="134"/>
        <v>0</v>
      </c>
      <c r="FC141" s="10">
        <f t="shared" si="135"/>
        <v>0</v>
      </c>
      <c r="FD141" s="10">
        <f t="shared" si="136"/>
        <v>0</v>
      </c>
      <c r="FE141" s="10">
        <f t="shared" si="137"/>
        <v>0</v>
      </c>
    </row>
    <row r="142" spans="1:161">
      <c r="A142" t="s">
        <v>564</v>
      </c>
      <c r="D142">
        <v>0</v>
      </c>
      <c r="E142">
        <v>0</v>
      </c>
      <c r="F142" t="s">
        <v>565</v>
      </c>
      <c r="G142" t="s">
        <v>566</v>
      </c>
      <c r="H142" t="s">
        <v>564</v>
      </c>
      <c r="I142" s="8">
        <v>1</v>
      </c>
      <c r="J142" s="7" t="s">
        <v>1177</v>
      </c>
      <c r="K142" s="7" t="s">
        <v>1178</v>
      </c>
      <c r="L142" s="8">
        <v>0</v>
      </c>
      <c r="M142" s="8">
        <v>0</v>
      </c>
      <c r="N142" s="8">
        <v>0</v>
      </c>
      <c r="O142" s="8">
        <v>0</v>
      </c>
      <c r="P142" s="8">
        <v>0</v>
      </c>
      <c r="Q142" s="8">
        <v>0</v>
      </c>
      <c r="R142" s="8">
        <v>0</v>
      </c>
      <c r="S142" s="8">
        <v>0</v>
      </c>
      <c r="T142" s="8">
        <v>0</v>
      </c>
      <c r="U142" s="8">
        <v>0</v>
      </c>
      <c r="V142" s="8">
        <v>0</v>
      </c>
      <c r="W142" s="8">
        <v>0</v>
      </c>
      <c r="X142" s="8">
        <v>0</v>
      </c>
      <c r="Y142" s="8">
        <v>0</v>
      </c>
      <c r="Z142" s="8">
        <v>0</v>
      </c>
      <c r="AA142" s="8">
        <v>0</v>
      </c>
      <c r="AB142" s="7" t="s">
        <v>1132</v>
      </c>
      <c r="AC142" s="1">
        <v>0</v>
      </c>
      <c r="AD142" s="1">
        <v>0</v>
      </c>
      <c r="AE142" s="7" t="s">
        <v>1130</v>
      </c>
      <c r="AF142" s="8">
        <v>46939529412</v>
      </c>
      <c r="AG142" s="8"/>
      <c r="AH142" s="7" t="s">
        <v>896</v>
      </c>
      <c r="AI142" s="8"/>
      <c r="AJ142" s="8"/>
      <c r="AK142" s="8"/>
      <c r="AL142" s="8"/>
      <c r="AM142" s="8"/>
      <c r="AN142" s="8"/>
      <c r="AO142" s="36" t="s">
        <v>896</v>
      </c>
      <c r="AP142" s="36" t="s">
        <v>896</v>
      </c>
      <c r="AQ142" s="36" t="s">
        <v>896</v>
      </c>
      <c r="AR142" s="36" t="s">
        <v>896</v>
      </c>
      <c r="AS142" s="36" t="s">
        <v>896</v>
      </c>
      <c r="AT142" s="36" t="s">
        <v>896</v>
      </c>
      <c r="AU142" s="36" t="s">
        <v>896</v>
      </c>
      <c r="AV142" s="36" t="s">
        <v>896</v>
      </c>
      <c r="AW142" s="36" t="s">
        <v>896</v>
      </c>
      <c r="AX142" s="36" t="s">
        <v>896</v>
      </c>
      <c r="AY142" s="36" t="s">
        <v>896</v>
      </c>
      <c r="AZ142" s="36" t="s">
        <v>896</v>
      </c>
      <c r="BA142" s="36" t="s">
        <v>896</v>
      </c>
      <c r="BB142" s="36" t="s">
        <v>896</v>
      </c>
      <c r="BC142" s="36" t="s">
        <v>896</v>
      </c>
      <c r="BD142" s="36" t="s">
        <v>896</v>
      </c>
      <c r="BE142" s="36" t="s">
        <v>896</v>
      </c>
      <c r="BF142" s="36" t="s">
        <v>896</v>
      </c>
      <c r="BG142" s="36" t="s">
        <v>896</v>
      </c>
      <c r="BH142" s="36" t="s">
        <v>896</v>
      </c>
      <c r="BI142" s="36" t="s">
        <v>896</v>
      </c>
      <c r="BJ142" s="36" t="s">
        <v>896</v>
      </c>
      <c r="BK142" s="36" t="s">
        <v>896</v>
      </c>
      <c r="BL142" s="36" t="s">
        <v>896</v>
      </c>
      <c r="BM142" s="8">
        <v>5.9099997997691389E-6</v>
      </c>
      <c r="BN142" s="8" t="s">
        <v>896</v>
      </c>
      <c r="BO142" t="s">
        <v>564</v>
      </c>
      <c r="BP142" s="8">
        <v>0</v>
      </c>
      <c r="BQ142" s="8">
        <v>0</v>
      </c>
      <c r="BR142" s="8">
        <v>0</v>
      </c>
      <c r="BS142" s="8">
        <v>0</v>
      </c>
      <c r="BT142" s="8"/>
      <c r="BU142" s="8"/>
      <c r="BV142" s="8"/>
      <c r="BW142" s="8"/>
      <c r="BX142" s="8">
        <v>5.6519705553669355E-4</v>
      </c>
      <c r="BY142" s="8"/>
      <c r="BZ142" s="8">
        <v>4</v>
      </c>
      <c r="CA142" s="7" t="s">
        <v>896</v>
      </c>
      <c r="CB142" s="8">
        <v>46939529412</v>
      </c>
      <c r="CC142" s="8">
        <v>464.59963989257813</v>
      </c>
      <c r="CD142" s="8"/>
      <c r="CE142" s="8"/>
      <c r="CF142" s="8">
        <v>0.20000000298023224</v>
      </c>
      <c r="CG142" s="8">
        <v>12521000</v>
      </c>
      <c r="CH142" s="8">
        <v>0</v>
      </c>
      <c r="CI142" s="8" t="s">
        <v>1148</v>
      </c>
      <c r="CJ142" s="8">
        <v>0</v>
      </c>
      <c r="CK142" s="8">
        <v>0</v>
      </c>
      <c r="CL142" s="8">
        <v>0</v>
      </c>
      <c r="CM142" s="8">
        <v>0</v>
      </c>
      <c r="CN142" s="8">
        <v>0</v>
      </c>
      <c r="CO142" s="8">
        <v>0</v>
      </c>
      <c r="CP142" s="8">
        <v>0</v>
      </c>
      <c r="CQ142" s="8">
        <v>0</v>
      </c>
      <c r="CR142" s="8">
        <v>0</v>
      </c>
      <c r="CS142" s="8">
        <v>0</v>
      </c>
      <c r="CT142" s="8">
        <v>0</v>
      </c>
      <c r="CU142" s="8">
        <v>1</v>
      </c>
      <c r="CV142" s="8">
        <v>0</v>
      </c>
      <c r="CW142" s="8">
        <v>0</v>
      </c>
      <c r="CX142" s="8">
        <v>0</v>
      </c>
      <c r="CY142" s="8">
        <v>0</v>
      </c>
      <c r="CZ142" s="9" t="str">
        <f>IFERROR(VLOOKUP(A142,'FSI2020 Results'!B:H,4,0),"")</f>
        <v/>
      </c>
      <c r="DA142" s="9" t="str">
        <f>IFERROR(VLOOKUP(A142,'FSI2020 Results'!B:H,5,0),"")</f>
        <v/>
      </c>
      <c r="DB142" s="9" t="str">
        <f>IFERROR(VLOOKUP(A142,'FSI2020 Results'!B:H,6,0),"")</f>
        <v/>
      </c>
      <c r="DC142" s="9" t="str">
        <f>IFERROR(VLOOKUP($A142,'SS2020'!$A:$AB,24,0),"")</f>
        <v/>
      </c>
      <c r="DD142" s="9" t="str">
        <f>IFERROR(VLOOKUP($A142,'SS2020'!$A:$AB,25,0),"")</f>
        <v/>
      </c>
      <c r="DE142" s="9" t="str">
        <f>IFERROR(VLOOKUP($A142,'SS2020'!$A:$AB,26,0),"")</f>
        <v/>
      </c>
      <c r="DF142" s="9" t="str">
        <f>IFERROR(VLOOKUP($A142,'SS2020'!$A:$AB,27,0),"")</f>
        <v/>
      </c>
      <c r="DG142" s="39">
        <f>IFERROR(VLOOKUP(A142,'GSW2020'!A:D,4,0),"")</f>
        <v>2.3886248527560383E-5</v>
      </c>
      <c r="DH142" s="9">
        <f>IFERROR(VLOOKUP(A142,'GSW2020'!A:E,5,0),"")</f>
        <v>12521000</v>
      </c>
      <c r="DI142" s="9">
        <f t="shared" si="92"/>
        <v>1</v>
      </c>
      <c r="DJ142" s="9">
        <f t="shared" si="93"/>
        <v>0</v>
      </c>
      <c r="DK142" s="9">
        <f>IFERROR(IF(INDEX('FSI2020 Results'!A:A,MATCH('Country characteristics'!A18,'FSI2020 Results'!B:B,0))&lt;11,1,0),"")</f>
        <v>0</v>
      </c>
      <c r="DL142" s="9">
        <f>IFERROR(IF(INDEX('FSI2020 Results'!A:A,MATCH('Country characteristics'!A18,'FSI2020 Results'!B:B,0))&lt;16,1,0),"")</f>
        <v>0</v>
      </c>
      <c r="DM142" s="10">
        <f t="shared" si="94"/>
        <v>0</v>
      </c>
      <c r="DN142" s="9">
        <f t="shared" si="95"/>
        <v>0</v>
      </c>
      <c r="DO142" s="9">
        <f t="shared" si="96"/>
        <v>0</v>
      </c>
      <c r="DP142" s="10">
        <f t="shared" si="97"/>
        <v>0</v>
      </c>
      <c r="DQ142" s="9">
        <f t="shared" si="98"/>
        <v>0</v>
      </c>
      <c r="DR142" s="9">
        <f t="shared" si="99"/>
        <v>0</v>
      </c>
      <c r="DS142" s="9">
        <f t="shared" si="100"/>
        <v>0</v>
      </c>
      <c r="DT142" s="10">
        <f t="shared" si="101"/>
        <v>0</v>
      </c>
      <c r="DU142" s="10">
        <f t="shared" si="102"/>
        <v>0</v>
      </c>
      <c r="DV142" s="9">
        <f t="shared" si="103"/>
        <v>0</v>
      </c>
      <c r="DW142" s="9">
        <f t="shared" si="104"/>
        <v>0</v>
      </c>
      <c r="DX142" s="9">
        <f t="shared" si="105"/>
        <v>0</v>
      </c>
      <c r="DY142" s="10">
        <f t="shared" si="106"/>
        <v>0</v>
      </c>
      <c r="DZ142" s="9">
        <f t="shared" si="107"/>
        <v>0</v>
      </c>
      <c r="EA142" s="10">
        <f t="shared" si="108"/>
        <v>0</v>
      </c>
      <c r="EB142" s="9">
        <f t="shared" si="109"/>
        <v>0</v>
      </c>
      <c r="EC142" s="9">
        <f t="shared" si="110"/>
        <v>1</v>
      </c>
      <c r="ED142" s="9">
        <f t="shared" si="111"/>
        <v>1</v>
      </c>
      <c r="EE142" s="9">
        <f t="shared" si="112"/>
        <v>0</v>
      </c>
      <c r="EF142" s="9">
        <v>1</v>
      </c>
      <c r="EG142" s="9">
        <f t="shared" si="113"/>
        <v>0</v>
      </c>
      <c r="EH142" s="9">
        <f t="shared" si="114"/>
        <v>1</v>
      </c>
      <c r="EI142" s="9">
        <f t="shared" si="115"/>
        <v>0</v>
      </c>
      <c r="EJ142" s="9">
        <f t="shared" si="116"/>
        <v>0</v>
      </c>
      <c r="EK142" s="9">
        <f t="shared" si="117"/>
        <v>0</v>
      </c>
      <c r="EL142" s="9">
        <f t="shared" si="118"/>
        <v>0</v>
      </c>
      <c r="EM142" s="9">
        <f t="shared" si="119"/>
        <v>0</v>
      </c>
      <c r="EN142" s="9">
        <f t="shared" si="120"/>
        <v>0</v>
      </c>
      <c r="EO142" s="9">
        <f t="shared" si="121"/>
        <v>0</v>
      </c>
      <c r="EP142" s="9">
        <f t="shared" si="122"/>
        <v>0</v>
      </c>
      <c r="EQ142" s="9">
        <f t="shared" si="123"/>
        <v>0</v>
      </c>
      <c r="ER142" s="9">
        <f t="shared" si="124"/>
        <v>1</v>
      </c>
      <c r="ES142" s="9">
        <f t="shared" si="125"/>
        <v>0</v>
      </c>
      <c r="ET142" s="10">
        <f t="shared" si="126"/>
        <v>0</v>
      </c>
      <c r="EU142" s="10">
        <f t="shared" si="127"/>
        <v>0</v>
      </c>
      <c r="EV142" s="10">
        <f t="shared" si="128"/>
        <v>0</v>
      </c>
      <c r="EW142" s="10">
        <f t="shared" si="129"/>
        <v>0</v>
      </c>
      <c r="EX142" s="10">
        <f t="shared" si="130"/>
        <v>0</v>
      </c>
      <c r="EY142" s="10">
        <f t="shared" si="131"/>
        <v>0</v>
      </c>
      <c r="EZ142" s="10">
        <f t="shared" si="132"/>
        <v>0</v>
      </c>
      <c r="FA142" s="10">
        <f t="shared" si="133"/>
        <v>1</v>
      </c>
      <c r="FB142" s="10">
        <f t="shared" si="134"/>
        <v>0</v>
      </c>
      <c r="FC142" s="10">
        <f t="shared" si="135"/>
        <v>0</v>
      </c>
      <c r="FD142" s="10">
        <f t="shared" si="136"/>
        <v>0</v>
      </c>
      <c r="FE142" s="10">
        <f t="shared" si="137"/>
        <v>0</v>
      </c>
    </row>
    <row r="143" spans="1:161">
      <c r="A143" t="s">
        <v>513</v>
      </c>
      <c r="D143">
        <v>0</v>
      </c>
      <c r="E143">
        <v>0</v>
      </c>
      <c r="F143" t="s">
        <v>514</v>
      </c>
      <c r="G143" t="s">
        <v>515</v>
      </c>
      <c r="H143" t="s">
        <v>513</v>
      </c>
      <c r="I143" s="8">
        <v>1</v>
      </c>
      <c r="J143" s="7" t="s">
        <v>1177</v>
      </c>
      <c r="K143" s="7" t="s">
        <v>1178</v>
      </c>
      <c r="L143" s="8">
        <v>0</v>
      </c>
      <c r="M143" s="8">
        <v>0</v>
      </c>
      <c r="N143" s="8">
        <v>0</v>
      </c>
      <c r="O143" s="8">
        <v>0</v>
      </c>
      <c r="P143" s="8">
        <v>0</v>
      </c>
      <c r="Q143" s="8">
        <v>0</v>
      </c>
      <c r="R143" s="8">
        <v>0</v>
      </c>
      <c r="S143" s="8">
        <v>0</v>
      </c>
      <c r="T143" s="8">
        <v>0</v>
      </c>
      <c r="U143" s="8">
        <v>0</v>
      </c>
      <c r="V143" s="8">
        <v>0</v>
      </c>
      <c r="W143" s="8">
        <v>0</v>
      </c>
      <c r="X143" s="8">
        <v>0</v>
      </c>
      <c r="Y143" s="8">
        <v>0</v>
      </c>
      <c r="Z143" s="8">
        <v>0</v>
      </c>
      <c r="AA143" s="8">
        <v>0</v>
      </c>
      <c r="AB143" s="7" t="s">
        <v>1132</v>
      </c>
      <c r="AC143" s="1">
        <v>0</v>
      </c>
      <c r="AD143" s="1">
        <v>0</v>
      </c>
      <c r="AE143" s="7" t="s">
        <v>1130</v>
      </c>
      <c r="AF143" s="8">
        <v>59662495092</v>
      </c>
      <c r="AG143" s="8"/>
      <c r="AH143" s="7" t="s">
        <v>896</v>
      </c>
      <c r="AI143" s="8"/>
      <c r="AJ143" s="8"/>
      <c r="AK143" s="8"/>
      <c r="AL143" s="8"/>
      <c r="AM143" s="8"/>
      <c r="AN143" s="8"/>
      <c r="AO143" s="36" t="s">
        <v>896</v>
      </c>
      <c r="AP143" s="36" t="s">
        <v>896</v>
      </c>
      <c r="AQ143" s="36" t="s">
        <v>896</v>
      </c>
      <c r="AR143" s="36" t="s">
        <v>896</v>
      </c>
      <c r="AS143" s="36" t="s">
        <v>896</v>
      </c>
      <c r="AT143" s="36" t="s">
        <v>896</v>
      </c>
      <c r="AU143" s="36" t="s">
        <v>896</v>
      </c>
      <c r="AV143" s="36" t="s">
        <v>896</v>
      </c>
      <c r="AW143" s="36" t="s">
        <v>896</v>
      </c>
      <c r="AX143" s="36" t="s">
        <v>896</v>
      </c>
      <c r="AY143" s="36" t="s">
        <v>896</v>
      </c>
      <c r="AZ143" s="36" t="s">
        <v>896</v>
      </c>
      <c r="BA143" s="36" t="s">
        <v>896</v>
      </c>
      <c r="BB143" s="36" t="s">
        <v>896</v>
      </c>
      <c r="BC143" s="36" t="s">
        <v>896</v>
      </c>
      <c r="BD143" s="36" t="s">
        <v>896</v>
      </c>
      <c r="BE143" s="36" t="s">
        <v>896</v>
      </c>
      <c r="BF143" s="36" t="s">
        <v>896</v>
      </c>
      <c r="BG143" s="36" t="s">
        <v>896</v>
      </c>
      <c r="BH143" s="36" t="s">
        <v>896</v>
      </c>
      <c r="BI143" s="36" t="s">
        <v>896</v>
      </c>
      <c r="BJ143" s="36" t="s">
        <v>896</v>
      </c>
      <c r="BK143" s="36" t="s">
        <v>896</v>
      </c>
      <c r="BL143" s="36" t="s">
        <v>896</v>
      </c>
      <c r="BM143" s="8">
        <v>6.6499997046776116E-5</v>
      </c>
      <c r="BN143" s="8" t="s">
        <v>896</v>
      </c>
      <c r="BO143" t="s">
        <v>513</v>
      </c>
      <c r="BP143" s="8">
        <v>0</v>
      </c>
      <c r="BQ143" s="8">
        <v>0</v>
      </c>
      <c r="BR143" s="8">
        <v>116821160</v>
      </c>
      <c r="BS143" s="8">
        <v>0</v>
      </c>
      <c r="BT143" s="8"/>
      <c r="BU143" s="8"/>
      <c r="BV143" s="8"/>
      <c r="BW143" s="8"/>
      <c r="BX143" s="8">
        <v>2.6588045027680805E-4</v>
      </c>
      <c r="BY143" s="8"/>
      <c r="BZ143" s="8">
        <v>4</v>
      </c>
      <c r="CA143" s="7" t="s">
        <v>896</v>
      </c>
      <c r="CB143" s="8">
        <v>59662495092</v>
      </c>
      <c r="CC143" s="8">
        <v>520</v>
      </c>
      <c r="CD143" s="8"/>
      <c r="CE143" s="8"/>
      <c r="CF143" s="8">
        <v>0.18000000715255737</v>
      </c>
      <c r="CG143" s="8">
        <v>37100000</v>
      </c>
      <c r="CH143" s="8">
        <v>0</v>
      </c>
      <c r="CI143" s="8" t="s">
        <v>1134</v>
      </c>
      <c r="CJ143" s="8">
        <v>0</v>
      </c>
      <c r="CK143" s="8">
        <v>0</v>
      </c>
      <c r="CL143" s="8">
        <v>0</v>
      </c>
      <c r="CM143" s="8">
        <v>0</v>
      </c>
      <c r="CN143" s="8">
        <v>0</v>
      </c>
      <c r="CO143" s="8">
        <v>0</v>
      </c>
      <c r="CP143" s="8">
        <v>0</v>
      </c>
      <c r="CQ143" s="8">
        <v>0</v>
      </c>
      <c r="CR143" s="8">
        <v>0</v>
      </c>
      <c r="CS143" s="8">
        <v>0</v>
      </c>
      <c r="CT143" s="8">
        <v>0</v>
      </c>
      <c r="CU143" s="8">
        <v>0</v>
      </c>
      <c r="CV143" s="8">
        <v>1</v>
      </c>
      <c r="CW143" s="8">
        <v>0</v>
      </c>
      <c r="CX143" s="8">
        <v>0</v>
      </c>
      <c r="CY143" s="8">
        <v>0</v>
      </c>
      <c r="CZ143" s="9" t="str">
        <f>IFERROR(VLOOKUP(A143,'FSI2020 Results'!B:H,4,0),"")</f>
        <v/>
      </c>
      <c r="DA143" s="9" t="str">
        <f>IFERROR(VLOOKUP(A143,'FSI2020 Results'!B:H,5,0),"")</f>
        <v/>
      </c>
      <c r="DB143" s="9" t="str">
        <f>IFERROR(VLOOKUP(A143,'FSI2020 Results'!B:H,6,0),"")</f>
        <v/>
      </c>
      <c r="DC143" s="9" t="str">
        <f>IFERROR(VLOOKUP($A143,'SS2020'!$A:$AB,24,0),"")</f>
        <v/>
      </c>
      <c r="DD143" s="9" t="str">
        <f>IFERROR(VLOOKUP($A143,'SS2020'!$A:$AB,25,0),"")</f>
        <v/>
      </c>
      <c r="DE143" s="9" t="str">
        <f>IFERROR(VLOOKUP($A143,'SS2020'!$A:$AB,26,0),"")</f>
        <v/>
      </c>
      <c r="DF143" s="9" t="str">
        <f>IFERROR(VLOOKUP($A143,'SS2020'!$A:$AB,27,0),"")</f>
        <v/>
      </c>
      <c r="DG143" s="39">
        <f>IFERROR(VLOOKUP(A143,'GSW2020'!A:D,4,0),"")</f>
        <v>7.0775487984064966E-5</v>
      </c>
      <c r="DH143" s="9">
        <f>IFERROR(VLOOKUP(A143,'GSW2020'!A:E,5,0),"")</f>
        <v>37100000</v>
      </c>
      <c r="DI143" s="9">
        <f t="shared" si="92"/>
        <v>1</v>
      </c>
      <c r="DJ143" s="9">
        <f t="shared" si="93"/>
        <v>0</v>
      </c>
      <c r="DK143" s="9">
        <f>IFERROR(IF(INDEX('FSI2020 Results'!A:A,MATCH('Country characteristics'!A23,'FSI2020 Results'!B:B,0))&lt;11,1,0),"")</f>
        <v>0</v>
      </c>
      <c r="DL143" s="9">
        <f>IFERROR(IF(INDEX('FSI2020 Results'!A:A,MATCH('Country characteristics'!A23,'FSI2020 Results'!B:B,0))&lt;16,1,0),"")</f>
        <v>0</v>
      </c>
      <c r="DM143" s="10">
        <f t="shared" si="94"/>
        <v>0</v>
      </c>
      <c r="DN143" s="9">
        <f t="shared" si="95"/>
        <v>0</v>
      </c>
      <c r="DO143" s="9">
        <f t="shared" si="96"/>
        <v>0</v>
      </c>
      <c r="DP143" s="10">
        <f t="shared" si="97"/>
        <v>0</v>
      </c>
      <c r="DQ143" s="9">
        <f t="shared" si="98"/>
        <v>0</v>
      </c>
      <c r="DR143" s="9">
        <f t="shared" si="99"/>
        <v>0</v>
      </c>
      <c r="DS143" s="9">
        <f t="shared" si="100"/>
        <v>0</v>
      </c>
      <c r="DT143" s="10">
        <f t="shared" si="101"/>
        <v>0</v>
      </c>
      <c r="DU143" s="10">
        <f t="shared" si="102"/>
        <v>0</v>
      </c>
      <c r="DV143" s="9">
        <f t="shared" si="103"/>
        <v>0</v>
      </c>
      <c r="DW143" s="9">
        <f t="shared" si="104"/>
        <v>0</v>
      </c>
      <c r="DX143" s="9">
        <f t="shared" si="105"/>
        <v>0</v>
      </c>
      <c r="DY143" s="10">
        <f t="shared" si="106"/>
        <v>0</v>
      </c>
      <c r="DZ143" s="9">
        <f t="shared" si="107"/>
        <v>0</v>
      </c>
      <c r="EA143" s="10">
        <f t="shared" si="108"/>
        <v>0</v>
      </c>
      <c r="EB143" s="9">
        <f t="shared" si="109"/>
        <v>0</v>
      </c>
      <c r="EC143" s="9">
        <f t="shared" si="110"/>
        <v>1</v>
      </c>
      <c r="ED143" s="9">
        <f t="shared" si="111"/>
        <v>1</v>
      </c>
      <c r="EE143" s="9">
        <f t="shared" si="112"/>
        <v>0</v>
      </c>
      <c r="EF143" s="9">
        <v>1</v>
      </c>
      <c r="EG143" s="9">
        <f t="shared" si="113"/>
        <v>0</v>
      </c>
      <c r="EH143" s="9">
        <f t="shared" si="114"/>
        <v>1</v>
      </c>
      <c r="EI143" s="9">
        <f t="shared" si="115"/>
        <v>0</v>
      </c>
      <c r="EJ143" s="9">
        <f t="shared" si="116"/>
        <v>0</v>
      </c>
      <c r="EK143" s="9">
        <f t="shared" si="117"/>
        <v>0</v>
      </c>
      <c r="EL143" s="9">
        <f t="shared" si="118"/>
        <v>0</v>
      </c>
      <c r="EM143" s="9">
        <f t="shared" si="119"/>
        <v>0</v>
      </c>
      <c r="EN143" s="9">
        <f t="shared" si="120"/>
        <v>0</v>
      </c>
      <c r="EO143" s="9">
        <f t="shared" si="121"/>
        <v>0</v>
      </c>
      <c r="EP143" s="9">
        <f t="shared" si="122"/>
        <v>0</v>
      </c>
      <c r="EQ143" s="9">
        <f t="shared" si="123"/>
        <v>0</v>
      </c>
      <c r="ER143" s="9">
        <f t="shared" si="124"/>
        <v>1</v>
      </c>
      <c r="ES143" s="9">
        <f t="shared" si="125"/>
        <v>0</v>
      </c>
      <c r="ET143" s="10">
        <f t="shared" si="126"/>
        <v>0</v>
      </c>
      <c r="EU143" s="10">
        <f t="shared" si="127"/>
        <v>0</v>
      </c>
      <c r="EV143" s="10">
        <f t="shared" si="128"/>
        <v>0</v>
      </c>
      <c r="EW143" s="10">
        <f t="shared" si="129"/>
        <v>0</v>
      </c>
      <c r="EX143" s="10">
        <f t="shared" si="130"/>
        <v>0</v>
      </c>
      <c r="EY143" s="10">
        <f t="shared" si="131"/>
        <v>0</v>
      </c>
      <c r="EZ143" s="10">
        <f t="shared" si="132"/>
        <v>0</v>
      </c>
      <c r="FA143" s="10">
        <f t="shared" si="133"/>
        <v>0</v>
      </c>
      <c r="FB143" s="10">
        <f t="shared" si="134"/>
        <v>1</v>
      </c>
      <c r="FC143" s="10">
        <f t="shared" si="135"/>
        <v>0</v>
      </c>
      <c r="FD143" s="10">
        <f t="shared" si="136"/>
        <v>0</v>
      </c>
      <c r="FE143" s="10">
        <f t="shared" si="137"/>
        <v>0</v>
      </c>
    </row>
    <row r="144" spans="1:161">
      <c r="A144" t="s">
        <v>603</v>
      </c>
      <c r="D144">
        <v>0</v>
      </c>
      <c r="E144">
        <v>0</v>
      </c>
      <c r="F144" t="s">
        <v>604</v>
      </c>
      <c r="G144" t="s">
        <v>605</v>
      </c>
      <c r="H144" t="s">
        <v>603</v>
      </c>
      <c r="I144" s="8">
        <v>1</v>
      </c>
      <c r="J144" s="7" t="s">
        <v>1135</v>
      </c>
      <c r="K144" s="7" t="s">
        <v>1128</v>
      </c>
      <c r="L144" s="8">
        <v>0</v>
      </c>
      <c r="M144" s="8">
        <v>0</v>
      </c>
      <c r="N144" s="8">
        <v>0</v>
      </c>
      <c r="O144" s="8">
        <v>1</v>
      </c>
      <c r="P144" s="8">
        <v>0</v>
      </c>
      <c r="Q144" s="8">
        <v>0</v>
      </c>
      <c r="R144" s="8">
        <v>0</v>
      </c>
      <c r="S144" s="8">
        <v>0</v>
      </c>
      <c r="T144" s="8">
        <v>0</v>
      </c>
      <c r="U144" s="8">
        <v>0</v>
      </c>
      <c r="V144" s="8">
        <v>0</v>
      </c>
      <c r="W144" s="8">
        <v>0</v>
      </c>
      <c r="X144" s="8">
        <v>0</v>
      </c>
      <c r="Y144" s="8">
        <v>0</v>
      </c>
      <c r="Z144" s="8">
        <v>0</v>
      </c>
      <c r="AA144" s="8">
        <v>0</v>
      </c>
      <c r="AB144" s="7" t="s">
        <v>1135</v>
      </c>
      <c r="AC144" s="1">
        <v>1</v>
      </c>
      <c r="AD144" s="1">
        <v>0</v>
      </c>
      <c r="AE144" s="7" t="s">
        <v>1166</v>
      </c>
      <c r="AF144" s="8">
        <v>10354274635</v>
      </c>
      <c r="AG144" s="8"/>
      <c r="AH144" s="7" t="s">
        <v>896</v>
      </c>
      <c r="AI144" s="8"/>
      <c r="AJ144" s="8"/>
      <c r="AK144" s="8"/>
      <c r="AL144" s="8"/>
      <c r="AM144" s="8"/>
      <c r="AN144" s="8"/>
      <c r="AO144" s="36" t="s">
        <v>896</v>
      </c>
      <c r="AP144" s="36" t="s">
        <v>896</v>
      </c>
      <c r="AQ144" s="36" t="s">
        <v>896</v>
      </c>
      <c r="AR144" s="36" t="s">
        <v>896</v>
      </c>
      <c r="AS144" s="36" t="s">
        <v>896</v>
      </c>
      <c r="AT144" s="36" t="s">
        <v>896</v>
      </c>
      <c r="AU144" s="36" t="s">
        <v>896</v>
      </c>
      <c r="AV144" s="36" t="s">
        <v>896</v>
      </c>
      <c r="AW144" s="36" t="s">
        <v>896</v>
      </c>
      <c r="AX144" s="36" t="s">
        <v>896</v>
      </c>
      <c r="AY144" s="36" t="s">
        <v>896</v>
      </c>
      <c r="AZ144" s="36" t="s">
        <v>896</v>
      </c>
      <c r="BA144" s="36" t="s">
        <v>896</v>
      </c>
      <c r="BB144" s="36" t="s">
        <v>896</v>
      </c>
      <c r="BC144" s="36" t="s">
        <v>896</v>
      </c>
      <c r="BD144" s="36" t="s">
        <v>896</v>
      </c>
      <c r="BE144" s="36" t="s">
        <v>896</v>
      </c>
      <c r="BF144" s="36" t="s">
        <v>896</v>
      </c>
      <c r="BG144" s="36" t="s">
        <v>896</v>
      </c>
      <c r="BH144" s="36" t="s">
        <v>896</v>
      </c>
      <c r="BI144" s="36" t="s">
        <v>896</v>
      </c>
      <c r="BJ144" s="36" t="s">
        <v>896</v>
      </c>
      <c r="BK144" s="36" t="s">
        <v>896</v>
      </c>
      <c r="BL144" s="36" t="s">
        <v>896</v>
      </c>
      <c r="BM144" s="8">
        <v>2.6699999580159783E-5</v>
      </c>
      <c r="BN144" s="8" t="s">
        <v>896</v>
      </c>
      <c r="BO144" t="s">
        <v>603</v>
      </c>
      <c r="BP144" s="8">
        <v>0</v>
      </c>
      <c r="BQ144" s="8">
        <v>0</v>
      </c>
      <c r="BR144" s="8">
        <v>0</v>
      </c>
      <c r="BS144" s="8">
        <v>0</v>
      </c>
      <c r="BT144" s="8"/>
      <c r="BU144" s="8"/>
      <c r="BV144" s="8"/>
      <c r="BW144" s="8"/>
      <c r="BX144" s="8">
        <v>3.3320103000988346E-5</v>
      </c>
      <c r="BY144" s="8"/>
      <c r="BZ144" s="8">
        <v>1</v>
      </c>
      <c r="CA144" s="7" t="s">
        <v>896</v>
      </c>
      <c r="CB144" s="8">
        <v>10354274635</v>
      </c>
      <c r="CC144" s="8">
        <v>25</v>
      </c>
      <c r="CD144" s="8"/>
      <c r="CE144" s="8"/>
      <c r="CF144" s="8">
        <v>0.30000001192092896</v>
      </c>
      <c r="CG144" s="8"/>
      <c r="CH144" s="8">
        <v>0</v>
      </c>
      <c r="CI144" s="8" t="s">
        <v>1014</v>
      </c>
      <c r="CJ144" s="8">
        <v>0</v>
      </c>
      <c r="CK144" s="8">
        <v>0</v>
      </c>
      <c r="CL144" s="8">
        <v>1</v>
      </c>
      <c r="CM144" s="8">
        <v>0</v>
      </c>
      <c r="CN144" s="8">
        <v>0</v>
      </c>
      <c r="CO144" s="8">
        <v>0</v>
      </c>
      <c r="CP144" s="8">
        <v>0</v>
      </c>
      <c r="CQ144" s="8">
        <v>0</v>
      </c>
      <c r="CR144" s="8">
        <v>0</v>
      </c>
      <c r="CS144" s="8">
        <v>0</v>
      </c>
      <c r="CT144" s="8">
        <v>1</v>
      </c>
      <c r="CU144" s="8">
        <v>0</v>
      </c>
      <c r="CV144" s="8">
        <v>0</v>
      </c>
      <c r="CW144" s="8">
        <v>0</v>
      </c>
      <c r="CX144" s="8">
        <v>0</v>
      </c>
      <c r="CY144" s="8">
        <v>0</v>
      </c>
      <c r="CZ144" s="9" t="str">
        <f>IFERROR(VLOOKUP(A144,'FSI2020 Results'!B:H,4,0),"")</f>
        <v/>
      </c>
      <c r="DA144" s="9" t="str">
        <f>IFERROR(VLOOKUP(A144,'FSI2020 Results'!B:H,5,0),"")</f>
        <v/>
      </c>
      <c r="DB144" s="9" t="str">
        <f>IFERROR(VLOOKUP(A144,'FSI2020 Results'!B:H,6,0),"")</f>
        <v/>
      </c>
      <c r="DC144" s="9" t="str">
        <f>IFERROR(VLOOKUP($A144,'SS2020'!$A:$AB,24,0),"")</f>
        <v/>
      </c>
      <c r="DD144" s="9" t="str">
        <f>IFERROR(VLOOKUP($A144,'SS2020'!$A:$AB,25,0),"")</f>
        <v/>
      </c>
      <c r="DE144" s="9" t="str">
        <f>IFERROR(VLOOKUP($A144,'SS2020'!$A:$AB,26,0),"")</f>
        <v/>
      </c>
      <c r="DF144" s="9" t="str">
        <f>IFERROR(VLOOKUP($A144,'SS2020'!$A:$AB,27,0),"")</f>
        <v/>
      </c>
      <c r="DG144" s="39">
        <f>IFERROR(VLOOKUP(A144,'GSW2020'!A:D,4,0),"")</f>
        <v>1.1324217666697223E-5</v>
      </c>
      <c r="DH144" s="9">
        <f>IFERROR(VLOOKUP(A144,'GSW2020'!A:E,5,0),"")</f>
        <v>5936073.5</v>
      </c>
      <c r="DI144" s="9">
        <f t="shared" si="92"/>
        <v>1</v>
      </c>
      <c r="DJ144" s="9">
        <f t="shared" si="93"/>
        <v>0</v>
      </c>
      <c r="DK144" s="9">
        <f>IFERROR(IF(INDEX('FSI2020 Results'!A:A,MATCH('Country characteristics'!A26,'FSI2020 Results'!B:B,0))&lt;11,1,0),"")</f>
        <v>1</v>
      </c>
      <c r="DL144" s="9">
        <f>IFERROR(IF(INDEX('FSI2020 Results'!A:A,MATCH('Country characteristics'!A26,'FSI2020 Results'!B:B,0))&lt;16,1,0),"")</f>
        <v>1</v>
      </c>
      <c r="DM144" s="10">
        <f t="shared" si="94"/>
        <v>0</v>
      </c>
      <c r="DN144" s="9">
        <f t="shared" si="95"/>
        <v>0</v>
      </c>
      <c r="DO144" s="9">
        <f t="shared" si="96"/>
        <v>0</v>
      </c>
      <c r="DP144" s="10">
        <f t="shared" si="97"/>
        <v>0</v>
      </c>
      <c r="DQ144" s="9">
        <f t="shared" si="98"/>
        <v>0</v>
      </c>
      <c r="DR144" s="9">
        <f t="shared" si="99"/>
        <v>0</v>
      </c>
      <c r="DS144" s="9">
        <f t="shared" si="100"/>
        <v>0</v>
      </c>
      <c r="DT144" s="10">
        <f t="shared" si="101"/>
        <v>0</v>
      </c>
      <c r="DU144" s="10">
        <f t="shared" si="102"/>
        <v>0</v>
      </c>
      <c r="DV144" s="9">
        <f t="shared" si="103"/>
        <v>0</v>
      </c>
      <c r="DW144" s="9">
        <f t="shared" si="104"/>
        <v>0</v>
      </c>
      <c r="DX144" s="9">
        <f t="shared" si="105"/>
        <v>0</v>
      </c>
      <c r="DY144" s="10">
        <f t="shared" si="106"/>
        <v>0</v>
      </c>
      <c r="DZ144" s="9">
        <f t="shared" si="107"/>
        <v>0</v>
      </c>
      <c r="EA144" s="10">
        <f t="shared" si="108"/>
        <v>0</v>
      </c>
      <c r="EB144" s="9">
        <f t="shared" si="109"/>
        <v>0</v>
      </c>
      <c r="EC144" s="9">
        <f t="shared" si="110"/>
        <v>1</v>
      </c>
      <c r="ED144" s="9">
        <f t="shared" si="111"/>
        <v>1</v>
      </c>
      <c r="EE144" s="9">
        <f t="shared" si="112"/>
        <v>0</v>
      </c>
      <c r="EF144" s="9">
        <v>1</v>
      </c>
      <c r="EG144" s="9">
        <f t="shared" si="113"/>
        <v>0</v>
      </c>
      <c r="EH144" s="9">
        <f t="shared" si="114"/>
        <v>0</v>
      </c>
      <c r="EI144" s="9">
        <f t="shared" si="115"/>
        <v>0</v>
      </c>
      <c r="EJ144" s="9">
        <f t="shared" si="116"/>
        <v>0</v>
      </c>
      <c r="EK144" s="9">
        <f t="shared" si="117"/>
        <v>1</v>
      </c>
      <c r="EL144" s="9">
        <f t="shared" si="118"/>
        <v>0</v>
      </c>
      <c r="EM144" s="9">
        <f t="shared" si="119"/>
        <v>0</v>
      </c>
      <c r="EN144" s="9">
        <f t="shared" si="120"/>
        <v>1</v>
      </c>
      <c r="EO144" s="9">
        <f t="shared" si="121"/>
        <v>0</v>
      </c>
      <c r="EP144" s="9">
        <f t="shared" si="122"/>
        <v>1</v>
      </c>
      <c r="EQ144" s="9">
        <f t="shared" si="123"/>
        <v>0</v>
      </c>
      <c r="ER144" s="9">
        <f t="shared" si="124"/>
        <v>0</v>
      </c>
      <c r="ES144" s="9">
        <f t="shared" si="125"/>
        <v>0</v>
      </c>
      <c r="ET144" s="10">
        <f t="shared" si="126"/>
        <v>0</v>
      </c>
      <c r="EU144" s="10">
        <f t="shared" si="127"/>
        <v>0</v>
      </c>
      <c r="EV144" s="10">
        <f t="shared" si="128"/>
        <v>0</v>
      </c>
      <c r="EW144" s="10">
        <f t="shared" si="129"/>
        <v>1</v>
      </c>
      <c r="EX144" s="10">
        <f t="shared" si="130"/>
        <v>0</v>
      </c>
      <c r="EY144" s="10">
        <f t="shared" si="131"/>
        <v>0</v>
      </c>
      <c r="EZ144" s="10">
        <f t="shared" si="132"/>
        <v>1</v>
      </c>
      <c r="FA144" s="10">
        <f t="shared" si="133"/>
        <v>0</v>
      </c>
      <c r="FB144" s="10">
        <f t="shared" si="134"/>
        <v>0</v>
      </c>
      <c r="FC144" s="10">
        <f t="shared" si="135"/>
        <v>0</v>
      </c>
      <c r="FD144" s="10">
        <f t="shared" si="136"/>
        <v>0</v>
      </c>
      <c r="FE144" s="10">
        <f t="shared" si="137"/>
        <v>0</v>
      </c>
    </row>
    <row r="145" spans="1:161">
      <c r="A145" t="s">
        <v>668</v>
      </c>
      <c r="D145">
        <v>0</v>
      </c>
      <c r="E145">
        <v>0</v>
      </c>
      <c r="F145" t="s">
        <v>669</v>
      </c>
      <c r="G145" t="s">
        <v>670</v>
      </c>
      <c r="H145" t="s">
        <v>668</v>
      </c>
      <c r="I145" s="8">
        <v>1</v>
      </c>
      <c r="J145" s="7" t="s">
        <v>1149</v>
      </c>
      <c r="K145" s="7" t="s">
        <v>1128</v>
      </c>
      <c r="L145" s="8">
        <v>0</v>
      </c>
      <c r="M145" s="8">
        <v>0</v>
      </c>
      <c r="N145" s="8">
        <v>0</v>
      </c>
      <c r="O145" s="8">
        <v>0</v>
      </c>
      <c r="P145" s="8">
        <v>0</v>
      </c>
      <c r="Q145" s="8">
        <v>0</v>
      </c>
      <c r="R145" s="8">
        <v>0</v>
      </c>
      <c r="S145" s="8">
        <v>0</v>
      </c>
      <c r="T145" s="8">
        <v>0</v>
      </c>
      <c r="U145" s="8">
        <v>0</v>
      </c>
      <c r="V145" s="8">
        <v>0</v>
      </c>
      <c r="W145" s="8">
        <v>0</v>
      </c>
      <c r="X145" s="8">
        <v>0</v>
      </c>
      <c r="Y145" s="8">
        <v>0</v>
      </c>
      <c r="Z145" s="8">
        <v>0</v>
      </c>
      <c r="AA145" s="8">
        <v>0</v>
      </c>
      <c r="AB145" s="7" t="s">
        <v>1150</v>
      </c>
      <c r="AC145" s="1">
        <v>0</v>
      </c>
      <c r="AD145" s="1">
        <v>0</v>
      </c>
      <c r="AE145" s="7" t="s">
        <v>1136</v>
      </c>
      <c r="AF145" s="8">
        <v>2534965163</v>
      </c>
      <c r="AG145" s="8"/>
      <c r="AH145" s="7" t="s">
        <v>896</v>
      </c>
      <c r="AI145" s="8"/>
      <c r="AJ145" s="8"/>
      <c r="AK145" s="8"/>
      <c r="AL145" s="8"/>
      <c r="AM145" s="8"/>
      <c r="AN145" s="8"/>
      <c r="AO145" s="36" t="s">
        <v>896</v>
      </c>
      <c r="AP145" s="36" t="s">
        <v>896</v>
      </c>
      <c r="AQ145" s="36" t="s">
        <v>896</v>
      </c>
      <c r="AR145" s="36" t="s">
        <v>896</v>
      </c>
      <c r="AS145" s="36" t="s">
        <v>896</v>
      </c>
      <c r="AT145" s="36" t="s">
        <v>896</v>
      </c>
      <c r="AU145" s="36" t="s">
        <v>896</v>
      </c>
      <c r="AV145" s="36" t="s">
        <v>896</v>
      </c>
      <c r="AW145" s="36" t="s">
        <v>896</v>
      </c>
      <c r="AX145" s="36" t="s">
        <v>896</v>
      </c>
      <c r="AY145" s="36" t="s">
        <v>896</v>
      </c>
      <c r="AZ145" s="36" t="s">
        <v>896</v>
      </c>
      <c r="BA145" s="36" t="s">
        <v>896</v>
      </c>
      <c r="BB145" s="36" t="s">
        <v>896</v>
      </c>
      <c r="BC145" s="36" t="s">
        <v>896</v>
      </c>
      <c r="BD145" s="36" t="s">
        <v>896</v>
      </c>
      <c r="BE145" s="36" t="s">
        <v>896</v>
      </c>
      <c r="BF145" s="36" t="s">
        <v>896</v>
      </c>
      <c r="BG145" s="36" t="s">
        <v>896</v>
      </c>
      <c r="BH145" s="36" t="s">
        <v>896</v>
      </c>
      <c r="BI145" s="36" t="s">
        <v>896</v>
      </c>
      <c r="BJ145" s="36" t="s">
        <v>896</v>
      </c>
      <c r="BK145" s="36" t="s">
        <v>896</v>
      </c>
      <c r="BL145" s="36" t="s">
        <v>896</v>
      </c>
      <c r="BM145" s="8">
        <v>3.4999999343199306E-7</v>
      </c>
      <c r="BN145" s="8" t="s">
        <v>896</v>
      </c>
      <c r="BO145" t="s">
        <v>668</v>
      </c>
      <c r="BP145" s="8">
        <v>0</v>
      </c>
      <c r="BQ145" s="8">
        <v>0</v>
      </c>
      <c r="BR145" s="8"/>
      <c r="BS145" s="8">
        <v>0</v>
      </c>
      <c r="BT145" s="8"/>
      <c r="BU145" s="8"/>
      <c r="BV145" s="8"/>
      <c r="BW145" s="8"/>
      <c r="BX145" s="8">
        <v>1.267710092201562E-6</v>
      </c>
      <c r="BY145" s="8"/>
      <c r="BZ145" s="8">
        <v>0</v>
      </c>
      <c r="CA145" s="7" t="s">
        <v>896</v>
      </c>
      <c r="CB145" s="8">
        <v>2534965163</v>
      </c>
      <c r="CC145" s="8">
        <v>0</v>
      </c>
      <c r="CD145" s="8"/>
      <c r="CE145" s="8"/>
      <c r="CF145" s="8">
        <v>0.3</v>
      </c>
      <c r="CG145" s="8">
        <v>2047178.06234637</v>
      </c>
      <c r="CH145" s="8">
        <v>0</v>
      </c>
      <c r="CI145" s="8" t="s">
        <v>1148</v>
      </c>
      <c r="CJ145" s="8">
        <v>0</v>
      </c>
      <c r="CK145" s="8">
        <v>0</v>
      </c>
      <c r="CL145" s="8">
        <v>0</v>
      </c>
      <c r="CM145" s="8">
        <v>0</v>
      </c>
      <c r="CN145" s="8">
        <v>0</v>
      </c>
      <c r="CO145" s="8">
        <v>0</v>
      </c>
      <c r="CP145" s="8">
        <v>0</v>
      </c>
      <c r="CQ145" s="8">
        <v>0</v>
      </c>
      <c r="CR145" s="8">
        <v>0</v>
      </c>
      <c r="CS145" s="8">
        <v>0</v>
      </c>
      <c r="CT145" s="8">
        <v>0</v>
      </c>
      <c r="CU145" s="8">
        <v>1</v>
      </c>
      <c r="CV145" s="8">
        <v>0</v>
      </c>
      <c r="CW145" s="8">
        <v>0</v>
      </c>
      <c r="CX145" s="8">
        <v>0</v>
      </c>
      <c r="CY145" s="8">
        <v>0</v>
      </c>
      <c r="CZ145" s="9" t="str">
        <f>IFERROR(VLOOKUP(A145,'FSI2020 Results'!B:H,4,0),"")</f>
        <v/>
      </c>
      <c r="DA145" s="9" t="str">
        <f>IFERROR(VLOOKUP(A145,'FSI2020 Results'!B:H,5,0),"")</f>
        <v/>
      </c>
      <c r="DB145" s="9" t="str">
        <f>IFERROR(VLOOKUP(A145,'FSI2020 Results'!B:H,6,0),"")</f>
        <v/>
      </c>
      <c r="DC145" s="9" t="str">
        <f>IFERROR(VLOOKUP($A145,'SS2020'!$A:$AB,24,0),"")</f>
        <v/>
      </c>
      <c r="DD145" s="9" t="str">
        <f>IFERROR(VLOOKUP($A145,'SS2020'!$A:$AB,25,0),"")</f>
        <v/>
      </c>
      <c r="DE145" s="9" t="str">
        <f>IFERROR(VLOOKUP($A145,'SS2020'!$A:$AB,26,0),"")</f>
        <v/>
      </c>
      <c r="DF145" s="9" t="str">
        <f>IFERROR(VLOOKUP($A145,'SS2020'!$A:$AB,27,0),"")</f>
        <v/>
      </c>
      <c r="DG145" s="39">
        <f>IFERROR(VLOOKUP(A145,'GSW2020'!A:D,4,0),"")</f>
        <v>3.9053911677910946E-6</v>
      </c>
      <c r="DH145" s="9">
        <f>IFERROR(VLOOKUP(A145,'GSW2020'!A:E,5,0),"")</f>
        <v>2047178</v>
      </c>
      <c r="DI145" s="9">
        <f t="shared" si="92"/>
        <v>1</v>
      </c>
      <c r="DJ145" s="9">
        <f t="shared" si="93"/>
        <v>0</v>
      </c>
      <c r="DK145" s="9">
        <f>IFERROR(IF(INDEX('FSI2020 Results'!A:A,MATCH('Country characteristics'!A28,'FSI2020 Results'!B:B,0))&lt;11,1,0),"")</f>
        <v>0</v>
      </c>
      <c r="DL145" s="9">
        <f>IFERROR(IF(INDEX('FSI2020 Results'!A:A,MATCH('Country characteristics'!A28,'FSI2020 Results'!B:B,0))&lt;16,1,0),"")</f>
        <v>0</v>
      </c>
      <c r="DM145" s="10">
        <f t="shared" si="94"/>
        <v>0</v>
      </c>
      <c r="DN145" s="9">
        <f t="shared" si="95"/>
        <v>0</v>
      </c>
      <c r="DO145" s="9">
        <f t="shared" si="96"/>
        <v>0</v>
      </c>
      <c r="DP145" s="10">
        <f t="shared" si="97"/>
        <v>0</v>
      </c>
      <c r="DQ145" s="9">
        <f t="shared" si="98"/>
        <v>0</v>
      </c>
      <c r="DR145" s="9">
        <f t="shared" si="99"/>
        <v>0</v>
      </c>
      <c r="DS145" s="9">
        <f t="shared" si="100"/>
        <v>0</v>
      </c>
      <c r="DT145" s="10">
        <f t="shared" si="101"/>
        <v>0</v>
      </c>
      <c r="DU145" s="10">
        <f t="shared" si="102"/>
        <v>0</v>
      </c>
      <c r="DV145" s="9">
        <f t="shared" si="103"/>
        <v>0</v>
      </c>
      <c r="DW145" s="9">
        <f t="shared" si="104"/>
        <v>0</v>
      </c>
      <c r="DX145" s="9">
        <f t="shared" si="105"/>
        <v>0</v>
      </c>
      <c r="DY145" s="10">
        <f t="shared" si="106"/>
        <v>0</v>
      </c>
      <c r="DZ145" s="9">
        <f t="shared" si="107"/>
        <v>0</v>
      </c>
      <c r="EA145" s="10">
        <f t="shared" si="108"/>
        <v>0</v>
      </c>
      <c r="EB145" s="9">
        <f t="shared" si="109"/>
        <v>0</v>
      </c>
      <c r="EC145" s="9">
        <f t="shared" si="110"/>
        <v>1</v>
      </c>
      <c r="ED145" s="9">
        <f t="shared" si="111"/>
        <v>1</v>
      </c>
      <c r="EE145" s="9">
        <f t="shared" si="112"/>
        <v>0</v>
      </c>
      <c r="EF145" s="9">
        <v>1</v>
      </c>
      <c r="EG145" s="9">
        <f t="shared" si="113"/>
        <v>1</v>
      </c>
      <c r="EH145" s="9">
        <f t="shared" si="114"/>
        <v>0</v>
      </c>
      <c r="EI145" s="9">
        <f t="shared" si="115"/>
        <v>0</v>
      </c>
      <c r="EJ145" s="9">
        <f t="shared" si="116"/>
        <v>0</v>
      </c>
      <c r="EK145" s="9">
        <f t="shared" si="117"/>
        <v>0</v>
      </c>
      <c r="EL145" s="9">
        <f t="shared" si="118"/>
        <v>0</v>
      </c>
      <c r="EM145" s="9">
        <f t="shared" si="119"/>
        <v>0</v>
      </c>
      <c r="EN145" s="9">
        <f t="shared" si="120"/>
        <v>0</v>
      </c>
      <c r="EO145" s="9">
        <f t="shared" si="121"/>
        <v>0</v>
      </c>
      <c r="EP145" s="9">
        <f t="shared" si="122"/>
        <v>0</v>
      </c>
      <c r="EQ145" s="9">
        <f t="shared" si="123"/>
        <v>1</v>
      </c>
      <c r="ER145" s="9">
        <f t="shared" si="124"/>
        <v>0</v>
      </c>
      <c r="ES145" s="9">
        <f t="shared" si="125"/>
        <v>0</v>
      </c>
      <c r="ET145" s="10">
        <f t="shared" si="126"/>
        <v>0</v>
      </c>
      <c r="EU145" s="10">
        <f t="shared" si="127"/>
        <v>0</v>
      </c>
      <c r="EV145" s="10">
        <f t="shared" si="128"/>
        <v>0</v>
      </c>
      <c r="EW145" s="10">
        <f t="shared" si="129"/>
        <v>0</v>
      </c>
      <c r="EX145" s="10">
        <f t="shared" si="130"/>
        <v>0</v>
      </c>
      <c r="EY145" s="10">
        <f t="shared" si="131"/>
        <v>0</v>
      </c>
      <c r="EZ145" s="10">
        <f t="shared" si="132"/>
        <v>0</v>
      </c>
      <c r="FA145" s="10">
        <f t="shared" si="133"/>
        <v>1</v>
      </c>
      <c r="FB145" s="10">
        <f t="shared" si="134"/>
        <v>0</v>
      </c>
      <c r="FC145" s="10">
        <f t="shared" si="135"/>
        <v>0</v>
      </c>
      <c r="FD145" s="10">
        <f t="shared" si="136"/>
        <v>0</v>
      </c>
      <c r="FE145" s="10">
        <f t="shared" si="137"/>
        <v>0</v>
      </c>
    </row>
    <row r="146" spans="1:161">
      <c r="A146" t="s">
        <v>624</v>
      </c>
      <c r="D146">
        <v>0</v>
      </c>
      <c r="E146">
        <v>0</v>
      </c>
      <c r="F146" t="s">
        <v>625</v>
      </c>
      <c r="G146" t="s">
        <v>626</v>
      </c>
      <c r="H146" t="s">
        <v>624</v>
      </c>
      <c r="I146" s="8"/>
      <c r="J146" s="7" t="s">
        <v>896</v>
      </c>
      <c r="K146" s="7" t="s">
        <v>1128</v>
      </c>
      <c r="L146" s="8">
        <v>0</v>
      </c>
      <c r="M146" s="8">
        <v>0</v>
      </c>
      <c r="N146" s="8">
        <v>1</v>
      </c>
      <c r="O146" s="8">
        <v>0</v>
      </c>
      <c r="P146" s="8">
        <v>0</v>
      </c>
      <c r="Q146" s="8">
        <v>0</v>
      </c>
      <c r="R146" s="8">
        <v>0</v>
      </c>
      <c r="S146" s="8">
        <v>0</v>
      </c>
      <c r="T146" s="8">
        <v>1</v>
      </c>
      <c r="U146" s="8">
        <v>0</v>
      </c>
      <c r="V146" s="8">
        <v>0</v>
      </c>
      <c r="W146" s="8">
        <v>1</v>
      </c>
      <c r="X146" s="8">
        <v>0</v>
      </c>
      <c r="Y146" s="8"/>
      <c r="Z146" s="8"/>
      <c r="AA146" s="8"/>
      <c r="AB146" s="7" t="s">
        <v>896</v>
      </c>
      <c r="AC146" s="1">
        <v>0</v>
      </c>
      <c r="AD146" s="1">
        <v>0</v>
      </c>
      <c r="AE146" s="7" t="s">
        <v>896</v>
      </c>
      <c r="AF146" s="8"/>
      <c r="AG146" s="8"/>
      <c r="AH146" s="7" t="s">
        <v>896</v>
      </c>
      <c r="AI146" s="8"/>
      <c r="AJ146" s="8"/>
      <c r="AK146" s="8"/>
      <c r="AL146" s="8"/>
      <c r="AM146" s="8"/>
      <c r="AN146" s="8"/>
      <c r="AO146" s="36" t="s">
        <v>896</v>
      </c>
      <c r="AP146" s="36" t="s">
        <v>896</v>
      </c>
      <c r="AQ146" s="36" t="s">
        <v>896</v>
      </c>
      <c r="AR146" s="36" t="s">
        <v>896</v>
      </c>
      <c r="AS146" s="36" t="s">
        <v>896</v>
      </c>
      <c r="AT146" s="36" t="s">
        <v>896</v>
      </c>
      <c r="AU146" s="36" t="s">
        <v>896</v>
      </c>
      <c r="AV146" s="36" t="s">
        <v>896</v>
      </c>
      <c r="AW146" s="36" t="s">
        <v>896</v>
      </c>
      <c r="AX146" s="36" t="s">
        <v>896</v>
      </c>
      <c r="AY146" s="36" t="s">
        <v>896</v>
      </c>
      <c r="AZ146" s="36" t="s">
        <v>896</v>
      </c>
      <c r="BA146" s="36" t="s">
        <v>896</v>
      </c>
      <c r="BB146" s="36" t="s">
        <v>896</v>
      </c>
      <c r="BC146" s="36" t="s">
        <v>896</v>
      </c>
      <c r="BD146" s="36" t="s">
        <v>896</v>
      </c>
      <c r="BE146" s="36" t="s">
        <v>896</v>
      </c>
      <c r="BF146" s="36" t="s">
        <v>896</v>
      </c>
      <c r="BG146" s="36" t="s">
        <v>896</v>
      </c>
      <c r="BH146" s="36" t="s">
        <v>896</v>
      </c>
      <c r="BI146" s="36" t="s">
        <v>896</v>
      </c>
      <c r="BJ146" s="36" t="s">
        <v>896</v>
      </c>
      <c r="BK146" s="36" t="s">
        <v>896</v>
      </c>
      <c r="BL146" s="36" t="s">
        <v>896</v>
      </c>
      <c r="BM146" s="8">
        <v>1.6799999684735667E-6</v>
      </c>
      <c r="BN146" s="8" t="s">
        <v>896</v>
      </c>
      <c r="BO146" t="s">
        <v>624</v>
      </c>
      <c r="BP146" s="8">
        <v>0</v>
      </c>
      <c r="BQ146" s="8">
        <v>0</v>
      </c>
      <c r="BR146" s="8">
        <v>0</v>
      </c>
      <c r="BS146" s="8">
        <v>0</v>
      </c>
      <c r="BT146" s="8"/>
      <c r="BU146" s="8"/>
      <c r="BV146" s="8"/>
      <c r="BW146" s="8"/>
      <c r="BX146" s="8">
        <v>6.4547506826478142E-6</v>
      </c>
      <c r="BY146" s="8"/>
      <c r="BZ146" s="8">
        <v>3</v>
      </c>
      <c r="CA146" s="7" t="s">
        <v>896</v>
      </c>
      <c r="CB146" s="8"/>
      <c r="CC146" s="8">
        <v>116.5733642578125</v>
      </c>
      <c r="CD146" s="8"/>
      <c r="CE146" s="8"/>
      <c r="CF146" s="8">
        <v>0.25</v>
      </c>
      <c r="CG146" s="8"/>
      <c r="CH146" s="8">
        <v>0</v>
      </c>
      <c r="CI146" s="8" t="s">
        <v>1138</v>
      </c>
      <c r="CJ146" s="8">
        <v>0</v>
      </c>
      <c r="CK146" s="8">
        <v>0</v>
      </c>
      <c r="CL146" s="8">
        <v>0</v>
      </c>
      <c r="CM146" s="8">
        <v>0</v>
      </c>
      <c r="CN146" s="8">
        <v>0</v>
      </c>
      <c r="CO146" s="8">
        <v>0</v>
      </c>
      <c r="CP146" s="8">
        <v>0</v>
      </c>
      <c r="CQ146" s="8">
        <v>0</v>
      </c>
      <c r="CR146" s="8">
        <v>0</v>
      </c>
      <c r="CS146" s="8">
        <v>0</v>
      </c>
      <c r="CT146" s="8">
        <v>0</v>
      </c>
      <c r="CU146" s="8">
        <v>0</v>
      </c>
      <c r="CV146" s="8">
        <v>0</v>
      </c>
      <c r="CW146" s="8">
        <v>1</v>
      </c>
      <c r="CX146" s="8">
        <v>0</v>
      </c>
      <c r="CY146" s="8">
        <v>0</v>
      </c>
      <c r="CZ146" s="9" t="str">
        <f>IFERROR(VLOOKUP(A146,'FSI2020 Results'!B:H,4,0),"")</f>
        <v/>
      </c>
      <c r="DA146" s="9" t="str">
        <f>IFERROR(VLOOKUP(A146,'FSI2020 Results'!B:H,5,0),"")</f>
        <v/>
      </c>
      <c r="DB146" s="9" t="str">
        <f>IFERROR(VLOOKUP(A146,'FSI2020 Results'!B:H,6,0),"")</f>
        <v/>
      </c>
      <c r="DC146" s="9" t="str">
        <f>IFERROR(VLOOKUP($A146,'SS2020'!$A:$AB,24,0),"")</f>
        <v/>
      </c>
      <c r="DD146" s="9" t="str">
        <f>IFERROR(VLOOKUP($A146,'SS2020'!$A:$AB,25,0),"")</f>
        <v/>
      </c>
      <c r="DE146" s="9" t="str">
        <f>IFERROR(VLOOKUP($A146,'SS2020'!$A:$AB,26,0),"")</f>
        <v/>
      </c>
      <c r="DF146" s="9" t="str">
        <f>IFERROR(VLOOKUP($A146,'SS2020'!$A:$AB,27,0),"")</f>
        <v/>
      </c>
      <c r="DG146" s="39">
        <f>IFERROR(VLOOKUP(A146,'GSW2020'!A:D,4,0),"")</f>
        <v>8.4120556493871845E-6</v>
      </c>
      <c r="DH146" s="9">
        <f>IFERROR(VLOOKUP(A146,'GSW2020'!A:E,5,0),"")</f>
        <v>4409539</v>
      </c>
      <c r="DI146" s="9">
        <f t="shared" si="92"/>
        <v>1</v>
      </c>
      <c r="DJ146" s="9">
        <f t="shared" si="93"/>
        <v>0</v>
      </c>
      <c r="DK146" s="9">
        <f>IFERROR(IF(INDEX('FSI2020 Results'!A:A,MATCH('Country characteristics'!A30,'FSI2020 Results'!B:B,0))&lt;11,1,0),"")</f>
        <v>0</v>
      </c>
      <c r="DL146" s="9">
        <f>IFERROR(IF(INDEX('FSI2020 Results'!A:A,MATCH('Country characteristics'!A30,'FSI2020 Results'!B:B,0))&lt;16,1,0),"")</f>
        <v>0</v>
      </c>
      <c r="DM146" s="10">
        <f t="shared" si="94"/>
        <v>0</v>
      </c>
      <c r="DN146" s="9">
        <f t="shared" si="95"/>
        <v>0</v>
      </c>
      <c r="DO146" s="9">
        <f t="shared" si="96"/>
        <v>0</v>
      </c>
      <c r="DP146" s="10">
        <f t="shared" si="97"/>
        <v>1</v>
      </c>
      <c r="DQ146" s="9">
        <f t="shared" si="98"/>
        <v>1</v>
      </c>
      <c r="DR146" s="9">
        <f t="shared" si="99"/>
        <v>0</v>
      </c>
      <c r="DS146" s="9">
        <f t="shared" si="100"/>
        <v>1</v>
      </c>
      <c r="DT146" s="10">
        <f t="shared" si="101"/>
        <v>0</v>
      </c>
      <c r="DU146" s="10">
        <f t="shared" si="102"/>
        <v>1</v>
      </c>
      <c r="DV146" s="9">
        <f t="shared" si="103"/>
        <v>1</v>
      </c>
      <c r="DW146" s="9">
        <f t="shared" si="104"/>
        <v>0</v>
      </c>
      <c r="DX146" s="9">
        <f t="shared" si="105"/>
        <v>0</v>
      </c>
      <c r="DY146" s="10">
        <f t="shared" si="106"/>
        <v>0</v>
      </c>
      <c r="DZ146" s="9">
        <f t="shared" si="107"/>
        <v>0</v>
      </c>
      <c r="EA146" s="10">
        <f t="shared" si="108"/>
        <v>0</v>
      </c>
      <c r="EB146" s="9">
        <f t="shared" si="109"/>
        <v>0</v>
      </c>
      <c r="EC146" s="9">
        <f t="shared" si="110"/>
        <v>0</v>
      </c>
      <c r="ED146" s="9">
        <f t="shared" si="111"/>
        <v>1</v>
      </c>
      <c r="EE146" s="9">
        <f t="shared" si="112"/>
        <v>0</v>
      </c>
      <c r="EF146" s="9">
        <v>1</v>
      </c>
      <c r="EG146" s="9">
        <f t="shared" si="113"/>
        <v>0</v>
      </c>
      <c r="EH146" s="9">
        <f t="shared" si="114"/>
        <v>0</v>
      </c>
      <c r="EI146" s="9">
        <f t="shared" si="115"/>
        <v>0</v>
      </c>
      <c r="EJ146" s="9">
        <f t="shared" si="116"/>
        <v>0</v>
      </c>
      <c r="EK146" s="9">
        <f t="shared" si="117"/>
        <v>0</v>
      </c>
      <c r="EL146" s="9">
        <f t="shared" si="118"/>
        <v>0</v>
      </c>
      <c r="EM146" s="9">
        <f t="shared" si="119"/>
        <v>0</v>
      </c>
      <c r="EN146" s="9">
        <f t="shared" si="120"/>
        <v>0</v>
      </c>
      <c r="EO146" s="9">
        <f t="shared" si="121"/>
        <v>0</v>
      </c>
      <c r="EP146" s="9">
        <f t="shared" si="122"/>
        <v>0</v>
      </c>
      <c r="EQ146" s="9">
        <f t="shared" si="123"/>
        <v>0</v>
      </c>
      <c r="ER146" s="9">
        <f t="shared" si="124"/>
        <v>0</v>
      </c>
      <c r="ES146" s="9">
        <f t="shared" si="125"/>
        <v>0</v>
      </c>
      <c r="ET146" s="10">
        <f t="shared" si="126"/>
        <v>0</v>
      </c>
      <c r="EU146" s="10">
        <f t="shared" si="127"/>
        <v>0</v>
      </c>
      <c r="EV146" s="10">
        <f t="shared" si="128"/>
        <v>0</v>
      </c>
      <c r="EW146" s="10">
        <f t="shared" si="129"/>
        <v>0</v>
      </c>
      <c r="EX146" s="10">
        <f t="shared" si="130"/>
        <v>0</v>
      </c>
      <c r="EY146" s="10">
        <f t="shared" si="131"/>
        <v>0</v>
      </c>
      <c r="EZ146" s="10">
        <f t="shared" si="132"/>
        <v>0</v>
      </c>
      <c r="FA146" s="10">
        <f t="shared" si="133"/>
        <v>0</v>
      </c>
      <c r="FB146" s="10">
        <f t="shared" si="134"/>
        <v>0</v>
      </c>
      <c r="FC146" s="10">
        <f t="shared" si="135"/>
        <v>1</v>
      </c>
      <c r="FD146" s="10">
        <f t="shared" si="136"/>
        <v>0</v>
      </c>
      <c r="FE146" s="10">
        <f t="shared" si="137"/>
        <v>0</v>
      </c>
    </row>
    <row r="147" spans="1:161">
      <c r="A147" t="s">
        <v>600</v>
      </c>
      <c r="D147">
        <v>0</v>
      </c>
      <c r="E147">
        <v>0</v>
      </c>
      <c r="F147" t="s">
        <v>601</v>
      </c>
      <c r="G147" t="s">
        <v>602</v>
      </c>
      <c r="H147" t="s">
        <v>600</v>
      </c>
      <c r="I147" s="8">
        <v>1</v>
      </c>
      <c r="J147" s="7" t="s">
        <v>1157</v>
      </c>
      <c r="K147" s="7" t="s">
        <v>1178</v>
      </c>
      <c r="L147" s="8">
        <v>0</v>
      </c>
      <c r="M147" s="8">
        <v>0</v>
      </c>
      <c r="N147" s="8">
        <v>0</v>
      </c>
      <c r="O147" s="8">
        <v>1</v>
      </c>
      <c r="P147" s="8">
        <v>0</v>
      </c>
      <c r="Q147" s="8">
        <v>0</v>
      </c>
      <c r="R147" s="8">
        <v>0</v>
      </c>
      <c r="S147" s="8">
        <v>0</v>
      </c>
      <c r="T147" s="8">
        <v>0</v>
      </c>
      <c r="U147" s="8">
        <v>0</v>
      </c>
      <c r="V147" s="8">
        <v>0</v>
      </c>
      <c r="W147" s="8">
        <v>0</v>
      </c>
      <c r="X147" s="8">
        <v>0</v>
      </c>
      <c r="Y147" s="8">
        <v>0</v>
      </c>
      <c r="Z147" s="8">
        <v>0</v>
      </c>
      <c r="AA147" s="8">
        <v>1</v>
      </c>
      <c r="AB147" s="7" t="s">
        <v>1132</v>
      </c>
      <c r="AC147" s="1">
        <v>0</v>
      </c>
      <c r="AD147" s="1">
        <v>0</v>
      </c>
      <c r="AE147" s="7" t="s">
        <v>1130</v>
      </c>
      <c r="AF147" s="8">
        <v>20161865419</v>
      </c>
      <c r="AG147" s="8"/>
      <c r="AH147" s="7" t="s">
        <v>896</v>
      </c>
      <c r="AI147" s="8"/>
      <c r="AJ147" s="8"/>
      <c r="AK147" s="8"/>
      <c r="AL147" s="8"/>
      <c r="AM147" s="8"/>
      <c r="AN147" s="8"/>
      <c r="AO147" s="36" t="s">
        <v>896</v>
      </c>
      <c r="AP147" s="36" t="s">
        <v>896</v>
      </c>
      <c r="AQ147" s="36" t="s">
        <v>896</v>
      </c>
      <c r="AR147" s="36" t="s">
        <v>896</v>
      </c>
      <c r="AS147" s="36" t="s">
        <v>896</v>
      </c>
      <c r="AT147" s="36" t="s">
        <v>896</v>
      </c>
      <c r="AU147" s="36" t="s">
        <v>896</v>
      </c>
      <c r="AV147" s="36" t="s">
        <v>896</v>
      </c>
      <c r="AW147" s="36" t="s">
        <v>896</v>
      </c>
      <c r="AX147" s="36" t="s">
        <v>896</v>
      </c>
      <c r="AY147" s="36" t="s">
        <v>896</v>
      </c>
      <c r="AZ147" s="36" t="s">
        <v>896</v>
      </c>
      <c r="BA147" s="36" t="s">
        <v>896</v>
      </c>
      <c r="BB147" s="36" t="s">
        <v>896</v>
      </c>
      <c r="BC147" s="36" t="s">
        <v>896</v>
      </c>
      <c r="BD147" s="36" t="s">
        <v>896</v>
      </c>
      <c r="BE147" s="36" t="s">
        <v>896</v>
      </c>
      <c r="BF147" s="36" t="s">
        <v>896</v>
      </c>
      <c r="BG147" s="36" t="s">
        <v>896</v>
      </c>
      <c r="BH147" s="36" t="s">
        <v>896</v>
      </c>
      <c r="BI147" s="36" t="s">
        <v>896</v>
      </c>
      <c r="BJ147" s="36" t="s">
        <v>896</v>
      </c>
      <c r="BK147" s="36" t="s">
        <v>896</v>
      </c>
      <c r="BL147" s="36" t="s">
        <v>896</v>
      </c>
      <c r="BM147" s="8">
        <v>1.0300000212737359E-5</v>
      </c>
      <c r="BN147" s="8" t="s">
        <v>896</v>
      </c>
      <c r="BO147" t="s">
        <v>600</v>
      </c>
      <c r="BP147" s="8">
        <v>0</v>
      </c>
      <c r="BQ147" s="8">
        <v>0</v>
      </c>
      <c r="BR147" s="8">
        <v>0</v>
      </c>
      <c r="BS147" s="8">
        <v>0</v>
      </c>
      <c r="BT147" s="8"/>
      <c r="BU147" s="8"/>
      <c r="BV147" s="8"/>
      <c r="BW147" s="8"/>
      <c r="BX147" s="8">
        <v>1.0946273163901912E-4</v>
      </c>
      <c r="BY147" s="8"/>
      <c r="BZ147" s="8">
        <v>5</v>
      </c>
      <c r="CA147" s="7" t="s">
        <v>896</v>
      </c>
      <c r="CB147" s="8">
        <v>20161865419</v>
      </c>
      <c r="CC147" s="8">
        <v>403.52165222167969</v>
      </c>
      <c r="CD147" s="8"/>
      <c r="CE147" s="8"/>
      <c r="CF147" s="8">
        <v>0.10000000149011612</v>
      </c>
      <c r="CG147" s="8">
        <v>6825854.2570522605</v>
      </c>
      <c r="CH147" s="8">
        <v>0</v>
      </c>
      <c r="CI147" s="8" t="s">
        <v>1134</v>
      </c>
      <c r="CJ147" s="8">
        <v>0</v>
      </c>
      <c r="CK147" s="8">
        <v>0</v>
      </c>
      <c r="CL147" s="8">
        <v>0</v>
      </c>
      <c r="CM147" s="8">
        <v>0</v>
      </c>
      <c r="CN147" s="8">
        <v>0</v>
      </c>
      <c r="CO147" s="8">
        <v>0</v>
      </c>
      <c r="CP147" s="8">
        <v>0</v>
      </c>
      <c r="CQ147" s="8">
        <v>0</v>
      </c>
      <c r="CR147" s="8">
        <v>0</v>
      </c>
      <c r="CS147" s="8">
        <v>0</v>
      </c>
      <c r="CT147" s="8">
        <v>0</v>
      </c>
      <c r="CU147" s="8">
        <v>0</v>
      </c>
      <c r="CV147" s="8">
        <v>1</v>
      </c>
      <c r="CW147" s="8">
        <v>0</v>
      </c>
      <c r="CX147" s="8">
        <v>0</v>
      </c>
      <c r="CY147" s="8">
        <v>0</v>
      </c>
      <c r="CZ147" s="9" t="str">
        <f>IFERROR(VLOOKUP(A147,'FSI2020 Results'!B:H,4,0),"")</f>
        <v/>
      </c>
      <c r="DA147" s="9" t="str">
        <f>IFERROR(VLOOKUP(A147,'FSI2020 Results'!B:H,5,0),"")</f>
        <v/>
      </c>
      <c r="DB147" s="9" t="str">
        <f>IFERROR(VLOOKUP(A147,'FSI2020 Results'!B:H,6,0),"")</f>
        <v/>
      </c>
      <c r="DC147" s="9" t="str">
        <f>IFERROR(VLOOKUP($A147,'SS2020'!$A:$AB,24,0),"")</f>
        <v/>
      </c>
      <c r="DD147" s="9" t="str">
        <f>IFERROR(VLOOKUP($A147,'SS2020'!$A:$AB,25,0),"")</f>
        <v/>
      </c>
      <c r="DE147" s="9" t="str">
        <f>IFERROR(VLOOKUP($A147,'SS2020'!$A:$AB,26,0),"")</f>
        <v/>
      </c>
      <c r="DF147" s="9" t="str">
        <f>IFERROR(VLOOKUP($A147,'SS2020'!$A:$AB,27,0),"")</f>
        <v/>
      </c>
      <c r="DG147" s="39">
        <f>IFERROR(VLOOKUP(A147,'GSW2020'!A:D,4,0),"")</f>
        <v>1.3021647646382917E-5</v>
      </c>
      <c r="DH147" s="9">
        <f>IFERROR(VLOOKUP(A147,'GSW2020'!A:E,5,0),"")</f>
        <v>6825854.5</v>
      </c>
      <c r="DI147" s="9">
        <f t="shared" si="92"/>
        <v>1</v>
      </c>
      <c r="DJ147" s="9">
        <f t="shared" si="93"/>
        <v>0</v>
      </c>
      <c r="DK147" s="9">
        <f>IFERROR(IF(INDEX('FSI2020 Results'!A:A,MATCH('Country characteristics'!A31,'FSI2020 Results'!B:B,0))&lt;11,1,0),"")</f>
        <v>0</v>
      </c>
      <c r="DL147" s="9">
        <f>IFERROR(IF(INDEX('FSI2020 Results'!A:A,MATCH('Country characteristics'!A31,'FSI2020 Results'!B:B,0))&lt;16,1,0),"")</f>
        <v>0</v>
      </c>
      <c r="DM147" s="10">
        <f t="shared" si="94"/>
        <v>0</v>
      </c>
      <c r="DN147" s="9">
        <f t="shared" si="95"/>
        <v>0</v>
      </c>
      <c r="DO147" s="9">
        <f t="shared" si="96"/>
        <v>0</v>
      </c>
      <c r="DP147" s="10">
        <f t="shared" si="97"/>
        <v>0</v>
      </c>
      <c r="DQ147" s="9">
        <f t="shared" si="98"/>
        <v>0</v>
      </c>
      <c r="DR147" s="9">
        <f t="shared" si="99"/>
        <v>0</v>
      </c>
      <c r="DS147" s="9">
        <f t="shared" si="100"/>
        <v>0</v>
      </c>
      <c r="DT147" s="10">
        <f t="shared" si="101"/>
        <v>0</v>
      </c>
      <c r="DU147" s="10">
        <f t="shared" si="102"/>
        <v>0</v>
      </c>
      <c r="DV147" s="9">
        <f t="shared" si="103"/>
        <v>0</v>
      </c>
      <c r="DW147" s="9">
        <f t="shared" si="104"/>
        <v>0</v>
      </c>
      <c r="DX147" s="9">
        <f t="shared" si="105"/>
        <v>0</v>
      </c>
      <c r="DY147" s="10">
        <f t="shared" si="106"/>
        <v>0</v>
      </c>
      <c r="DZ147" s="9">
        <f t="shared" si="107"/>
        <v>0</v>
      </c>
      <c r="EA147" s="10">
        <f t="shared" si="108"/>
        <v>0</v>
      </c>
      <c r="EB147" s="9">
        <f t="shared" si="109"/>
        <v>0</v>
      </c>
      <c r="EC147" s="9">
        <f t="shared" si="110"/>
        <v>1</v>
      </c>
      <c r="ED147" s="9">
        <f t="shared" si="111"/>
        <v>1</v>
      </c>
      <c r="EE147" s="9">
        <f t="shared" si="112"/>
        <v>0</v>
      </c>
      <c r="EF147" s="9">
        <v>1</v>
      </c>
      <c r="EG147" s="9">
        <f t="shared" si="113"/>
        <v>0</v>
      </c>
      <c r="EH147" s="9">
        <f t="shared" si="114"/>
        <v>1</v>
      </c>
      <c r="EI147" s="9">
        <f t="shared" si="115"/>
        <v>0</v>
      </c>
      <c r="EJ147" s="9">
        <f t="shared" si="116"/>
        <v>0</v>
      </c>
      <c r="EK147" s="9">
        <f t="shared" si="117"/>
        <v>0</v>
      </c>
      <c r="EL147" s="9">
        <f t="shared" si="118"/>
        <v>0</v>
      </c>
      <c r="EM147" s="9">
        <f t="shared" si="119"/>
        <v>0</v>
      </c>
      <c r="EN147" s="9">
        <f t="shared" si="120"/>
        <v>0</v>
      </c>
      <c r="EO147" s="9">
        <f t="shared" si="121"/>
        <v>0</v>
      </c>
      <c r="EP147" s="9">
        <f t="shared" si="122"/>
        <v>0</v>
      </c>
      <c r="EQ147" s="9">
        <f t="shared" si="123"/>
        <v>0</v>
      </c>
      <c r="ER147" s="9">
        <f t="shared" si="124"/>
        <v>1</v>
      </c>
      <c r="ES147" s="9">
        <f t="shared" si="125"/>
        <v>0</v>
      </c>
      <c r="ET147" s="10">
        <f t="shared" si="126"/>
        <v>0</v>
      </c>
      <c r="EU147" s="10">
        <f t="shared" si="127"/>
        <v>0</v>
      </c>
      <c r="EV147" s="10">
        <f t="shared" si="128"/>
        <v>0</v>
      </c>
      <c r="EW147" s="10">
        <f t="shared" si="129"/>
        <v>0</v>
      </c>
      <c r="EX147" s="10">
        <f t="shared" si="130"/>
        <v>0</v>
      </c>
      <c r="EY147" s="10">
        <f t="shared" si="131"/>
        <v>0</v>
      </c>
      <c r="EZ147" s="10">
        <f t="shared" si="132"/>
        <v>0</v>
      </c>
      <c r="FA147" s="10">
        <f t="shared" si="133"/>
        <v>0</v>
      </c>
      <c r="FB147" s="10">
        <f t="shared" si="134"/>
        <v>1</v>
      </c>
      <c r="FC147" s="10">
        <f t="shared" si="135"/>
        <v>0</v>
      </c>
      <c r="FD147" s="10">
        <f t="shared" si="136"/>
        <v>0</v>
      </c>
      <c r="FE147" s="10">
        <f t="shared" si="137"/>
        <v>0</v>
      </c>
    </row>
    <row r="148" spans="1:161">
      <c r="A148" t="s">
        <v>900</v>
      </c>
      <c r="D148">
        <v>0</v>
      </c>
      <c r="E148">
        <v>0</v>
      </c>
      <c r="F148" t="s">
        <v>901</v>
      </c>
      <c r="G148" t="s">
        <v>902</v>
      </c>
      <c r="H148" t="s">
        <v>900</v>
      </c>
      <c r="I148" s="8"/>
      <c r="J148" s="7" t="s">
        <v>896</v>
      </c>
      <c r="K148" s="7" t="s">
        <v>896</v>
      </c>
      <c r="L148" s="8">
        <v>0</v>
      </c>
      <c r="M148" s="8">
        <v>0</v>
      </c>
      <c r="N148" s="8">
        <v>0</v>
      </c>
      <c r="O148" s="8">
        <v>0</v>
      </c>
      <c r="P148" s="8">
        <v>0</v>
      </c>
      <c r="Q148" s="8">
        <v>0</v>
      </c>
      <c r="R148" s="8">
        <v>0</v>
      </c>
      <c r="S148" s="8">
        <v>0</v>
      </c>
      <c r="T148" s="8">
        <v>0</v>
      </c>
      <c r="U148" s="8">
        <v>0</v>
      </c>
      <c r="V148" s="8">
        <v>0</v>
      </c>
      <c r="W148" s="8">
        <v>0</v>
      </c>
      <c r="X148" s="8">
        <v>0</v>
      </c>
      <c r="Y148" s="8">
        <v>0</v>
      </c>
      <c r="Z148" s="8">
        <v>0</v>
      </c>
      <c r="AA148" s="8">
        <v>0</v>
      </c>
      <c r="AB148" s="7" t="s">
        <v>896</v>
      </c>
      <c r="AC148" s="1">
        <v>0</v>
      </c>
      <c r="AD148" s="1">
        <v>0</v>
      </c>
      <c r="AE148" s="7" t="s">
        <v>896</v>
      </c>
      <c r="AF148" s="8"/>
      <c r="AG148" s="8"/>
      <c r="AH148" s="7" t="s">
        <v>896</v>
      </c>
      <c r="AI148" s="8"/>
      <c r="AJ148" s="8"/>
      <c r="AK148" s="8"/>
      <c r="AL148" s="8"/>
      <c r="AM148" s="8"/>
      <c r="AN148" s="8"/>
      <c r="AO148" s="36" t="s">
        <v>896</v>
      </c>
      <c r="AP148" s="36" t="s">
        <v>896</v>
      </c>
      <c r="AQ148" s="36" t="s">
        <v>896</v>
      </c>
      <c r="AR148" s="36" t="s">
        <v>896</v>
      </c>
      <c r="AS148" s="36" t="s">
        <v>896</v>
      </c>
      <c r="AT148" s="36" t="s">
        <v>896</v>
      </c>
      <c r="AU148" s="36" t="s">
        <v>896</v>
      </c>
      <c r="AV148" s="36" t="s">
        <v>896</v>
      </c>
      <c r="AW148" s="36" t="s">
        <v>896</v>
      </c>
      <c r="AX148" s="36" t="s">
        <v>896</v>
      </c>
      <c r="AY148" s="36" t="s">
        <v>896</v>
      </c>
      <c r="AZ148" s="36" t="s">
        <v>896</v>
      </c>
      <c r="BA148" s="36" t="s">
        <v>896</v>
      </c>
      <c r="BB148" s="36" t="s">
        <v>896</v>
      </c>
      <c r="BC148" s="36" t="s">
        <v>896</v>
      </c>
      <c r="BD148" s="36" t="s">
        <v>896</v>
      </c>
      <c r="BE148" s="36" t="s">
        <v>896</v>
      </c>
      <c r="BF148" s="36" t="s">
        <v>896</v>
      </c>
      <c r="BG148" s="36" t="s">
        <v>896</v>
      </c>
      <c r="BH148" s="36" t="s">
        <v>896</v>
      </c>
      <c r="BI148" s="36" t="s">
        <v>896</v>
      </c>
      <c r="BJ148" s="36" t="s">
        <v>896</v>
      </c>
      <c r="BK148" s="36" t="s">
        <v>896</v>
      </c>
      <c r="BL148" s="36" t="s">
        <v>896</v>
      </c>
      <c r="BM148" s="8"/>
      <c r="BN148" s="8" t="s">
        <v>896</v>
      </c>
      <c r="BO148" t="s">
        <v>900</v>
      </c>
      <c r="BP148" s="8">
        <v>0</v>
      </c>
      <c r="BQ148" s="8">
        <v>0</v>
      </c>
      <c r="BR148" s="8"/>
      <c r="BS148" s="8">
        <v>0</v>
      </c>
      <c r="BT148" s="8"/>
      <c r="BU148" s="8"/>
      <c r="BV148" s="8"/>
      <c r="BW148" s="8"/>
      <c r="BX148" s="8">
        <v>1.2942566628194993E-6</v>
      </c>
      <c r="BY148" s="8"/>
      <c r="BZ148" s="8"/>
      <c r="CA148" s="7" t="s">
        <v>896</v>
      </c>
      <c r="CB148" s="8"/>
      <c r="CC148" s="8"/>
      <c r="CD148" s="8"/>
      <c r="CE148" s="8"/>
      <c r="CF148" s="8"/>
      <c r="CG148" s="8"/>
      <c r="CH148" s="8">
        <v>0</v>
      </c>
      <c r="CI148" s="8" t="s">
        <v>1138</v>
      </c>
      <c r="CJ148" s="8">
        <v>0</v>
      </c>
      <c r="CK148" s="8">
        <v>0</v>
      </c>
      <c r="CL148" s="8">
        <v>0</v>
      </c>
      <c r="CM148" s="8">
        <v>0</v>
      </c>
      <c r="CN148" s="8">
        <v>0</v>
      </c>
      <c r="CO148" s="8">
        <v>0</v>
      </c>
      <c r="CP148" s="8">
        <v>0</v>
      </c>
      <c r="CQ148" s="8">
        <v>0</v>
      </c>
      <c r="CR148" s="8">
        <v>0</v>
      </c>
      <c r="CS148" s="8">
        <v>0</v>
      </c>
      <c r="CT148" s="8">
        <v>0</v>
      </c>
      <c r="CU148" s="8">
        <v>0</v>
      </c>
      <c r="CV148" s="8">
        <v>0</v>
      </c>
      <c r="CW148" s="8">
        <v>1</v>
      </c>
      <c r="CX148" s="8">
        <v>0</v>
      </c>
      <c r="CY148" s="8">
        <v>0</v>
      </c>
      <c r="CZ148" s="9" t="str">
        <f>IFERROR(VLOOKUP(A148,'FSI2020 Results'!B:H,4,0),"")</f>
        <v/>
      </c>
      <c r="DA148" s="9" t="str">
        <f>IFERROR(VLOOKUP(A148,'FSI2020 Results'!B:H,5,0),"")</f>
        <v/>
      </c>
      <c r="DB148" s="9" t="str">
        <f>IFERROR(VLOOKUP(A148,'FSI2020 Results'!B:H,6,0),"")</f>
        <v/>
      </c>
      <c r="DC148" s="9" t="str">
        <f>IFERROR(VLOOKUP($A148,'SS2020'!$A:$AB,24,0),"")</f>
        <v/>
      </c>
      <c r="DD148" s="9" t="str">
        <f>IFERROR(VLOOKUP($A148,'SS2020'!$A:$AB,25,0),"")</f>
        <v/>
      </c>
      <c r="DE148" s="9" t="str">
        <f>IFERROR(VLOOKUP($A148,'SS2020'!$A:$AB,26,0),"")</f>
        <v/>
      </c>
      <c r="DF148" s="9" t="str">
        <f>IFERROR(VLOOKUP($A148,'SS2020'!$A:$AB,27,0),"")</f>
        <v/>
      </c>
      <c r="DG148" s="39" t="str">
        <f>IFERROR(VLOOKUP(A148,'GSW2020'!A:D,4,0),"")</f>
        <v/>
      </c>
      <c r="DH148" s="9" t="str">
        <f>IFERROR(VLOOKUP(A148,'GSW2020'!A:E,5,0),"")</f>
        <v/>
      </c>
      <c r="DI148" s="9">
        <f t="shared" si="92"/>
        <v>1</v>
      </c>
      <c r="DJ148" s="9">
        <f t="shared" si="93"/>
        <v>0</v>
      </c>
      <c r="DK148" s="9">
        <f>IFERROR(IF(INDEX('FSI2020 Results'!A:A,MATCH('Country characteristics'!A33,'FSI2020 Results'!B:B,0))&lt;11,1,0),"")</f>
        <v>0</v>
      </c>
      <c r="DL148" s="9">
        <f>IFERROR(IF(INDEX('FSI2020 Results'!A:A,MATCH('Country characteristics'!A33,'FSI2020 Results'!B:B,0))&lt;16,1,0),"")</f>
        <v>0</v>
      </c>
      <c r="DM148" s="10">
        <f t="shared" si="94"/>
        <v>0</v>
      </c>
      <c r="DN148" s="9">
        <f t="shared" si="95"/>
        <v>0</v>
      </c>
      <c r="DO148" s="9">
        <f t="shared" si="96"/>
        <v>0</v>
      </c>
      <c r="DP148" s="10">
        <f t="shared" si="97"/>
        <v>0</v>
      </c>
      <c r="DQ148" s="9">
        <f t="shared" si="98"/>
        <v>0</v>
      </c>
      <c r="DR148" s="9">
        <f t="shared" si="99"/>
        <v>0</v>
      </c>
      <c r="DS148" s="9">
        <f t="shared" si="100"/>
        <v>0</v>
      </c>
      <c r="DT148" s="10">
        <f t="shared" si="101"/>
        <v>0</v>
      </c>
      <c r="DU148" s="10">
        <f t="shared" si="102"/>
        <v>0</v>
      </c>
      <c r="DV148" s="9">
        <f t="shared" si="103"/>
        <v>0</v>
      </c>
      <c r="DW148" s="9">
        <f t="shared" si="104"/>
        <v>0</v>
      </c>
      <c r="DX148" s="9">
        <f t="shared" si="105"/>
        <v>0</v>
      </c>
      <c r="DY148" s="10">
        <f t="shared" si="106"/>
        <v>0</v>
      </c>
      <c r="DZ148" s="9">
        <f t="shared" si="107"/>
        <v>0</v>
      </c>
      <c r="EA148" s="10">
        <f t="shared" si="108"/>
        <v>0</v>
      </c>
      <c r="EB148" s="9">
        <f t="shared" si="109"/>
        <v>0</v>
      </c>
      <c r="EC148" s="9">
        <f t="shared" si="110"/>
        <v>1</v>
      </c>
      <c r="ED148" s="9">
        <f t="shared" si="111"/>
        <v>1</v>
      </c>
      <c r="EE148" s="9">
        <f t="shared" si="112"/>
        <v>0</v>
      </c>
      <c r="EF148" s="9">
        <v>1</v>
      </c>
      <c r="EG148" s="9">
        <f t="shared" si="113"/>
        <v>0</v>
      </c>
      <c r="EH148" s="9">
        <f t="shared" si="114"/>
        <v>0</v>
      </c>
      <c r="EI148" s="9">
        <f t="shared" si="115"/>
        <v>0</v>
      </c>
      <c r="EJ148" s="9">
        <f t="shared" si="116"/>
        <v>0</v>
      </c>
      <c r="EK148" s="9">
        <f t="shared" si="117"/>
        <v>0</v>
      </c>
      <c r="EL148" s="9">
        <f t="shared" si="118"/>
        <v>0</v>
      </c>
      <c r="EM148" s="9">
        <f t="shared" si="119"/>
        <v>0</v>
      </c>
      <c r="EN148" s="9">
        <f t="shared" si="120"/>
        <v>0</v>
      </c>
      <c r="EO148" s="9">
        <f t="shared" si="121"/>
        <v>0</v>
      </c>
      <c r="EP148" s="9">
        <f t="shared" si="122"/>
        <v>0</v>
      </c>
      <c r="EQ148" s="9">
        <f t="shared" si="123"/>
        <v>0</v>
      </c>
      <c r="ER148" s="9">
        <f t="shared" si="124"/>
        <v>0</v>
      </c>
      <c r="ES148" s="9">
        <f t="shared" si="125"/>
        <v>0</v>
      </c>
      <c r="ET148" s="10">
        <f t="shared" si="126"/>
        <v>0</v>
      </c>
      <c r="EU148" s="10">
        <f t="shared" si="127"/>
        <v>0</v>
      </c>
      <c r="EV148" s="10">
        <f t="shared" si="128"/>
        <v>0</v>
      </c>
      <c r="EW148" s="10">
        <f t="shared" si="129"/>
        <v>0</v>
      </c>
      <c r="EX148" s="10">
        <f t="shared" si="130"/>
        <v>0</v>
      </c>
      <c r="EY148" s="10">
        <f t="shared" si="131"/>
        <v>0</v>
      </c>
      <c r="EZ148" s="10">
        <f t="shared" si="132"/>
        <v>0</v>
      </c>
      <c r="FA148" s="10">
        <f t="shared" si="133"/>
        <v>0</v>
      </c>
      <c r="FB148" s="10">
        <f t="shared" si="134"/>
        <v>0</v>
      </c>
      <c r="FC148" s="10">
        <f t="shared" si="135"/>
        <v>1</v>
      </c>
      <c r="FD148" s="10">
        <f t="shared" si="136"/>
        <v>0</v>
      </c>
      <c r="FE148" s="10">
        <f t="shared" si="137"/>
        <v>0</v>
      </c>
    </row>
    <row r="149" spans="1:161">
      <c r="A149" t="s">
        <v>743</v>
      </c>
      <c r="D149">
        <v>0</v>
      </c>
      <c r="E149">
        <v>0</v>
      </c>
      <c r="F149" t="s">
        <v>744</v>
      </c>
      <c r="G149" t="s">
        <v>745</v>
      </c>
      <c r="H149" t="s">
        <v>743</v>
      </c>
      <c r="I149" s="8"/>
      <c r="J149" s="7" t="s">
        <v>896</v>
      </c>
      <c r="K149" s="7" t="s">
        <v>896</v>
      </c>
      <c r="L149" s="8">
        <v>0</v>
      </c>
      <c r="M149" s="8">
        <v>0</v>
      </c>
      <c r="N149" s="8">
        <v>1</v>
      </c>
      <c r="O149" s="8">
        <v>0</v>
      </c>
      <c r="P149" s="8">
        <v>1</v>
      </c>
      <c r="Q149" s="8">
        <v>0</v>
      </c>
      <c r="R149" s="8">
        <v>1</v>
      </c>
      <c r="S149" s="8">
        <v>0</v>
      </c>
      <c r="T149" s="8">
        <v>0</v>
      </c>
      <c r="U149" s="8">
        <v>0</v>
      </c>
      <c r="V149" s="8">
        <v>0</v>
      </c>
      <c r="W149" s="8">
        <v>1</v>
      </c>
      <c r="X149" s="8">
        <v>0</v>
      </c>
      <c r="Y149" s="8">
        <v>0</v>
      </c>
      <c r="Z149" s="8">
        <v>0</v>
      </c>
      <c r="AA149" s="8">
        <v>0</v>
      </c>
      <c r="AB149" s="7" t="s">
        <v>896</v>
      </c>
      <c r="AC149" s="1">
        <v>0</v>
      </c>
      <c r="AD149" s="1">
        <v>0</v>
      </c>
      <c r="AE149" s="7" t="s">
        <v>896</v>
      </c>
      <c r="AF149" s="8"/>
      <c r="AG149" s="8"/>
      <c r="AH149" s="7" t="s">
        <v>896</v>
      </c>
      <c r="AI149" s="8"/>
      <c r="AJ149" s="8"/>
      <c r="AK149" s="8"/>
      <c r="AL149" s="8"/>
      <c r="AM149" s="8"/>
      <c r="AN149" s="8"/>
      <c r="AO149" s="36" t="s">
        <v>896</v>
      </c>
      <c r="AP149" s="36" t="s">
        <v>896</v>
      </c>
      <c r="AQ149" s="36" t="s">
        <v>896</v>
      </c>
      <c r="AR149" s="36" t="s">
        <v>896</v>
      </c>
      <c r="AS149" s="36" t="s">
        <v>896</v>
      </c>
      <c r="AT149" s="36" t="s">
        <v>896</v>
      </c>
      <c r="AU149" s="36" t="s">
        <v>896</v>
      </c>
      <c r="AV149" s="36" t="s">
        <v>896</v>
      </c>
      <c r="AW149" s="36" t="s">
        <v>896</v>
      </c>
      <c r="AX149" s="36" t="s">
        <v>896</v>
      </c>
      <c r="AY149" s="36" t="s">
        <v>896</v>
      </c>
      <c r="AZ149" s="36" t="s">
        <v>896</v>
      </c>
      <c r="BA149" s="36" t="s">
        <v>896</v>
      </c>
      <c r="BB149" s="36" t="s">
        <v>896</v>
      </c>
      <c r="BC149" s="36" t="s">
        <v>896</v>
      </c>
      <c r="BD149" s="36" t="s">
        <v>896</v>
      </c>
      <c r="BE149" s="36" t="s">
        <v>896</v>
      </c>
      <c r="BF149" s="36" t="s">
        <v>896</v>
      </c>
      <c r="BG149" s="36" t="s">
        <v>896</v>
      </c>
      <c r="BH149" s="36" t="s">
        <v>896</v>
      </c>
      <c r="BI149" s="36" t="s">
        <v>896</v>
      </c>
      <c r="BJ149" s="36" t="s">
        <v>896</v>
      </c>
      <c r="BK149" s="36" t="s">
        <v>896</v>
      </c>
      <c r="BL149" s="36" t="s">
        <v>896</v>
      </c>
      <c r="BM149" s="8">
        <v>1.4800000371906208E-6</v>
      </c>
      <c r="BN149" s="8" t="s">
        <v>896</v>
      </c>
      <c r="BO149" t="s">
        <v>743</v>
      </c>
      <c r="BP149" s="8">
        <v>0</v>
      </c>
      <c r="BQ149" s="8">
        <v>0</v>
      </c>
      <c r="BR149" s="8">
        <v>0</v>
      </c>
      <c r="BS149" s="8">
        <v>0</v>
      </c>
      <c r="BT149" s="8"/>
      <c r="BU149" s="8"/>
      <c r="BV149" s="8"/>
      <c r="BW149" s="8"/>
      <c r="BX149" s="8">
        <v>4.7927831689915275E-6</v>
      </c>
      <c r="BY149" s="8"/>
      <c r="BZ149" s="8"/>
      <c r="CA149" s="7" t="s">
        <v>896</v>
      </c>
      <c r="CB149" s="8"/>
      <c r="CC149" s="8"/>
      <c r="CD149" s="8"/>
      <c r="CE149" s="8"/>
      <c r="CF149" s="8"/>
      <c r="CG149" s="8"/>
      <c r="CH149" s="8">
        <v>0</v>
      </c>
      <c r="CI149" s="8" t="s">
        <v>1014</v>
      </c>
      <c r="CJ149" s="8">
        <v>0</v>
      </c>
      <c r="CK149" s="8">
        <v>0</v>
      </c>
      <c r="CL149" s="8">
        <v>0</v>
      </c>
      <c r="CM149" s="8">
        <v>0</v>
      </c>
      <c r="CN149" s="8">
        <v>0</v>
      </c>
      <c r="CO149" s="8">
        <v>0</v>
      </c>
      <c r="CP149" s="8">
        <v>0</v>
      </c>
      <c r="CQ149" s="8">
        <v>0</v>
      </c>
      <c r="CR149" s="8">
        <v>0</v>
      </c>
      <c r="CS149" s="8">
        <v>0</v>
      </c>
      <c r="CT149" s="8">
        <v>1</v>
      </c>
      <c r="CU149" s="8">
        <v>0</v>
      </c>
      <c r="CV149" s="8">
        <v>0</v>
      </c>
      <c r="CW149" s="8">
        <v>0</v>
      </c>
      <c r="CX149" s="8">
        <v>0</v>
      </c>
      <c r="CY149" s="8">
        <v>0</v>
      </c>
      <c r="CZ149" s="9" t="str">
        <f>IFERROR(VLOOKUP(A149,'FSI2020 Results'!B:H,4,0),"")</f>
        <v/>
      </c>
      <c r="DA149" s="9" t="str">
        <f>IFERROR(VLOOKUP(A149,'FSI2020 Results'!B:H,5,0),"")</f>
        <v/>
      </c>
      <c r="DB149" s="9" t="str">
        <f>IFERROR(VLOOKUP(A149,'FSI2020 Results'!B:H,6,0),"")</f>
        <v/>
      </c>
      <c r="DC149" s="9" t="str">
        <f>IFERROR(VLOOKUP($A149,'SS2020'!$A:$AB,24,0),"")</f>
        <v/>
      </c>
      <c r="DD149" s="9" t="str">
        <f>IFERROR(VLOOKUP($A149,'SS2020'!$A:$AB,25,0),"")</f>
        <v/>
      </c>
      <c r="DE149" s="9" t="str">
        <f>IFERROR(VLOOKUP($A149,'SS2020'!$A:$AB,26,0),"")</f>
        <v/>
      </c>
      <c r="DF149" s="9" t="str">
        <f>IFERROR(VLOOKUP($A149,'SS2020'!$A:$AB,27,0),"")</f>
        <v/>
      </c>
      <c r="DG149" s="39">
        <f>IFERROR(VLOOKUP(A149,'GSW2020'!A:D,4,0),"")</f>
        <v>6.3182841358866426E-7</v>
      </c>
      <c r="DH149" s="9">
        <f>IFERROR(VLOOKUP(A149,'GSW2020'!A:E,5,0),"")</f>
        <v>331199.90625</v>
      </c>
      <c r="DI149" s="9">
        <f t="shared" si="92"/>
        <v>1</v>
      </c>
      <c r="DJ149" s="9">
        <f t="shared" si="93"/>
        <v>0</v>
      </c>
      <c r="DK149" s="9">
        <f>IFERROR(IF(INDEX('FSI2020 Results'!A:A,MATCH('Country characteristics'!A35,'FSI2020 Results'!B:B,0))&lt;11,1,0),"")</f>
        <v>0</v>
      </c>
      <c r="DL149" s="9">
        <f>IFERROR(IF(INDEX('FSI2020 Results'!A:A,MATCH('Country characteristics'!A35,'FSI2020 Results'!B:B,0))&lt;16,1,0),"")</f>
        <v>0</v>
      </c>
      <c r="DM149" s="10">
        <f t="shared" si="94"/>
        <v>0</v>
      </c>
      <c r="DN149" s="9">
        <f t="shared" si="95"/>
        <v>0</v>
      </c>
      <c r="DO149" s="9">
        <f t="shared" si="96"/>
        <v>1</v>
      </c>
      <c r="DP149" s="10">
        <f t="shared" si="97"/>
        <v>1</v>
      </c>
      <c r="DQ149" s="9">
        <f t="shared" si="98"/>
        <v>1</v>
      </c>
      <c r="DR149" s="9">
        <f t="shared" si="99"/>
        <v>0</v>
      </c>
      <c r="DS149" s="9">
        <f t="shared" si="100"/>
        <v>1</v>
      </c>
      <c r="DT149" s="10">
        <f t="shared" si="101"/>
        <v>0</v>
      </c>
      <c r="DU149" s="10">
        <f t="shared" si="102"/>
        <v>1</v>
      </c>
      <c r="DV149" s="9">
        <f t="shared" si="103"/>
        <v>1</v>
      </c>
      <c r="DW149" s="9">
        <f t="shared" si="104"/>
        <v>0</v>
      </c>
      <c r="DX149" s="9">
        <f t="shared" si="105"/>
        <v>1</v>
      </c>
      <c r="DY149" s="10">
        <f t="shared" si="106"/>
        <v>1</v>
      </c>
      <c r="DZ149" s="9">
        <f t="shared" si="107"/>
        <v>0</v>
      </c>
      <c r="EA149" s="10">
        <f t="shared" si="108"/>
        <v>0</v>
      </c>
      <c r="EB149" s="9">
        <f t="shared" si="109"/>
        <v>1</v>
      </c>
      <c r="EC149" s="9">
        <f t="shared" si="110"/>
        <v>0</v>
      </c>
      <c r="ED149" s="9">
        <f t="shared" si="111"/>
        <v>1</v>
      </c>
      <c r="EE149" s="9">
        <f t="shared" si="112"/>
        <v>1</v>
      </c>
      <c r="EF149" s="9">
        <v>1</v>
      </c>
      <c r="EG149" s="9">
        <f t="shared" si="113"/>
        <v>0</v>
      </c>
      <c r="EH149" s="9">
        <f t="shared" si="114"/>
        <v>0</v>
      </c>
      <c r="EI149" s="9">
        <f t="shared" si="115"/>
        <v>0</v>
      </c>
      <c r="EJ149" s="9">
        <f t="shared" si="116"/>
        <v>0</v>
      </c>
      <c r="EK149" s="9">
        <f t="shared" si="117"/>
        <v>0</v>
      </c>
      <c r="EL149" s="9">
        <f t="shared" si="118"/>
        <v>0</v>
      </c>
      <c r="EM149" s="9">
        <f t="shared" si="119"/>
        <v>0</v>
      </c>
      <c r="EN149" s="9">
        <f t="shared" si="120"/>
        <v>0</v>
      </c>
      <c r="EO149" s="9">
        <f t="shared" si="121"/>
        <v>0</v>
      </c>
      <c r="EP149" s="9">
        <f t="shared" si="122"/>
        <v>0</v>
      </c>
      <c r="EQ149" s="9">
        <f t="shared" si="123"/>
        <v>0</v>
      </c>
      <c r="ER149" s="9">
        <f t="shared" si="124"/>
        <v>0</v>
      </c>
      <c r="ES149" s="9">
        <f t="shared" si="125"/>
        <v>0</v>
      </c>
      <c r="ET149" s="10">
        <f t="shared" si="126"/>
        <v>0</v>
      </c>
      <c r="EU149" s="10">
        <f t="shared" si="127"/>
        <v>0</v>
      </c>
      <c r="EV149" s="10">
        <f t="shared" si="128"/>
        <v>0</v>
      </c>
      <c r="EW149" s="10">
        <f t="shared" si="129"/>
        <v>0</v>
      </c>
      <c r="EX149" s="10">
        <f t="shared" si="130"/>
        <v>0</v>
      </c>
      <c r="EY149" s="10">
        <f t="shared" si="131"/>
        <v>0</v>
      </c>
      <c r="EZ149" s="10">
        <f t="shared" si="132"/>
        <v>1</v>
      </c>
      <c r="FA149" s="10">
        <f t="shared" si="133"/>
        <v>0</v>
      </c>
      <c r="FB149" s="10">
        <f t="shared" si="134"/>
        <v>0</v>
      </c>
      <c r="FC149" s="10">
        <f t="shared" si="135"/>
        <v>0</v>
      </c>
      <c r="FD149" s="10">
        <f t="shared" si="136"/>
        <v>0</v>
      </c>
      <c r="FE149" s="10">
        <f t="shared" si="137"/>
        <v>0</v>
      </c>
    </row>
    <row r="150" spans="1:161">
      <c r="A150" t="s">
        <v>507</v>
      </c>
      <c r="D150">
        <v>0</v>
      </c>
      <c r="E150">
        <v>0</v>
      </c>
      <c r="F150" t="s">
        <v>508</v>
      </c>
      <c r="G150" t="s">
        <v>509</v>
      </c>
      <c r="H150" t="s">
        <v>507</v>
      </c>
      <c r="I150" s="8">
        <v>1</v>
      </c>
      <c r="J150" s="7" t="s">
        <v>1135</v>
      </c>
      <c r="K150" s="7" t="s">
        <v>1128</v>
      </c>
      <c r="L150" s="8">
        <v>0</v>
      </c>
      <c r="M150" s="8">
        <v>0</v>
      </c>
      <c r="N150" s="8">
        <v>0</v>
      </c>
      <c r="O150" s="8">
        <v>1</v>
      </c>
      <c r="P150" s="8">
        <v>0</v>
      </c>
      <c r="Q150" s="8">
        <v>0</v>
      </c>
      <c r="R150" s="8">
        <v>0</v>
      </c>
      <c r="S150" s="8">
        <v>0</v>
      </c>
      <c r="T150" s="8">
        <v>0</v>
      </c>
      <c r="U150" s="8">
        <v>0</v>
      </c>
      <c r="V150" s="8">
        <v>0</v>
      </c>
      <c r="W150" s="8">
        <v>0</v>
      </c>
      <c r="X150" s="8">
        <v>0</v>
      </c>
      <c r="Y150" s="8">
        <v>0</v>
      </c>
      <c r="Z150" s="8">
        <v>0</v>
      </c>
      <c r="AA150" s="8">
        <v>0</v>
      </c>
      <c r="AB150" s="7" t="s">
        <v>1135</v>
      </c>
      <c r="AC150" s="1">
        <v>1</v>
      </c>
      <c r="AD150" s="1">
        <v>0</v>
      </c>
      <c r="AE150" s="7" t="s">
        <v>1166</v>
      </c>
      <c r="AF150" s="8">
        <v>14124775069</v>
      </c>
      <c r="AG150" s="8"/>
      <c r="AH150" s="7" t="s">
        <v>896</v>
      </c>
      <c r="AI150" s="8"/>
      <c r="AJ150" s="8"/>
      <c r="AK150" s="8"/>
      <c r="AL150" s="8"/>
      <c r="AM150" s="8"/>
      <c r="AN150" s="8"/>
      <c r="AO150" s="36" t="s">
        <v>896</v>
      </c>
      <c r="AP150" s="36" t="s">
        <v>896</v>
      </c>
      <c r="AQ150" s="36" t="s">
        <v>896</v>
      </c>
      <c r="AR150" s="36" t="s">
        <v>896</v>
      </c>
      <c r="AS150" s="36" t="s">
        <v>896</v>
      </c>
      <c r="AT150" s="36" t="s">
        <v>896</v>
      </c>
      <c r="AU150" s="36" t="s">
        <v>896</v>
      </c>
      <c r="AV150" s="36" t="s">
        <v>896</v>
      </c>
      <c r="AW150" s="36" t="s">
        <v>896</v>
      </c>
      <c r="AX150" s="36" t="s">
        <v>896</v>
      </c>
      <c r="AY150" s="36" t="s">
        <v>896</v>
      </c>
      <c r="AZ150" s="36" t="s">
        <v>896</v>
      </c>
      <c r="BA150" s="36" t="s">
        <v>896</v>
      </c>
      <c r="BB150" s="36" t="s">
        <v>896</v>
      </c>
      <c r="BC150" s="36" t="s">
        <v>896</v>
      </c>
      <c r="BD150" s="36" t="s">
        <v>896</v>
      </c>
      <c r="BE150" s="36" t="s">
        <v>896</v>
      </c>
      <c r="BF150" s="36" t="s">
        <v>896</v>
      </c>
      <c r="BG150" s="36" t="s">
        <v>896</v>
      </c>
      <c r="BH150" s="36" t="s">
        <v>896</v>
      </c>
      <c r="BI150" s="36" t="s">
        <v>896</v>
      </c>
      <c r="BJ150" s="36" t="s">
        <v>896</v>
      </c>
      <c r="BK150" s="36" t="s">
        <v>896</v>
      </c>
      <c r="BL150" s="36" t="s">
        <v>896</v>
      </c>
      <c r="BM150" s="8">
        <v>6.2899999875298818E-7</v>
      </c>
      <c r="BN150" s="8" t="s">
        <v>896</v>
      </c>
      <c r="BO150" t="s">
        <v>507</v>
      </c>
      <c r="BP150" s="8">
        <v>0</v>
      </c>
      <c r="BQ150" s="8">
        <v>0</v>
      </c>
      <c r="BR150" s="8">
        <v>0</v>
      </c>
      <c r="BS150" s="8">
        <v>0</v>
      </c>
      <c r="BT150" s="8"/>
      <c r="BU150" s="8"/>
      <c r="BV150" s="8"/>
      <c r="BW150" s="8"/>
      <c r="BX150" s="8">
        <v>4.1699291341354133E-5</v>
      </c>
      <c r="BY150" s="8"/>
      <c r="BZ150" s="8">
        <v>0</v>
      </c>
      <c r="CA150" s="7" t="s">
        <v>896</v>
      </c>
      <c r="CB150" s="8">
        <v>14124775069</v>
      </c>
      <c r="CC150" s="8">
        <v>0</v>
      </c>
      <c r="CD150" s="8"/>
      <c r="CE150" s="8"/>
      <c r="CF150" s="8">
        <v>0.27500000596046448</v>
      </c>
      <c r="CG150" s="8"/>
      <c r="CH150" s="8">
        <v>0</v>
      </c>
      <c r="CI150" s="8" t="s">
        <v>1014</v>
      </c>
      <c r="CJ150" s="8">
        <v>0</v>
      </c>
      <c r="CK150" s="8">
        <v>0</v>
      </c>
      <c r="CL150" s="8">
        <v>1</v>
      </c>
      <c r="CM150" s="8">
        <v>0</v>
      </c>
      <c r="CN150" s="8">
        <v>0</v>
      </c>
      <c r="CO150" s="8">
        <v>0</v>
      </c>
      <c r="CP150" s="8">
        <v>0</v>
      </c>
      <c r="CQ150" s="8">
        <v>0</v>
      </c>
      <c r="CR150" s="8">
        <v>0</v>
      </c>
      <c r="CS150" s="8">
        <v>0</v>
      </c>
      <c r="CT150" s="8">
        <v>1</v>
      </c>
      <c r="CU150" s="8">
        <v>0</v>
      </c>
      <c r="CV150" s="8">
        <v>0</v>
      </c>
      <c r="CW150" s="8">
        <v>0</v>
      </c>
      <c r="CX150" s="8">
        <v>0</v>
      </c>
      <c r="CY150" s="8">
        <v>0</v>
      </c>
      <c r="CZ150" s="9" t="str">
        <f>IFERROR(VLOOKUP(A150,'FSI2020 Results'!B:H,4,0),"")</f>
        <v/>
      </c>
      <c r="DA150" s="9" t="str">
        <f>IFERROR(VLOOKUP(A150,'FSI2020 Results'!B:H,5,0),"")</f>
        <v/>
      </c>
      <c r="DB150" s="9" t="str">
        <f>IFERROR(VLOOKUP(A150,'FSI2020 Results'!B:H,6,0),"")</f>
        <v/>
      </c>
      <c r="DC150" s="9" t="str">
        <f>IFERROR(VLOOKUP($A150,'SS2020'!$A:$AB,24,0),"")</f>
        <v/>
      </c>
      <c r="DD150" s="9" t="str">
        <f>IFERROR(VLOOKUP($A150,'SS2020'!$A:$AB,25,0),"")</f>
        <v/>
      </c>
      <c r="DE150" s="9" t="str">
        <f>IFERROR(VLOOKUP($A150,'SS2020'!$A:$AB,26,0),"")</f>
        <v/>
      </c>
      <c r="DF150" s="9" t="str">
        <f>IFERROR(VLOOKUP($A150,'SS2020'!$A:$AB,27,0),"")</f>
        <v/>
      </c>
      <c r="DG150" s="39">
        <f>IFERROR(VLOOKUP(A150,'GSW2020'!A:D,4,0),"")</f>
        <v>1.5247891133185476E-4</v>
      </c>
      <c r="DH150" s="9">
        <f>IFERROR(VLOOKUP(A150,'GSW2020'!A:E,5,0),"")</f>
        <v>79928352</v>
      </c>
      <c r="DI150" s="9">
        <f t="shared" si="92"/>
        <v>1</v>
      </c>
      <c r="DJ150" s="9">
        <f t="shared" si="93"/>
        <v>0</v>
      </c>
      <c r="DK150" s="9">
        <f>IFERROR(IF(INDEX('FSI2020 Results'!A:A,MATCH('Country characteristics'!A39,'FSI2020 Results'!B:B,0))&lt;11,1,0),"")</f>
        <v>0</v>
      </c>
      <c r="DL150" s="9">
        <f>IFERROR(IF(INDEX('FSI2020 Results'!A:A,MATCH('Country characteristics'!A39,'FSI2020 Results'!B:B,0))&lt;16,1,0),"")</f>
        <v>0</v>
      </c>
      <c r="DM150" s="10">
        <f t="shared" si="94"/>
        <v>0</v>
      </c>
      <c r="DN150" s="9">
        <f t="shared" si="95"/>
        <v>0</v>
      </c>
      <c r="DO150" s="9">
        <f t="shared" si="96"/>
        <v>0</v>
      </c>
      <c r="DP150" s="10">
        <f t="shared" si="97"/>
        <v>0</v>
      </c>
      <c r="DQ150" s="9">
        <f t="shared" si="98"/>
        <v>0</v>
      </c>
      <c r="DR150" s="9">
        <f t="shared" si="99"/>
        <v>0</v>
      </c>
      <c r="DS150" s="9">
        <f t="shared" si="100"/>
        <v>0</v>
      </c>
      <c r="DT150" s="10">
        <f t="shared" si="101"/>
        <v>0</v>
      </c>
      <c r="DU150" s="10">
        <f t="shared" si="102"/>
        <v>0</v>
      </c>
      <c r="DV150" s="9">
        <f t="shared" si="103"/>
        <v>0</v>
      </c>
      <c r="DW150" s="9">
        <f t="shared" si="104"/>
        <v>0</v>
      </c>
      <c r="DX150" s="9">
        <f t="shared" si="105"/>
        <v>0</v>
      </c>
      <c r="DY150" s="10">
        <f t="shared" si="106"/>
        <v>0</v>
      </c>
      <c r="DZ150" s="9">
        <f t="shared" si="107"/>
        <v>0</v>
      </c>
      <c r="EA150" s="10">
        <f t="shared" si="108"/>
        <v>0</v>
      </c>
      <c r="EB150" s="9">
        <f t="shared" si="109"/>
        <v>0</v>
      </c>
      <c r="EC150" s="9">
        <f t="shared" si="110"/>
        <v>1</v>
      </c>
      <c r="ED150" s="9">
        <f t="shared" si="111"/>
        <v>1</v>
      </c>
      <c r="EE150" s="9">
        <f t="shared" si="112"/>
        <v>0</v>
      </c>
      <c r="EF150" s="9">
        <v>1</v>
      </c>
      <c r="EG150" s="9">
        <f t="shared" si="113"/>
        <v>0</v>
      </c>
      <c r="EH150" s="9">
        <f t="shared" si="114"/>
        <v>0</v>
      </c>
      <c r="EI150" s="9">
        <f t="shared" si="115"/>
        <v>0</v>
      </c>
      <c r="EJ150" s="9">
        <f t="shared" si="116"/>
        <v>0</v>
      </c>
      <c r="EK150" s="9">
        <f t="shared" si="117"/>
        <v>1</v>
      </c>
      <c r="EL150" s="9">
        <f t="shared" si="118"/>
        <v>0</v>
      </c>
      <c r="EM150" s="9">
        <f t="shared" si="119"/>
        <v>0</v>
      </c>
      <c r="EN150" s="9">
        <f t="shared" si="120"/>
        <v>1</v>
      </c>
      <c r="EO150" s="9">
        <f t="shared" si="121"/>
        <v>0</v>
      </c>
      <c r="EP150" s="9">
        <f t="shared" si="122"/>
        <v>1</v>
      </c>
      <c r="EQ150" s="9">
        <f t="shared" si="123"/>
        <v>0</v>
      </c>
      <c r="ER150" s="9">
        <f t="shared" si="124"/>
        <v>0</v>
      </c>
      <c r="ES150" s="9">
        <f t="shared" si="125"/>
        <v>0</v>
      </c>
      <c r="ET150" s="10">
        <f t="shared" si="126"/>
        <v>0</v>
      </c>
      <c r="EU150" s="10">
        <f t="shared" si="127"/>
        <v>0</v>
      </c>
      <c r="EV150" s="10">
        <f t="shared" si="128"/>
        <v>0</v>
      </c>
      <c r="EW150" s="10">
        <f t="shared" si="129"/>
        <v>1</v>
      </c>
      <c r="EX150" s="10">
        <f t="shared" si="130"/>
        <v>0</v>
      </c>
      <c r="EY150" s="10">
        <f t="shared" si="131"/>
        <v>0</v>
      </c>
      <c r="EZ150" s="10">
        <f t="shared" si="132"/>
        <v>1</v>
      </c>
      <c r="FA150" s="10">
        <f t="shared" si="133"/>
        <v>0</v>
      </c>
      <c r="FB150" s="10">
        <f t="shared" si="134"/>
        <v>0</v>
      </c>
      <c r="FC150" s="10">
        <f t="shared" si="135"/>
        <v>0</v>
      </c>
      <c r="FD150" s="10">
        <f t="shared" si="136"/>
        <v>0</v>
      </c>
      <c r="FE150" s="10">
        <f t="shared" si="137"/>
        <v>0</v>
      </c>
    </row>
    <row r="151" spans="1:161">
      <c r="A151" t="s">
        <v>716</v>
      </c>
      <c r="D151">
        <v>0</v>
      </c>
      <c r="E151">
        <v>0</v>
      </c>
      <c r="F151" t="s">
        <v>717</v>
      </c>
      <c r="G151" t="s">
        <v>718</v>
      </c>
      <c r="H151" t="s">
        <v>716</v>
      </c>
      <c r="I151" s="8">
        <v>1</v>
      </c>
      <c r="J151" s="7" t="s">
        <v>1135</v>
      </c>
      <c r="K151" s="7" t="s">
        <v>1128</v>
      </c>
      <c r="L151" s="8">
        <v>0</v>
      </c>
      <c r="M151" s="8">
        <v>0</v>
      </c>
      <c r="N151" s="8">
        <v>0</v>
      </c>
      <c r="O151" s="8">
        <v>0</v>
      </c>
      <c r="P151" s="8">
        <v>0</v>
      </c>
      <c r="Q151" s="8">
        <v>0</v>
      </c>
      <c r="R151" s="8">
        <v>0</v>
      </c>
      <c r="S151" s="8">
        <v>0</v>
      </c>
      <c r="T151" s="8">
        <v>0</v>
      </c>
      <c r="U151" s="8">
        <v>0</v>
      </c>
      <c r="V151" s="8">
        <v>0</v>
      </c>
      <c r="W151" s="8">
        <v>0</v>
      </c>
      <c r="X151" s="8">
        <v>0</v>
      </c>
      <c r="Y151" s="8">
        <v>0</v>
      </c>
      <c r="Z151" s="8">
        <v>0</v>
      </c>
      <c r="AA151" s="8">
        <v>0</v>
      </c>
      <c r="AB151" s="7" t="s">
        <v>1135</v>
      </c>
      <c r="AC151" s="1">
        <v>1</v>
      </c>
      <c r="AD151" s="1">
        <v>0</v>
      </c>
      <c r="AE151" s="7" t="s">
        <v>1166</v>
      </c>
      <c r="AF151" s="8">
        <v>3036931818</v>
      </c>
      <c r="AG151" s="8"/>
      <c r="AH151" s="7" t="s">
        <v>896</v>
      </c>
      <c r="AI151" s="8"/>
      <c r="AJ151" s="8"/>
      <c r="AK151" s="8"/>
      <c r="AL151" s="8"/>
      <c r="AM151" s="8"/>
      <c r="AN151" s="8"/>
      <c r="AO151" s="36" t="s">
        <v>896</v>
      </c>
      <c r="AP151" s="36" t="s">
        <v>896</v>
      </c>
      <c r="AQ151" s="36" t="s">
        <v>896</v>
      </c>
      <c r="AR151" s="36" t="s">
        <v>896</v>
      </c>
      <c r="AS151" s="36" t="s">
        <v>896</v>
      </c>
      <c r="AT151" s="36" t="s">
        <v>896</v>
      </c>
      <c r="AU151" s="36" t="s">
        <v>896</v>
      </c>
      <c r="AV151" s="36" t="s">
        <v>896</v>
      </c>
      <c r="AW151" s="36" t="s">
        <v>896</v>
      </c>
      <c r="AX151" s="36" t="s">
        <v>896</v>
      </c>
      <c r="AY151" s="36" t="s">
        <v>896</v>
      </c>
      <c r="AZ151" s="36" t="s">
        <v>896</v>
      </c>
      <c r="BA151" s="36" t="s">
        <v>896</v>
      </c>
      <c r="BB151" s="36" t="s">
        <v>896</v>
      </c>
      <c r="BC151" s="36" t="s">
        <v>896</v>
      </c>
      <c r="BD151" s="36" t="s">
        <v>896</v>
      </c>
      <c r="BE151" s="36" t="s">
        <v>896</v>
      </c>
      <c r="BF151" s="36" t="s">
        <v>896</v>
      </c>
      <c r="BG151" s="36" t="s">
        <v>896</v>
      </c>
      <c r="BH151" s="36" t="s">
        <v>896</v>
      </c>
      <c r="BI151" s="36" t="s">
        <v>896</v>
      </c>
      <c r="BJ151" s="36" t="s">
        <v>896</v>
      </c>
      <c r="BK151" s="36" t="s">
        <v>896</v>
      </c>
      <c r="BL151" s="36" t="s">
        <v>896</v>
      </c>
      <c r="BM151" s="8">
        <v>4.3899999582208693E-6</v>
      </c>
      <c r="BN151" s="8" t="s">
        <v>896</v>
      </c>
      <c r="BO151" t="s">
        <v>716</v>
      </c>
      <c r="BP151" s="8">
        <v>0</v>
      </c>
      <c r="BQ151" s="8">
        <v>0</v>
      </c>
      <c r="BR151" s="8">
        <v>0</v>
      </c>
      <c r="BS151" s="8">
        <v>0</v>
      </c>
      <c r="BT151" s="8"/>
      <c r="BU151" s="8"/>
      <c r="BV151" s="8"/>
      <c r="BW151" s="8"/>
      <c r="BX151" s="8">
        <v>6.6583414195148292E-7</v>
      </c>
      <c r="BY151" s="8"/>
      <c r="BZ151" s="8">
        <v>0</v>
      </c>
      <c r="CA151" s="7" t="s">
        <v>896</v>
      </c>
      <c r="CB151" s="8">
        <v>3036931818</v>
      </c>
      <c r="CC151" s="8">
        <v>0</v>
      </c>
      <c r="CD151" s="8"/>
      <c r="CE151" s="8"/>
      <c r="CF151" s="8">
        <v>0.30000001192092896</v>
      </c>
      <c r="CG151" s="8">
        <v>773469.00357322802</v>
      </c>
      <c r="CH151" s="8">
        <v>0</v>
      </c>
      <c r="CI151" s="8" t="s">
        <v>1014</v>
      </c>
      <c r="CJ151" s="8">
        <v>0</v>
      </c>
      <c r="CK151" s="8">
        <v>0</v>
      </c>
      <c r="CL151" s="8">
        <v>1</v>
      </c>
      <c r="CM151" s="8">
        <v>0</v>
      </c>
      <c r="CN151" s="8">
        <v>0</v>
      </c>
      <c r="CO151" s="8">
        <v>0</v>
      </c>
      <c r="CP151" s="8">
        <v>0</v>
      </c>
      <c r="CQ151" s="8">
        <v>0</v>
      </c>
      <c r="CR151" s="8">
        <v>0</v>
      </c>
      <c r="CS151" s="8">
        <v>0</v>
      </c>
      <c r="CT151" s="8">
        <v>1</v>
      </c>
      <c r="CU151" s="8">
        <v>0</v>
      </c>
      <c r="CV151" s="8">
        <v>0</v>
      </c>
      <c r="CW151" s="8">
        <v>0</v>
      </c>
      <c r="CX151" s="8">
        <v>0</v>
      </c>
      <c r="CY151" s="8">
        <v>0</v>
      </c>
      <c r="CZ151" s="9" t="str">
        <f>IFERROR(VLOOKUP(A151,'FSI2020 Results'!B:H,4,0),"")</f>
        <v/>
      </c>
      <c r="DA151" s="9" t="str">
        <f>IFERROR(VLOOKUP(A151,'FSI2020 Results'!B:H,5,0),"")</f>
        <v/>
      </c>
      <c r="DB151" s="9" t="str">
        <f>IFERROR(VLOOKUP(A151,'FSI2020 Results'!B:H,6,0),"")</f>
        <v/>
      </c>
      <c r="DC151" s="9" t="str">
        <f>IFERROR(VLOOKUP($A151,'SS2020'!$A:$AB,24,0),"")</f>
        <v/>
      </c>
      <c r="DD151" s="9" t="str">
        <f>IFERROR(VLOOKUP($A151,'SS2020'!$A:$AB,25,0),"")</f>
        <v/>
      </c>
      <c r="DE151" s="9" t="str">
        <f>IFERROR(VLOOKUP($A151,'SS2020'!$A:$AB,26,0),"")</f>
        <v/>
      </c>
      <c r="DF151" s="9" t="str">
        <f>IFERROR(VLOOKUP($A151,'SS2020'!$A:$AB,27,0),"")</f>
        <v/>
      </c>
      <c r="DG151" s="39">
        <f>IFERROR(VLOOKUP(A151,'GSW2020'!A:D,4,0),"")</f>
        <v>1.4755429447177448E-6</v>
      </c>
      <c r="DH151" s="9">
        <f>IFERROR(VLOOKUP(A151,'GSW2020'!A:E,5,0),"")</f>
        <v>773469</v>
      </c>
      <c r="DI151" s="9">
        <f t="shared" si="92"/>
        <v>1</v>
      </c>
      <c r="DJ151" s="9">
        <f t="shared" si="93"/>
        <v>0</v>
      </c>
      <c r="DK151" s="9">
        <f>IFERROR(IF(INDEX('FSI2020 Results'!A:A,MATCH('Country characteristics'!A40,'FSI2020 Results'!B:B,0))&lt;11,1,0),"")</f>
        <v>0</v>
      </c>
      <c r="DL151" s="9">
        <f>IFERROR(IF(INDEX('FSI2020 Results'!A:A,MATCH('Country characteristics'!A40,'FSI2020 Results'!B:B,0))&lt;16,1,0),"")</f>
        <v>0</v>
      </c>
      <c r="DM151" s="10">
        <f t="shared" si="94"/>
        <v>0</v>
      </c>
      <c r="DN151" s="9">
        <f t="shared" si="95"/>
        <v>0</v>
      </c>
      <c r="DO151" s="9">
        <f t="shared" si="96"/>
        <v>0</v>
      </c>
      <c r="DP151" s="10">
        <f t="shared" si="97"/>
        <v>0</v>
      </c>
      <c r="DQ151" s="9">
        <f t="shared" si="98"/>
        <v>0</v>
      </c>
      <c r="DR151" s="9">
        <f t="shared" si="99"/>
        <v>0</v>
      </c>
      <c r="DS151" s="9">
        <f t="shared" si="100"/>
        <v>0</v>
      </c>
      <c r="DT151" s="10">
        <f t="shared" si="101"/>
        <v>0</v>
      </c>
      <c r="DU151" s="10">
        <f t="shared" si="102"/>
        <v>0</v>
      </c>
      <c r="DV151" s="9">
        <f t="shared" si="103"/>
        <v>0</v>
      </c>
      <c r="DW151" s="9">
        <f t="shared" si="104"/>
        <v>0</v>
      </c>
      <c r="DX151" s="9">
        <f t="shared" si="105"/>
        <v>0</v>
      </c>
      <c r="DY151" s="10">
        <f t="shared" si="106"/>
        <v>0</v>
      </c>
      <c r="DZ151" s="9">
        <f t="shared" si="107"/>
        <v>0</v>
      </c>
      <c r="EA151" s="10">
        <f t="shared" si="108"/>
        <v>0</v>
      </c>
      <c r="EB151" s="9">
        <f t="shared" si="109"/>
        <v>0</v>
      </c>
      <c r="EC151" s="9">
        <f t="shared" si="110"/>
        <v>1</v>
      </c>
      <c r="ED151" s="9">
        <f t="shared" si="111"/>
        <v>1</v>
      </c>
      <c r="EE151" s="9">
        <f t="shared" si="112"/>
        <v>0</v>
      </c>
      <c r="EF151" s="9">
        <v>1</v>
      </c>
      <c r="EG151" s="9">
        <f t="shared" si="113"/>
        <v>0</v>
      </c>
      <c r="EH151" s="9">
        <f t="shared" si="114"/>
        <v>0</v>
      </c>
      <c r="EI151" s="9">
        <f t="shared" si="115"/>
        <v>0</v>
      </c>
      <c r="EJ151" s="9">
        <f t="shared" si="116"/>
        <v>0</v>
      </c>
      <c r="EK151" s="9">
        <f t="shared" si="117"/>
        <v>1</v>
      </c>
      <c r="EL151" s="9">
        <f t="shared" si="118"/>
        <v>0</v>
      </c>
      <c r="EM151" s="9">
        <f t="shared" si="119"/>
        <v>0</v>
      </c>
      <c r="EN151" s="9">
        <f t="shared" si="120"/>
        <v>1</v>
      </c>
      <c r="EO151" s="9">
        <f t="shared" si="121"/>
        <v>0</v>
      </c>
      <c r="EP151" s="9">
        <f t="shared" si="122"/>
        <v>1</v>
      </c>
      <c r="EQ151" s="9">
        <f t="shared" si="123"/>
        <v>0</v>
      </c>
      <c r="ER151" s="9">
        <f t="shared" si="124"/>
        <v>0</v>
      </c>
      <c r="ES151" s="9">
        <f t="shared" si="125"/>
        <v>0</v>
      </c>
      <c r="ET151" s="10">
        <f t="shared" si="126"/>
        <v>0</v>
      </c>
      <c r="EU151" s="10">
        <f t="shared" si="127"/>
        <v>0</v>
      </c>
      <c r="EV151" s="10">
        <f t="shared" si="128"/>
        <v>0</v>
      </c>
      <c r="EW151" s="10">
        <f t="shared" si="129"/>
        <v>1</v>
      </c>
      <c r="EX151" s="10">
        <f t="shared" si="130"/>
        <v>0</v>
      </c>
      <c r="EY151" s="10">
        <f t="shared" si="131"/>
        <v>0</v>
      </c>
      <c r="EZ151" s="10">
        <f t="shared" si="132"/>
        <v>1</v>
      </c>
      <c r="FA151" s="10">
        <f t="shared" si="133"/>
        <v>0</v>
      </c>
      <c r="FB151" s="10">
        <f t="shared" si="134"/>
        <v>0</v>
      </c>
      <c r="FC151" s="10">
        <f t="shared" si="135"/>
        <v>0</v>
      </c>
      <c r="FD151" s="10">
        <f t="shared" si="136"/>
        <v>0</v>
      </c>
      <c r="FE151" s="10">
        <f t="shared" si="137"/>
        <v>0</v>
      </c>
    </row>
    <row r="152" spans="1:161">
      <c r="A152" t="s">
        <v>552</v>
      </c>
      <c r="D152">
        <v>0</v>
      </c>
      <c r="E152">
        <v>0</v>
      </c>
      <c r="F152" t="s">
        <v>553</v>
      </c>
      <c r="G152" t="s">
        <v>554</v>
      </c>
      <c r="H152" t="s">
        <v>552</v>
      </c>
      <c r="I152" s="8">
        <v>1</v>
      </c>
      <c r="J152" s="7" t="s">
        <v>1149</v>
      </c>
      <c r="K152" s="7" t="s">
        <v>1128</v>
      </c>
      <c r="L152" s="8">
        <v>0</v>
      </c>
      <c r="M152" s="8">
        <v>0</v>
      </c>
      <c r="N152" s="8">
        <v>0</v>
      </c>
      <c r="O152" s="8">
        <v>0</v>
      </c>
      <c r="P152" s="8">
        <v>0</v>
      </c>
      <c r="Q152" s="8">
        <v>0</v>
      </c>
      <c r="R152" s="8">
        <v>0</v>
      </c>
      <c r="S152" s="8">
        <v>0</v>
      </c>
      <c r="T152" s="8">
        <v>0</v>
      </c>
      <c r="U152" s="8">
        <v>0</v>
      </c>
      <c r="V152" s="8">
        <v>0</v>
      </c>
      <c r="W152" s="8">
        <v>0</v>
      </c>
      <c r="X152" s="8">
        <v>0</v>
      </c>
      <c r="Y152" s="8">
        <v>0</v>
      </c>
      <c r="Z152" s="8">
        <v>0</v>
      </c>
      <c r="AA152" s="8">
        <v>0</v>
      </c>
      <c r="AB152" s="7" t="s">
        <v>1142</v>
      </c>
      <c r="AC152" s="1">
        <v>0</v>
      </c>
      <c r="AD152" s="1">
        <v>0</v>
      </c>
      <c r="AE152" s="7" t="s">
        <v>1136</v>
      </c>
      <c r="AF152" s="8">
        <v>24542474061</v>
      </c>
      <c r="AG152" s="8"/>
      <c r="AH152" s="7" t="s">
        <v>896</v>
      </c>
      <c r="AI152" s="8"/>
      <c r="AJ152" s="8"/>
      <c r="AK152" s="8"/>
      <c r="AL152" s="8"/>
      <c r="AM152" s="8"/>
      <c r="AN152" s="8"/>
      <c r="AO152" s="36" t="s">
        <v>896</v>
      </c>
      <c r="AP152" s="36" t="s">
        <v>896</v>
      </c>
      <c r="AQ152" s="36" t="s">
        <v>896</v>
      </c>
      <c r="AR152" s="36" t="s">
        <v>896</v>
      </c>
      <c r="AS152" s="36" t="s">
        <v>896</v>
      </c>
      <c r="AT152" s="36" t="s">
        <v>896</v>
      </c>
      <c r="AU152" s="36" t="s">
        <v>896</v>
      </c>
      <c r="AV152" s="36" t="s">
        <v>896</v>
      </c>
      <c r="AW152" s="36" t="s">
        <v>896</v>
      </c>
      <c r="AX152" s="36" t="s">
        <v>896</v>
      </c>
      <c r="AY152" s="36" t="s">
        <v>896</v>
      </c>
      <c r="AZ152" s="36" t="s">
        <v>896</v>
      </c>
      <c r="BA152" s="36" t="s">
        <v>896</v>
      </c>
      <c r="BB152" s="36" t="s">
        <v>896</v>
      </c>
      <c r="BC152" s="36" t="s">
        <v>896</v>
      </c>
      <c r="BD152" s="36" t="s">
        <v>896</v>
      </c>
      <c r="BE152" s="36" t="s">
        <v>896</v>
      </c>
      <c r="BF152" s="36" t="s">
        <v>896</v>
      </c>
      <c r="BG152" s="36" t="s">
        <v>896</v>
      </c>
      <c r="BH152" s="36" t="s">
        <v>896</v>
      </c>
      <c r="BI152" s="36" t="s">
        <v>896</v>
      </c>
      <c r="BJ152" s="36" t="s">
        <v>896</v>
      </c>
      <c r="BK152" s="36" t="s">
        <v>896</v>
      </c>
      <c r="BL152" s="36" t="s">
        <v>896</v>
      </c>
      <c r="BM152" s="8">
        <v>7.339999865507707E-5</v>
      </c>
      <c r="BN152" s="8" t="s">
        <v>896</v>
      </c>
      <c r="BO152" t="s">
        <v>552</v>
      </c>
      <c r="BP152" s="8">
        <v>0</v>
      </c>
      <c r="BQ152" s="8">
        <v>0</v>
      </c>
      <c r="BR152" s="8">
        <v>0</v>
      </c>
      <c r="BS152" s="8">
        <v>0</v>
      </c>
      <c r="BT152" s="8"/>
      <c r="BU152" s="8"/>
      <c r="BV152" s="8"/>
      <c r="BW152" s="8"/>
      <c r="BX152" s="8">
        <v>9.6987341071132286E-5</v>
      </c>
      <c r="BY152" s="8"/>
      <c r="BZ152" s="8">
        <v>4</v>
      </c>
      <c r="CA152" s="7" t="s">
        <v>896</v>
      </c>
      <c r="CB152" s="8">
        <v>24542474061</v>
      </c>
      <c r="CC152" s="8">
        <v>591.98056030273438</v>
      </c>
      <c r="CD152" s="8"/>
      <c r="CE152" s="8"/>
      <c r="CF152" s="8">
        <v>0.20000000298023224</v>
      </c>
      <c r="CG152" s="8">
        <v>14936161.022052299</v>
      </c>
      <c r="CH152" s="8">
        <v>0</v>
      </c>
      <c r="CI152" s="8" t="s">
        <v>1148</v>
      </c>
      <c r="CJ152" s="8">
        <v>0</v>
      </c>
      <c r="CK152" s="8">
        <v>0</v>
      </c>
      <c r="CL152" s="8">
        <v>1</v>
      </c>
      <c r="CM152" s="8">
        <v>0</v>
      </c>
      <c r="CN152" s="8">
        <v>0</v>
      </c>
      <c r="CO152" s="8">
        <v>0</v>
      </c>
      <c r="CP152" s="8">
        <v>0</v>
      </c>
      <c r="CQ152" s="8">
        <v>0</v>
      </c>
      <c r="CR152" s="8">
        <v>0</v>
      </c>
      <c r="CS152" s="8">
        <v>0</v>
      </c>
      <c r="CT152" s="8">
        <v>0</v>
      </c>
      <c r="CU152" s="8">
        <v>1</v>
      </c>
      <c r="CV152" s="8">
        <v>0</v>
      </c>
      <c r="CW152" s="8">
        <v>0</v>
      </c>
      <c r="CX152" s="8">
        <v>0</v>
      </c>
      <c r="CY152" s="8">
        <v>0</v>
      </c>
      <c r="CZ152" s="9" t="str">
        <f>IFERROR(VLOOKUP(A152,'FSI2020 Results'!B:H,4,0),"")</f>
        <v/>
      </c>
      <c r="DA152" s="9" t="str">
        <f>IFERROR(VLOOKUP(A152,'FSI2020 Results'!B:H,5,0),"")</f>
        <v/>
      </c>
      <c r="DB152" s="9" t="str">
        <f>IFERROR(VLOOKUP(A152,'FSI2020 Results'!B:H,6,0),"")</f>
        <v/>
      </c>
      <c r="DC152" s="9" t="str">
        <f>IFERROR(VLOOKUP($A152,'SS2020'!$A:$AB,24,0),"")</f>
        <v/>
      </c>
      <c r="DD152" s="9" t="str">
        <f>IFERROR(VLOOKUP($A152,'SS2020'!$A:$AB,25,0),"")</f>
        <v/>
      </c>
      <c r="DE152" s="9" t="str">
        <f>IFERROR(VLOOKUP($A152,'SS2020'!$A:$AB,26,0),"")</f>
        <v/>
      </c>
      <c r="DF152" s="9" t="str">
        <f>IFERROR(VLOOKUP($A152,'SS2020'!$A:$AB,27,0),"")</f>
        <v/>
      </c>
      <c r="DG152" s="39">
        <f>IFERROR(VLOOKUP(A152,'GSW2020'!A:D,4,0),"")</f>
        <v>2.8493639547377825E-5</v>
      </c>
      <c r="DH152" s="9">
        <f>IFERROR(VLOOKUP(A152,'GSW2020'!A:E,5,0),"")</f>
        <v>14936161</v>
      </c>
      <c r="DI152" s="9">
        <f t="shared" si="92"/>
        <v>1</v>
      </c>
      <c r="DJ152" s="9">
        <f t="shared" si="93"/>
        <v>0</v>
      </c>
      <c r="DK152" s="9">
        <f>IFERROR(IF(INDEX('FSI2020 Results'!A:A,MATCH('Country characteristics'!A41,'FSI2020 Results'!B:B,0))&lt;11,1,0),"")</f>
        <v>0</v>
      </c>
      <c r="DL152" s="9">
        <f>IFERROR(IF(INDEX('FSI2020 Results'!A:A,MATCH('Country characteristics'!A41,'FSI2020 Results'!B:B,0))&lt;16,1,0),"")</f>
        <v>0</v>
      </c>
      <c r="DM152" s="10">
        <f t="shared" si="94"/>
        <v>0</v>
      </c>
      <c r="DN152" s="9">
        <f t="shared" si="95"/>
        <v>0</v>
      </c>
      <c r="DO152" s="9">
        <f t="shared" si="96"/>
        <v>0</v>
      </c>
      <c r="DP152" s="10">
        <f t="shared" si="97"/>
        <v>0</v>
      </c>
      <c r="DQ152" s="9">
        <f t="shared" si="98"/>
        <v>0</v>
      </c>
      <c r="DR152" s="9">
        <f t="shared" si="99"/>
        <v>0</v>
      </c>
      <c r="DS152" s="9">
        <f t="shared" si="100"/>
        <v>0</v>
      </c>
      <c r="DT152" s="10">
        <f t="shared" si="101"/>
        <v>0</v>
      </c>
      <c r="DU152" s="10">
        <f t="shared" si="102"/>
        <v>0</v>
      </c>
      <c r="DV152" s="9">
        <f t="shared" si="103"/>
        <v>0</v>
      </c>
      <c r="DW152" s="9">
        <f t="shared" si="104"/>
        <v>0</v>
      </c>
      <c r="DX152" s="9">
        <f t="shared" si="105"/>
        <v>0</v>
      </c>
      <c r="DY152" s="10">
        <f t="shared" si="106"/>
        <v>0</v>
      </c>
      <c r="DZ152" s="9">
        <f t="shared" si="107"/>
        <v>0</v>
      </c>
      <c r="EA152" s="10">
        <f t="shared" si="108"/>
        <v>0</v>
      </c>
      <c r="EB152" s="9">
        <f t="shared" si="109"/>
        <v>0</v>
      </c>
      <c r="EC152" s="9">
        <f t="shared" si="110"/>
        <v>1</v>
      </c>
      <c r="ED152" s="9">
        <f t="shared" si="111"/>
        <v>1</v>
      </c>
      <c r="EE152" s="9">
        <f t="shared" si="112"/>
        <v>0</v>
      </c>
      <c r="EF152" s="9">
        <v>1</v>
      </c>
      <c r="EG152" s="9">
        <f t="shared" si="113"/>
        <v>0</v>
      </c>
      <c r="EH152" s="9">
        <f t="shared" si="114"/>
        <v>0</v>
      </c>
      <c r="EI152" s="9">
        <f t="shared" si="115"/>
        <v>0</v>
      </c>
      <c r="EJ152" s="9">
        <f t="shared" si="116"/>
        <v>1</v>
      </c>
      <c r="EK152" s="9">
        <f t="shared" si="117"/>
        <v>0</v>
      </c>
      <c r="EL152" s="9">
        <f t="shared" si="118"/>
        <v>0</v>
      </c>
      <c r="EM152" s="9">
        <f t="shared" si="119"/>
        <v>0</v>
      </c>
      <c r="EN152" s="9">
        <f t="shared" si="120"/>
        <v>0</v>
      </c>
      <c r="EO152" s="9">
        <f t="shared" si="121"/>
        <v>0</v>
      </c>
      <c r="EP152" s="9">
        <f t="shared" si="122"/>
        <v>0</v>
      </c>
      <c r="EQ152" s="9">
        <f t="shared" si="123"/>
        <v>1</v>
      </c>
      <c r="ER152" s="9">
        <f t="shared" si="124"/>
        <v>0</v>
      </c>
      <c r="ES152" s="9">
        <f t="shared" si="125"/>
        <v>0</v>
      </c>
      <c r="ET152" s="10">
        <f t="shared" si="126"/>
        <v>0</v>
      </c>
      <c r="EU152" s="10">
        <f t="shared" si="127"/>
        <v>0</v>
      </c>
      <c r="EV152" s="10">
        <f t="shared" si="128"/>
        <v>0</v>
      </c>
      <c r="EW152" s="10">
        <f t="shared" si="129"/>
        <v>1</v>
      </c>
      <c r="EX152" s="10">
        <f t="shared" si="130"/>
        <v>0</v>
      </c>
      <c r="EY152" s="10">
        <f t="shared" si="131"/>
        <v>0</v>
      </c>
      <c r="EZ152" s="10">
        <f t="shared" si="132"/>
        <v>0</v>
      </c>
      <c r="FA152" s="10">
        <f t="shared" si="133"/>
        <v>1</v>
      </c>
      <c r="FB152" s="10">
        <f t="shared" si="134"/>
        <v>0</v>
      </c>
      <c r="FC152" s="10">
        <f t="shared" si="135"/>
        <v>0</v>
      </c>
      <c r="FD152" s="10">
        <f t="shared" si="136"/>
        <v>0</v>
      </c>
      <c r="FE152" s="10">
        <f t="shared" si="137"/>
        <v>0</v>
      </c>
    </row>
    <row r="153" spans="1:161">
      <c r="A153" s="7" t="s">
        <v>903</v>
      </c>
      <c r="D153">
        <v>0</v>
      </c>
      <c r="E153">
        <v>0</v>
      </c>
      <c r="F153" s="7" t="s">
        <v>896</v>
      </c>
      <c r="H153" s="7" t="s">
        <v>903</v>
      </c>
      <c r="I153" s="8"/>
      <c r="J153" s="7" t="s">
        <v>896</v>
      </c>
      <c r="K153" s="7" t="s">
        <v>896</v>
      </c>
      <c r="L153" s="8">
        <v>0</v>
      </c>
      <c r="M153" s="8">
        <v>0</v>
      </c>
      <c r="N153" s="8">
        <v>0</v>
      </c>
      <c r="O153" s="8">
        <v>0</v>
      </c>
      <c r="P153" s="8">
        <v>0</v>
      </c>
      <c r="Q153" s="8">
        <v>0</v>
      </c>
      <c r="R153" s="8">
        <v>0</v>
      </c>
      <c r="S153" s="8">
        <v>0</v>
      </c>
      <c r="T153" s="8">
        <v>0</v>
      </c>
      <c r="U153" s="8">
        <v>0</v>
      </c>
      <c r="V153" s="8">
        <v>0</v>
      </c>
      <c r="W153" s="8">
        <v>0</v>
      </c>
      <c r="X153" s="8">
        <v>0</v>
      </c>
      <c r="Y153" s="8">
        <v>0</v>
      </c>
      <c r="Z153" s="8">
        <v>0</v>
      </c>
      <c r="AA153" s="8">
        <v>0</v>
      </c>
      <c r="AB153" s="7" t="s">
        <v>896</v>
      </c>
      <c r="AC153" s="1">
        <v>0</v>
      </c>
      <c r="AD153" s="1">
        <v>0</v>
      </c>
      <c r="AE153" s="7" t="s">
        <v>896</v>
      </c>
      <c r="AF153" s="8"/>
      <c r="AG153" s="8"/>
      <c r="AH153" s="7" t="s">
        <v>896</v>
      </c>
      <c r="AI153" s="8"/>
      <c r="AJ153" s="8"/>
      <c r="AK153" s="8"/>
      <c r="AL153" s="8"/>
      <c r="AM153" s="8"/>
      <c r="AN153" s="8"/>
      <c r="AO153" s="36" t="s">
        <v>896</v>
      </c>
      <c r="AP153" s="36" t="s">
        <v>896</v>
      </c>
      <c r="AQ153" s="36" t="s">
        <v>896</v>
      </c>
      <c r="AR153" s="36" t="s">
        <v>896</v>
      </c>
      <c r="AS153" s="36" t="s">
        <v>896</v>
      </c>
      <c r="AT153" s="36" t="s">
        <v>896</v>
      </c>
      <c r="AU153" s="36" t="s">
        <v>896</v>
      </c>
      <c r="AV153" s="36" t="s">
        <v>896</v>
      </c>
      <c r="AW153" s="36" t="s">
        <v>896</v>
      </c>
      <c r="AX153" s="36" t="s">
        <v>896</v>
      </c>
      <c r="AY153" s="36" t="s">
        <v>896</v>
      </c>
      <c r="AZ153" s="36" t="s">
        <v>896</v>
      </c>
      <c r="BA153" s="36" t="s">
        <v>896</v>
      </c>
      <c r="BB153" s="36" t="s">
        <v>896</v>
      </c>
      <c r="BC153" s="36" t="s">
        <v>896</v>
      </c>
      <c r="BD153" s="36" t="s">
        <v>896</v>
      </c>
      <c r="BE153" s="36" t="s">
        <v>896</v>
      </c>
      <c r="BF153" s="36" t="s">
        <v>896</v>
      </c>
      <c r="BG153" s="36" t="s">
        <v>896</v>
      </c>
      <c r="BH153" s="36" t="s">
        <v>896</v>
      </c>
      <c r="BI153" s="36" t="s">
        <v>896</v>
      </c>
      <c r="BJ153" s="36" t="s">
        <v>896</v>
      </c>
      <c r="BK153" s="36" t="s">
        <v>896</v>
      </c>
      <c r="BL153" s="36" t="s">
        <v>896</v>
      </c>
      <c r="BM153" s="8"/>
      <c r="BN153" s="8" t="s">
        <v>896</v>
      </c>
      <c r="BO153" s="7" t="s">
        <v>903</v>
      </c>
      <c r="BP153" s="8">
        <v>0</v>
      </c>
      <c r="BQ153" s="8">
        <v>0</v>
      </c>
      <c r="BR153" s="8"/>
      <c r="BS153" s="8">
        <v>0</v>
      </c>
      <c r="BT153" s="8"/>
      <c r="BU153" s="8"/>
      <c r="BV153" s="8"/>
      <c r="BW153" s="8"/>
      <c r="BX153" s="8"/>
      <c r="BY153" s="8"/>
      <c r="BZ153" s="8"/>
      <c r="CA153" s="7" t="s">
        <v>896</v>
      </c>
      <c r="CB153" s="8"/>
      <c r="CC153" s="8"/>
      <c r="CD153" s="8"/>
      <c r="CE153" s="8"/>
      <c r="CF153" s="8"/>
      <c r="CG153" s="8"/>
      <c r="CH153" s="8">
        <v>0</v>
      </c>
      <c r="CI153" s="8" t="s">
        <v>896</v>
      </c>
      <c r="CJ153" s="8" t="s">
        <v>896</v>
      </c>
      <c r="CK153" s="8" t="s">
        <v>896</v>
      </c>
      <c r="CL153" s="8" t="s">
        <v>896</v>
      </c>
      <c r="CM153" s="8" t="s">
        <v>896</v>
      </c>
      <c r="CN153" s="8" t="s">
        <v>896</v>
      </c>
      <c r="CO153" s="8" t="s">
        <v>896</v>
      </c>
      <c r="CP153" s="8" t="s">
        <v>896</v>
      </c>
      <c r="CQ153" s="8" t="s">
        <v>896</v>
      </c>
      <c r="CR153" s="8" t="s">
        <v>896</v>
      </c>
      <c r="CS153" s="8" t="s">
        <v>896</v>
      </c>
      <c r="CT153" s="8" t="s">
        <v>896</v>
      </c>
      <c r="CU153" s="8" t="s">
        <v>896</v>
      </c>
      <c r="CV153" s="8" t="s">
        <v>896</v>
      </c>
      <c r="CW153" s="8" t="s">
        <v>896</v>
      </c>
      <c r="CX153" s="8" t="s">
        <v>896</v>
      </c>
      <c r="CY153" s="8" t="s">
        <v>896</v>
      </c>
      <c r="CZ153" s="9" t="str">
        <f>IFERROR(VLOOKUP(A153,'FSI2020 Results'!B:H,4,0),"")</f>
        <v/>
      </c>
      <c r="DA153" s="9" t="str">
        <f>IFERROR(VLOOKUP(A153,'FSI2020 Results'!B:H,5,0),"")</f>
        <v/>
      </c>
      <c r="DB153" s="9" t="str">
        <f>IFERROR(VLOOKUP(A153,'FSI2020 Results'!B:H,6,0),"")</f>
        <v/>
      </c>
      <c r="DC153" s="9" t="str">
        <f>IFERROR(VLOOKUP($A153,'SS2020'!$A:$AB,24,0),"")</f>
        <v/>
      </c>
      <c r="DD153" s="9" t="str">
        <f>IFERROR(VLOOKUP($A153,'SS2020'!$A:$AB,25,0),"")</f>
        <v/>
      </c>
      <c r="DE153" s="9" t="str">
        <f>IFERROR(VLOOKUP($A153,'SS2020'!$A:$AB,26,0),"")</f>
        <v/>
      </c>
      <c r="DF153" s="9" t="str">
        <f>IFERROR(VLOOKUP($A153,'SS2020'!$A:$AB,27,0),"")</f>
        <v/>
      </c>
      <c r="DG153" s="39" t="str">
        <f>IFERROR(VLOOKUP(A153,'GSW2020'!A:D,4,0),"")</f>
        <v/>
      </c>
      <c r="DH153" s="9" t="str">
        <f>IFERROR(VLOOKUP(A153,'GSW2020'!A:E,5,0),"")</f>
        <v/>
      </c>
      <c r="DI153" s="9">
        <f t="shared" si="92"/>
        <v>1</v>
      </c>
      <c r="DJ153" s="9">
        <f t="shared" si="93"/>
        <v>0</v>
      </c>
      <c r="DK153" s="9">
        <f>IFERROR(IF(INDEX('FSI2020 Results'!A:A,MATCH('Country characteristics'!A43,'FSI2020 Results'!B:B,0))&lt;11,1,0),"")</f>
        <v>0</v>
      </c>
      <c r="DL153" s="9">
        <f>IFERROR(IF(INDEX('FSI2020 Results'!A:A,MATCH('Country characteristics'!A43,'FSI2020 Results'!B:B,0))&lt;16,1,0),"")</f>
        <v>0</v>
      </c>
      <c r="DM153" s="10">
        <f t="shared" si="94"/>
        <v>0</v>
      </c>
      <c r="DN153" s="9">
        <f t="shared" si="95"/>
        <v>0</v>
      </c>
      <c r="DO153" s="9">
        <f t="shared" si="96"/>
        <v>0</v>
      </c>
      <c r="DP153" s="10">
        <f t="shared" si="97"/>
        <v>0</v>
      </c>
      <c r="DQ153" s="9">
        <f t="shared" si="98"/>
        <v>0</v>
      </c>
      <c r="DR153" s="9">
        <f t="shared" si="99"/>
        <v>0</v>
      </c>
      <c r="DS153" s="9">
        <f t="shared" si="100"/>
        <v>0</v>
      </c>
      <c r="DT153" s="10">
        <f t="shared" si="101"/>
        <v>0</v>
      </c>
      <c r="DU153" s="10">
        <f t="shared" si="102"/>
        <v>0</v>
      </c>
      <c r="DV153" s="9">
        <f t="shared" si="103"/>
        <v>0</v>
      </c>
      <c r="DW153" s="9">
        <f t="shared" si="104"/>
        <v>0</v>
      </c>
      <c r="DX153" s="9">
        <f t="shared" si="105"/>
        <v>0</v>
      </c>
      <c r="DY153" s="10">
        <f t="shared" si="106"/>
        <v>0</v>
      </c>
      <c r="DZ153" s="9">
        <f t="shared" si="107"/>
        <v>0</v>
      </c>
      <c r="EA153" s="10">
        <f t="shared" si="108"/>
        <v>0</v>
      </c>
      <c r="EB153" s="9">
        <f t="shared" si="109"/>
        <v>0</v>
      </c>
      <c r="EC153" s="9">
        <f t="shared" si="110"/>
        <v>1</v>
      </c>
      <c r="ED153" s="9">
        <f t="shared" si="111"/>
        <v>1</v>
      </c>
      <c r="EE153" s="9">
        <f t="shared" si="112"/>
        <v>0</v>
      </c>
      <c r="EF153" s="9">
        <v>1</v>
      </c>
      <c r="EG153" s="9">
        <f t="shared" si="113"/>
        <v>0</v>
      </c>
      <c r="EH153" s="9">
        <f t="shared" si="114"/>
        <v>0</v>
      </c>
      <c r="EI153" s="9">
        <f t="shared" si="115"/>
        <v>0</v>
      </c>
      <c r="EJ153" s="9">
        <f t="shared" si="116"/>
        <v>0</v>
      </c>
      <c r="EK153" s="9">
        <f t="shared" si="117"/>
        <v>0</v>
      </c>
      <c r="EL153" s="9">
        <f t="shared" si="118"/>
        <v>0</v>
      </c>
      <c r="EM153" s="9">
        <f t="shared" si="119"/>
        <v>0</v>
      </c>
      <c r="EN153" s="9">
        <f t="shared" si="120"/>
        <v>0</v>
      </c>
      <c r="EO153" s="9">
        <f t="shared" si="121"/>
        <v>0</v>
      </c>
      <c r="EP153" s="9">
        <f t="shared" si="122"/>
        <v>0</v>
      </c>
      <c r="EQ153" s="9">
        <f t="shared" si="123"/>
        <v>0</v>
      </c>
      <c r="ER153" s="9">
        <f t="shared" si="124"/>
        <v>0</v>
      </c>
      <c r="ES153" s="9">
        <f t="shared" si="125"/>
        <v>0</v>
      </c>
      <c r="ET153" s="10" t="str">
        <f t="shared" si="126"/>
        <v/>
      </c>
      <c r="EU153" s="10" t="str">
        <f t="shared" si="127"/>
        <v/>
      </c>
      <c r="EV153" s="10" t="str">
        <f t="shared" si="128"/>
        <v/>
      </c>
      <c r="EW153" s="10" t="str">
        <f t="shared" si="129"/>
        <v/>
      </c>
      <c r="EX153" s="10" t="str">
        <f t="shared" si="130"/>
        <v/>
      </c>
      <c r="EY153" s="10" t="str">
        <f t="shared" si="131"/>
        <v/>
      </c>
      <c r="EZ153" s="10" t="str">
        <f t="shared" si="132"/>
        <v/>
      </c>
      <c r="FA153" s="10" t="str">
        <f t="shared" si="133"/>
        <v/>
      </c>
      <c r="FB153" s="10" t="str">
        <f t="shared" si="134"/>
        <v/>
      </c>
      <c r="FC153" s="10" t="str">
        <f t="shared" si="135"/>
        <v/>
      </c>
      <c r="FD153" s="10" t="str">
        <f t="shared" si="136"/>
        <v/>
      </c>
      <c r="FE153" s="10" t="str">
        <f t="shared" si="137"/>
        <v/>
      </c>
    </row>
    <row r="154" spans="1:161">
      <c r="A154" t="s">
        <v>704</v>
      </c>
      <c r="D154">
        <v>0</v>
      </c>
      <c r="E154">
        <v>0</v>
      </c>
      <c r="F154" t="s">
        <v>705</v>
      </c>
      <c r="G154" t="s">
        <v>706</v>
      </c>
      <c r="H154" t="s">
        <v>704</v>
      </c>
      <c r="I154" s="8">
        <v>1</v>
      </c>
      <c r="J154" s="7" t="s">
        <v>1135</v>
      </c>
      <c r="K154" s="7" t="s">
        <v>1128</v>
      </c>
      <c r="L154" s="8">
        <v>0</v>
      </c>
      <c r="M154" s="8">
        <v>0</v>
      </c>
      <c r="N154" s="8">
        <v>0</v>
      </c>
      <c r="O154" s="8">
        <v>1</v>
      </c>
      <c r="P154" s="8">
        <v>0</v>
      </c>
      <c r="Q154" s="8">
        <v>0</v>
      </c>
      <c r="R154" s="8">
        <v>0</v>
      </c>
      <c r="S154" s="8">
        <v>0</v>
      </c>
      <c r="T154" s="8">
        <v>0</v>
      </c>
      <c r="U154" s="8">
        <v>0</v>
      </c>
      <c r="V154" s="8">
        <v>0</v>
      </c>
      <c r="W154" s="8">
        <v>0</v>
      </c>
      <c r="X154" s="8">
        <v>0</v>
      </c>
      <c r="Y154" s="8">
        <v>0</v>
      </c>
      <c r="Z154" s="8">
        <v>0</v>
      </c>
      <c r="AA154" s="8">
        <v>1</v>
      </c>
      <c r="AB154" s="7" t="s">
        <v>1135</v>
      </c>
      <c r="AC154" s="1">
        <v>1</v>
      </c>
      <c r="AD154" s="1">
        <v>0</v>
      </c>
      <c r="AE154" s="7" t="s">
        <v>1136</v>
      </c>
      <c r="AF154" s="8">
        <v>1976814277</v>
      </c>
      <c r="AG154" s="8"/>
      <c r="AH154" s="7" t="s">
        <v>896</v>
      </c>
      <c r="AI154" s="8"/>
      <c r="AJ154" s="8"/>
      <c r="AK154" s="8"/>
      <c r="AL154" s="8"/>
      <c r="AM154" s="8"/>
      <c r="AN154" s="8"/>
      <c r="AO154" s="36" t="s">
        <v>896</v>
      </c>
      <c r="AP154" s="36" t="s">
        <v>896</v>
      </c>
      <c r="AQ154" s="36" t="s">
        <v>896</v>
      </c>
      <c r="AR154" s="36" t="s">
        <v>896</v>
      </c>
      <c r="AS154" s="36" t="s">
        <v>896</v>
      </c>
      <c r="AT154" s="36" t="s">
        <v>896</v>
      </c>
      <c r="AU154" s="36" t="s">
        <v>896</v>
      </c>
      <c r="AV154" s="36" t="s">
        <v>896</v>
      </c>
      <c r="AW154" s="36" t="s">
        <v>896</v>
      </c>
      <c r="AX154" s="36" t="s">
        <v>896</v>
      </c>
      <c r="AY154" s="36" t="s">
        <v>896</v>
      </c>
      <c r="AZ154" s="36" t="s">
        <v>896</v>
      </c>
      <c r="BA154" s="36" t="s">
        <v>896</v>
      </c>
      <c r="BB154" s="36" t="s">
        <v>896</v>
      </c>
      <c r="BC154" s="36" t="s">
        <v>896</v>
      </c>
      <c r="BD154" s="36" t="s">
        <v>896</v>
      </c>
      <c r="BE154" s="36" t="s">
        <v>896</v>
      </c>
      <c r="BF154" s="36" t="s">
        <v>896</v>
      </c>
      <c r="BG154" s="36" t="s">
        <v>896</v>
      </c>
      <c r="BH154" s="36" t="s">
        <v>896</v>
      </c>
      <c r="BI154" s="36" t="s">
        <v>896</v>
      </c>
      <c r="BJ154" s="36" t="s">
        <v>896</v>
      </c>
      <c r="BK154" s="36" t="s">
        <v>896</v>
      </c>
      <c r="BL154" s="36" t="s">
        <v>896</v>
      </c>
      <c r="BM154" s="8">
        <v>4.5500000851461664E-6</v>
      </c>
      <c r="BN154" s="8" t="s">
        <v>896</v>
      </c>
      <c r="BO154" t="s">
        <v>704</v>
      </c>
      <c r="BP154" s="8">
        <v>0</v>
      </c>
      <c r="BQ154" s="8">
        <v>0</v>
      </c>
      <c r="BR154" s="8">
        <v>0</v>
      </c>
      <c r="BS154" s="8">
        <v>0</v>
      </c>
      <c r="BT154" s="8"/>
      <c r="BU154" s="8"/>
      <c r="BV154" s="8"/>
      <c r="BW154" s="8"/>
      <c r="BX154" s="8">
        <v>1.5498893802923668E-5</v>
      </c>
      <c r="BY154" s="8"/>
      <c r="BZ154" s="8">
        <v>1</v>
      </c>
      <c r="CA154" s="7" t="s">
        <v>896</v>
      </c>
      <c r="CB154" s="8">
        <v>1976814277</v>
      </c>
      <c r="CC154" s="8">
        <v>59</v>
      </c>
      <c r="CD154" s="8"/>
      <c r="CE154" s="8"/>
      <c r="CF154" s="8">
        <v>0.25</v>
      </c>
      <c r="CG154" s="8">
        <v>1143538.701559</v>
      </c>
      <c r="CH154" s="8">
        <v>0</v>
      </c>
      <c r="CI154" s="8" t="s">
        <v>1014</v>
      </c>
      <c r="CJ154" s="8">
        <v>0</v>
      </c>
      <c r="CK154" s="8">
        <v>0</v>
      </c>
      <c r="CL154" s="8">
        <v>0</v>
      </c>
      <c r="CM154" s="8">
        <v>0</v>
      </c>
      <c r="CN154" s="8">
        <v>0</v>
      </c>
      <c r="CO154" s="8">
        <v>0</v>
      </c>
      <c r="CP154" s="8">
        <v>0</v>
      </c>
      <c r="CQ154" s="8">
        <v>0</v>
      </c>
      <c r="CR154" s="8">
        <v>0</v>
      </c>
      <c r="CS154" s="8">
        <v>0</v>
      </c>
      <c r="CT154" s="8">
        <v>1</v>
      </c>
      <c r="CU154" s="8">
        <v>0</v>
      </c>
      <c r="CV154" s="8">
        <v>0</v>
      </c>
      <c r="CW154" s="8">
        <v>0</v>
      </c>
      <c r="CX154" s="8">
        <v>0</v>
      </c>
      <c r="CY154" s="8">
        <v>0</v>
      </c>
      <c r="CZ154" s="9" t="str">
        <f>IFERROR(VLOOKUP(A154,'FSI2020 Results'!B:H,4,0),"")</f>
        <v/>
      </c>
      <c r="DA154" s="9" t="str">
        <f>IFERROR(VLOOKUP(A154,'FSI2020 Results'!B:H,5,0),"")</f>
        <v/>
      </c>
      <c r="DB154" s="9" t="str">
        <f>IFERROR(VLOOKUP(A154,'FSI2020 Results'!B:H,6,0),"")</f>
        <v/>
      </c>
      <c r="DC154" s="9" t="str">
        <f>IFERROR(VLOOKUP($A154,'SS2020'!$A:$AB,24,0),"")</f>
        <v/>
      </c>
      <c r="DD154" s="9" t="str">
        <f>IFERROR(VLOOKUP($A154,'SS2020'!$A:$AB,25,0),"")</f>
        <v/>
      </c>
      <c r="DE154" s="9" t="str">
        <f>IFERROR(VLOOKUP($A154,'SS2020'!$A:$AB,26,0),"")</f>
        <v/>
      </c>
      <c r="DF154" s="9" t="str">
        <f>IFERROR(VLOOKUP($A154,'SS2020'!$A:$AB,27,0),"")</f>
        <v/>
      </c>
      <c r="DG154" s="39">
        <f>IFERROR(VLOOKUP(A154,'GSW2020'!A:D,4,0),"")</f>
        <v>2.1815230866195634E-6</v>
      </c>
      <c r="DH154" s="9">
        <f>IFERROR(VLOOKUP(A154,'GSW2020'!A:E,5,0),"")</f>
        <v>1143538.75</v>
      </c>
      <c r="DI154" s="9">
        <f t="shared" si="92"/>
        <v>1</v>
      </c>
      <c r="DJ154" s="9">
        <f t="shared" si="93"/>
        <v>0</v>
      </c>
      <c r="DK154" s="9">
        <f>IFERROR(IF(INDEX('FSI2020 Results'!A:A,MATCH('Country characteristics'!A45,'FSI2020 Results'!B:B,0))&lt;11,1,0),"")</f>
        <v>0</v>
      </c>
      <c r="DL154" s="9">
        <f>IFERROR(IF(INDEX('FSI2020 Results'!A:A,MATCH('Country characteristics'!A45,'FSI2020 Results'!B:B,0))&lt;16,1,0),"")</f>
        <v>0</v>
      </c>
      <c r="DM154" s="10">
        <f t="shared" si="94"/>
        <v>0</v>
      </c>
      <c r="DN154" s="9">
        <f t="shared" si="95"/>
        <v>0</v>
      </c>
      <c r="DO154" s="9">
        <f t="shared" si="96"/>
        <v>0</v>
      </c>
      <c r="DP154" s="10">
        <f t="shared" si="97"/>
        <v>0</v>
      </c>
      <c r="DQ154" s="9">
        <f t="shared" si="98"/>
        <v>0</v>
      </c>
      <c r="DR154" s="9">
        <f t="shared" si="99"/>
        <v>0</v>
      </c>
      <c r="DS154" s="9">
        <f t="shared" si="100"/>
        <v>0</v>
      </c>
      <c r="DT154" s="10">
        <f t="shared" si="101"/>
        <v>0</v>
      </c>
      <c r="DU154" s="10">
        <f t="shared" si="102"/>
        <v>0</v>
      </c>
      <c r="DV154" s="9">
        <f t="shared" si="103"/>
        <v>0</v>
      </c>
      <c r="DW154" s="9">
        <f t="shared" si="104"/>
        <v>0</v>
      </c>
      <c r="DX154" s="9">
        <f t="shared" si="105"/>
        <v>0</v>
      </c>
      <c r="DY154" s="10">
        <f t="shared" si="106"/>
        <v>0</v>
      </c>
      <c r="DZ154" s="9">
        <f t="shared" si="107"/>
        <v>0</v>
      </c>
      <c r="EA154" s="10">
        <f t="shared" si="108"/>
        <v>0</v>
      </c>
      <c r="EB154" s="9">
        <f t="shared" si="109"/>
        <v>0</v>
      </c>
      <c r="EC154" s="9">
        <f t="shared" si="110"/>
        <v>1</v>
      </c>
      <c r="ED154" s="9">
        <f t="shared" si="111"/>
        <v>1</v>
      </c>
      <c r="EE154" s="9">
        <f t="shared" si="112"/>
        <v>0</v>
      </c>
      <c r="EF154" s="9">
        <v>1</v>
      </c>
      <c r="EG154" s="9">
        <f t="shared" si="113"/>
        <v>0</v>
      </c>
      <c r="EH154" s="9">
        <f t="shared" si="114"/>
        <v>0</v>
      </c>
      <c r="EI154" s="9">
        <f t="shared" si="115"/>
        <v>0</v>
      </c>
      <c r="EJ154" s="9">
        <f t="shared" si="116"/>
        <v>0</v>
      </c>
      <c r="EK154" s="9">
        <f t="shared" si="117"/>
        <v>1</v>
      </c>
      <c r="EL154" s="9">
        <f t="shared" si="118"/>
        <v>0</v>
      </c>
      <c r="EM154" s="9">
        <f t="shared" si="119"/>
        <v>0</v>
      </c>
      <c r="EN154" s="9">
        <f t="shared" si="120"/>
        <v>1</v>
      </c>
      <c r="EO154" s="9">
        <f t="shared" si="121"/>
        <v>0</v>
      </c>
      <c r="EP154" s="9">
        <f t="shared" si="122"/>
        <v>0</v>
      </c>
      <c r="EQ154" s="9">
        <f t="shared" si="123"/>
        <v>1</v>
      </c>
      <c r="ER154" s="9">
        <f t="shared" si="124"/>
        <v>0</v>
      </c>
      <c r="ES154" s="9">
        <f t="shared" si="125"/>
        <v>0</v>
      </c>
      <c r="ET154" s="10">
        <f t="shared" si="126"/>
        <v>0</v>
      </c>
      <c r="EU154" s="10">
        <f t="shared" si="127"/>
        <v>0</v>
      </c>
      <c r="EV154" s="10">
        <f t="shared" si="128"/>
        <v>0</v>
      </c>
      <c r="EW154" s="10">
        <f t="shared" si="129"/>
        <v>0</v>
      </c>
      <c r="EX154" s="10">
        <f t="shared" si="130"/>
        <v>0</v>
      </c>
      <c r="EY154" s="10">
        <f t="shared" si="131"/>
        <v>0</v>
      </c>
      <c r="EZ154" s="10">
        <f t="shared" si="132"/>
        <v>1</v>
      </c>
      <c r="FA154" s="10">
        <f t="shared" si="133"/>
        <v>0</v>
      </c>
      <c r="FB154" s="10">
        <f t="shared" si="134"/>
        <v>0</v>
      </c>
      <c r="FC154" s="10">
        <f t="shared" si="135"/>
        <v>0</v>
      </c>
      <c r="FD154" s="10">
        <f t="shared" si="136"/>
        <v>0</v>
      </c>
      <c r="FE154" s="10">
        <f t="shared" si="137"/>
        <v>0</v>
      </c>
    </row>
    <row r="155" spans="1:161">
      <c r="A155" t="s">
        <v>772</v>
      </c>
      <c r="D155">
        <v>0</v>
      </c>
      <c r="E155">
        <v>0</v>
      </c>
      <c r="F155" t="s">
        <v>773</v>
      </c>
      <c r="G155" t="s">
        <v>774</v>
      </c>
      <c r="H155" t="s">
        <v>772</v>
      </c>
      <c r="I155" s="8">
        <v>1</v>
      </c>
      <c r="J155" s="7" t="s">
        <v>1135</v>
      </c>
      <c r="K155" s="7" t="s">
        <v>1128</v>
      </c>
      <c r="L155" s="8">
        <v>0</v>
      </c>
      <c r="M155" s="8">
        <v>0</v>
      </c>
      <c r="N155" s="8">
        <v>0</v>
      </c>
      <c r="O155" s="8">
        <v>0</v>
      </c>
      <c r="P155" s="8">
        <v>0</v>
      </c>
      <c r="Q155" s="8">
        <v>0</v>
      </c>
      <c r="R155" s="8">
        <v>0</v>
      </c>
      <c r="S155" s="8">
        <v>0</v>
      </c>
      <c r="T155" s="8">
        <v>0</v>
      </c>
      <c r="U155" s="8">
        <v>0</v>
      </c>
      <c r="V155" s="8">
        <v>0</v>
      </c>
      <c r="W155" s="8">
        <v>0</v>
      </c>
      <c r="X155" s="8">
        <v>0</v>
      </c>
      <c r="Y155" s="8">
        <v>0</v>
      </c>
      <c r="Z155" s="8">
        <v>0</v>
      </c>
      <c r="AA155" s="8">
        <v>0</v>
      </c>
      <c r="AB155" s="7" t="s">
        <v>1135</v>
      </c>
      <c r="AC155" s="1">
        <v>1</v>
      </c>
      <c r="AD155" s="1">
        <v>0</v>
      </c>
      <c r="AE155" s="7" t="s">
        <v>1166</v>
      </c>
      <c r="AF155" s="8">
        <v>2219894702</v>
      </c>
      <c r="AG155" s="8"/>
      <c r="AH155" s="7" t="s">
        <v>896</v>
      </c>
      <c r="AI155" s="8"/>
      <c r="AJ155" s="8"/>
      <c r="AK155" s="8"/>
      <c r="AL155" s="8"/>
      <c r="AM155" s="8"/>
      <c r="AN155" s="8"/>
      <c r="AO155" s="36" t="s">
        <v>896</v>
      </c>
      <c r="AP155" s="36" t="s">
        <v>896</v>
      </c>
      <c r="AQ155" s="36" t="s">
        <v>896</v>
      </c>
      <c r="AR155" s="36" t="s">
        <v>896</v>
      </c>
      <c r="AS155" s="36" t="s">
        <v>896</v>
      </c>
      <c r="AT155" s="36" t="s">
        <v>896</v>
      </c>
      <c r="AU155" s="36" t="s">
        <v>896</v>
      </c>
      <c r="AV155" s="36" t="s">
        <v>896</v>
      </c>
      <c r="AW155" s="36" t="s">
        <v>896</v>
      </c>
      <c r="AX155" s="36" t="s">
        <v>896</v>
      </c>
      <c r="AY155" s="36" t="s">
        <v>896</v>
      </c>
      <c r="AZ155" s="36" t="s">
        <v>896</v>
      </c>
      <c r="BA155" s="36" t="s">
        <v>896</v>
      </c>
      <c r="BB155" s="36" t="s">
        <v>896</v>
      </c>
      <c r="BC155" s="36" t="s">
        <v>896</v>
      </c>
      <c r="BD155" s="36" t="s">
        <v>896</v>
      </c>
      <c r="BE155" s="36" t="s">
        <v>896</v>
      </c>
      <c r="BF155" s="36" t="s">
        <v>896</v>
      </c>
      <c r="BG155" s="36" t="s">
        <v>896</v>
      </c>
      <c r="BH155" s="36" t="s">
        <v>896</v>
      </c>
      <c r="BI155" s="36" t="s">
        <v>896</v>
      </c>
      <c r="BJ155" s="36" t="s">
        <v>896</v>
      </c>
      <c r="BK155" s="36" t="s">
        <v>896</v>
      </c>
      <c r="BL155" s="36" t="s">
        <v>896</v>
      </c>
      <c r="BM155" s="8">
        <v>5.339999802345119E-7</v>
      </c>
      <c r="BN155" s="8" t="s">
        <v>896</v>
      </c>
      <c r="BO155" t="s">
        <v>772</v>
      </c>
      <c r="BP155" s="8">
        <v>0</v>
      </c>
      <c r="BQ155" s="8">
        <v>0</v>
      </c>
      <c r="BR155" s="8">
        <v>0</v>
      </c>
      <c r="BS155" s="8">
        <v>0</v>
      </c>
      <c r="BT155" s="8"/>
      <c r="BU155" s="8"/>
      <c r="BV155" s="8"/>
      <c r="BW155" s="8"/>
      <c r="BX155" s="8">
        <v>8.2591485123954524E-7</v>
      </c>
      <c r="BY155" s="8"/>
      <c r="BZ155" s="8">
        <v>0</v>
      </c>
      <c r="CA155" s="7" t="s">
        <v>896</v>
      </c>
      <c r="CB155" s="8">
        <v>2219894702</v>
      </c>
      <c r="CC155" s="8">
        <v>0</v>
      </c>
      <c r="CD155" s="8"/>
      <c r="CE155" s="8"/>
      <c r="CF155" s="8"/>
      <c r="CG155" s="8"/>
      <c r="CH155" s="8">
        <v>0</v>
      </c>
      <c r="CI155" s="8" t="s">
        <v>1014</v>
      </c>
      <c r="CJ155" s="8">
        <v>0</v>
      </c>
      <c r="CK155" s="8">
        <v>0</v>
      </c>
      <c r="CL155" s="8">
        <v>1</v>
      </c>
      <c r="CM155" s="8">
        <v>0</v>
      </c>
      <c r="CN155" s="8">
        <v>0</v>
      </c>
      <c r="CO155" s="8">
        <v>0</v>
      </c>
      <c r="CP155" s="8">
        <v>0</v>
      </c>
      <c r="CQ155" s="8">
        <v>0</v>
      </c>
      <c r="CR155" s="8">
        <v>0</v>
      </c>
      <c r="CS155" s="8">
        <v>0</v>
      </c>
      <c r="CT155" s="8">
        <v>1</v>
      </c>
      <c r="CU155" s="8">
        <v>0</v>
      </c>
      <c r="CV155" s="8">
        <v>0</v>
      </c>
      <c r="CW155" s="8">
        <v>0</v>
      </c>
      <c r="CX155" s="8">
        <v>0</v>
      </c>
      <c r="CY155" s="8">
        <v>0</v>
      </c>
      <c r="CZ155" s="9" t="str">
        <f>IFERROR(VLOOKUP(A155,'FSI2020 Results'!B:H,4,0),"")</f>
        <v/>
      </c>
      <c r="DA155" s="9" t="str">
        <f>IFERROR(VLOOKUP(A155,'FSI2020 Results'!B:H,5,0),"")</f>
        <v/>
      </c>
      <c r="DB155" s="9" t="str">
        <f>IFERROR(VLOOKUP(A155,'FSI2020 Results'!B:H,6,0),"")</f>
        <v/>
      </c>
      <c r="DC155" s="9" t="str">
        <f>IFERROR(VLOOKUP($A155,'SS2020'!$A:$AB,24,0),"")</f>
        <v/>
      </c>
      <c r="DD155" s="9" t="str">
        <f>IFERROR(VLOOKUP($A155,'SS2020'!$A:$AB,25,0),"")</f>
        <v/>
      </c>
      <c r="DE155" s="9" t="str">
        <f>IFERROR(VLOOKUP($A155,'SS2020'!$A:$AB,26,0),"")</f>
        <v/>
      </c>
      <c r="DF155" s="9" t="str">
        <f>IFERROR(VLOOKUP($A155,'SS2020'!$A:$AB,27,0),"")</f>
        <v/>
      </c>
      <c r="DG155" s="39">
        <f>IFERROR(VLOOKUP(A155,'GSW2020'!A:D,4,0),"")</f>
        <v>1.6996530405322119E-7</v>
      </c>
      <c r="DH155" s="9">
        <f>IFERROR(VLOOKUP(A155,'GSW2020'!A:E,5,0),"")</f>
        <v>89094.59375</v>
      </c>
      <c r="DI155" s="9">
        <f t="shared" si="92"/>
        <v>1</v>
      </c>
      <c r="DJ155" s="9">
        <f t="shared" si="93"/>
        <v>0</v>
      </c>
      <c r="DK155" s="9">
        <f>IFERROR(IF(INDEX('FSI2020 Results'!A:A,MATCH('Country characteristics'!A47,'FSI2020 Results'!B:B,0))&lt;11,1,0),"")</f>
        <v>0</v>
      </c>
      <c r="DL155" s="9">
        <f>IFERROR(IF(INDEX('FSI2020 Results'!A:A,MATCH('Country characteristics'!A47,'FSI2020 Results'!B:B,0))&lt;16,1,0),"")</f>
        <v>0</v>
      </c>
      <c r="DM155" s="10">
        <f t="shared" si="94"/>
        <v>0</v>
      </c>
      <c r="DN155" s="9">
        <f t="shared" si="95"/>
        <v>0</v>
      </c>
      <c r="DO155" s="9">
        <f t="shared" si="96"/>
        <v>0</v>
      </c>
      <c r="DP155" s="10">
        <f t="shared" si="97"/>
        <v>0</v>
      </c>
      <c r="DQ155" s="9">
        <f t="shared" si="98"/>
        <v>0</v>
      </c>
      <c r="DR155" s="9">
        <f t="shared" si="99"/>
        <v>0</v>
      </c>
      <c r="DS155" s="9">
        <f t="shared" si="100"/>
        <v>0</v>
      </c>
      <c r="DT155" s="10">
        <f t="shared" si="101"/>
        <v>0</v>
      </c>
      <c r="DU155" s="10">
        <f t="shared" si="102"/>
        <v>0</v>
      </c>
      <c r="DV155" s="9">
        <f t="shared" si="103"/>
        <v>0</v>
      </c>
      <c r="DW155" s="9">
        <f t="shared" si="104"/>
        <v>0</v>
      </c>
      <c r="DX155" s="9">
        <f t="shared" si="105"/>
        <v>0</v>
      </c>
      <c r="DY155" s="10">
        <f t="shared" si="106"/>
        <v>0</v>
      </c>
      <c r="DZ155" s="9">
        <f t="shared" si="107"/>
        <v>0</v>
      </c>
      <c r="EA155" s="10">
        <f t="shared" si="108"/>
        <v>0</v>
      </c>
      <c r="EB155" s="9">
        <f t="shared" si="109"/>
        <v>0</v>
      </c>
      <c r="EC155" s="9">
        <f t="shared" si="110"/>
        <v>1</v>
      </c>
      <c r="ED155" s="9">
        <f t="shared" si="111"/>
        <v>1</v>
      </c>
      <c r="EE155" s="9">
        <f t="shared" si="112"/>
        <v>0</v>
      </c>
      <c r="EF155" s="9">
        <v>1</v>
      </c>
      <c r="EG155" s="9">
        <f t="shared" si="113"/>
        <v>0</v>
      </c>
      <c r="EH155" s="9">
        <f t="shared" si="114"/>
        <v>0</v>
      </c>
      <c r="EI155" s="9">
        <f t="shared" si="115"/>
        <v>0</v>
      </c>
      <c r="EJ155" s="9">
        <f t="shared" si="116"/>
        <v>0</v>
      </c>
      <c r="EK155" s="9">
        <f t="shared" si="117"/>
        <v>1</v>
      </c>
      <c r="EL155" s="9">
        <f t="shared" si="118"/>
        <v>0</v>
      </c>
      <c r="EM155" s="9">
        <f t="shared" si="119"/>
        <v>0</v>
      </c>
      <c r="EN155" s="9">
        <f t="shared" si="120"/>
        <v>1</v>
      </c>
      <c r="EO155" s="9">
        <f t="shared" si="121"/>
        <v>0</v>
      </c>
      <c r="EP155" s="9">
        <f t="shared" si="122"/>
        <v>1</v>
      </c>
      <c r="EQ155" s="9">
        <f t="shared" si="123"/>
        <v>0</v>
      </c>
      <c r="ER155" s="9">
        <f t="shared" si="124"/>
        <v>0</v>
      </c>
      <c r="ES155" s="9">
        <f t="shared" si="125"/>
        <v>0</v>
      </c>
      <c r="ET155" s="10">
        <f t="shared" si="126"/>
        <v>0</v>
      </c>
      <c r="EU155" s="10">
        <f t="shared" si="127"/>
        <v>0</v>
      </c>
      <c r="EV155" s="10">
        <f t="shared" si="128"/>
        <v>0</v>
      </c>
      <c r="EW155" s="10">
        <f t="shared" si="129"/>
        <v>1</v>
      </c>
      <c r="EX155" s="10">
        <f t="shared" si="130"/>
        <v>0</v>
      </c>
      <c r="EY155" s="10">
        <f t="shared" si="131"/>
        <v>0</v>
      </c>
      <c r="EZ155" s="10">
        <f t="shared" si="132"/>
        <v>1</v>
      </c>
      <c r="FA155" s="10">
        <f t="shared" si="133"/>
        <v>0</v>
      </c>
      <c r="FB155" s="10">
        <f t="shared" si="134"/>
        <v>0</v>
      </c>
      <c r="FC155" s="10">
        <f t="shared" si="135"/>
        <v>0</v>
      </c>
      <c r="FD155" s="10">
        <f t="shared" si="136"/>
        <v>0</v>
      </c>
      <c r="FE155" s="10">
        <f t="shared" si="137"/>
        <v>0</v>
      </c>
    </row>
    <row r="156" spans="1:161">
      <c r="A156" s="7" t="s">
        <v>904</v>
      </c>
      <c r="D156">
        <v>0</v>
      </c>
      <c r="E156">
        <v>0</v>
      </c>
      <c r="F156" s="7" t="s">
        <v>896</v>
      </c>
      <c r="H156" s="7" t="s">
        <v>904</v>
      </c>
      <c r="I156" s="8"/>
      <c r="J156" s="7" t="s">
        <v>896</v>
      </c>
      <c r="K156" s="7" t="s">
        <v>896</v>
      </c>
      <c r="L156" s="8">
        <v>0</v>
      </c>
      <c r="M156" s="8">
        <v>0</v>
      </c>
      <c r="N156" s="8">
        <v>0</v>
      </c>
      <c r="O156" s="8">
        <v>0</v>
      </c>
      <c r="P156" s="8">
        <v>0</v>
      </c>
      <c r="Q156" s="8">
        <v>0</v>
      </c>
      <c r="R156" s="8">
        <v>0</v>
      </c>
      <c r="S156" s="8">
        <v>0</v>
      </c>
      <c r="T156" s="8">
        <v>0</v>
      </c>
      <c r="U156" s="8">
        <v>0</v>
      </c>
      <c r="V156" s="8">
        <v>0</v>
      </c>
      <c r="W156" s="8">
        <v>0</v>
      </c>
      <c r="X156" s="8">
        <v>0</v>
      </c>
      <c r="Y156" s="8">
        <v>0</v>
      </c>
      <c r="Z156" s="8">
        <v>0</v>
      </c>
      <c r="AA156" s="8">
        <v>0</v>
      </c>
      <c r="AB156" s="7" t="s">
        <v>896</v>
      </c>
      <c r="AC156" s="1">
        <v>0</v>
      </c>
      <c r="AD156" s="1">
        <v>0</v>
      </c>
      <c r="AE156" s="7" t="s">
        <v>896</v>
      </c>
      <c r="AF156" s="8"/>
      <c r="AG156" s="8"/>
      <c r="AH156" s="7" t="s">
        <v>896</v>
      </c>
      <c r="AI156" s="8"/>
      <c r="AJ156" s="8"/>
      <c r="AK156" s="8"/>
      <c r="AL156" s="8"/>
      <c r="AM156" s="8"/>
      <c r="AN156" s="8"/>
      <c r="AO156" s="36" t="s">
        <v>896</v>
      </c>
      <c r="AP156" s="36" t="s">
        <v>896</v>
      </c>
      <c r="AQ156" s="36" t="s">
        <v>896</v>
      </c>
      <c r="AR156" s="36" t="s">
        <v>896</v>
      </c>
      <c r="AS156" s="36" t="s">
        <v>896</v>
      </c>
      <c r="AT156" s="36" t="s">
        <v>896</v>
      </c>
      <c r="AU156" s="36" t="s">
        <v>896</v>
      </c>
      <c r="AV156" s="36" t="s">
        <v>896</v>
      </c>
      <c r="AW156" s="36" t="s">
        <v>896</v>
      </c>
      <c r="AX156" s="36" t="s">
        <v>896</v>
      </c>
      <c r="AY156" s="36" t="s">
        <v>896</v>
      </c>
      <c r="AZ156" s="36" t="s">
        <v>896</v>
      </c>
      <c r="BA156" s="36" t="s">
        <v>896</v>
      </c>
      <c r="BB156" s="36" t="s">
        <v>896</v>
      </c>
      <c r="BC156" s="36" t="s">
        <v>896</v>
      </c>
      <c r="BD156" s="36" t="s">
        <v>896</v>
      </c>
      <c r="BE156" s="36" t="s">
        <v>896</v>
      </c>
      <c r="BF156" s="36" t="s">
        <v>896</v>
      </c>
      <c r="BG156" s="36" t="s">
        <v>896</v>
      </c>
      <c r="BH156" s="36" t="s">
        <v>896</v>
      </c>
      <c r="BI156" s="36" t="s">
        <v>896</v>
      </c>
      <c r="BJ156" s="36" t="s">
        <v>896</v>
      </c>
      <c r="BK156" s="36" t="s">
        <v>896</v>
      </c>
      <c r="BL156" s="36" t="s">
        <v>896</v>
      </c>
      <c r="BM156" s="8"/>
      <c r="BN156" s="8" t="s">
        <v>896</v>
      </c>
      <c r="BO156" s="7" t="s">
        <v>904</v>
      </c>
      <c r="BP156" s="8">
        <v>0</v>
      </c>
      <c r="BQ156" s="8">
        <v>0</v>
      </c>
      <c r="BR156" s="8"/>
      <c r="BS156" s="8">
        <v>0</v>
      </c>
      <c r="BT156" s="8"/>
      <c r="BU156" s="8"/>
      <c r="BV156" s="8"/>
      <c r="BW156" s="8"/>
      <c r="BX156" s="8"/>
      <c r="BY156" s="8"/>
      <c r="BZ156" s="8"/>
      <c r="CA156" s="7" t="s">
        <v>896</v>
      </c>
      <c r="CB156" s="8"/>
      <c r="CC156" s="8"/>
      <c r="CD156" s="8"/>
      <c r="CE156" s="8"/>
      <c r="CF156" s="8"/>
      <c r="CG156" s="8"/>
      <c r="CH156" s="8">
        <v>0</v>
      </c>
      <c r="CI156" s="8" t="s">
        <v>896</v>
      </c>
      <c r="CJ156" s="8" t="s">
        <v>896</v>
      </c>
      <c r="CK156" s="8" t="s">
        <v>896</v>
      </c>
      <c r="CL156" s="8" t="s">
        <v>896</v>
      </c>
      <c r="CM156" s="8" t="s">
        <v>896</v>
      </c>
      <c r="CN156" s="8" t="s">
        <v>896</v>
      </c>
      <c r="CO156" s="8" t="s">
        <v>896</v>
      </c>
      <c r="CP156" s="8" t="s">
        <v>896</v>
      </c>
      <c r="CQ156" s="8" t="s">
        <v>896</v>
      </c>
      <c r="CR156" s="8" t="s">
        <v>896</v>
      </c>
      <c r="CS156" s="8" t="s">
        <v>896</v>
      </c>
      <c r="CT156" s="8" t="s">
        <v>896</v>
      </c>
      <c r="CU156" s="8" t="s">
        <v>896</v>
      </c>
      <c r="CV156" s="8" t="s">
        <v>896</v>
      </c>
      <c r="CW156" s="8" t="s">
        <v>896</v>
      </c>
      <c r="CX156" s="8" t="s">
        <v>896</v>
      </c>
      <c r="CY156" s="8" t="s">
        <v>896</v>
      </c>
      <c r="CZ156" s="9" t="str">
        <f>IFERROR(VLOOKUP(A156,'FSI2020 Results'!B:H,4,0),"")</f>
        <v/>
      </c>
      <c r="DA156" s="9" t="str">
        <f>IFERROR(VLOOKUP(A156,'FSI2020 Results'!B:H,5,0),"")</f>
        <v/>
      </c>
      <c r="DB156" s="9" t="str">
        <f>IFERROR(VLOOKUP(A156,'FSI2020 Results'!B:H,6,0),"")</f>
        <v/>
      </c>
      <c r="DC156" s="9" t="str">
        <f>IFERROR(VLOOKUP($A156,'SS2020'!$A:$AB,24,0),"")</f>
        <v/>
      </c>
      <c r="DD156" s="9" t="str">
        <f>IFERROR(VLOOKUP($A156,'SS2020'!$A:$AB,25,0),"")</f>
        <v/>
      </c>
      <c r="DE156" s="9" t="str">
        <f>IFERROR(VLOOKUP($A156,'SS2020'!$A:$AB,26,0),"")</f>
        <v/>
      </c>
      <c r="DF156" s="9" t="str">
        <f>IFERROR(VLOOKUP($A156,'SS2020'!$A:$AB,27,0),"")</f>
        <v/>
      </c>
      <c r="DG156" s="39" t="str">
        <f>IFERROR(VLOOKUP(A156,'GSW2020'!A:D,4,0),"")</f>
        <v/>
      </c>
      <c r="DH156" s="9" t="str">
        <f>IFERROR(VLOOKUP(A156,'GSW2020'!A:E,5,0),"")</f>
        <v/>
      </c>
      <c r="DI156" s="9">
        <f t="shared" si="92"/>
        <v>1</v>
      </c>
      <c r="DJ156" s="9">
        <f t="shared" si="93"/>
        <v>0</v>
      </c>
      <c r="DK156" s="9">
        <f>IFERROR(IF(INDEX('FSI2020 Results'!A:A,MATCH('Country characteristics'!A48,'FSI2020 Results'!B:B,0))&lt;11,1,0),"")</f>
        <v>0</v>
      </c>
      <c r="DL156" s="9">
        <f>IFERROR(IF(INDEX('FSI2020 Results'!A:A,MATCH('Country characteristics'!A48,'FSI2020 Results'!B:B,0))&lt;16,1,0),"")</f>
        <v>0</v>
      </c>
      <c r="DM156" s="10">
        <f t="shared" si="94"/>
        <v>0</v>
      </c>
      <c r="DN156" s="9">
        <f t="shared" si="95"/>
        <v>0</v>
      </c>
      <c r="DO156" s="9">
        <f t="shared" si="96"/>
        <v>0</v>
      </c>
      <c r="DP156" s="10">
        <f t="shared" si="97"/>
        <v>0</v>
      </c>
      <c r="DQ156" s="9">
        <f t="shared" si="98"/>
        <v>0</v>
      </c>
      <c r="DR156" s="9">
        <f t="shared" si="99"/>
        <v>0</v>
      </c>
      <c r="DS156" s="9">
        <f t="shared" si="100"/>
        <v>0</v>
      </c>
      <c r="DT156" s="10">
        <f t="shared" si="101"/>
        <v>0</v>
      </c>
      <c r="DU156" s="10">
        <f t="shared" si="102"/>
        <v>0</v>
      </c>
      <c r="DV156" s="9">
        <f t="shared" si="103"/>
        <v>0</v>
      </c>
      <c r="DW156" s="9">
        <f t="shared" si="104"/>
        <v>0</v>
      </c>
      <c r="DX156" s="9">
        <f t="shared" si="105"/>
        <v>0</v>
      </c>
      <c r="DY156" s="10">
        <f t="shared" si="106"/>
        <v>0</v>
      </c>
      <c r="DZ156" s="9">
        <f t="shared" si="107"/>
        <v>0</v>
      </c>
      <c r="EA156" s="10">
        <f t="shared" si="108"/>
        <v>0</v>
      </c>
      <c r="EB156" s="9">
        <f t="shared" si="109"/>
        <v>0</v>
      </c>
      <c r="EC156" s="9">
        <f t="shared" si="110"/>
        <v>1</v>
      </c>
      <c r="ED156" s="9">
        <f t="shared" si="111"/>
        <v>1</v>
      </c>
      <c r="EE156" s="9">
        <f t="shared" si="112"/>
        <v>0</v>
      </c>
      <c r="EF156" s="9">
        <v>1</v>
      </c>
      <c r="EG156" s="9">
        <f t="shared" si="113"/>
        <v>0</v>
      </c>
      <c r="EH156" s="9">
        <f t="shared" si="114"/>
        <v>0</v>
      </c>
      <c r="EI156" s="9">
        <f t="shared" si="115"/>
        <v>0</v>
      </c>
      <c r="EJ156" s="9">
        <f t="shared" si="116"/>
        <v>0</v>
      </c>
      <c r="EK156" s="9">
        <f t="shared" si="117"/>
        <v>0</v>
      </c>
      <c r="EL156" s="9">
        <f t="shared" si="118"/>
        <v>0</v>
      </c>
      <c r="EM156" s="9">
        <f t="shared" si="119"/>
        <v>0</v>
      </c>
      <c r="EN156" s="9">
        <f t="shared" si="120"/>
        <v>0</v>
      </c>
      <c r="EO156" s="9">
        <f t="shared" si="121"/>
        <v>0</v>
      </c>
      <c r="EP156" s="9">
        <f t="shared" si="122"/>
        <v>0</v>
      </c>
      <c r="EQ156" s="9">
        <f t="shared" si="123"/>
        <v>0</v>
      </c>
      <c r="ER156" s="9">
        <f t="shared" si="124"/>
        <v>0</v>
      </c>
      <c r="ES156" s="9">
        <f t="shared" si="125"/>
        <v>0</v>
      </c>
      <c r="ET156" s="10" t="str">
        <f t="shared" si="126"/>
        <v/>
      </c>
      <c r="EU156" s="10" t="str">
        <f t="shared" si="127"/>
        <v/>
      </c>
      <c r="EV156" s="10" t="str">
        <f t="shared" si="128"/>
        <v/>
      </c>
      <c r="EW156" s="10" t="str">
        <f t="shared" si="129"/>
        <v/>
      </c>
      <c r="EX156" s="10" t="str">
        <f t="shared" si="130"/>
        <v/>
      </c>
      <c r="EY156" s="10" t="str">
        <f t="shared" si="131"/>
        <v/>
      </c>
      <c r="EZ156" s="10" t="str">
        <f t="shared" si="132"/>
        <v/>
      </c>
      <c r="FA156" s="10" t="str">
        <f t="shared" si="133"/>
        <v/>
      </c>
      <c r="FB156" s="10" t="str">
        <f t="shared" si="134"/>
        <v/>
      </c>
      <c r="FC156" s="10" t="str">
        <f t="shared" si="135"/>
        <v/>
      </c>
      <c r="FD156" s="10" t="str">
        <f t="shared" si="136"/>
        <v/>
      </c>
      <c r="FE156" s="10" t="str">
        <f t="shared" si="137"/>
        <v/>
      </c>
    </row>
    <row r="157" spans="1:161">
      <c r="A157" t="s">
        <v>810</v>
      </c>
      <c r="D157">
        <v>0</v>
      </c>
      <c r="E157">
        <v>0</v>
      </c>
      <c r="F157" t="s">
        <v>811</v>
      </c>
      <c r="G157" t="s">
        <v>812</v>
      </c>
      <c r="H157" t="s">
        <v>810</v>
      </c>
      <c r="I157" s="8">
        <v>1</v>
      </c>
      <c r="J157" s="7" t="s">
        <v>1135</v>
      </c>
      <c r="K157" s="7" t="s">
        <v>1128</v>
      </c>
      <c r="L157" s="8">
        <v>0</v>
      </c>
      <c r="M157" s="8">
        <v>0</v>
      </c>
      <c r="N157" s="8">
        <v>0</v>
      </c>
      <c r="O157" s="8">
        <v>0</v>
      </c>
      <c r="P157" s="8">
        <v>0</v>
      </c>
      <c r="Q157" s="8">
        <v>0</v>
      </c>
      <c r="R157" s="8">
        <v>0</v>
      </c>
      <c r="S157" s="8">
        <v>0</v>
      </c>
      <c r="T157" s="8">
        <v>0</v>
      </c>
      <c r="U157" s="8">
        <v>0</v>
      </c>
      <c r="V157" s="8">
        <v>0</v>
      </c>
      <c r="W157" s="8">
        <v>0</v>
      </c>
      <c r="X157" s="8">
        <v>0</v>
      </c>
      <c r="Y157" s="8">
        <v>0</v>
      </c>
      <c r="Z157" s="8">
        <v>0</v>
      </c>
      <c r="AA157" s="8">
        <v>0</v>
      </c>
      <c r="AB157" s="7" t="s">
        <v>1135</v>
      </c>
      <c r="AC157" s="1">
        <v>1</v>
      </c>
      <c r="AD157" s="1">
        <v>0</v>
      </c>
      <c r="AE157" s="7" t="s">
        <v>1166</v>
      </c>
      <c r="AF157" s="8">
        <v>11273115239</v>
      </c>
      <c r="AG157" s="8"/>
      <c r="AH157" s="7" t="s">
        <v>896</v>
      </c>
      <c r="AI157" s="8"/>
      <c r="AJ157" s="8"/>
      <c r="AK157" s="8"/>
      <c r="AL157" s="8"/>
      <c r="AM157" s="8"/>
      <c r="AN157" s="8"/>
      <c r="AO157" s="36" t="s">
        <v>896</v>
      </c>
      <c r="AP157" s="36" t="s">
        <v>896</v>
      </c>
      <c r="AQ157" s="36" t="s">
        <v>896</v>
      </c>
      <c r="AR157" s="36" t="s">
        <v>896</v>
      </c>
      <c r="AS157" s="36" t="s">
        <v>896</v>
      </c>
      <c r="AT157" s="36" t="s">
        <v>896</v>
      </c>
      <c r="AU157" s="36" t="s">
        <v>896</v>
      </c>
      <c r="AV157" s="36" t="s">
        <v>896</v>
      </c>
      <c r="AW157" s="36" t="s">
        <v>896</v>
      </c>
      <c r="AX157" s="36" t="s">
        <v>896</v>
      </c>
      <c r="AY157" s="36" t="s">
        <v>896</v>
      </c>
      <c r="AZ157" s="36" t="s">
        <v>896</v>
      </c>
      <c r="BA157" s="36" t="s">
        <v>896</v>
      </c>
      <c r="BB157" s="36" t="s">
        <v>896</v>
      </c>
      <c r="BC157" s="36" t="s">
        <v>896</v>
      </c>
      <c r="BD157" s="36" t="s">
        <v>896</v>
      </c>
      <c r="BE157" s="36" t="s">
        <v>896</v>
      </c>
      <c r="BF157" s="36" t="s">
        <v>896</v>
      </c>
      <c r="BG157" s="36" t="s">
        <v>896</v>
      </c>
      <c r="BH157" s="36" t="s">
        <v>896</v>
      </c>
      <c r="BI157" s="36" t="s">
        <v>896</v>
      </c>
      <c r="BJ157" s="36" t="s">
        <v>896</v>
      </c>
      <c r="BK157" s="36" t="s">
        <v>896</v>
      </c>
      <c r="BL157" s="36" t="s">
        <v>896</v>
      </c>
      <c r="BM157" s="8">
        <v>8.7099999435125142E-10</v>
      </c>
      <c r="BN157" s="8" t="s">
        <v>896</v>
      </c>
      <c r="BO157" t="s">
        <v>810</v>
      </c>
      <c r="BP157" s="8">
        <v>0</v>
      </c>
      <c r="BQ157" s="8">
        <v>0</v>
      </c>
      <c r="BR157" s="8">
        <v>0</v>
      </c>
      <c r="BS157" s="8">
        <v>0</v>
      </c>
      <c r="BT157" s="8"/>
      <c r="BU157" s="8"/>
      <c r="BV157" s="8"/>
      <c r="BW157" s="8"/>
      <c r="BX157" s="8">
        <v>2.050593601835096E-6</v>
      </c>
      <c r="BY157" s="8"/>
      <c r="BZ157" s="8">
        <v>3</v>
      </c>
      <c r="CA157" s="7" t="s">
        <v>896</v>
      </c>
      <c r="CB157" s="8">
        <v>11273115239</v>
      </c>
      <c r="CC157" s="8"/>
      <c r="CD157" s="8"/>
      <c r="CE157" s="8"/>
      <c r="CF157" s="8">
        <v>0.34999999403953552</v>
      </c>
      <c r="CG157" s="8"/>
      <c r="CH157" s="8">
        <v>0</v>
      </c>
      <c r="CI157" s="8" t="s">
        <v>1014</v>
      </c>
      <c r="CJ157" s="8">
        <v>0</v>
      </c>
      <c r="CK157" s="8">
        <v>0</v>
      </c>
      <c r="CL157" s="8">
        <v>1</v>
      </c>
      <c r="CM157" s="8">
        <v>0</v>
      </c>
      <c r="CN157" s="8">
        <v>0</v>
      </c>
      <c r="CO157" s="8">
        <v>0</v>
      </c>
      <c r="CP157" s="8">
        <v>0</v>
      </c>
      <c r="CQ157" s="8">
        <v>0</v>
      </c>
      <c r="CR157" s="8">
        <v>0</v>
      </c>
      <c r="CS157" s="8">
        <v>0</v>
      </c>
      <c r="CT157" s="8">
        <v>1</v>
      </c>
      <c r="CU157" s="8">
        <v>0</v>
      </c>
      <c r="CV157" s="8">
        <v>0</v>
      </c>
      <c r="CW157" s="8">
        <v>0</v>
      </c>
      <c r="CX157" s="8">
        <v>0</v>
      </c>
      <c r="CY157" s="8">
        <v>0</v>
      </c>
      <c r="CZ157" s="9" t="str">
        <f>IFERROR(VLOOKUP(A157,'FSI2020 Results'!B:H,4,0),"")</f>
        <v/>
      </c>
      <c r="DA157" s="9" t="str">
        <f>IFERROR(VLOOKUP(A157,'FSI2020 Results'!B:H,5,0),"")</f>
        <v/>
      </c>
      <c r="DB157" s="9" t="str">
        <f>IFERROR(VLOOKUP(A157,'FSI2020 Results'!B:H,6,0),"")</f>
        <v/>
      </c>
      <c r="DC157" s="9" t="str">
        <f>IFERROR(VLOOKUP($A157,'SS2020'!$A:$AB,24,0),"")</f>
        <v/>
      </c>
      <c r="DD157" s="9" t="str">
        <f>IFERROR(VLOOKUP($A157,'SS2020'!$A:$AB,25,0),"")</f>
        <v/>
      </c>
      <c r="DE157" s="9" t="str">
        <f>IFERROR(VLOOKUP($A157,'SS2020'!$A:$AB,26,0),"")</f>
        <v/>
      </c>
      <c r="DF157" s="9" t="str">
        <f>IFERROR(VLOOKUP($A157,'SS2020'!$A:$AB,27,0),"")</f>
        <v/>
      </c>
      <c r="DG157" s="39">
        <f>IFERROR(VLOOKUP(A157,'GSW2020'!A:D,4,0),"")</f>
        <v>2.812735377943909E-9</v>
      </c>
      <c r="DH157" s="9">
        <f>IFERROR(VLOOKUP(A157,'GSW2020'!A:E,5,0),"")</f>
        <v>1474.4156494140625</v>
      </c>
      <c r="DI157" s="9">
        <f t="shared" si="92"/>
        <v>1</v>
      </c>
      <c r="DJ157" s="9">
        <f t="shared" si="93"/>
        <v>0</v>
      </c>
      <c r="DK157" s="9">
        <f>IFERROR(IF(INDEX('FSI2020 Results'!A:A,MATCH('Country characteristics'!A49,'FSI2020 Results'!B:B,0))&lt;11,1,0),"")</f>
        <v>0</v>
      </c>
      <c r="DL157" s="9">
        <f>IFERROR(IF(INDEX('FSI2020 Results'!A:A,MATCH('Country characteristics'!A49,'FSI2020 Results'!B:B,0))&lt;16,1,0),"")</f>
        <v>0</v>
      </c>
      <c r="DM157" s="10">
        <f t="shared" si="94"/>
        <v>0</v>
      </c>
      <c r="DN157" s="9">
        <f t="shared" si="95"/>
        <v>0</v>
      </c>
      <c r="DO157" s="9">
        <f t="shared" si="96"/>
        <v>0</v>
      </c>
      <c r="DP157" s="10">
        <f t="shared" si="97"/>
        <v>0</v>
      </c>
      <c r="DQ157" s="9">
        <f t="shared" si="98"/>
        <v>0</v>
      </c>
      <c r="DR157" s="9">
        <f t="shared" si="99"/>
        <v>0</v>
      </c>
      <c r="DS157" s="9">
        <f t="shared" si="100"/>
        <v>0</v>
      </c>
      <c r="DT157" s="10">
        <f t="shared" si="101"/>
        <v>0</v>
      </c>
      <c r="DU157" s="10">
        <f t="shared" si="102"/>
        <v>0</v>
      </c>
      <c r="DV157" s="9">
        <f t="shared" si="103"/>
        <v>0</v>
      </c>
      <c r="DW157" s="9">
        <f t="shared" si="104"/>
        <v>0</v>
      </c>
      <c r="DX157" s="9">
        <f t="shared" si="105"/>
        <v>0</v>
      </c>
      <c r="DY157" s="10">
        <f t="shared" si="106"/>
        <v>0</v>
      </c>
      <c r="DZ157" s="9">
        <f t="shared" si="107"/>
        <v>0</v>
      </c>
      <c r="EA157" s="10">
        <f t="shared" si="108"/>
        <v>0</v>
      </c>
      <c r="EB157" s="9">
        <f t="shared" si="109"/>
        <v>0</v>
      </c>
      <c r="EC157" s="9">
        <f t="shared" si="110"/>
        <v>1</v>
      </c>
      <c r="ED157" s="9">
        <f t="shared" si="111"/>
        <v>1</v>
      </c>
      <c r="EE157" s="9">
        <f t="shared" si="112"/>
        <v>0</v>
      </c>
      <c r="EF157" s="9">
        <v>1</v>
      </c>
      <c r="EG157" s="9">
        <f t="shared" si="113"/>
        <v>0</v>
      </c>
      <c r="EH157" s="9">
        <f t="shared" si="114"/>
        <v>0</v>
      </c>
      <c r="EI157" s="9">
        <f t="shared" si="115"/>
        <v>0</v>
      </c>
      <c r="EJ157" s="9">
        <f t="shared" si="116"/>
        <v>0</v>
      </c>
      <c r="EK157" s="9">
        <f t="shared" si="117"/>
        <v>1</v>
      </c>
      <c r="EL157" s="9">
        <f t="shared" si="118"/>
        <v>0</v>
      </c>
      <c r="EM157" s="9">
        <f t="shared" si="119"/>
        <v>0</v>
      </c>
      <c r="EN157" s="9">
        <f t="shared" si="120"/>
        <v>1</v>
      </c>
      <c r="EO157" s="9">
        <f t="shared" si="121"/>
        <v>0</v>
      </c>
      <c r="EP157" s="9">
        <f t="shared" si="122"/>
        <v>1</v>
      </c>
      <c r="EQ157" s="9">
        <f t="shared" si="123"/>
        <v>0</v>
      </c>
      <c r="ER157" s="9">
        <f t="shared" si="124"/>
        <v>0</v>
      </c>
      <c r="ES157" s="9">
        <f t="shared" si="125"/>
        <v>0</v>
      </c>
      <c r="ET157" s="10">
        <f t="shared" si="126"/>
        <v>0</v>
      </c>
      <c r="EU157" s="10">
        <f t="shared" si="127"/>
        <v>0</v>
      </c>
      <c r="EV157" s="10">
        <f t="shared" si="128"/>
        <v>0</v>
      </c>
      <c r="EW157" s="10">
        <f t="shared" si="129"/>
        <v>1</v>
      </c>
      <c r="EX157" s="10">
        <f t="shared" si="130"/>
        <v>0</v>
      </c>
      <c r="EY157" s="10">
        <f t="shared" si="131"/>
        <v>0</v>
      </c>
      <c r="EZ157" s="10">
        <f t="shared" si="132"/>
        <v>1</v>
      </c>
      <c r="FA157" s="10">
        <f t="shared" si="133"/>
        <v>0</v>
      </c>
      <c r="FB157" s="10">
        <f t="shared" si="134"/>
        <v>0</v>
      </c>
      <c r="FC157" s="10">
        <f t="shared" si="135"/>
        <v>0</v>
      </c>
      <c r="FD157" s="10">
        <f t="shared" si="136"/>
        <v>0</v>
      </c>
      <c r="FE157" s="10">
        <f t="shared" si="137"/>
        <v>0</v>
      </c>
    </row>
    <row r="158" spans="1:161">
      <c r="A158" s="7" t="s">
        <v>905</v>
      </c>
      <c r="D158">
        <v>0</v>
      </c>
      <c r="E158">
        <v>0</v>
      </c>
      <c r="F158" s="7" t="s">
        <v>896</v>
      </c>
      <c r="H158" s="7" t="s">
        <v>905</v>
      </c>
      <c r="I158" s="8"/>
      <c r="J158" s="7" t="s">
        <v>896</v>
      </c>
      <c r="K158" s="7" t="s">
        <v>896</v>
      </c>
      <c r="L158" s="8">
        <v>0</v>
      </c>
      <c r="M158" s="8">
        <v>0</v>
      </c>
      <c r="N158" s="8">
        <v>0</v>
      </c>
      <c r="O158" s="8">
        <v>0</v>
      </c>
      <c r="P158" s="8">
        <v>0</v>
      </c>
      <c r="Q158" s="8">
        <v>0</v>
      </c>
      <c r="R158" s="8">
        <v>0</v>
      </c>
      <c r="S158" s="8">
        <v>0</v>
      </c>
      <c r="T158" s="8">
        <v>0</v>
      </c>
      <c r="U158" s="8">
        <v>0</v>
      </c>
      <c r="V158" s="8">
        <v>0</v>
      </c>
      <c r="W158" s="8">
        <v>0</v>
      </c>
      <c r="X158" s="8">
        <v>0</v>
      </c>
      <c r="Y158" s="8">
        <v>0</v>
      </c>
      <c r="Z158" s="8">
        <v>0</v>
      </c>
      <c r="AA158" s="8">
        <v>0</v>
      </c>
      <c r="AB158" s="7" t="s">
        <v>1132</v>
      </c>
      <c r="AC158" s="1">
        <v>0</v>
      </c>
      <c r="AD158" s="1">
        <v>0</v>
      </c>
      <c r="AE158" s="7" t="s">
        <v>1133</v>
      </c>
      <c r="AF158" s="8"/>
      <c r="AG158" s="8"/>
      <c r="AH158" s="7" t="s">
        <v>896</v>
      </c>
      <c r="AI158" s="8"/>
      <c r="AJ158" s="8"/>
      <c r="AK158" s="8"/>
      <c r="AL158" s="8"/>
      <c r="AM158" s="8"/>
      <c r="AN158" s="8"/>
      <c r="AO158" s="36" t="s">
        <v>896</v>
      </c>
      <c r="AP158" s="36" t="s">
        <v>896</v>
      </c>
      <c r="AQ158" s="36" t="s">
        <v>896</v>
      </c>
      <c r="AR158" s="36" t="s">
        <v>896</v>
      </c>
      <c r="AS158" s="36" t="s">
        <v>896</v>
      </c>
      <c r="AT158" s="36" t="s">
        <v>896</v>
      </c>
      <c r="AU158" s="36" t="s">
        <v>896</v>
      </c>
      <c r="AV158" s="36" t="s">
        <v>896</v>
      </c>
      <c r="AW158" s="36" t="s">
        <v>896</v>
      </c>
      <c r="AX158" s="36" t="s">
        <v>896</v>
      </c>
      <c r="AY158" s="36" t="s">
        <v>896</v>
      </c>
      <c r="AZ158" s="36" t="s">
        <v>896</v>
      </c>
      <c r="BA158" s="36" t="s">
        <v>896</v>
      </c>
      <c r="BB158" s="36" t="s">
        <v>896</v>
      </c>
      <c r="BC158" s="36" t="s">
        <v>896</v>
      </c>
      <c r="BD158" s="36" t="s">
        <v>896</v>
      </c>
      <c r="BE158" s="36" t="s">
        <v>896</v>
      </c>
      <c r="BF158" s="36" t="s">
        <v>896</v>
      </c>
      <c r="BG158" s="36" t="s">
        <v>896</v>
      </c>
      <c r="BH158" s="36" t="s">
        <v>896</v>
      </c>
      <c r="BI158" s="36" t="s">
        <v>896</v>
      </c>
      <c r="BJ158" s="36" t="s">
        <v>896</v>
      </c>
      <c r="BK158" s="36" t="s">
        <v>896</v>
      </c>
      <c r="BL158" s="36" t="s">
        <v>896</v>
      </c>
      <c r="BM158" s="8"/>
      <c r="BN158" s="8" t="s">
        <v>896</v>
      </c>
      <c r="BO158" s="7" t="s">
        <v>905</v>
      </c>
      <c r="BP158" s="8">
        <v>0</v>
      </c>
      <c r="BQ158" s="8">
        <v>0</v>
      </c>
      <c r="BR158" s="8"/>
      <c r="BS158" s="8">
        <v>0</v>
      </c>
      <c r="BT158" s="8"/>
      <c r="BU158" s="8"/>
      <c r="BV158" s="8"/>
      <c r="BW158" s="8"/>
      <c r="BX158" s="8"/>
      <c r="BY158" s="8"/>
      <c r="BZ158" s="8"/>
      <c r="CA158" s="7" t="s">
        <v>896</v>
      </c>
      <c r="CB158" s="8">
        <v>11514605842</v>
      </c>
      <c r="CC158" s="8">
        <v>0</v>
      </c>
      <c r="CD158" s="8"/>
      <c r="CE158" s="8"/>
      <c r="CF158" s="8"/>
      <c r="CG158" s="8"/>
      <c r="CH158" s="8">
        <v>0</v>
      </c>
      <c r="CI158" s="8" t="s">
        <v>896</v>
      </c>
      <c r="CJ158" s="8" t="s">
        <v>896</v>
      </c>
      <c r="CK158" s="8" t="s">
        <v>896</v>
      </c>
      <c r="CL158" s="8" t="s">
        <v>896</v>
      </c>
      <c r="CM158" s="8" t="s">
        <v>896</v>
      </c>
      <c r="CN158" s="8" t="s">
        <v>896</v>
      </c>
      <c r="CO158" s="8" t="s">
        <v>896</v>
      </c>
      <c r="CP158" s="8" t="s">
        <v>896</v>
      </c>
      <c r="CQ158" s="8" t="s">
        <v>896</v>
      </c>
      <c r="CR158" s="8" t="s">
        <v>896</v>
      </c>
      <c r="CS158" s="8" t="s">
        <v>896</v>
      </c>
      <c r="CT158" s="8" t="s">
        <v>896</v>
      </c>
      <c r="CU158" s="8" t="s">
        <v>896</v>
      </c>
      <c r="CV158" s="8" t="s">
        <v>896</v>
      </c>
      <c r="CW158" s="8" t="s">
        <v>896</v>
      </c>
      <c r="CX158" s="8" t="s">
        <v>896</v>
      </c>
      <c r="CY158" s="8" t="s">
        <v>896</v>
      </c>
      <c r="CZ158" s="9" t="str">
        <f>IFERROR(VLOOKUP(A158,'FSI2020 Results'!B:H,4,0),"")</f>
        <v/>
      </c>
      <c r="DA158" s="9" t="str">
        <f>IFERROR(VLOOKUP(A158,'FSI2020 Results'!B:H,5,0),"")</f>
        <v/>
      </c>
      <c r="DB158" s="9" t="str">
        <f>IFERROR(VLOOKUP(A158,'FSI2020 Results'!B:H,6,0),"")</f>
        <v/>
      </c>
      <c r="DC158" s="9" t="str">
        <f>IFERROR(VLOOKUP($A158,'SS2020'!$A:$AB,24,0),"")</f>
        <v/>
      </c>
      <c r="DD158" s="9" t="str">
        <f>IFERROR(VLOOKUP($A158,'SS2020'!$A:$AB,25,0),"")</f>
        <v/>
      </c>
      <c r="DE158" s="9" t="str">
        <f>IFERROR(VLOOKUP($A158,'SS2020'!$A:$AB,26,0),"")</f>
        <v/>
      </c>
      <c r="DF158" s="9" t="str">
        <f>IFERROR(VLOOKUP($A158,'SS2020'!$A:$AB,27,0),"")</f>
        <v/>
      </c>
      <c r="DG158" s="39" t="str">
        <f>IFERROR(VLOOKUP(A158,'GSW2020'!A:D,4,0),"")</f>
        <v/>
      </c>
      <c r="DH158" s="9" t="str">
        <f>IFERROR(VLOOKUP(A158,'GSW2020'!A:E,5,0),"")</f>
        <v/>
      </c>
      <c r="DI158" s="9">
        <f t="shared" si="92"/>
        <v>1</v>
      </c>
      <c r="DJ158" s="9">
        <f t="shared" si="93"/>
        <v>0</v>
      </c>
      <c r="DK158" s="9">
        <f>IFERROR(IF(INDEX('FSI2020 Results'!A:A,MATCH('Country characteristics'!A50,'FSI2020 Results'!B:B,0))&lt;11,1,0),"")</f>
        <v>0</v>
      </c>
      <c r="DL158" s="9">
        <f>IFERROR(IF(INDEX('FSI2020 Results'!A:A,MATCH('Country characteristics'!A50,'FSI2020 Results'!B:B,0))&lt;16,1,0),"")</f>
        <v>0</v>
      </c>
      <c r="DM158" s="10">
        <f t="shared" si="94"/>
        <v>0</v>
      </c>
      <c r="DN158" s="9">
        <f t="shared" si="95"/>
        <v>0</v>
      </c>
      <c r="DO158" s="9">
        <f t="shared" si="96"/>
        <v>0</v>
      </c>
      <c r="DP158" s="10">
        <f t="shared" si="97"/>
        <v>0</v>
      </c>
      <c r="DQ158" s="9">
        <f t="shared" si="98"/>
        <v>0</v>
      </c>
      <c r="DR158" s="9">
        <f t="shared" si="99"/>
        <v>0</v>
      </c>
      <c r="DS158" s="9">
        <f t="shared" si="100"/>
        <v>0</v>
      </c>
      <c r="DT158" s="10">
        <f t="shared" si="101"/>
        <v>0</v>
      </c>
      <c r="DU158" s="10">
        <f t="shared" si="102"/>
        <v>0</v>
      </c>
      <c r="DV158" s="9">
        <f t="shared" si="103"/>
        <v>0</v>
      </c>
      <c r="DW158" s="9">
        <f t="shared" si="104"/>
        <v>0</v>
      </c>
      <c r="DX158" s="9">
        <f t="shared" si="105"/>
        <v>0</v>
      </c>
      <c r="DY158" s="10">
        <f t="shared" si="106"/>
        <v>0</v>
      </c>
      <c r="DZ158" s="9">
        <f t="shared" si="107"/>
        <v>0</v>
      </c>
      <c r="EA158" s="10">
        <f t="shared" si="108"/>
        <v>0</v>
      </c>
      <c r="EB158" s="9">
        <f t="shared" si="109"/>
        <v>0</v>
      </c>
      <c r="EC158" s="9">
        <f t="shared" si="110"/>
        <v>1</v>
      </c>
      <c r="ED158" s="9">
        <f t="shared" si="111"/>
        <v>1</v>
      </c>
      <c r="EE158" s="9">
        <f t="shared" si="112"/>
        <v>0</v>
      </c>
      <c r="EF158" s="9">
        <v>1</v>
      </c>
      <c r="EG158" s="9">
        <f t="shared" si="113"/>
        <v>0</v>
      </c>
      <c r="EH158" s="9">
        <f t="shared" si="114"/>
        <v>1</v>
      </c>
      <c r="EI158" s="9">
        <f t="shared" si="115"/>
        <v>0</v>
      </c>
      <c r="EJ158" s="9">
        <f t="shared" si="116"/>
        <v>0</v>
      </c>
      <c r="EK158" s="9">
        <f t="shared" si="117"/>
        <v>0</v>
      </c>
      <c r="EL158" s="9">
        <f t="shared" si="118"/>
        <v>0</v>
      </c>
      <c r="EM158" s="9">
        <f t="shared" si="119"/>
        <v>0</v>
      </c>
      <c r="EN158" s="9">
        <f t="shared" si="120"/>
        <v>0</v>
      </c>
      <c r="EO158" s="9">
        <f t="shared" si="121"/>
        <v>0</v>
      </c>
      <c r="EP158" s="9">
        <f t="shared" si="122"/>
        <v>0</v>
      </c>
      <c r="EQ158" s="9">
        <f t="shared" si="123"/>
        <v>0</v>
      </c>
      <c r="ER158" s="9">
        <f t="shared" si="124"/>
        <v>0</v>
      </c>
      <c r="ES158" s="9">
        <f t="shared" si="125"/>
        <v>1</v>
      </c>
      <c r="ET158" s="10" t="str">
        <f t="shared" si="126"/>
        <v/>
      </c>
      <c r="EU158" s="10" t="str">
        <f t="shared" si="127"/>
        <v/>
      </c>
      <c r="EV158" s="10" t="str">
        <f t="shared" si="128"/>
        <v/>
      </c>
      <c r="EW158" s="10" t="str">
        <f t="shared" si="129"/>
        <v/>
      </c>
      <c r="EX158" s="10" t="str">
        <f t="shared" si="130"/>
        <v/>
      </c>
      <c r="EY158" s="10" t="str">
        <f t="shared" si="131"/>
        <v/>
      </c>
      <c r="EZ158" s="10" t="str">
        <f t="shared" si="132"/>
        <v/>
      </c>
      <c r="FA158" s="10" t="str">
        <f t="shared" si="133"/>
        <v/>
      </c>
      <c r="FB158" s="10" t="str">
        <f t="shared" si="134"/>
        <v/>
      </c>
      <c r="FC158" s="10" t="str">
        <f t="shared" si="135"/>
        <v/>
      </c>
      <c r="FD158" s="10" t="str">
        <f t="shared" si="136"/>
        <v/>
      </c>
      <c r="FE158" s="10" t="str">
        <f t="shared" si="137"/>
        <v/>
      </c>
    </row>
    <row r="159" spans="1:161">
      <c r="A159" t="s">
        <v>766</v>
      </c>
      <c r="D159">
        <v>0</v>
      </c>
      <c r="E159">
        <v>0</v>
      </c>
      <c r="F159" t="s">
        <v>767</v>
      </c>
      <c r="G159" t="s">
        <v>768</v>
      </c>
      <c r="H159" t="s">
        <v>766</v>
      </c>
      <c r="I159" s="8"/>
      <c r="J159" s="7" t="s">
        <v>896</v>
      </c>
      <c r="K159" s="7" t="s">
        <v>896</v>
      </c>
      <c r="L159" s="8">
        <v>0</v>
      </c>
      <c r="M159" s="8">
        <v>0</v>
      </c>
      <c r="N159" s="8">
        <v>0</v>
      </c>
      <c r="O159" s="8">
        <v>0</v>
      </c>
      <c r="P159" s="8">
        <v>0</v>
      </c>
      <c r="Q159" s="8">
        <v>0</v>
      </c>
      <c r="R159" s="8">
        <v>0</v>
      </c>
      <c r="S159" s="8">
        <v>0</v>
      </c>
      <c r="T159" s="8">
        <v>0</v>
      </c>
      <c r="U159" s="8">
        <v>0</v>
      </c>
      <c r="V159" s="8">
        <v>0</v>
      </c>
      <c r="W159" s="8">
        <v>0</v>
      </c>
      <c r="X159" s="8">
        <v>0</v>
      </c>
      <c r="Y159" s="8">
        <v>0</v>
      </c>
      <c r="Z159" s="8">
        <v>0</v>
      </c>
      <c r="AA159" s="8">
        <v>0</v>
      </c>
      <c r="AB159" s="7" t="s">
        <v>896</v>
      </c>
      <c r="AC159" s="1">
        <v>0</v>
      </c>
      <c r="AD159" s="1">
        <v>0</v>
      </c>
      <c r="AE159" s="7" t="s">
        <v>896</v>
      </c>
      <c r="AF159" s="8"/>
      <c r="AG159" s="8"/>
      <c r="AH159" s="7" t="s">
        <v>896</v>
      </c>
      <c r="AI159" s="8"/>
      <c r="AJ159" s="8"/>
      <c r="AK159" s="8"/>
      <c r="AL159" s="8"/>
      <c r="AM159" s="8"/>
      <c r="AN159" s="8"/>
      <c r="AO159" s="36" t="s">
        <v>896</v>
      </c>
      <c r="AP159" s="36" t="s">
        <v>896</v>
      </c>
      <c r="AQ159" s="36" t="s">
        <v>896</v>
      </c>
      <c r="AR159" s="36" t="s">
        <v>896</v>
      </c>
      <c r="AS159" s="36" t="s">
        <v>896</v>
      </c>
      <c r="AT159" s="36" t="s">
        <v>896</v>
      </c>
      <c r="AU159" s="36" t="s">
        <v>896</v>
      </c>
      <c r="AV159" s="36" t="s">
        <v>896</v>
      </c>
      <c r="AW159" s="36" t="s">
        <v>896</v>
      </c>
      <c r="AX159" s="36" t="s">
        <v>896</v>
      </c>
      <c r="AY159" s="36" t="s">
        <v>896</v>
      </c>
      <c r="AZ159" s="36" t="s">
        <v>896</v>
      </c>
      <c r="BA159" s="36" t="s">
        <v>896</v>
      </c>
      <c r="BB159" s="36" t="s">
        <v>896</v>
      </c>
      <c r="BC159" s="36" t="s">
        <v>896</v>
      </c>
      <c r="BD159" s="36" t="s">
        <v>896</v>
      </c>
      <c r="BE159" s="36" t="s">
        <v>896</v>
      </c>
      <c r="BF159" s="36" t="s">
        <v>896</v>
      </c>
      <c r="BG159" s="36" t="s">
        <v>896</v>
      </c>
      <c r="BH159" s="36" t="s">
        <v>896</v>
      </c>
      <c r="BI159" s="36" t="s">
        <v>896</v>
      </c>
      <c r="BJ159" s="36" t="s">
        <v>896</v>
      </c>
      <c r="BK159" s="36" t="s">
        <v>896</v>
      </c>
      <c r="BL159" s="36" t="s">
        <v>896</v>
      </c>
      <c r="BM159" s="8">
        <v>2.0099998891964788E-6</v>
      </c>
      <c r="BN159" s="8" t="s">
        <v>896</v>
      </c>
      <c r="BO159" t="s">
        <v>766</v>
      </c>
      <c r="BP159" s="8">
        <v>0</v>
      </c>
      <c r="BQ159" s="8">
        <v>0</v>
      </c>
      <c r="BR159" s="8">
        <v>0</v>
      </c>
      <c r="BS159" s="8">
        <v>0</v>
      </c>
      <c r="BT159" s="8"/>
      <c r="BU159" s="8"/>
      <c r="BV159" s="8"/>
      <c r="BW159" s="8"/>
      <c r="BX159" s="8">
        <v>1.0282393027057583E-8</v>
      </c>
      <c r="BY159" s="8"/>
      <c r="BZ159" s="8">
        <v>0</v>
      </c>
      <c r="CA159" s="7" t="s">
        <v>896</v>
      </c>
      <c r="CB159" s="8"/>
      <c r="CC159" s="8">
        <v>0</v>
      </c>
      <c r="CD159" s="8"/>
      <c r="CE159" s="8"/>
      <c r="CF159" s="8"/>
      <c r="CG159" s="8"/>
      <c r="CH159" s="8">
        <v>0</v>
      </c>
      <c r="CI159" s="8" t="s">
        <v>1144</v>
      </c>
      <c r="CJ159" s="8">
        <v>0</v>
      </c>
      <c r="CK159" s="8">
        <v>0</v>
      </c>
      <c r="CL159" s="8">
        <v>0</v>
      </c>
      <c r="CM159" s="8">
        <v>0</v>
      </c>
      <c r="CN159" s="8">
        <v>0</v>
      </c>
      <c r="CO159" s="8">
        <v>0</v>
      </c>
      <c r="CP159" s="8">
        <v>0</v>
      </c>
      <c r="CQ159" s="8">
        <v>0</v>
      </c>
      <c r="CR159" s="8">
        <v>0</v>
      </c>
      <c r="CS159" s="8">
        <v>0</v>
      </c>
      <c r="CT159" s="8">
        <v>0</v>
      </c>
      <c r="CU159" s="8">
        <v>0</v>
      </c>
      <c r="CV159" s="8">
        <v>0</v>
      </c>
      <c r="CW159" s="8">
        <v>0</v>
      </c>
      <c r="CX159" s="8">
        <v>0</v>
      </c>
      <c r="CY159" s="8">
        <v>1</v>
      </c>
      <c r="CZ159" s="9" t="str">
        <f>IFERROR(VLOOKUP(A159,'FSI2020 Results'!B:H,4,0),"")</f>
        <v/>
      </c>
      <c r="DA159" s="9" t="str">
        <f>IFERROR(VLOOKUP(A159,'FSI2020 Results'!B:H,5,0),"")</f>
        <v/>
      </c>
      <c r="DB159" s="9" t="str">
        <f>IFERROR(VLOOKUP(A159,'FSI2020 Results'!B:H,6,0),"")</f>
        <v/>
      </c>
      <c r="DC159" s="9" t="str">
        <f>IFERROR(VLOOKUP($A159,'SS2020'!$A:$AB,24,0),"")</f>
        <v/>
      </c>
      <c r="DD159" s="9" t="str">
        <f>IFERROR(VLOOKUP($A159,'SS2020'!$A:$AB,25,0),"")</f>
        <v/>
      </c>
      <c r="DE159" s="9" t="str">
        <f>IFERROR(VLOOKUP($A159,'SS2020'!$A:$AB,26,0),"")</f>
        <v/>
      </c>
      <c r="DF159" s="9" t="str">
        <f>IFERROR(VLOOKUP($A159,'SS2020'!$A:$AB,27,0),"")</f>
        <v/>
      </c>
      <c r="DG159" s="39">
        <f>IFERROR(VLOOKUP(A159,'GSW2020'!A:D,4,0),"")</f>
        <v>2.0673037681717688E-7</v>
      </c>
      <c r="DH159" s="9">
        <f>IFERROR(VLOOKUP(A159,'GSW2020'!A:E,5,0),"")</f>
        <v>108366.578125</v>
      </c>
      <c r="DI159" s="9">
        <f t="shared" si="92"/>
        <v>1</v>
      </c>
      <c r="DJ159" s="9">
        <f t="shared" si="93"/>
        <v>0</v>
      </c>
      <c r="DK159" s="9">
        <f>IFERROR(IF(INDEX('FSI2020 Results'!A:A,MATCH('Country characteristics'!A53,'FSI2020 Results'!B:B,0))&lt;11,1,0),"")</f>
        <v>1</v>
      </c>
      <c r="DL159" s="9">
        <f>IFERROR(IF(INDEX('FSI2020 Results'!A:A,MATCH('Country characteristics'!A53,'FSI2020 Results'!B:B,0))&lt;16,1,0),"")</f>
        <v>1</v>
      </c>
      <c r="DM159" s="10">
        <f t="shared" si="94"/>
        <v>0</v>
      </c>
      <c r="DN159" s="9">
        <f t="shared" si="95"/>
        <v>0</v>
      </c>
      <c r="DO159" s="9">
        <f t="shared" si="96"/>
        <v>0</v>
      </c>
      <c r="DP159" s="10">
        <f t="shared" si="97"/>
        <v>0</v>
      </c>
      <c r="DQ159" s="9">
        <f t="shared" si="98"/>
        <v>0</v>
      </c>
      <c r="DR159" s="9">
        <f t="shared" si="99"/>
        <v>0</v>
      </c>
      <c r="DS159" s="9">
        <f t="shared" si="100"/>
        <v>0</v>
      </c>
      <c r="DT159" s="10">
        <f t="shared" si="101"/>
        <v>0</v>
      </c>
      <c r="DU159" s="10">
        <f t="shared" si="102"/>
        <v>0</v>
      </c>
      <c r="DV159" s="9">
        <f t="shared" si="103"/>
        <v>0</v>
      </c>
      <c r="DW159" s="9">
        <f t="shared" si="104"/>
        <v>0</v>
      </c>
      <c r="DX159" s="9">
        <f t="shared" si="105"/>
        <v>0</v>
      </c>
      <c r="DY159" s="10">
        <f t="shared" si="106"/>
        <v>0</v>
      </c>
      <c r="DZ159" s="9">
        <f t="shared" si="107"/>
        <v>0</v>
      </c>
      <c r="EA159" s="10">
        <f t="shared" si="108"/>
        <v>0</v>
      </c>
      <c r="EB159" s="9">
        <f t="shared" si="109"/>
        <v>0</v>
      </c>
      <c r="EC159" s="9">
        <f t="shared" si="110"/>
        <v>1</v>
      </c>
      <c r="ED159" s="9">
        <f t="shared" si="111"/>
        <v>1</v>
      </c>
      <c r="EE159" s="9">
        <f t="shared" si="112"/>
        <v>0</v>
      </c>
      <c r="EF159" s="9">
        <v>1</v>
      </c>
      <c r="EG159" s="9">
        <f t="shared" si="113"/>
        <v>0</v>
      </c>
      <c r="EH159" s="9">
        <f t="shared" si="114"/>
        <v>0</v>
      </c>
      <c r="EI159" s="9">
        <f t="shared" si="115"/>
        <v>0</v>
      </c>
      <c r="EJ159" s="9">
        <f t="shared" si="116"/>
        <v>0</v>
      </c>
      <c r="EK159" s="9">
        <f t="shared" si="117"/>
        <v>0</v>
      </c>
      <c r="EL159" s="9">
        <f t="shared" si="118"/>
        <v>0</v>
      </c>
      <c r="EM159" s="9">
        <f t="shared" si="119"/>
        <v>0</v>
      </c>
      <c r="EN159" s="9">
        <f t="shared" si="120"/>
        <v>0</v>
      </c>
      <c r="EO159" s="9">
        <f t="shared" si="121"/>
        <v>0</v>
      </c>
      <c r="EP159" s="9">
        <f t="shared" si="122"/>
        <v>0</v>
      </c>
      <c r="EQ159" s="9">
        <f t="shared" si="123"/>
        <v>0</v>
      </c>
      <c r="ER159" s="9">
        <f t="shared" si="124"/>
        <v>0</v>
      </c>
      <c r="ES159" s="9">
        <f t="shared" si="125"/>
        <v>0</v>
      </c>
      <c r="ET159" s="10">
        <f t="shared" si="126"/>
        <v>0</v>
      </c>
      <c r="EU159" s="10">
        <f t="shared" si="127"/>
        <v>0</v>
      </c>
      <c r="EV159" s="10">
        <f t="shared" si="128"/>
        <v>0</v>
      </c>
      <c r="EW159" s="10">
        <f t="shared" si="129"/>
        <v>0</v>
      </c>
      <c r="EX159" s="10">
        <f t="shared" si="130"/>
        <v>0</v>
      </c>
      <c r="EY159" s="10">
        <f t="shared" si="131"/>
        <v>0</v>
      </c>
      <c r="EZ159" s="10">
        <f t="shared" si="132"/>
        <v>0</v>
      </c>
      <c r="FA159" s="10">
        <f t="shared" si="133"/>
        <v>0</v>
      </c>
      <c r="FB159" s="10">
        <f t="shared" si="134"/>
        <v>0</v>
      </c>
      <c r="FC159" s="10">
        <f t="shared" si="135"/>
        <v>0</v>
      </c>
      <c r="FD159" s="10">
        <f t="shared" si="136"/>
        <v>0</v>
      </c>
      <c r="FE159" s="10">
        <f t="shared" si="137"/>
        <v>1</v>
      </c>
    </row>
    <row r="160" spans="1:161">
      <c r="A160" t="s">
        <v>707</v>
      </c>
      <c r="D160">
        <v>0</v>
      </c>
      <c r="E160">
        <v>0</v>
      </c>
      <c r="F160" t="s">
        <v>708</v>
      </c>
      <c r="G160" t="s">
        <v>709</v>
      </c>
      <c r="H160" t="s">
        <v>707</v>
      </c>
      <c r="I160" s="8"/>
      <c r="J160" s="7" t="s">
        <v>896</v>
      </c>
      <c r="K160" s="7" t="s">
        <v>896</v>
      </c>
      <c r="L160" s="8">
        <v>0</v>
      </c>
      <c r="M160" s="8">
        <v>0</v>
      </c>
      <c r="N160" s="8">
        <v>0</v>
      </c>
      <c r="O160" s="8">
        <v>0</v>
      </c>
      <c r="P160" s="8">
        <v>0</v>
      </c>
      <c r="Q160" s="8">
        <v>0</v>
      </c>
      <c r="R160" s="8">
        <v>0</v>
      </c>
      <c r="S160" s="8">
        <v>0</v>
      </c>
      <c r="T160" s="8">
        <v>0</v>
      </c>
      <c r="U160" s="8">
        <v>0</v>
      </c>
      <c r="V160" s="8">
        <v>0</v>
      </c>
      <c r="W160" s="8">
        <v>0</v>
      </c>
      <c r="X160" s="8">
        <v>0</v>
      </c>
      <c r="Y160" s="8">
        <v>0</v>
      </c>
      <c r="Z160" s="8">
        <v>0</v>
      </c>
      <c r="AA160" s="8">
        <v>0</v>
      </c>
      <c r="AB160" s="7" t="s">
        <v>896</v>
      </c>
      <c r="AC160" s="1">
        <v>0</v>
      </c>
      <c r="AD160" s="1">
        <v>0</v>
      </c>
      <c r="AE160" s="7" t="s">
        <v>896</v>
      </c>
      <c r="AF160" s="8"/>
      <c r="AG160" s="8"/>
      <c r="AH160" s="7" t="s">
        <v>896</v>
      </c>
      <c r="AI160" s="8"/>
      <c r="AJ160" s="8"/>
      <c r="AK160" s="8"/>
      <c r="AL160" s="8"/>
      <c r="AM160" s="8"/>
      <c r="AN160" s="8"/>
      <c r="AO160" s="36" t="s">
        <v>896</v>
      </c>
      <c r="AP160" s="36" t="s">
        <v>896</v>
      </c>
      <c r="AQ160" s="36" t="s">
        <v>896</v>
      </c>
      <c r="AR160" s="36" t="s">
        <v>896</v>
      </c>
      <c r="AS160" s="36" t="s">
        <v>896</v>
      </c>
      <c r="AT160" s="36" t="s">
        <v>896</v>
      </c>
      <c r="AU160" s="36" t="s">
        <v>896</v>
      </c>
      <c r="AV160" s="36" t="s">
        <v>896</v>
      </c>
      <c r="AW160" s="36" t="s">
        <v>896</v>
      </c>
      <c r="AX160" s="36" t="s">
        <v>896</v>
      </c>
      <c r="AY160" s="36" t="s">
        <v>896</v>
      </c>
      <c r="AZ160" s="36" t="s">
        <v>896</v>
      </c>
      <c r="BA160" s="36" t="s">
        <v>896</v>
      </c>
      <c r="BB160" s="36" t="s">
        <v>896</v>
      </c>
      <c r="BC160" s="36" t="s">
        <v>896</v>
      </c>
      <c r="BD160" s="36" t="s">
        <v>896</v>
      </c>
      <c r="BE160" s="36" t="s">
        <v>896</v>
      </c>
      <c r="BF160" s="36" t="s">
        <v>896</v>
      </c>
      <c r="BG160" s="36" t="s">
        <v>896</v>
      </c>
      <c r="BH160" s="36" t="s">
        <v>896</v>
      </c>
      <c r="BI160" s="36" t="s">
        <v>896</v>
      </c>
      <c r="BJ160" s="36" t="s">
        <v>896</v>
      </c>
      <c r="BK160" s="36" t="s">
        <v>896</v>
      </c>
      <c r="BL160" s="36" t="s">
        <v>896</v>
      </c>
      <c r="BM160" s="8">
        <v>2.5099998879341001E-7</v>
      </c>
      <c r="BN160" s="8" t="s">
        <v>896</v>
      </c>
      <c r="BO160" t="s">
        <v>707</v>
      </c>
      <c r="BP160" s="8">
        <v>0</v>
      </c>
      <c r="BQ160" s="8">
        <v>0</v>
      </c>
      <c r="BR160" s="8">
        <v>0</v>
      </c>
      <c r="BS160" s="8">
        <v>0</v>
      </c>
      <c r="BT160" s="8"/>
      <c r="BU160" s="8"/>
      <c r="BV160" s="8"/>
      <c r="BW160" s="8"/>
      <c r="BX160" s="8">
        <v>5.9505814521578565E-9</v>
      </c>
      <c r="BY160" s="8"/>
      <c r="BZ160" s="8">
        <v>0</v>
      </c>
      <c r="CA160" s="7" t="s">
        <v>896</v>
      </c>
      <c r="CB160" s="8"/>
      <c r="CC160" s="8">
        <v>0</v>
      </c>
      <c r="CD160" s="8"/>
      <c r="CE160" s="8"/>
      <c r="CF160" s="8"/>
      <c r="CG160" s="8"/>
      <c r="CH160" s="8">
        <v>0</v>
      </c>
      <c r="CI160" s="8" t="s">
        <v>1144</v>
      </c>
      <c r="CJ160" s="8">
        <v>0</v>
      </c>
      <c r="CK160" s="8">
        <v>0</v>
      </c>
      <c r="CL160" s="8">
        <v>0</v>
      </c>
      <c r="CM160" s="8">
        <v>0</v>
      </c>
      <c r="CN160" s="8">
        <v>0</v>
      </c>
      <c r="CO160" s="8">
        <v>0</v>
      </c>
      <c r="CP160" s="8">
        <v>0</v>
      </c>
      <c r="CQ160" s="8">
        <v>0</v>
      </c>
      <c r="CR160" s="8">
        <v>0</v>
      </c>
      <c r="CS160" s="8">
        <v>0</v>
      </c>
      <c r="CT160" s="8">
        <v>0</v>
      </c>
      <c r="CU160" s="8">
        <v>0</v>
      </c>
      <c r="CV160" s="8">
        <v>0</v>
      </c>
      <c r="CW160" s="8">
        <v>0</v>
      </c>
      <c r="CX160" s="8">
        <v>0</v>
      </c>
      <c r="CY160" s="8">
        <v>1</v>
      </c>
      <c r="CZ160" s="9" t="str">
        <f>IFERROR(VLOOKUP(A160,'FSI2020 Results'!B:H,4,0),"")</f>
        <v/>
      </c>
      <c r="DA160" s="9" t="str">
        <f>IFERROR(VLOOKUP(A160,'FSI2020 Results'!B:H,5,0),"")</f>
        <v/>
      </c>
      <c r="DB160" s="9" t="str">
        <f>IFERROR(VLOOKUP(A160,'FSI2020 Results'!B:H,6,0),"")</f>
        <v/>
      </c>
      <c r="DC160" s="9" t="str">
        <f>IFERROR(VLOOKUP($A160,'SS2020'!$A:$AB,24,0),"")</f>
        <v/>
      </c>
      <c r="DD160" s="9" t="str">
        <f>IFERROR(VLOOKUP($A160,'SS2020'!$A:$AB,25,0),"")</f>
        <v/>
      </c>
      <c r="DE160" s="9" t="str">
        <f>IFERROR(VLOOKUP($A160,'SS2020'!$A:$AB,26,0),"")</f>
        <v/>
      </c>
      <c r="DF160" s="9" t="str">
        <f>IFERROR(VLOOKUP($A160,'SS2020'!$A:$AB,27,0),"")</f>
        <v/>
      </c>
      <c r="DG160" s="39">
        <f>IFERROR(VLOOKUP(A160,'GSW2020'!A:D,4,0),"")</f>
        <v>1.9119636363029713E-6</v>
      </c>
      <c r="DH160" s="9">
        <f>IFERROR(VLOOKUP(A160,'GSW2020'!A:E,5,0),"")</f>
        <v>1002237.625</v>
      </c>
      <c r="DI160" s="9">
        <f t="shared" si="92"/>
        <v>1</v>
      </c>
      <c r="DJ160" s="9">
        <f t="shared" si="93"/>
        <v>0</v>
      </c>
      <c r="DK160" s="9">
        <f>IFERROR(IF(INDEX('FSI2020 Results'!A:A,MATCH('Country characteristics'!A54,'FSI2020 Results'!B:B,0))&lt;11,1,0),"")</f>
        <v>0</v>
      </c>
      <c r="DL160" s="9">
        <f>IFERROR(IF(INDEX('FSI2020 Results'!A:A,MATCH('Country characteristics'!A54,'FSI2020 Results'!B:B,0))&lt;16,1,0),"")</f>
        <v>0</v>
      </c>
      <c r="DM160" s="10">
        <f t="shared" si="94"/>
        <v>0</v>
      </c>
      <c r="DN160" s="9">
        <f t="shared" si="95"/>
        <v>0</v>
      </c>
      <c r="DO160" s="9">
        <f t="shared" si="96"/>
        <v>0</v>
      </c>
      <c r="DP160" s="10">
        <f t="shared" si="97"/>
        <v>0</v>
      </c>
      <c r="DQ160" s="9">
        <f t="shared" si="98"/>
        <v>0</v>
      </c>
      <c r="DR160" s="9">
        <f t="shared" si="99"/>
        <v>0</v>
      </c>
      <c r="DS160" s="9">
        <f t="shared" si="100"/>
        <v>0</v>
      </c>
      <c r="DT160" s="10">
        <f t="shared" si="101"/>
        <v>0</v>
      </c>
      <c r="DU160" s="10">
        <f t="shared" si="102"/>
        <v>0</v>
      </c>
      <c r="DV160" s="9">
        <f t="shared" si="103"/>
        <v>0</v>
      </c>
      <c r="DW160" s="9">
        <f t="shared" si="104"/>
        <v>0</v>
      </c>
      <c r="DX160" s="9">
        <f t="shared" si="105"/>
        <v>0</v>
      </c>
      <c r="DY160" s="10">
        <f t="shared" si="106"/>
        <v>0</v>
      </c>
      <c r="DZ160" s="9">
        <f t="shared" si="107"/>
        <v>0</v>
      </c>
      <c r="EA160" s="10">
        <f t="shared" si="108"/>
        <v>0</v>
      </c>
      <c r="EB160" s="9">
        <f t="shared" si="109"/>
        <v>0</v>
      </c>
      <c r="EC160" s="9">
        <f t="shared" si="110"/>
        <v>1</v>
      </c>
      <c r="ED160" s="9">
        <f t="shared" si="111"/>
        <v>1</v>
      </c>
      <c r="EE160" s="9">
        <f t="shared" si="112"/>
        <v>0</v>
      </c>
      <c r="EF160" s="9">
        <v>1</v>
      </c>
      <c r="EG160" s="9">
        <f t="shared" si="113"/>
        <v>0</v>
      </c>
      <c r="EH160" s="9">
        <f t="shared" si="114"/>
        <v>0</v>
      </c>
      <c r="EI160" s="9">
        <f t="shared" si="115"/>
        <v>0</v>
      </c>
      <c r="EJ160" s="9">
        <f t="shared" si="116"/>
        <v>0</v>
      </c>
      <c r="EK160" s="9">
        <f t="shared" si="117"/>
        <v>0</v>
      </c>
      <c r="EL160" s="9">
        <f t="shared" si="118"/>
        <v>0</v>
      </c>
      <c r="EM160" s="9">
        <f t="shared" si="119"/>
        <v>0</v>
      </c>
      <c r="EN160" s="9">
        <f t="shared" si="120"/>
        <v>0</v>
      </c>
      <c r="EO160" s="9">
        <f t="shared" si="121"/>
        <v>0</v>
      </c>
      <c r="EP160" s="9">
        <f t="shared" si="122"/>
        <v>0</v>
      </c>
      <c r="EQ160" s="9">
        <f t="shared" si="123"/>
        <v>0</v>
      </c>
      <c r="ER160" s="9">
        <f t="shared" si="124"/>
        <v>0</v>
      </c>
      <c r="ES160" s="9">
        <f t="shared" si="125"/>
        <v>0</v>
      </c>
      <c r="ET160" s="10">
        <f t="shared" si="126"/>
        <v>0</v>
      </c>
      <c r="EU160" s="10">
        <f t="shared" si="127"/>
        <v>0</v>
      </c>
      <c r="EV160" s="10">
        <f t="shared" si="128"/>
        <v>0</v>
      </c>
      <c r="EW160" s="10">
        <f t="shared" si="129"/>
        <v>0</v>
      </c>
      <c r="EX160" s="10">
        <f t="shared" si="130"/>
        <v>0</v>
      </c>
      <c r="EY160" s="10">
        <f t="shared" si="131"/>
        <v>0</v>
      </c>
      <c r="EZ160" s="10">
        <f t="shared" si="132"/>
        <v>0</v>
      </c>
      <c r="FA160" s="10">
        <f t="shared" si="133"/>
        <v>0</v>
      </c>
      <c r="FB160" s="10">
        <f t="shared" si="134"/>
        <v>0</v>
      </c>
      <c r="FC160" s="10">
        <f t="shared" si="135"/>
        <v>0</v>
      </c>
      <c r="FD160" s="10">
        <f t="shared" si="136"/>
        <v>0</v>
      </c>
      <c r="FE160" s="10">
        <f t="shared" si="137"/>
        <v>1</v>
      </c>
    </row>
    <row r="161" spans="1:161">
      <c r="A161" t="s">
        <v>701</v>
      </c>
      <c r="D161">
        <v>0</v>
      </c>
      <c r="E161">
        <v>0</v>
      </c>
      <c r="F161" t="s">
        <v>702</v>
      </c>
      <c r="G161" t="s">
        <v>703</v>
      </c>
      <c r="H161" t="s">
        <v>701</v>
      </c>
      <c r="I161" s="8">
        <v>1</v>
      </c>
      <c r="J161" s="7" t="s">
        <v>1135</v>
      </c>
      <c r="K161" s="7" t="s">
        <v>1128</v>
      </c>
      <c r="L161" s="8">
        <v>0</v>
      </c>
      <c r="M161" s="8">
        <v>0</v>
      </c>
      <c r="N161" s="8">
        <v>0</v>
      </c>
      <c r="O161" s="8">
        <v>0</v>
      </c>
      <c r="P161" s="8">
        <v>0</v>
      </c>
      <c r="Q161" s="8">
        <v>0</v>
      </c>
      <c r="R161" s="8">
        <v>0</v>
      </c>
      <c r="S161" s="8">
        <v>0</v>
      </c>
      <c r="T161" s="8">
        <v>0</v>
      </c>
      <c r="U161" s="8">
        <v>0</v>
      </c>
      <c r="V161" s="8">
        <v>0</v>
      </c>
      <c r="W161" s="8">
        <v>0</v>
      </c>
      <c r="X161" s="8">
        <v>0</v>
      </c>
      <c r="Y161" s="8">
        <v>0</v>
      </c>
      <c r="Z161" s="8">
        <v>0</v>
      </c>
      <c r="AA161" s="8">
        <v>0</v>
      </c>
      <c r="AB161" s="7" t="s">
        <v>1135</v>
      </c>
      <c r="AC161" s="1">
        <v>1</v>
      </c>
      <c r="AD161" s="1">
        <v>0</v>
      </c>
      <c r="AE161" s="7" t="s">
        <v>1166</v>
      </c>
      <c r="AF161" s="8">
        <v>1177955049</v>
      </c>
      <c r="AG161" s="8"/>
      <c r="AH161" s="7" t="s">
        <v>896</v>
      </c>
      <c r="AI161" s="8"/>
      <c r="AJ161" s="8"/>
      <c r="AK161" s="8"/>
      <c r="AL161" s="8"/>
      <c r="AM161" s="8"/>
      <c r="AN161" s="8"/>
      <c r="AO161" s="36" t="s">
        <v>896</v>
      </c>
      <c r="AP161" s="36" t="s">
        <v>896</v>
      </c>
      <c r="AQ161" s="36" t="s">
        <v>896</v>
      </c>
      <c r="AR161" s="36" t="s">
        <v>896</v>
      </c>
      <c r="AS161" s="36" t="s">
        <v>896</v>
      </c>
      <c r="AT161" s="36" t="s">
        <v>896</v>
      </c>
      <c r="AU161" s="36" t="s">
        <v>896</v>
      </c>
      <c r="AV161" s="36" t="s">
        <v>896</v>
      </c>
      <c r="AW161" s="36" t="s">
        <v>896</v>
      </c>
      <c r="AX161" s="36" t="s">
        <v>896</v>
      </c>
      <c r="AY161" s="36" t="s">
        <v>896</v>
      </c>
      <c r="AZ161" s="36" t="s">
        <v>896</v>
      </c>
      <c r="BA161" s="36" t="s">
        <v>896</v>
      </c>
      <c r="BB161" s="36" t="s">
        <v>896</v>
      </c>
      <c r="BC161" s="36" t="s">
        <v>896</v>
      </c>
      <c r="BD161" s="36" t="s">
        <v>896</v>
      </c>
      <c r="BE161" s="36" t="s">
        <v>896</v>
      </c>
      <c r="BF161" s="36" t="s">
        <v>896</v>
      </c>
      <c r="BG161" s="36" t="s">
        <v>896</v>
      </c>
      <c r="BH161" s="36" t="s">
        <v>896</v>
      </c>
      <c r="BI161" s="36" t="s">
        <v>896</v>
      </c>
      <c r="BJ161" s="36" t="s">
        <v>896</v>
      </c>
      <c r="BK161" s="36" t="s">
        <v>896</v>
      </c>
      <c r="BL161" s="36" t="s">
        <v>896</v>
      </c>
      <c r="BM161" s="8"/>
      <c r="BN161" s="8" t="s">
        <v>896</v>
      </c>
      <c r="BO161" t="s">
        <v>701</v>
      </c>
      <c r="BP161" s="8">
        <v>0</v>
      </c>
      <c r="BQ161" s="8">
        <v>0</v>
      </c>
      <c r="BR161" s="8">
        <v>0</v>
      </c>
      <c r="BS161" s="8">
        <v>0</v>
      </c>
      <c r="BT161" s="8"/>
      <c r="BU161" s="8"/>
      <c r="BV161" s="8"/>
      <c r="BW161" s="8"/>
      <c r="BX161" s="8">
        <v>8.2751450727011374E-7</v>
      </c>
      <c r="BY161" s="8"/>
      <c r="BZ161" s="8">
        <v>0</v>
      </c>
      <c r="CA161" s="7" t="s">
        <v>896</v>
      </c>
      <c r="CB161" s="8">
        <v>1177955049</v>
      </c>
      <c r="CC161" s="8">
        <v>0</v>
      </c>
      <c r="CD161" s="8"/>
      <c r="CE161" s="8"/>
      <c r="CF161" s="8"/>
      <c r="CG161" s="8">
        <v>1218959.37300449</v>
      </c>
      <c r="CH161" s="8">
        <v>0</v>
      </c>
      <c r="CI161" s="8" t="s">
        <v>1014</v>
      </c>
      <c r="CJ161" s="8">
        <v>0</v>
      </c>
      <c r="CK161" s="8">
        <v>0</v>
      </c>
      <c r="CL161" s="8">
        <v>0</v>
      </c>
      <c r="CM161" s="8">
        <v>0</v>
      </c>
      <c r="CN161" s="8">
        <v>0</v>
      </c>
      <c r="CO161" s="8">
        <v>0</v>
      </c>
      <c r="CP161" s="8">
        <v>0</v>
      </c>
      <c r="CQ161" s="8">
        <v>0</v>
      </c>
      <c r="CR161" s="8">
        <v>0</v>
      </c>
      <c r="CS161" s="8">
        <v>0</v>
      </c>
      <c r="CT161" s="8">
        <v>1</v>
      </c>
      <c r="CU161" s="8">
        <v>0</v>
      </c>
      <c r="CV161" s="8">
        <v>0</v>
      </c>
      <c r="CW161" s="8">
        <v>0</v>
      </c>
      <c r="CX161" s="8">
        <v>0</v>
      </c>
      <c r="CY161" s="8">
        <v>0</v>
      </c>
      <c r="CZ161" s="9" t="str">
        <f>IFERROR(VLOOKUP(A161,'FSI2020 Results'!B:H,4,0),"")</f>
        <v/>
      </c>
      <c r="DA161" s="9" t="str">
        <f>IFERROR(VLOOKUP(A161,'FSI2020 Results'!B:H,5,0),"")</f>
        <v/>
      </c>
      <c r="DB161" s="9" t="str">
        <f>IFERROR(VLOOKUP(A161,'FSI2020 Results'!B:H,6,0),"")</f>
        <v/>
      </c>
      <c r="DC161" s="9" t="str">
        <f>IFERROR(VLOOKUP($A161,'SS2020'!$A:$AB,24,0),"")</f>
        <v/>
      </c>
      <c r="DD161" s="9" t="str">
        <f>IFERROR(VLOOKUP($A161,'SS2020'!$A:$AB,25,0),"")</f>
        <v/>
      </c>
      <c r="DE161" s="9" t="str">
        <f>IFERROR(VLOOKUP($A161,'SS2020'!$A:$AB,26,0),"")</f>
        <v/>
      </c>
      <c r="DF161" s="9" t="str">
        <f>IFERROR(VLOOKUP($A161,'SS2020'!$A:$AB,27,0),"")</f>
        <v/>
      </c>
      <c r="DG161" s="39">
        <f>IFERROR(VLOOKUP(A161,'GSW2020'!A:D,4,0),"")</f>
        <v>2.3254026473296108E-6</v>
      </c>
      <c r="DH161" s="9">
        <f>IFERROR(VLOOKUP(A161,'GSW2020'!A:E,5,0),"")</f>
        <v>1218959.375</v>
      </c>
      <c r="DI161" s="9">
        <f t="shared" si="92"/>
        <v>1</v>
      </c>
      <c r="DJ161" s="9">
        <f t="shared" si="93"/>
        <v>0</v>
      </c>
      <c r="DK161" s="9">
        <f>IFERROR(IF(INDEX('FSI2020 Results'!A:A,MATCH('Country characteristics'!A56,'FSI2020 Results'!B:B,0))&lt;11,1,0),"")</f>
        <v>0</v>
      </c>
      <c r="DL161" s="9">
        <f>IFERROR(IF(INDEX('FSI2020 Results'!A:A,MATCH('Country characteristics'!A56,'FSI2020 Results'!B:B,0))&lt;16,1,0),"")</f>
        <v>0</v>
      </c>
      <c r="DM161" s="10">
        <f t="shared" si="94"/>
        <v>0</v>
      </c>
      <c r="DN161" s="9">
        <f t="shared" si="95"/>
        <v>0</v>
      </c>
      <c r="DO161" s="9">
        <f t="shared" si="96"/>
        <v>0</v>
      </c>
      <c r="DP161" s="10">
        <f t="shared" si="97"/>
        <v>0</v>
      </c>
      <c r="DQ161" s="9">
        <f t="shared" si="98"/>
        <v>0</v>
      </c>
      <c r="DR161" s="9">
        <f t="shared" si="99"/>
        <v>0</v>
      </c>
      <c r="DS161" s="9">
        <f t="shared" si="100"/>
        <v>0</v>
      </c>
      <c r="DT161" s="10">
        <f t="shared" si="101"/>
        <v>0</v>
      </c>
      <c r="DU161" s="10">
        <f t="shared" si="102"/>
        <v>0</v>
      </c>
      <c r="DV161" s="9">
        <f t="shared" si="103"/>
        <v>0</v>
      </c>
      <c r="DW161" s="9">
        <f t="shared" si="104"/>
        <v>0</v>
      </c>
      <c r="DX161" s="9">
        <f t="shared" si="105"/>
        <v>0</v>
      </c>
      <c r="DY161" s="10">
        <f t="shared" si="106"/>
        <v>0</v>
      </c>
      <c r="DZ161" s="9">
        <f t="shared" si="107"/>
        <v>0</v>
      </c>
      <c r="EA161" s="10">
        <f t="shared" si="108"/>
        <v>0</v>
      </c>
      <c r="EB161" s="9">
        <f t="shared" si="109"/>
        <v>0</v>
      </c>
      <c r="EC161" s="9">
        <f t="shared" si="110"/>
        <v>1</v>
      </c>
      <c r="ED161" s="9">
        <f t="shared" si="111"/>
        <v>1</v>
      </c>
      <c r="EE161" s="9">
        <f t="shared" si="112"/>
        <v>0</v>
      </c>
      <c r="EF161" s="9">
        <v>1</v>
      </c>
      <c r="EG161" s="9">
        <f t="shared" si="113"/>
        <v>0</v>
      </c>
      <c r="EH161" s="9">
        <f t="shared" si="114"/>
        <v>0</v>
      </c>
      <c r="EI161" s="9">
        <f t="shared" si="115"/>
        <v>0</v>
      </c>
      <c r="EJ161" s="9">
        <f t="shared" si="116"/>
        <v>0</v>
      </c>
      <c r="EK161" s="9">
        <f t="shared" si="117"/>
        <v>1</v>
      </c>
      <c r="EL161" s="9">
        <f t="shared" si="118"/>
        <v>0</v>
      </c>
      <c r="EM161" s="9">
        <f t="shared" si="119"/>
        <v>0</v>
      </c>
      <c r="EN161" s="9">
        <f t="shared" si="120"/>
        <v>1</v>
      </c>
      <c r="EO161" s="9">
        <f t="shared" si="121"/>
        <v>0</v>
      </c>
      <c r="EP161" s="9">
        <f t="shared" si="122"/>
        <v>1</v>
      </c>
      <c r="EQ161" s="9">
        <f t="shared" si="123"/>
        <v>0</v>
      </c>
      <c r="ER161" s="9">
        <f t="shared" si="124"/>
        <v>0</v>
      </c>
      <c r="ES161" s="9">
        <f t="shared" si="125"/>
        <v>0</v>
      </c>
      <c r="ET161" s="10">
        <f t="shared" si="126"/>
        <v>0</v>
      </c>
      <c r="EU161" s="10">
        <f t="shared" si="127"/>
        <v>0</v>
      </c>
      <c r="EV161" s="10">
        <f t="shared" si="128"/>
        <v>0</v>
      </c>
      <c r="EW161" s="10">
        <f t="shared" si="129"/>
        <v>0</v>
      </c>
      <c r="EX161" s="10">
        <f t="shared" si="130"/>
        <v>0</v>
      </c>
      <c r="EY161" s="10">
        <f t="shared" si="131"/>
        <v>0</v>
      </c>
      <c r="EZ161" s="10">
        <f t="shared" si="132"/>
        <v>1</v>
      </c>
      <c r="FA161" s="10">
        <f t="shared" si="133"/>
        <v>0</v>
      </c>
      <c r="FB161" s="10">
        <f t="shared" si="134"/>
        <v>0</v>
      </c>
      <c r="FC161" s="10">
        <f t="shared" si="135"/>
        <v>0</v>
      </c>
      <c r="FD161" s="10">
        <f t="shared" si="136"/>
        <v>0</v>
      </c>
      <c r="FE161" s="10">
        <f t="shared" si="137"/>
        <v>0</v>
      </c>
    </row>
    <row r="162" spans="1:161">
      <c r="A162" t="s">
        <v>657</v>
      </c>
      <c r="D162">
        <v>0</v>
      </c>
      <c r="E162">
        <v>0</v>
      </c>
      <c r="F162" t="s">
        <v>658</v>
      </c>
      <c r="G162" t="s">
        <v>659</v>
      </c>
      <c r="H162" t="s">
        <v>657</v>
      </c>
      <c r="I162" s="8">
        <v>1</v>
      </c>
      <c r="J162" s="7" t="s">
        <v>1135</v>
      </c>
      <c r="K162" s="7" t="s">
        <v>1128</v>
      </c>
      <c r="L162" s="8">
        <v>0</v>
      </c>
      <c r="M162" s="8">
        <v>0</v>
      </c>
      <c r="N162" s="8">
        <v>0</v>
      </c>
      <c r="O162" s="8">
        <v>1</v>
      </c>
      <c r="P162" s="8">
        <v>0</v>
      </c>
      <c r="Q162" s="8">
        <v>0</v>
      </c>
      <c r="R162" s="8">
        <v>0</v>
      </c>
      <c r="S162" s="8">
        <v>0</v>
      </c>
      <c r="T162" s="8">
        <v>0</v>
      </c>
      <c r="U162" s="8">
        <v>0</v>
      </c>
      <c r="V162" s="8">
        <v>0</v>
      </c>
      <c r="W162" s="8">
        <v>0</v>
      </c>
      <c r="X162" s="8">
        <v>0</v>
      </c>
      <c r="Y162" s="8">
        <v>0</v>
      </c>
      <c r="Z162" s="8">
        <v>0</v>
      </c>
      <c r="AA162" s="8">
        <v>0</v>
      </c>
      <c r="AB162" s="7" t="s">
        <v>1135</v>
      </c>
      <c r="AC162" s="1">
        <v>1</v>
      </c>
      <c r="AD162" s="1">
        <v>0</v>
      </c>
      <c r="AE162" s="7" t="s">
        <v>1166</v>
      </c>
      <c r="AF162" s="8">
        <v>47227535291</v>
      </c>
      <c r="AG162" s="8"/>
      <c r="AH162" s="7" t="s">
        <v>896</v>
      </c>
      <c r="AI162" s="8"/>
      <c r="AJ162" s="8"/>
      <c r="AK162" s="8"/>
      <c r="AL162" s="8"/>
      <c r="AM162" s="8"/>
      <c r="AN162" s="8"/>
      <c r="AO162" s="36" t="s">
        <v>896</v>
      </c>
      <c r="AP162" s="36" t="s">
        <v>896</v>
      </c>
      <c r="AQ162" s="36" t="s">
        <v>896</v>
      </c>
      <c r="AR162" s="36" t="s">
        <v>896</v>
      </c>
      <c r="AS162" s="36" t="s">
        <v>896</v>
      </c>
      <c r="AT162" s="36" t="s">
        <v>896</v>
      </c>
      <c r="AU162" s="36" t="s">
        <v>896</v>
      </c>
      <c r="AV162" s="36" t="s">
        <v>896</v>
      </c>
      <c r="AW162" s="36" t="s">
        <v>896</v>
      </c>
      <c r="AX162" s="36" t="s">
        <v>896</v>
      </c>
      <c r="AY162" s="36" t="s">
        <v>896</v>
      </c>
      <c r="AZ162" s="36" t="s">
        <v>896</v>
      </c>
      <c r="BA162" s="36" t="s">
        <v>896</v>
      </c>
      <c r="BB162" s="36" t="s">
        <v>896</v>
      </c>
      <c r="BC162" s="36" t="s">
        <v>896</v>
      </c>
      <c r="BD162" s="36" t="s">
        <v>896</v>
      </c>
      <c r="BE162" s="36" t="s">
        <v>896</v>
      </c>
      <c r="BF162" s="36" t="s">
        <v>896</v>
      </c>
      <c r="BG162" s="36" t="s">
        <v>896</v>
      </c>
      <c r="BH162" s="36" t="s">
        <v>896</v>
      </c>
      <c r="BI162" s="36" t="s">
        <v>896</v>
      </c>
      <c r="BJ162" s="36" t="s">
        <v>896</v>
      </c>
      <c r="BK162" s="36" t="s">
        <v>896</v>
      </c>
      <c r="BL162" s="36" t="s">
        <v>896</v>
      </c>
      <c r="BM162" s="8">
        <v>1.1699999959091656E-5</v>
      </c>
      <c r="BN162" s="8" t="s">
        <v>896</v>
      </c>
      <c r="BO162" t="s">
        <v>657</v>
      </c>
      <c r="BP162" s="8">
        <v>0</v>
      </c>
      <c r="BQ162" s="8">
        <v>0</v>
      </c>
      <c r="BR162" s="8">
        <v>0</v>
      </c>
      <c r="BS162" s="8">
        <v>0</v>
      </c>
      <c r="BT162" s="8"/>
      <c r="BU162" s="8"/>
      <c r="BV162" s="8"/>
      <c r="BW162" s="8"/>
      <c r="BX162" s="8">
        <v>6.4271446694872669E-5</v>
      </c>
      <c r="BY162" s="8"/>
      <c r="BZ162" s="8">
        <v>6</v>
      </c>
      <c r="CA162" s="7" t="s">
        <v>896</v>
      </c>
      <c r="CB162" s="8">
        <v>47227535291</v>
      </c>
      <c r="CC162" s="8"/>
      <c r="CD162" s="8"/>
      <c r="CE162" s="8"/>
      <c r="CF162" s="8">
        <v>0.34999999403953552</v>
      </c>
      <c r="CG162" s="8">
        <v>2333733.9290739102</v>
      </c>
      <c r="CH162" s="8">
        <v>0</v>
      </c>
      <c r="CI162" s="8">
        <v>0</v>
      </c>
      <c r="CJ162" s="8">
        <v>0</v>
      </c>
      <c r="CK162" s="8">
        <v>0</v>
      </c>
      <c r="CL162" s="8">
        <v>0</v>
      </c>
      <c r="CM162" s="8">
        <v>0</v>
      </c>
      <c r="CN162" s="8">
        <v>0</v>
      </c>
      <c r="CO162" s="8">
        <v>0</v>
      </c>
      <c r="CP162" s="8">
        <v>0</v>
      </c>
      <c r="CQ162" s="8">
        <v>0</v>
      </c>
      <c r="CR162" s="8">
        <v>0</v>
      </c>
      <c r="CS162" s="8">
        <v>0</v>
      </c>
      <c r="CT162" s="8">
        <v>0</v>
      </c>
      <c r="CU162" s="8">
        <v>0</v>
      </c>
      <c r="CV162" s="8">
        <v>0</v>
      </c>
      <c r="CW162" s="8">
        <v>0</v>
      </c>
      <c r="CX162" s="8">
        <v>0</v>
      </c>
      <c r="CY162" s="8">
        <v>0</v>
      </c>
      <c r="CZ162" s="9" t="str">
        <f>IFERROR(VLOOKUP(A162,'FSI2020 Results'!B:H,4,0),"")</f>
        <v/>
      </c>
      <c r="DA162" s="9" t="str">
        <f>IFERROR(VLOOKUP(A162,'FSI2020 Results'!B:H,5,0),"")</f>
        <v/>
      </c>
      <c r="DB162" s="9" t="str">
        <f>IFERROR(VLOOKUP(A162,'FSI2020 Results'!B:H,6,0),"")</f>
        <v/>
      </c>
      <c r="DC162" s="9" t="str">
        <f>IFERROR(VLOOKUP($A162,'SS2020'!$A:$AB,24,0),"")</f>
        <v/>
      </c>
      <c r="DD162" s="9" t="str">
        <f>IFERROR(VLOOKUP($A162,'SS2020'!$A:$AB,25,0),"")</f>
        <v/>
      </c>
      <c r="DE162" s="9" t="str">
        <f>IFERROR(VLOOKUP($A162,'SS2020'!$A:$AB,26,0),"")</f>
        <v/>
      </c>
      <c r="DF162" s="9" t="str">
        <f>IFERROR(VLOOKUP($A162,'SS2020'!$A:$AB,27,0),"")</f>
        <v/>
      </c>
      <c r="DG162" s="39">
        <f>IFERROR(VLOOKUP(A162,'GSW2020'!A:D,4,0),"")</f>
        <v>4.4520525079860818E-6</v>
      </c>
      <c r="DH162" s="9">
        <f>IFERROR(VLOOKUP(A162,'GSW2020'!A:E,5,0),"")</f>
        <v>2333734</v>
      </c>
      <c r="DI162" s="9">
        <f t="shared" si="92"/>
        <v>1</v>
      </c>
      <c r="DJ162" s="9">
        <f t="shared" si="93"/>
        <v>0</v>
      </c>
      <c r="DK162" s="9">
        <f>IFERROR(IF(INDEX('FSI2020 Results'!A:A,MATCH('Country characteristics'!A57,'FSI2020 Results'!B:B,0))&lt;11,1,0),"")</f>
        <v>0</v>
      </c>
      <c r="DL162" s="9">
        <f>IFERROR(IF(INDEX('FSI2020 Results'!A:A,MATCH('Country characteristics'!A57,'FSI2020 Results'!B:B,0))&lt;16,1,0),"")</f>
        <v>0</v>
      </c>
      <c r="DM162" s="10">
        <f t="shared" si="94"/>
        <v>0</v>
      </c>
      <c r="DN162" s="9">
        <f t="shared" si="95"/>
        <v>0</v>
      </c>
      <c r="DO162" s="9">
        <f t="shared" si="96"/>
        <v>0</v>
      </c>
      <c r="DP162" s="10">
        <f t="shared" si="97"/>
        <v>0</v>
      </c>
      <c r="DQ162" s="9">
        <f t="shared" si="98"/>
        <v>0</v>
      </c>
      <c r="DR162" s="9">
        <f t="shared" si="99"/>
        <v>0</v>
      </c>
      <c r="DS162" s="9">
        <f t="shared" si="100"/>
        <v>0</v>
      </c>
      <c r="DT162" s="10">
        <f t="shared" si="101"/>
        <v>0</v>
      </c>
      <c r="DU162" s="10">
        <f t="shared" si="102"/>
        <v>0</v>
      </c>
      <c r="DV162" s="9">
        <f t="shared" si="103"/>
        <v>0</v>
      </c>
      <c r="DW162" s="9">
        <f t="shared" si="104"/>
        <v>0</v>
      </c>
      <c r="DX162" s="9">
        <f t="shared" si="105"/>
        <v>0</v>
      </c>
      <c r="DY162" s="10">
        <f t="shared" si="106"/>
        <v>0</v>
      </c>
      <c r="DZ162" s="9">
        <f t="shared" si="107"/>
        <v>0</v>
      </c>
      <c r="EA162" s="10">
        <f t="shared" si="108"/>
        <v>0</v>
      </c>
      <c r="EB162" s="9">
        <f t="shared" si="109"/>
        <v>0</v>
      </c>
      <c r="EC162" s="9">
        <f t="shared" si="110"/>
        <v>1</v>
      </c>
      <c r="ED162" s="9">
        <f t="shared" si="111"/>
        <v>1</v>
      </c>
      <c r="EE162" s="9">
        <f t="shared" si="112"/>
        <v>0</v>
      </c>
      <c r="EF162" s="9">
        <v>1</v>
      </c>
      <c r="EG162" s="9">
        <f t="shared" si="113"/>
        <v>0</v>
      </c>
      <c r="EH162" s="9">
        <f t="shared" si="114"/>
        <v>0</v>
      </c>
      <c r="EI162" s="9">
        <f t="shared" si="115"/>
        <v>0</v>
      </c>
      <c r="EJ162" s="9">
        <f t="shared" si="116"/>
        <v>0</v>
      </c>
      <c r="EK162" s="9">
        <f t="shared" si="117"/>
        <v>1</v>
      </c>
      <c r="EL162" s="9">
        <f t="shared" si="118"/>
        <v>0</v>
      </c>
      <c r="EM162" s="9">
        <f t="shared" si="119"/>
        <v>0</v>
      </c>
      <c r="EN162" s="9">
        <f t="shared" si="120"/>
        <v>1</v>
      </c>
      <c r="EO162" s="9">
        <f t="shared" si="121"/>
        <v>0</v>
      </c>
      <c r="EP162" s="9">
        <f t="shared" si="122"/>
        <v>1</v>
      </c>
      <c r="EQ162" s="9">
        <f t="shared" si="123"/>
        <v>0</v>
      </c>
      <c r="ER162" s="9">
        <f t="shared" si="124"/>
        <v>0</v>
      </c>
      <c r="ES162" s="9">
        <f t="shared" si="125"/>
        <v>0</v>
      </c>
      <c r="ET162" s="10">
        <f t="shared" si="126"/>
        <v>0</v>
      </c>
      <c r="EU162" s="10">
        <f t="shared" si="127"/>
        <v>0</v>
      </c>
      <c r="EV162" s="10">
        <f t="shared" si="128"/>
        <v>0</v>
      </c>
      <c r="EW162" s="10">
        <f t="shared" si="129"/>
        <v>0</v>
      </c>
      <c r="EX162" s="10">
        <f t="shared" si="130"/>
        <v>0</v>
      </c>
      <c r="EY162" s="10">
        <f t="shared" si="131"/>
        <v>0</v>
      </c>
      <c r="EZ162" s="10">
        <f t="shared" si="132"/>
        <v>0</v>
      </c>
      <c r="FA162" s="10">
        <f t="shared" si="133"/>
        <v>0</v>
      </c>
      <c r="FB162" s="10">
        <f t="shared" si="134"/>
        <v>0</v>
      </c>
      <c r="FC162" s="10">
        <f t="shared" si="135"/>
        <v>0</v>
      </c>
      <c r="FD162" s="10">
        <f t="shared" si="136"/>
        <v>0</v>
      </c>
      <c r="FE162" s="10">
        <f t="shared" si="137"/>
        <v>0</v>
      </c>
    </row>
    <row r="163" spans="1:161">
      <c r="A163" t="s">
        <v>662</v>
      </c>
      <c r="D163">
        <v>0</v>
      </c>
      <c r="E163">
        <v>0</v>
      </c>
      <c r="F163" t="s">
        <v>663</v>
      </c>
      <c r="G163" t="s">
        <v>664</v>
      </c>
      <c r="H163" t="s">
        <v>662</v>
      </c>
      <c r="I163" s="8">
        <v>1</v>
      </c>
      <c r="J163" s="7" t="s">
        <v>1135</v>
      </c>
      <c r="K163" s="7" t="s">
        <v>1128</v>
      </c>
      <c r="L163" s="8">
        <v>0</v>
      </c>
      <c r="M163" s="8">
        <v>0</v>
      </c>
      <c r="N163" s="8">
        <v>0</v>
      </c>
      <c r="O163" s="8">
        <v>1</v>
      </c>
      <c r="P163" s="8">
        <v>0</v>
      </c>
      <c r="Q163" s="8">
        <v>0</v>
      </c>
      <c r="R163" s="8">
        <v>0</v>
      </c>
      <c r="S163" s="8">
        <v>0</v>
      </c>
      <c r="T163" s="8">
        <v>0</v>
      </c>
      <c r="U163" s="8">
        <v>0</v>
      </c>
      <c r="V163" s="8">
        <v>0</v>
      </c>
      <c r="W163" s="8">
        <v>0</v>
      </c>
      <c r="X163" s="8">
        <v>1</v>
      </c>
      <c r="Y163" s="8">
        <v>0</v>
      </c>
      <c r="Z163" s="8">
        <v>0</v>
      </c>
      <c r="AA163" s="8">
        <v>0</v>
      </c>
      <c r="AB163" s="7" t="s">
        <v>1135</v>
      </c>
      <c r="AC163" s="1">
        <v>1</v>
      </c>
      <c r="AD163" s="1">
        <v>0</v>
      </c>
      <c r="AE163" s="7" t="s">
        <v>1136</v>
      </c>
      <c r="AF163" s="8">
        <v>11263682694</v>
      </c>
      <c r="AG163" s="8"/>
      <c r="AH163" s="7" t="s">
        <v>896</v>
      </c>
      <c r="AI163" s="8"/>
      <c r="AJ163" s="8"/>
      <c r="AK163" s="8"/>
      <c r="AL163" s="8"/>
      <c r="AM163" s="8"/>
      <c r="AN163" s="8"/>
      <c r="AO163" s="36" t="s">
        <v>896</v>
      </c>
      <c r="AP163" s="36" t="s">
        <v>896</v>
      </c>
      <c r="AQ163" s="36" t="s">
        <v>896</v>
      </c>
      <c r="AR163" s="36" t="s">
        <v>896</v>
      </c>
      <c r="AS163" s="36" t="s">
        <v>896</v>
      </c>
      <c r="AT163" s="36" t="s">
        <v>896</v>
      </c>
      <c r="AU163" s="36" t="s">
        <v>896</v>
      </c>
      <c r="AV163" s="36" t="s">
        <v>896</v>
      </c>
      <c r="AW163" s="36" t="s">
        <v>896</v>
      </c>
      <c r="AX163" s="36" t="s">
        <v>896</v>
      </c>
      <c r="AY163" s="36" t="s">
        <v>896</v>
      </c>
      <c r="AZ163" s="36" t="s">
        <v>896</v>
      </c>
      <c r="BA163" s="36" t="s">
        <v>896</v>
      </c>
      <c r="BB163" s="36" t="s">
        <v>896</v>
      </c>
      <c r="BC163" s="36" t="s">
        <v>896</v>
      </c>
      <c r="BD163" s="36" t="s">
        <v>896</v>
      </c>
      <c r="BE163" s="36" t="s">
        <v>896</v>
      </c>
      <c r="BF163" s="36" t="s">
        <v>896</v>
      </c>
      <c r="BG163" s="36" t="s">
        <v>896</v>
      </c>
      <c r="BH163" s="36" t="s">
        <v>896</v>
      </c>
      <c r="BI163" s="36" t="s">
        <v>896</v>
      </c>
      <c r="BJ163" s="36" t="s">
        <v>896</v>
      </c>
      <c r="BK163" s="36" t="s">
        <v>896</v>
      </c>
      <c r="BL163" s="36" t="s">
        <v>896</v>
      </c>
      <c r="BM163" s="8">
        <v>6.6100001276936382E-6</v>
      </c>
      <c r="BN163" s="8" t="s">
        <v>896</v>
      </c>
      <c r="BO163" t="s">
        <v>662</v>
      </c>
      <c r="BP163" s="8">
        <v>0</v>
      </c>
      <c r="BQ163" s="8">
        <v>0</v>
      </c>
      <c r="BR163" s="8">
        <v>0</v>
      </c>
      <c r="BS163" s="8">
        <v>0</v>
      </c>
      <c r="BT163" s="8"/>
      <c r="BU163" s="8"/>
      <c r="BV163" s="8"/>
      <c r="BW163" s="8"/>
      <c r="BX163" s="8">
        <v>1.1379519573955459E-4</v>
      </c>
      <c r="BY163" s="8"/>
      <c r="BZ163" s="8">
        <v>7</v>
      </c>
      <c r="CA163" s="7" t="s">
        <v>896</v>
      </c>
      <c r="CB163" s="8">
        <v>11263682694</v>
      </c>
      <c r="CC163" s="8"/>
      <c r="CD163" s="8"/>
      <c r="CE163" s="8"/>
      <c r="CF163" s="8">
        <v>0.30000001192092896</v>
      </c>
      <c r="CG163" s="8"/>
      <c r="CH163" s="8">
        <v>0</v>
      </c>
      <c r="CI163" s="8" t="s">
        <v>1014</v>
      </c>
      <c r="CJ163" s="8">
        <v>0</v>
      </c>
      <c r="CK163" s="8">
        <v>0</v>
      </c>
      <c r="CL163" s="8">
        <v>1</v>
      </c>
      <c r="CM163" s="8">
        <v>0</v>
      </c>
      <c r="CN163" s="8">
        <v>0</v>
      </c>
      <c r="CO163" s="8">
        <v>0</v>
      </c>
      <c r="CP163" s="8">
        <v>0</v>
      </c>
      <c r="CQ163" s="8">
        <v>0</v>
      </c>
      <c r="CR163" s="8">
        <v>0</v>
      </c>
      <c r="CS163" s="8">
        <v>0</v>
      </c>
      <c r="CT163" s="8">
        <v>1</v>
      </c>
      <c r="CU163" s="8">
        <v>0</v>
      </c>
      <c r="CV163" s="8">
        <v>0</v>
      </c>
      <c r="CW163" s="8">
        <v>0</v>
      </c>
      <c r="CX163" s="8">
        <v>0</v>
      </c>
      <c r="CY163" s="8">
        <v>0</v>
      </c>
      <c r="CZ163" s="9" t="str">
        <f>IFERROR(VLOOKUP(A163,'FSI2020 Results'!B:H,4,0),"")</f>
        <v/>
      </c>
      <c r="DA163" s="9" t="str">
        <f>IFERROR(VLOOKUP(A163,'FSI2020 Results'!B:H,5,0),"")</f>
        <v/>
      </c>
      <c r="DB163" s="9" t="str">
        <f>IFERROR(VLOOKUP(A163,'FSI2020 Results'!B:H,6,0),"")</f>
        <v/>
      </c>
      <c r="DC163" s="9" t="str">
        <f>IFERROR(VLOOKUP($A163,'SS2020'!$A:$AB,24,0),"")</f>
        <v/>
      </c>
      <c r="DD163" s="9" t="str">
        <f>IFERROR(VLOOKUP($A163,'SS2020'!$A:$AB,25,0),"")</f>
        <v/>
      </c>
      <c r="DE163" s="9" t="str">
        <f>IFERROR(VLOOKUP($A163,'SS2020'!$A:$AB,26,0),"")</f>
        <v/>
      </c>
      <c r="DF163" s="9" t="str">
        <f>IFERROR(VLOOKUP($A163,'SS2020'!$A:$AB,27,0),"")</f>
        <v/>
      </c>
      <c r="DG163" s="39">
        <f>IFERROR(VLOOKUP(A163,'GSW2020'!A:D,4,0),"")</f>
        <v>4.056698799104197E-6</v>
      </c>
      <c r="DH163" s="9">
        <f>IFERROR(VLOOKUP(A163,'GSW2020'!A:E,5,0),"")</f>
        <v>2126492.25</v>
      </c>
      <c r="DI163" s="9">
        <f t="shared" si="92"/>
        <v>1</v>
      </c>
      <c r="DJ163" s="9">
        <f t="shared" si="93"/>
        <v>0</v>
      </c>
      <c r="DK163" s="9">
        <f>IFERROR(IF(INDEX('FSI2020 Results'!A:A,MATCH('Country characteristics'!A58,'FSI2020 Results'!B:B,0))&lt;11,1,0),"")</f>
        <v>0</v>
      </c>
      <c r="DL163" s="9">
        <f>IFERROR(IF(INDEX('FSI2020 Results'!A:A,MATCH('Country characteristics'!A58,'FSI2020 Results'!B:B,0))&lt;16,1,0),"")</f>
        <v>0</v>
      </c>
      <c r="DM163" s="10">
        <f t="shared" si="94"/>
        <v>0</v>
      </c>
      <c r="DN163" s="9">
        <f t="shared" si="95"/>
        <v>0</v>
      </c>
      <c r="DO163" s="9">
        <f t="shared" si="96"/>
        <v>0</v>
      </c>
      <c r="DP163" s="10">
        <f t="shared" si="97"/>
        <v>0</v>
      </c>
      <c r="DQ163" s="9">
        <f t="shared" si="98"/>
        <v>0</v>
      </c>
      <c r="DR163" s="9">
        <f t="shared" si="99"/>
        <v>0</v>
      </c>
      <c r="DS163" s="9">
        <f t="shared" si="100"/>
        <v>0</v>
      </c>
      <c r="DT163" s="10">
        <f t="shared" si="101"/>
        <v>0</v>
      </c>
      <c r="DU163" s="10">
        <f t="shared" si="102"/>
        <v>0</v>
      </c>
      <c r="DV163" s="9">
        <f t="shared" si="103"/>
        <v>0</v>
      </c>
      <c r="DW163" s="9">
        <f t="shared" si="104"/>
        <v>0</v>
      </c>
      <c r="DX163" s="9">
        <f t="shared" si="105"/>
        <v>0</v>
      </c>
      <c r="DY163" s="10">
        <f t="shared" si="106"/>
        <v>0</v>
      </c>
      <c r="DZ163" s="9">
        <f t="shared" si="107"/>
        <v>0</v>
      </c>
      <c r="EA163" s="10">
        <f t="shared" si="108"/>
        <v>0</v>
      </c>
      <c r="EB163" s="9">
        <f t="shared" si="109"/>
        <v>0</v>
      </c>
      <c r="EC163" s="9">
        <f t="shared" si="110"/>
        <v>1</v>
      </c>
      <c r="ED163" s="9">
        <f t="shared" si="111"/>
        <v>1</v>
      </c>
      <c r="EE163" s="9">
        <f t="shared" si="112"/>
        <v>0</v>
      </c>
      <c r="EF163" s="9">
        <v>1</v>
      </c>
      <c r="EG163" s="9">
        <f t="shared" si="113"/>
        <v>0</v>
      </c>
      <c r="EH163" s="9">
        <f t="shared" si="114"/>
        <v>0</v>
      </c>
      <c r="EI163" s="9">
        <f t="shared" si="115"/>
        <v>0</v>
      </c>
      <c r="EJ163" s="9">
        <f t="shared" si="116"/>
        <v>0</v>
      </c>
      <c r="EK163" s="9">
        <f t="shared" si="117"/>
        <v>1</v>
      </c>
      <c r="EL163" s="9">
        <f t="shared" si="118"/>
        <v>0</v>
      </c>
      <c r="EM163" s="9">
        <f t="shared" si="119"/>
        <v>0</v>
      </c>
      <c r="EN163" s="9">
        <f t="shared" si="120"/>
        <v>1</v>
      </c>
      <c r="EO163" s="9">
        <f t="shared" si="121"/>
        <v>0</v>
      </c>
      <c r="EP163" s="9">
        <f t="shared" si="122"/>
        <v>0</v>
      </c>
      <c r="EQ163" s="9">
        <f t="shared" si="123"/>
        <v>1</v>
      </c>
      <c r="ER163" s="9">
        <f t="shared" si="124"/>
        <v>0</v>
      </c>
      <c r="ES163" s="9">
        <f t="shared" si="125"/>
        <v>0</v>
      </c>
      <c r="ET163" s="10">
        <f t="shared" si="126"/>
        <v>0</v>
      </c>
      <c r="EU163" s="10">
        <f t="shared" si="127"/>
        <v>0</v>
      </c>
      <c r="EV163" s="10">
        <f t="shared" si="128"/>
        <v>0</v>
      </c>
      <c r="EW163" s="10">
        <f t="shared" si="129"/>
        <v>1</v>
      </c>
      <c r="EX163" s="10">
        <f t="shared" si="130"/>
        <v>0</v>
      </c>
      <c r="EY163" s="10">
        <f t="shared" si="131"/>
        <v>0</v>
      </c>
      <c r="EZ163" s="10">
        <f t="shared" si="132"/>
        <v>1</v>
      </c>
      <c r="FA163" s="10">
        <f t="shared" si="133"/>
        <v>0</v>
      </c>
      <c r="FB163" s="10">
        <f t="shared" si="134"/>
        <v>0</v>
      </c>
      <c r="FC163" s="10">
        <f t="shared" si="135"/>
        <v>0</v>
      </c>
      <c r="FD163" s="10">
        <f t="shared" si="136"/>
        <v>0</v>
      </c>
      <c r="FE163" s="10">
        <f t="shared" si="137"/>
        <v>0</v>
      </c>
    </row>
    <row r="164" spans="1:161">
      <c r="A164" t="s">
        <v>591</v>
      </c>
      <c r="D164">
        <v>0</v>
      </c>
      <c r="E164">
        <v>0</v>
      </c>
      <c r="F164" t="s">
        <v>592</v>
      </c>
      <c r="G164" t="s">
        <v>593</v>
      </c>
      <c r="H164" t="s">
        <v>591</v>
      </c>
      <c r="I164" s="8">
        <v>1</v>
      </c>
      <c r="J164" s="7" t="s">
        <v>1135</v>
      </c>
      <c r="K164" s="7" t="s">
        <v>1128</v>
      </c>
      <c r="L164" s="8">
        <v>0</v>
      </c>
      <c r="M164" s="8">
        <v>0</v>
      </c>
      <c r="N164" s="8">
        <v>0</v>
      </c>
      <c r="O164" s="8">
        <v>1</v>
      </c>
      <c r="P164" s="8">
        <v>0</v>
      </c>
      <c r="Q164" s="8">
        <v>0</v>
      </c>
      <c r="R164" s="8">
        <v>0</v>
      </c>
      <c r="S164" s="8">
        <v>0</v>
      </c>
      <c r="T164" s="8">
        <v>0</v>
      </c>
      <c r="U164" s="8">
        <v>0</v>
      </c>
      <c r="V164" s="8">
        <v>0</v>
      </c>
      <c r="W164" s="8">
        <v>0</v>
      </c>
      <c r="X164" s="8">
        <v>0</v>
      </c>
      <c r="Y164" s="8">
        <v>0</v>
      </c>
      <c r="Z164" s="8">
        <v>0</v>
      </c>
      <c r="AA164" s="8">
        <v>0</v>
      </c>
      <c r="AB164" s="7" t="s">
        <v>1135</v>
      </c>
      <c r="AC164" s="1">
        <v>1</v>
      </c>
      <c r="AD164" s="1">
        <v>0</v>
      </c>
      <c r="AE164" s="7" t="s">
        <v>1136</v>
      </c>
      <c r="AF164" s="8">
        <v>43007047822</v>
      </c>
      <c r="AG164" s="8"/>
      <c r="AH164" s="7" t="s">
        <v>896</v>
      </c>
      <c r="AI164" s="8"/>
      <c r="AJ164" s="8"/>
      <c r="AK164" s="8"/>
      <c r="AL164" s="8"/>
      <c r="AM164" s="8"/>
      <c r="AN164" s="8"/>
      <c r="AO164" s="36" t="s">
        <v>896</v>
      </c>
      <c r="AP164" s="36" t="s">
        <v>896</v>
      </c>
      <c r="AQ164" s="36" t="s">
        <v>896</v>
      </c>
      <c r="AR164" s="36" t="s">
        <v>896</v>
      </c>
      <c r="AS164" s="36" t="s">
        <v>896</v>
      </c>
      <c r="AT164" s="36" t="s">
        <v>896</v>
      </c>
      <c r="AU164" s="36" t="s">
        <v>896</v>
      </c>
      <c r="AV164" s="36" t="s">
        <v>896</v>
      </c>
      <c r="AW164" s="36" t="s">
        <v>896</v>
      </c>
      <c r="AX164" s="36" t="s">
        <v>896</v>
      </c>
      <c r="AY164" s="36" t="s">
        <v>896</v>
      </c>
      <c r="AZ164" s="36" t="s">
        <v>896</v>
      </c>
      <c r="BA164" s="36" t="s">
        <v>896</v>
      </c>
      <c r="BB164" s="36" t="s">
        <v>896</v>
      </c>
      <c r="BC164" s="36" t="s">
        <v>896</v>
      </c>
      <c r="BD164" s="36" t="s">
        <v>896</v>
      </c>
      <c r="BE164" s="36" t="s">
        <v>896</v>
      </c>
      <c r="BF164" s="36" t="s">
        <v>896</v>
      </c>
      <c r="BG164" s="36" t="s">
        <v>896</v>
      </c>
      <c r="BH164" s="36" t="s">
        <v>896</v>
      </c>
      <c r="BI164" s="36" t="s">
        <v>896</v>
      </c>
      <c r="BJ164" s="36" t="s">
        <v>896</v>
      </c>
      <c r="BK164" s="36" t="s">
        <v>896</v>
      </c>
      <c r="BL164" s="36" t="s">
        <v>896</v>
      </c>
      <c r="BM164" s="8">
        <v>1.7000000298139639E-5</v>
      </c>
      <c r="BN164" s="8" t="s">
        <v>896</v>
      </c>
      <c r="BO164" t="s">
        <v>591</v>
      </c>
      <c r="BP164" s="8">
        <v>0</v>
      </c>
      <c r="BQ164" s="8">
        <v>0</v>
      </c>
      <c r="BR164" s="8">
        <v>0</v>
      </c>
      <c r="BS164" s="8">
        <v>0</v>
      </c>
      <c r="BT164" s="8"/>
      <c r="BU164" s="8"/>
      <c r="BV164" s="8"/>
      <c r="BW164" s="8"/>
      <c r="BX164" s="8">
        <v>1.4199998669020439E-4</v>
      </c>
      <c r="BY164" s="8"/>
      <c r="BZ164" s="8">
        <v>4</v>
      </c>
      <c r="CA164" s="7" t="s">
        <v>896</v>
      </c>
      <c r="CB164" s="8">
        <v>43007047822</v>
      </c>
      <c r="CC164" s="8"/>
      <c r="CD164" s="8"/>
      <c r="CE164" s="8"/>
      <c r="CF164" s="8">
        <v>0.25</v>
      </c>
      <c r="CG164" s="8"/>
      <c r="CH164" s="8">
        <v>0</v>
      </c>
      <c r="CI164" s="8" t="s">
        <v>1014</v>
      </c>
      <c r="CJ164" s="8">
        <v>0</v>
      </c>
      <c r="CK164" s="8">
        <v>1</v>
      </c>
      <c r="CL164" s="8">
        <v>0</v>
      </c>
      <c r="CM164" s="8">
        <v>0</v>
      </c>
      <c r="CN164" s="8">
        <v>0</v>
      </c>
      <c r="CO164" s="8">
        <v>0</v>
      </c>
      <c r="CP164" s="8">
        <v>0</v>
      </c>
      <c r="CQ164" s="8">
        <v>0</v>
      </c>
      <c r="CR164" s="8">
        <v>0</v>
      </c>
      <c r="CS164" s="8">
        <v>0</v>
      </c>
      <c r="CT164" s="8">
        <v>1</v>
      </c>
      <c r="CU164" s="8">
        <v>0</v>
      </c>
      <c r="CV164" s="8">
        <v>0</v>
      </c>
      <c r="CW164" s="8">
        <v>0</v>
      </c>
      <c r="CX164" s="8">
        <v>0</v>
      </c>
      <c r="CY164" s="8">
        <v>0</v>
      </c>
      <c r="CZ164" s="9" t="str">
        <f>IFERROR(VLOOKUP(A164,'FSI2020 Results'!B:H,4,0),"")</f>
        <v/>
      </c>
      <c r="DA164" s="9" t="str">
        <f>IFERROR(VLOOKUP(A164,'FSI2020 Results'!B:H,5,0),"")</f>
        <v/>
      </c>
      <c r="DB164" s="9" t="str">
        <f>IFERROR(VLOOKUP(A164,'FSI2020 Results'!B:H,6,0),"")</f>
        <v/>
      </c>
      <c r="DC164" s="9" t="str">
        <f>IFERROR(VLOOKUP($A164,'SS2020'!$A:$AB,24,0),"")</f>
        <v/>
      </c>
      <c r="DD164" s="9" t="str">
        <f>IFERROR(VLOOKUP($A164,'SS2020'!$A:$AB,25,0),"")</f>
        <v/>
      </c>
      <c r="DE164" s="9" t="str">
        <f>IFERROR(VLOOKUP($A164,'SS2020'!$A:$AB,26,0),"")</f>
        <v/>
      </c>
      <c r="DF164" s="9" t="str">
        <f>IFERROR(VLOOKUP($A164,'SS2020'!$A:$AB,27,0),"")</f>
        <v/>
      </c>
      <c r="DG164" s="39">
        <f>IFERROR(VLOOKUP(A164,'GSW2020'!A:D,4,0),"")</f>
        <v>1.4942748748580925E-5</v>
      </c>
      <c r="DH164" s="9">
        <f>IFERROR(VLOOKUP(A164,'GSW2020'!A:E,5,0),"")</f>
        <v>7832881.5</v>
      </c>
      <c r="DI164" s="9">
        <f t="shared" si="92"/>
        <v>1</v>
      </c>
      <c r="DJ164" s="9">
        <f t="shared" si="93"/>
        <v>0</v>
      </c>
      <c r="DK164" s="9">
        <f>IFERROR(IF(INDEX('FSI2020 Results'!A:A,MATCH('Country characteristics'!A61,'FSI2020 Results'!B:B,0))&lt;11,1,0),"")</f>
        <v>0</v>
      </c>
      <c r="DL164" s="9">
        <f>IFERROR(IF(INDEX('FSI2020 Results'!A:A,MATCH('Country characteristics'!A61,'FSI2020 Results'!B:B,0))&lt;16,1,0),"")</f>
        <v>0</v>
      </c>
      <c r="DM164" s="10">
        <f t="shared" si="94"/>
        <v>0</v>
      </c>
      <c r="DN164" s="9">
        <f t="shared" si="95"/>
        <v>0</v>
      </c>
      <c r="DO164" s="9">
        <f t="shared" si="96"/>
        <v>0</v>
      </c>
      <c r="DP164" s="10">
        <f t="shared" si="97"/>
        <v>0</v>
      </c>
      <c r="DQ164" s="9">
        <f t="shared" si="98"/>
        <v>0</v>
      </c>
      <c r="DR164" s="9">
        <f t="shared" si="99"/>
        <v>0</v>
      </c>
      <c r="DS164" s="9">
        <f t="shared" si="100"/>
        <v>0</v>
      </c>
      <c r="DT164" s="10">
        <f t="shared" si="101"/>
        <v>0</v>
      </c>
      <c r="DU164" s="10">
        <f t="shared" si="102"/>
        <v>0</v>
      </c>
      <c r="DV164" s="9">
        <f t="shared" si="103"/>
        <v>0</v>
      </c>
      <c r="DW164" s="9">
        <f t="shared" si="104"/>
        <v>0</v>
      </c>
      <c r="DX164" s="9">
        <f t="shared" si="105"/>
        <v>0</v>
      </c>
      <c r="DY164" s="10">
        <f t="shared" si="106"/>
        <v>0</v>
      </c>
      <c r="DZ164" s="9">
        <f t="shared" si="107"/>
        <v>0</v>
      </c>
      <c r="EA164" s="10">
        <f t="shared" si="108"/>
        <v>0</v>
      </c>
      <c r="EB164" s="9">
        <f t="shared" si="109"/>
        <v>0</v>
      </c>
      <c r="EC164" s="9">
        <f t="shared" si="110"/>
        <v>1</v>
      </c>
      <c r="ED164" s="9">
        <f t="shared" si="111"/>
        <v>1</v>
      </c>
      <c r="EE164" s="9">
        <f t="shared" si="112"/>
        <v>0</v>
      </c>
      <c r="EF164" s="9">
        <v>1</v>
      </c>
      <c r="EG164" s="9">
        <f t="shared" si="113"/>
        <v>0</v>
      </c>
      <c r="EH164" s="9">
        <f t="shared" si="114"/>
        <v>0</v>
      </c>
      <c r="EI164" s="9">
        <f t="shared" si="115"/>
        <v>0</v>
      </c>
      <c r="EJ164" s="9">
        <f t="shared" si="116"/>
        <v>0</v>
      </c>
      <c r="EK164" s="9">
        <f t="shared" si="117"/>
        <v>1</v>
      </c>
      <c r="EL164" s="9">
        <f t="shared" si="118"/>
        <v>0</v>
      </c>
      <c r="EM164" s="9">
        <f t="shared" si="119"/>
        <v>0</v>
      </c>
      <c r="EN164" s="9">
        <f t="shared" si="120"/>
        <v>1</v>
      </c>
      <c r="EO164" s="9">
        <f t="shared" si="121"/>
        <v>0</v>
      </c>
      <c r="EP164" s="9">
        <f t="shared" si="122"/>
        <v>0</v>
      </c>
      <c r="EQ164" s="9">
        <f t="shared" si="123"/>
        <v>1</v>
      </c>
      <c r="ER164" s="9">
        <f t="shared" si="124"/>
        <v>0</v>
      </c>
      <c r="ES164" s="9">
        <f t="shared" si="125"/>
        <v>0</v>
      </c>
      <c r="ET164" s="10">
        <f t="shared" si="126"/>
        <v>0</v>
      </c>
      <c r="EU164" s="10">
        <f t="shared" si="127"/>
        <v>0</v>
      </c>
      <c r="EV164" s="10">
        <f t="shared" si="128"/>
        <v>1</v>
      </c>
      <c r="EW164" s="10">
        <f t="shared" si="129"/>
        <v>0</v>
      </c>
      <c r="EX164" s="10">
        <f t="shared" si="130"/>
        <v>0</v>
      </c>
      <c r="EY164" s="10">
        <f t="shared" si="131"/>
        <v>0</v>
      </c>
      <c r="EZ164" s="10">
        <f t="shared" si="132"/>
        <v>1</v>
      </c>
      <c r="FA164" s="10">
        <f t="shared" si="133"/>
        <v>0</v>
      </c>
      <c r="FB164" s="10">
        <f t="shared" si="134"/>
        <v>0</v>
      </c>
      <c r="FC164" s="10">
        <f t="shared" si="135"/>
        <v>0</v>
      </c>
      <c r="FD164" s="10">
        <f t="shared" si="136"/>
        <v>0</v>
      </c>
      <c r="FE164" s="10">
        <f t="shared" si="137"/>
        <v>0</v>
      </c>
    </row>
    <row r="165" spans="1:161">
      <c r="A165" t="s">
        <v>692</v>
      </c>
      <c r="D165">
        <v>0</v>
      </c>
      <c r="E165">
        <v>0</v>
      </c>
      <c r="F165" t="s">
        <v>693</v>
      </c>
      <c r="G165" t="s">
        <v>694</v>
      </c>
      <c r="H165" t="s">
        <v>692</v>
      </c>
      <c r="I165" s="8"/>
      <c r="J165" s="7" t="s">
        <v>896</v>
      </c>
      <c r="K165" s="7" t="s">
        <v>1128</v>
      </c>
      <c r="L165" s="8">
        <v>0</v>
      </c>
      <c r="M165" s="8">
        <v>0</v>
      </c>
      <c r="N165" s="8">
        <v>0</v>
      </c>
      <c r="O165" s="8">
        <v>0</v>
      </c>
      <c r="P165" s="8">
        <v>0</v>
      </c>
      <c r="Q165" s="8">
        <v>0</v>
      </c>
      <c r="R165" s="8">
        <v>0</v>
      </c>
      <c r="S165" s="8">
        <v>0</v>
      </c>
      <c r="T165" s="8">
        <v>0</v>
      </c>
      <c r="U165" s="8">
        <v>0</v>
      </c>
      <c r="V165" s="8">
        <v>0</v>
      </c>
      <c r="W165" s="8">
        <v>0</v>
      </c>
      <c r="X165" s="8">
        <v>0</v>
      </c>
      <c r="Y165" s="8">
        <v>0</v>
      </c>
      <c r="Z165" s="8">
        <v>0</v>
      </c>
      <c r="AA165" s="8">
        <v>0</v>
      </c>
      <c r="AB165" s="7" t="s">
        <v>1137</v>
      </c>
      <c r="AC165" s="1">
        <v>0</v>
      </c>
      <c r="AD165" s="1">
        <v>1</v>
      </c>
      <c r="AE165" s="7" t="s">
        <v>1130</v>
      </c>
      <c r="AF165" s="8">
        <v>100023000000</v>
      </c>
      <c r="AG165" s="8"/>
      <c r="AH165" s="7" t="s">
        <v>896</v>
      </c>
      <c r="AI165" s="8"/>
      <c r="AJ165" s="8"/>
      <c r="AK165" s="8"/>
      <c r="AL165" s="8"/>
      <c r="AM165" s="8"/>
      <c r="AN165" s="8"/>
      <c r="AO165" s="36" t="s">
        <v>896</v>
      </c>
      <c r="AP165" s="36" t="s">
        <v>896</v>
      </c>
      <c r="AQ165" s="36" t="s">
        <v>896</v>
      </c>
      <c r="AR165" s="36" t="s">
        <v>896</v>
      </c>
      <c r="AS165" s="36" t="s">
        <v>896</v>
      </c>
      <c r="AT165" s="36" t="s">
        <v>896</v>
      </c>
      <c r="AU165" s="36" t="s">
        <v>896</v>
      </c>
      <c r="AV165" s="36" t="s">
        <v>896</v>
      </c>
      <c r="AW165" s="36" t="s">
        <v>896</v>
      </c>
      <c r="AX165" s="36" t="s">
        <v>896</v>
      </c>
      <c r="AY165" s="36" t="s">
        <v>896</v>
      </c>
      <c r="AZ165" s="36" t="s">
        <v>896</v>
      </c>
      <c r="BA165" s="36" t="s">
        <v>896</v>
      </c>
      <c r="BB165" s="36" t="s">
        <v>896</v>
      </c>
      <c r="BC165" s="36" t="s">
        <v>896</v>
      </c>
      <c r="BD165" s="36" t="s">
        <v>896</v>
      </c>
      <c r="BE165" s="36" t="s">
        <v>896</v>
      </c>
      <c r="BF165" s="36" t="s">
        <v>896</v>
      </c>
      <c r="BG165" s="36" t="s">
        <v>896</v>
      </c>
      <c r="BH165" s="36" t="s">
        <v>896</v>
      </c>
      <c r="BI165" s="36" t="s">
        <v>896</v>
      </c>
      <c r="BJ165" s="36" t="s">
        <v>896</v>
      </c>
      <c r="BK165" s="36" t="s">
        <v>896</v>
      </c>
      <c r="BL165" s="36" t="s">
        <v>896</v>
      </c>
      <c r="BM165" s="8">
        <v>1.6699999832781032E-5</v>
      </c>
      <c r="BN165" s="8" t="s">
        <v>896</v>
      </c>
      <c r="BO165" t="s">
        <v>692</v>
      </c>
      <c r="BP165" s="8">
        <v>0</v>
      </c>
      <c r="BQ165" s="8">
        <v>0</v>
      </c>
      <c r="BR165" s="8">
        <v>0</v>
      </c>
      <c r="BS165" s="8">
        <v>0</v>
      </c>
      <c r="BT165" s="8"/>
      <c r="BU165" s="8"/>
      <c r="BV165" s="8"/>
      <c r="BW165" s="8"/>
      <c r="BX165" s="8">
        <v>1.5107000027947952E-5</v>
      </c>
      <c r="BY165" s="8"/>
      <c r="BZ165" s="8">
        <v>1</v>
      </c>
      <c r="CA165" s="7" t="s">
        <v>896</v>
      </c>
      <c r="CB165" s="8">
        <v>100023000000</v>
      </c>
      <c r="CC165" s="8">
        <v>25.546882629394531</v>
      </c>
      <c r="CD165" s="8"/>
      <c r="CE165" s="8"/>
      <c r="CF165" s="8"/>
      <c r="CG165" s="8"/>
      <c r="CH165" s="8">
        <v>0</v>
      </c>
      <c r="CI165" s="8" t="s">
        <v>1138</v>
      </c>
      <c r="CJ165" s="8">
        <v>0</v>
      </c>
      <c r="CK165" s="8">
        <v>0</v>
      </c>
      <c r="CL165" s="8">
        <v>0</v>
      </c>
      <c r="CM165" s="8">
        <v>0</v>
      </c>
      <c r="CN165" s="8">
        <v>0</v>
      </c>
      <c r="CO165" s="8">
        <v>0</v>
      </c>
      <c r="CP165" s="8">
        <v>1</v>
      </c>
      <c r="CQ165" s="8">
        <v>0</v>
      </c>
      <c r="CR165" s="8">
        <v>0</v>
      </c>
      <c r="CS165" s="8">
        <v>0</v>
      </c>
      <c r="CT165" s="8">
        <v>0</v>
      </c>
      <c r="CU165" s="8">
        <v>0</v>
      </c>
      <c r="CV165" s="8">
        <v>0</v>
      </c>
      <c r="CW165" s="8">
        <v>1</v>
      </c>
      <c r="CX165" s="8">
        <v>0</v>
      </c>
      <c r="CY165" s="8">
        <v>0</v>
      </c>
      <c r="CZ165" s="9" t="str">
        <f>IFERROR(VLOOKUP(A165,'FSI2020 Results'!B:H,4,0),"")</f>
        <v/>
      </c>
      <c r="DA165" s="9" t="str">
        <f>IFERROR(VLOOKUP(A165,'FSI2020 Results'!B:H,5,0),"")</f>
        <v/>
      </c>
      <c r="DB165" s="9" t="str">
        <f>IFERROR(VLOOKUP(A165,'FSI2020 Results'!B:H,6,0),"")</f>
        <v/>
      </c>
      <c r="DC165" s="9" t="str">
        <f>IFERROR(VLOOKUP($A165,'SS2020'!$A:$AB,24,0),"")</f>
        <v/>
      </c>
      <c r="DD165" s="9" t="str">
        <f>IFERROR(VLOOKUP($A165,'SS2020'!$A:$AB,25,0),"")</f>
        <v/>
      </c>
      <c r="DE165" s="9" t="str">
        <f>IFERROR(VLOOKUP($A165,'SS2020'!$A:$AB,26,0),"")</f>
        <v/>
      </c>
      <c r="DF165" s="9" t="str">
        <f>IFERROR(VLOOKUP($A165,'SS2020'!$A:$AB,27,0),"")</f>
        <v/>
      </c>
      <c r="DG165" s="39">
        <f>IFERROR(VLOOKUP(A165,'GSW2020'!A:D,4,0),"")</f>
        <v>2.421451426926069E-6</v>
      </c>
      <c r="DH165" s="9">
        <f>IFERROR(VLOOKUP(A165,'GSW2020'!A:E,5,0),"")</f>
        <v>1269307.375</v>
      </c>
      <c r="DI165" s="9">
        <f t="shared" si="92"/>
        <v>1</v>
      </c>
      <c r="DJ165" s="9">
        <f t="shared" si="93"/>
        <v>0</v>
      </c>
      <c r="DK165" s="9">
        <f>IFERROR(IF(INDEX('FSI2020 Results'!A:A,MATCH('Country characteristics'!A63,'FSI2020 Results'!B:B,0))&lt;11,1,0),"")</f>
        <v>0</v>
      </c>
      <c r="DL165" s="9">
        <f>IFERROR(IF(INDEX('FSI2020 Results'!A:A,MATCH('Country characteristics'!A63,'FSI2020 Results'!B:B,0))&lt;16,1,0),"")</f>
        <v>0</v>
      </c>
      <c r="DM165" s="10">
        <f t="shared" si="94"/>
        <v>0</v>
      </c>
      <c r="DN165" s="9">
        <f t="shared" si="95"/>
        <v>0</v>
      </c>
      <c r="DO165" s="9">
        <f t="shared" si="96"/>
        <v>0</v>
      </c>
      <c r="DP165" s="10">
        <f t="shared" si="97"/>
        <v>0</v>
      </c>
      <c r="DQ165" s="9">
        <f t="shared" si="98"/>
        <v>0</v>
      </c>
      <c r="DR165" s="9">
        <f t="shared" si="99"/>
        <v>0</v>
      </c>
      <c r="DS165" s="9">
        <f t="shared" si="100"/>
        <v>0</v>
      </c>
      <c r="DT165" s="10">
        <f t="shared" si="101"/>
        <v>0</v>
      </c>
      <c r="DU165" s="10">
        <f t="shared" si="102"/>
        <v>0</v>
      </c>
      <c r="DV165" s="9">
        <f t="shared" si="103"/>
        <v>0</v>
      </c>
      <c r="DW165" s="9">
        <f t="shared" si="104"/>
        <v>0</v>
      </c>
      <c r="DX165" s="9">
        <f t="shared" si="105"/>
        <v>0</v>
      </c>
      <c r="DY165" s="10">
        <f t="shared" si="106"/>
        <v>0</v>
      </c>
      <c r="DZ165" s="9">
        <f t="shared" si="107"/>
        <v>0</v>
      </c>
      <c r="EA165" s="10">
        <f t="shared" si="108"/>
        <v>0</v>
      </c>
      <c r="EB165" s="9">
        <f t="shared" si="109"/>
        <v>0</v>
      </c>
      <c r="EC165" s="9">
        <f t="shared" si="110"/>
        <v>1</v>
      </c>
      <c r="ED165" s="9">
        <f t="shared" si="111"/>
        <v>1</v>
      </c>
      <c r="EE165" s="9">
        <f t="shared" si="112"/>
        <v>0</v>
      </c>
      <c r="EF165" s="9">
        <v>1</v>
      </c>
      <c r="EG165" s="9">
        <f t="shared" si="113"/>
        <v>0</v>
      </c>
      <c r="EH165" s="9">
        <f t="shared" si="114"/>
        <v>0</v>
      </c>
      <c r="EI165" s="9">
        <f t="shared" si="115"/>
        <v>0</v>
      </c>
      <c r="EJ165" s="9">
        <f t="shared" si="116"/>
        <v>0</v>
      </c>
      <c r="EK165" s="9">
        <f t="shared" si="117"/>
        <v>0</v>
      </c>
      <c r="EL165" s="9">
        <f t="shared" si="118"/>
        <v>1</v>
      </c>
      <c r="EM165" s="9">
        <f t="shared" si="119"/>
        <v>0</v>
      </c>
      <c r="EN165" s="9">
        <f t="shared" si="120"/>
        <v>0</v>
      </c>
      <c r="EO165" s="9">
        <f t="shared" si="121"/>
        <v>1</v>
      </c>
      <c r="EP165" s="9">
        <f t="shared" si="122"/>
        <v>0</v>
      </c>
      <c r="EQ165" s="9">
        <f t="shared" si="123"/>
        <v>0</v>
      </c>
      <c r="ER165" s="9">
        <f t="shared" si="124"/>
        <v>1</v>
      </c>
      <c r="ES165" s="9">
        <f t="shared" si="125"/>
        <v>0</v>
      </c>
      <c r="ET165" s="10">
        <f t="shared" si="126"/>
        <v>0</v>
      </c>
      <c r="EU165" s="10">
        <f t="shared" si="127"/>
        <v>0</v>
      </c>
      <c r="EV165" s="10">
        <f t="shared" si="128"/>
        <v>0</v>
      </c>
      <c r="EW165" s="10">
        <f t="shared" si="129"/>
        <v>0</v>
      </c>
      <c r="EX165" s="10">
        <f t="shared" si="130"/>
        <v>1</v>
      </c>
      <c r="EY165" s="10">
        <f t="shared" si="131"/>
        <v>0</v>
      </c>
      <c r="EZ165" s="10">
        <f t="shared" si="132"/>
        <v>0</v>
      </c>
      <c r="FA165" s="10">
        <f t="shared" si="133"/>
        <v>0</v>
      </c>
      <c r="FB165" s="10">
        <f t="shared" si="134"/>
        <v>0</v>
      </c>
      <c r="FC165" s="10">
        <f t="shared" si="135"/>
        <v>1</v>
      </c>
      <c r="FD165" s="10">
        <f t="shared" si="136"/>
        <v>0</v>
      </c>
      <c r="FE165" s="10">
        <f t="shared" si="137"/>
        <v>0</v>
      </c>
    </row>
    <row r="166" spans="1:161">
      <c r="A166" s="7" t="s">
        <v>906</v>
      </c>
      <c r="D166">
        <v>0</v>
      </c>
      <c r="E166">
        <v>0</v>
      </c>
      <c r="F166" s="7" t="s">
        <v>907</v>
      </c>
      <c r="H166" s="7" t="s">
        <v>906</v>
      </c>
      <c r="I166" s="8"/>
      <c r="J166" s="7" t="s">
        <v>896</v>
      </c>
      <c r="K166" s="7" t="s">
        <v>1131</v>
      </c>
      <c r="L166" s="8">
        <v>0</v>
      </c>
      <c r="M166" s="8">
        <v>0</v>
      </c>
      <c r="N166" s="8">
        <v>0</v>
      </c>
      <c r="O166" s="8">
        <v>0</v>
      </c>
      <c r="P166" s="8">
        <v>0</v>
      </c>
      <c r="Q166" s="8">
        <v>0</v>
      </c>
      <c r="R166" s="8">
        <v>0</v>
      </c>
      <c r="S166" s="8">
        <v>0</v>
      </c>
      <c r="T166" s="8">
        <v>0</v>
      </c>
      <c r="U166" s="8">
        <v>0</v>
      </c>
      <c r="V166" s="8">
        <v>0</v>
      </c>
      <c r="W166" s="8">
        <v>0</v>
      </c>
      <c r="X166" s="8">
        <v>0</v>
      </c>
      <c r="Y166" s="8">
        <v>0</v>
      </c>
      <c r="Z166" s="8">
        <v>0</v>
      </c>
      <c r="AA166" s="8">
        <v>0</v>
      </c>
      <c r="AB166" s="7" t="s">
        <v>896</v>
      </c>
      <c r="AC166" s="1">
        <v>0</v>
      </c>
      <c r="AD166" s="1">
        <v>0</v>
      </c>
      <c r="AE166" s="7" t="s">
        <v>896</v>
      </c>
      <c r="AF166" s="8"/>
      <c r="AG166" s="8"/>
      <c r="AH166" s="7" t="s">
        <v>896</v>
      </c>
      <c r="AI166" s="8"/>
      <c r="AJ166" s="8"/>
      <c r="AK166" s="8"/>
      <c r="AL166" s="8"/>
      <c r="AM166" s="8"/>
      <c r="AN166" s="8"/>
      <c r="AO166" s="36" t="s">
        <v>896</v>
      </c>
      <c r="AP166" s="36" t="s">
        <v>896</v>
      </c>
      <c r="AQ166" s="36" t="s">
        <v>896</v>
      </c>
      <c r="AR166" s="36" t="s">
        <v>896</v>
      </c>
      <c r="AS166" s="36" t="s">
        <v>896</v>
      </c>
      <c r="AT166" s="36" t="s">
        <v>896</v>
      </c>
      <c r="AU166" s="36" t="s">
        <v>896</v>
      </c>
      <c r="AV166" s="36" t="s">
        <v>896</v>
      </c>
      <c r="AW166" s="36" t="s">
        <v>896</v>
      </c>
      <c r="AX166" s="36" t="s">
        <v>896</v>
      </c>
      <c r="AY166" s="36" t="s">
        <v>896</v>
      </c>
      <c r="AZ166" s="36" t="s">
        <v>896</v>
      </c>
      <c r="BA166" s="36" t="s">
        <v>896</v>
      </c>
      <c r="BB166" s="36" t="s">
        <v>896</v>
      </c>
      <c r="BC166" s="36" t="s">
        <v>896</v>
      </c>
      <c r="BD166" s="36" t="s">
        <v>896</v>
      </c>
      <c r="BE166" s="36" t="s">
        <v>896</v>
      </c>
      <c r="BF166" s="36" t="s">
        <v>896</v>
      </c>
      <c r="BG166" s="36" t="s">
        <v>896</v>
      </c>
      <c r="BH166" s="36" t="s">
        <v>896</v>
      </c>
      <c r="BI166" s="36" t="s">
        <v>896</v>
      </c>
      <c r="BJ166" s="36" t="s">
        <v>896</v>
      </c>
      <c r="BK166" s="36" t="s">
        <v>896</v>
      </c>
      <c r="BL166" s="36" t="s">
        <v>896</v>
      </c>
      <c r="BM166" s="8"/>
      <c r="BN166" s="8" t="s">
        <v>896</v>
      </c>
      <c r="BO166" s="7" t="s">
        <v>906</v>
      </c>
      <c r="BP166" s="8">
        <v>0</v>
      </c>
      <c r="BQ166" s="8">
        <v>0</v>
      </c>
      <c r="BR166" s="8"/>
      <c r="BS166" s="8">
        <v>0</v>
      </c>
      <c r="BT166" s="8"/>
      <c r="BU166" s="8"/>
      <c r="BV166" s="8"/>
      <c r="BW166" s="8"/>
      <c r="BX166" s="8"/>
      <c r="BY166" s="8"/>
      <c r="BZ166" s="8"/>
      <c r="CA166" s="7" t="s">
        <v>896</v>
      </c>
      <c r="CB166" s="8">
        <v>57253841346</v>
      </c>
      <c r="CC166" s="8"/>
      <c r="CD166" s="8"/>
      <c r="CE166" s="8"/>
      <c r="CF166" s="8"/>
      <c r="CG166" s="8"/>
      <c r="CH166" s="8">
        <v>0</v>
      </c>
      <c r="CI166" s="8" t="s">
        <v>896</v>
      </c>
      <c r="CJ166" s="8" t="s">
        <v>896</v>
      </c>
      <c r="CK166" s="8" t="s">
        <v>896</v>
      </c>
      <c r="CL166" s="8" t="s">
        <v>896</v>
      </c>
      <c r="CM166" s="8" t="s">
        <v>896</v>
      </c>
      <c r="CN166" s="8" t="s">
        <v>896</v>
      </c>
      <c r="CO166" s="8" t="s">
        <v>896</v>
      </c>
      <c r="CP166" s="8" t="s">
        <v>896</v>
      </c>
      <c r="CQ166" s="8" t="s">
        <v>896</v>
      </c>
      <c r="CR166" s="8" t="s">
        <v>896</v>
      </c>
      <c r="CS166" s="8" t="s">
        <v>896</v>
      </c>
      <c r="CT166" s="8" t="s">
        <v>896</v>
      </c>
      <c r="CU166" s="8" t="s">
        <v>896</v>
      </c>
      <c r="CV166" s="8" t="s">
        <v>896</v>
      </c>
      <c r="CW166" s="8" t="s">
        <v>896</v>
      </c>
      <c r="CX166" s="8" t="s">
        <v>896</v>
      </c>
      <c r="CY166" s="8" t="s">
        <v>896</v>
      </c>
      <c r="CZ166" s="9" t="str">
        <f>IFERROR(VLOOKUP(A166,'FSI2020 Results'!B:H,4,0),"")</f>
        <v/>
      </c>
      <c r="DA166" s="9" t="str">
        <f>IFERROR(VLOOKUP(A166,'FSI2020 Results'!B:H,5,0),"")</f>
        <v/>
      </c>
      <c r="DB166" s="9" t="str">
        <f>IFERROR(VLOOKUP(A166,'FSI2020 Results'!B:H,6,0),"")</f>
        <v/>
      </c>
      <c r="DC166" s="9" t="str">
        <f>IFERROR(VLOOKUP($A166,'SS2020'!$A:$AB,24,0),"")</f>
        <v/>
      </c>
      <c r="DD166" s="9" t="str">
        <f>IFERROR(VLOOKUP($A166,'SS2020'!$A:$AB,25,0),"")</f>
        <v/>
      </c>
      <c r="DE166" s="9" t="str">
        <f>IFERROR(VLOOKUP($A166,'SS2020'!$A:$AB,26,0),"")</f>
        <v/>
      </c>
      <c r="DF166" s="9" t="str">
        <f>IFERROR(VLOOKUP($A166,'SS2020'!$A:$AB,27,0),"")</f>
        <v/>
      </c>
      <c r="DG166" s="39" t="str">
        <f>IFERROR(VLOOKUP(A166,'GSW2020'!A:D,4,0),"")</f>
        <v/>
      </c>
      <c r="DH166" s="9" t="str">
        <f>IFERROR(VLOOKUP(A166,'GSW2020'!A:E,5,0),"")</f>
        <v/>
      </c>
      <c r="DI166" s="9">
        <f t="shared" si="92"/>
        <v>1</v>
      </c>
      <c r="DJ166" s="9">
        <f t="shared" si="93"/>
        <v>0</v>
      </c>
      <c r="DK166" s="9">
        <f>IFERROR(IF(INDEX('FSI2020 Results'!A:A,MATCH('Country characteristics'!A67,'FSI2020 Results'!B:B,0))&lt;11,1,0),"")</f>
        <v>0</v>
      </c>
      <c r="DL166" s="9">
        <f>IFERROR(IF(INDEX('FSI2020 Results'!A:A,MATCH('Country characteristics'!A67,'FSI2020 Results'!B:B,0))&lt;16,1,0),"")</f>
        <v>0</v>
      </c>
      <c r="DM166" s="10">
        <f t="shared" si="94"/>
        <v>0</v>
      </c>
      <c r="DN166" s="9">
        <f t="shared" si="95"/>
        <v>0</v>
      </c>
      <c r="DO166" s="9">
        <f t="shared" si="96"/>
        <v>0</v>
      </c>
      <c r="DP166" s="10">
        <f t="shared" si="97"/>
        <v>0</v>
      </c>
      <c r="DQ166" s="9">
        <f t="shared" si="98"/>
        <v>0</v>
      </c>
      <c r="DR166" s="9">
        <f t="shared" si="99"/>
        <v>0</v>
      </c>
      <c r="DS166" s="9">
        <f t="shared" si="100"/>
        <v>0</v>
      </c>
      <c r="DT166" s="10">
        <f t="shared" si="101"/>
        <v>0</v>
      </c>
      <c r="DU166" s="10">
        <f t="shared" si="102"/>
        <v>0</v>
      </c>
      <c r="DV166" s="9">
        <f t="shared" si="103"/>
        <v>0</v>
      </c>
      <c r="DW166" s="9">
        <f t="shared" si="104"/>
        <v>0</v>
      </c>
      <c r="DX166" s="9">
        <f t="shared" si="105"/>
        <v>0</v>
      </c>
      <c r="DY166" s="10">
        <f t="shared" si="106"/>
        <v>0</v>
      </c>
      <c r="DZ166" s="9">
        <f t="shared" si="107"/>
        <v>0</v>
      </c>
      <c r="EA166" s="10">
        <f t="shared" si="108"/>
        <v>0</v>
      </c>
      <c r="EB166" s="9">
        <f t="shared" si="109"/>
        <v>0</v>
      </c>
      <c r="EC166" s="9">
        <f t="shared" si="110"/>
        <v>1</v>
      </c>
      <c r="ED166" s="9">
        <f t="shared" si="111"/>
        <v>1</v>
      </c>
      <c r="EE166" s="9">
        <f t="shared" si="112"/>
        <v>0</v>
      </c>
      <c r="EF166" s="9">
        <v>1</v>
      </c>
      <c r="EG166" s="9">
        <f t="shared" si="113"/>
        <v>0</v>
      </c>
      <c r="EH166" s="9">
        <f t="shared" si="114"/>
        <v>0</v>
      </c>
      <c r="EI166" s="9">
        <f t="shared" si="115"/>
        <v>0</v>
      </c>
      <c r="EJ166" s="9">
        <f t="shared" si="116"/>
        <v>0</v>
      </c>
      <c r="EK166" s="9">
        <f t="shared" si="117"/>
        <v>0</v>
      </c>
      <c r="EL166" s="9">
        <f t="shared" si="118"/>
        <v>0</v>
      </c>
      <c r="EM166" s="9">
        <f t="shared" si="119"/>
        <v>0</v>
      </c>
      <c r="EN166" s="9">
        <f t="shared" si="120"/>
        <v>0</v>
      </c>
      <c r="EO166" s="9">
        <f t="shared" si="121"/>
        <v>0</v>
      </c>
      <c r="EP166" s="9">
        <f t="shared" si="122"/>
        <v>0</v>
      </c>
      <c r="EQ166" s="9">
        <f t="shared" si="123"/>
        <v>0</v>
      </c>
      <c r="ER166" s="9">
        <f t="shared" si="124"/>
        <v>0</v>
      </c>
      <c r="ES166" s="9">
        <f t="shared" si="125"/>
        <v>0</v>
      </c>
      <c r="ET166" s="10" t="str">
        <f t="shared" si="126"/>
        <v/>
      </c>
      <c r="EU166" s="10" t="str">
        <f t="shared" si="127"/>
        <v/>
      </c>
      <c r="EV166" s="10" t="str">
        <f t="shared" si="128"/>
        <v/>
      </c>
      <c r="EW166" s="10" t="str">
        <f t="shared" si="129"/>
        <v/>
      </c>
      <c r="EX166" s="10" t="str">
        <f t="shared" si="130"/>
        <v/>
      </c>
      <c r="EY166" s="10" t="str">
        <f t="shared" si="131"/>
        <v/>
      </c>
      <c r="EZ166" s="10" t="str">
        <f t="shared" si="132"/>
        <v/>
      </c>
      <c r="FA166" s="10" t="str">
        <f t="shared" si="133"/>
        <v/>
      </c>
      <c r="FB166" s="10" t="str">
        <f t="shared" si="134"/>
        <v/>
      </c>
      <c r="FC166" s="10" t="str">
        <f t="shared" si="135"/>
        <v/>
      </c>
      <c r="FD166" s="10" t="str">
        <f t="shared" si="136"/>
        <v/>
      </c>
      <c r="FE166" s="10" t="str">
        <f t="shared" si="137"/>
        <v/>
      </c>
    </row>
    <row r="167" spans="1:161">
      <c r="A167" t="s">
        <v>908</v>
      </c>
      <c r="D167">
        <v>0</v>
      </c>
      <c r="E167">
        <v>0</v>
      </c>
      <c r="F167" t="s">
        <v>909</v>
      </c>
      <c r="G167" t="s">
        <v>910</v>
      </c>
      <c r="H167" t="s">
        <v>908</v>
      </c>
      <c r="I167" s="8">
        <v>1</v>
      </c>
      <c r="J167" s="7" t="s">
        <v>1127</v>
      </c>
      <c r="K167" s="7" t="s">
        <v>1128</v>
      </c>
      <c r="L167" s="8">
        <v>0</v>
      </c>
      <c r="M167" s="8">
        <v>0</v>
      </c>
      <c r="N167" s="8">
        <v>0</v>
      </c>
      <c r="O167" s="8">
        <v>1</v>
      </c>
      <c r="P167" s="8">
        <v>0</v>
      </c>
      <c r="Q167" s="8">
        <v>0</v>
      </c>
      <c r="R167" s="8">
        <v>0</v>
      </c>
      <c r="S167" s="8">
        <v>0</v>
      </c>
      <c r="T167" s="8">
        <v>0</v>
      </c>
      <c r="U167" s="8">
        <v>0</v>
      </c>
      <c r="V167" s="8">
        <v>0</v>
      </c>
      <c r="W167" s="8">
        <v>0</v>
      </c>
      <c r="X167" s="8">
        <v>0</v>
      </c>
      <c r="Y167" s="8">
        <v>0</v>
      </c>
      <c r="Z167" s="8">
        <v>0</v>
      </c>
      <c r="AA167" s="8">
        <v>0</v>
      </c>
      <c r="AB167" s="7" t="s">
        <v>1129</v>
      </c>
      <c r="AC167" s="1">
        <v>1</v>
      </c>
      <c r="AD167" s="1">
        <v>0</v>
      </c>
      <c r="AE167" s="7" t="s">
        <v>1136</v>
      </c>
      <c r="AF167" s="8">
        <v>2955912228</v>
      </c>
      <c r="AG167" s="8"/>
      <c r="AH167" s="7" t="s">
        <v>896</v>
      </c>
      <c r="AI167" s="8"/>
      <c r="AJ167" s="8"/>
      <c r="AK167" s="8"/>
      <c r="AL167" s="8"/>
      <c r="AM167" s="8"/>
      <c r="AN167" s="8"/>
      <c r="AO167" s="36" t="s">
        <v>896</v>
      </c>
      <c r="AP167" s="36" t="s">
        <v>896</v>
      </c>
      <c r="AQ167" s="36" t="s">
        <v>896</v>
      </c>
      <c r="AR167" s="36" t="s">
        <v>896</v>
      </c>
      <c r="AS167" s="36" t="s">
        <v>896</v>
      </c>
      <c r="AT167" s="36" t="s">
        <v>896</v>
      </c>
      <c r="AU167" s="36" t="s">
        <v>896</v>
      </c>
      <c r="AV167" s="36" t="s">
        <v>896</v>
      </c>
      <c r="AW167" s="36" t="s">
        <v>896</v>
      </c>
      <c r="AX167" s="36" t="s">
        <v>896</v>
      </c>
      <c r="AY167" s="36" t="s">
        <v>896</v>
      </c>
      <c r="AZ167" s="36" t="s">
        <v>896</v>
      </c>
      <c r="BA167" s="36" t="s">
        <v>896</v>
      </c>
      <c r="BB167" s="36" t="s">
        <v>896</v>
      </c>
      <c r="BC167" s="36" t="s">
        <v>896</v>
      </c>
      <c r="BD167" s="36" t="s">
        <v>896</v>
      </c>
      <c r="BE167" s="36" t="s">
        <v>896</v>
      </c>
      <c r="BF167" s="36" t="s">
        <v>896</v>
      </c>
      <c r="BG167" s="36" t="s">
        <v>896</v>
      </c>
      <c r="BH167" s="36" t="s">
        <v>896</v>
      </c>
      <c r="BI167" s="36" t="s">
        <v>896</v>
      </c>
      <c r="BJ167" s="36" t="s">
        <v>896</v>
      </c>
      <c r="BK167" s="36" t="s">
        <v>896</v>
      </c>
      <c r="BL167" s="36" t="s">
        <v>896</v>
      </c>
      <c r="BM167" s="8">
        <v>1.4700000065204222E-5</v>
      </c>
      <c r="BN167" s="8" t="s">
        <v>896</v>
      </c>
      <c r="BO167" t="s">
        <v>908</v>
      </c>
      <c r="BP167" s="8">
        <v>0</v>
      </c>
      <c r="BQ167" s="8">
        <v>0</v>
      </c>
      <c r="BR167" s="8"/>
      <c r="BS167" s="8">
        <v>0</v>
      </c>
      <c r="BT167" s="8"/>
      <c r="BU167" s="8"/>
      <c r="BV167" s="8"/>
      <c r="BW167" s="8"/>
      <c r="BX167" s="8">
        <v>1.4562422796416002E-6</v>
      </c>
      <c r="BY167" s="8"/>
      <c r="BZ167" s="8">
        <v>0</v>
      </c>
      <c r="CA167" s="7" t="s">
        <v>896</v>
      </c>
      <c r="CB167" s="8">
        <v>2955912228</v>
      </c>
      <c r="CC167" s="8">
        <v>0</v>
      </c>
      <c r="CD167" s="8"/>
      <c r="CE167" s="8"/>
      <c r="CF167" s="8">
        <v>0.25</v>
      </c>
      <c r="CG167" s="8"/>
      <c r="CH167" s="8">
        <v>0</v>
      </c>
      <c r="CI167" s="8" t="s">
        <v>1014</v>
      </c>
      <c r="CJ167" s="8">
        <v>0</v>
      </c>
      <c r="CK167" s="8">
        <v>0</v>
      </c>
      <c r="CL167" s="8">
        <v>0</v>
      </c>
      <c r="CM167" s="8">
        <v>0</v>
      </c>
      <c r="CN167" s="8">
        <v>0</v>
      </c>
      <c r="CO167" s="8">
        <v>0</v>
      </c>
      <c r="CP167" s="8">
        <v>0</v>
      </c>
      <c r="CQ167" s="8">
        <v>0</v>
      </c>
      <c r="CR167" s="8">
        <v>0</v>
      </c>
      <c r="CS167" s="8">
        <v>0</v>
      </c>
      <c r="CT167" s="8">
        <v>1</v>
      </c>
      <c r="CU167" s="8">
        <v>0</v>
      </c>
      <c r="CV167" s="8">
        <v>0</v>
      </c>
      <c r="CW167" s="8">
        <v>0</v>
      </c>
      <c r="CX167" s="8">
        <v>0</v>
      </c>
      <c r="CY167" s="8">
        <v>0</v>
      </c>
      <c r="CZ167" s="9" t="str">
        <f>IFERROR(VLOOKUP(A167,'FSI2020 Results'!B:H,4,0),"")</f>
        <v/>
      </c>
      <c r="DA167" s="9" t="str">
        <f>IFERROR(VLOOKUP(A167,'FSI2020 Results'!B:H,5,0),"")</f>
        <v/>
      </c>
      <c r="DB167" s="9" t="str">
        <f>IFERROR(VLOOKUP(A167,'FSI2020 Results'!B:H,6,0),"")</f>
        <v/>
      </c>
      <c r="DC167" s="9" t="str">
        <f>IFERROR(VLOOKUP($A167,'SS2020'!$A:$AB,24,0),"")</f>
        <v/>
      </c>
      <c r="DD167" s="9" t="str">
        <f>IFERROR(VLOOKUP($A167,'SS2020'!$A:$AB,25,0),"")</f>
        <v/>
      </c>
      <c r="DE167" s="9" t="str">
        <f>IFERROR(VLOOKUP($A167,'SS2020'!$A:$AB,26,0),"")</f>
        <v/>
      </c>
      <c r="DF167" s="9" t="str">
        <f>IFERROR(VLOOKUP($A167,'SS2020'!$A:$AB,27,0),"")</f>
        <v/>
      </c>
      <c r="DG167" s="39" t="str">
        <f>IFERROR(VLOOKUP(A167,'GSW2020'!A:D,4,0),"")</f>
        <v/>
      </c>
      <c r="DH167" s="9" t="str">
        <f>IFERROR(VLOOKUP(A167,'GSW2020'!A:E,5,0),"")</f>
        <v/>
      </c>
      <c r="DI167" s="9">
        <f t="shared" si="92"/>
        <v>1</v>
      </c>
      <c r="DJ167" s="9">
        <f t="shared" si="93"/>
        <v>0</v>
      </c>
      <c r="DK167" s="9">
        <f>IFERROR(IF(INDEX('FSI2020 Results'!A:A,MATCH('Country characteristics'!A69,'FSI2020 Results'!B:B,0))&lt;11,1,0),"")</f>
        <v>0</v>
      </c>
      <c r="DL167" s="9">
        <f>IFERROR(IF(INDEX('FSI2020 Results'!A:A,MATCH('Country characteristics'!A69,'FSI2020 Results'!B:B,0))&lt;16,1,0),"")</f>
        <v>0</v>
      </c>
      <c r="DM167" s="10">
        <f t="shared" si="94"/>
        <v>0</v>
      </c>
      <c r="DN167" s="9">
        <f t="shared" si="95"/>
        <v>0</v>
      </c>
      <c r="DO167" s="9">
        <f t="shared" si="96"/>
        <v>0</v>
      </c>
      <c r="DP167" s="10">
        <f t="shared" si="97"/>
        <v>0</v>
      </c>
      <c r="DQ167" s="9">
        <f t="shared" si="98"/>
        <v>0</v>
      </c>
      <c r="DR167" s="9">
        <f t="shared" si="99"/>
        <v>0</v>
      </c>
      <c r="DS167" s="9">
        <f t="shared" si="100"/>
        <v>0</v>
      </c>
      <c r="DT167" s="10">
        <f t="shared" si="101"/>
        <v>0</v>
      </c>
      <c r="DU167" s="10">
        <f t="shared" si="102"/>
        <v>0</v>
      </c>
      <c r="DV167" s="9">
        <f t="shared" si="103"/>
        <v>0</v>
      </c>
      <c r="DW167" s="9">
        <f t="shared" si="104"/>
        <v>0</v>
      </c>
      <c r="DX167" s="9">
        <f t="shared" si="105"/>
        <v>0</v>
      </c>
      <c r="DY167" s="10">
        <f t="shared" si="106"/>
        <v>0</v>
      </c>
      <c r="DZ167" s="9">
        <f t="shared" si="107"/>
        <v>0</v>
      </c>
      <c r="EA167" s="10">
        <f t="shared" si="108"/>
        <v>0</v>
      </c>
      <c r="EB167" s="9">
        <f t="shared" si="109"/>
        <v>0</v>
      </c>
      <c r="EC167" s="9">
        <f t="shared" si="110"/>
        <v>1</v>
      </c>
      <c r="ED167" s="9">
        <f t="shared" si="111"/>
        <v>1</v>
      </c>
      <c r="EE167" s="9">
        <f t="shared" si="112"/>
        <v>0</v>
      </c>
      <c r="EF167" s="9">
        <v>1</v>
      </c>
      <c r="EG167" s="9">
        <f t="shared" si="113"/>
        <v>0</v>
      </c>
      <c r="EH167" s="9">
        <f t="shared" si="114"/>
        <v>0</v>
      </c>
      <c r="EI167" s="9">
        <f t="shared" si="115"/>
        <v>1</v>
      </c>
      <c r="EJ167" s="9">
        <f t="shared" si="116"/>
        <v>0</v>
      </c>
      <c r="EK167" s="9">
        <f t="shared" si="117"/>
        <v>0</v>
      </c>
      <c r="EL167" s="9">
        <f t="shared" si="118"/>
        <v>0</v>
      </c>
      <c r="EM167" s="9">
        <f t="shared" si="119"/>
        <v>0</v>
      </c>
      <c r="EN167" s="9">
        <f t="shared" si="120"/>
        <v>1</v>
      </c>
      <c r="EO167" s="9">
        <f t="shared" si="121"/>
        <v>0</v>
      </c>
      <c r="EP167" s="9">
        <f t="shared" si="122"/>
        <v>0</v>
      </c>
      <c r="EQ167" s="9">
        <f t="shared" si="123"/>
        <v>1</v>
      </c>
      <c r="ER167" s="9">
        <f t="shared" si="124"/>
        <v>0</v>
      </c>
      <c r="ES167" s="9">
        <f t="shared" si="125"/>
        <v>0</v>
      </c>
      <c r="ET167" s="10">
        <f t="shared" si="126"/>
        <v>0</v>
      </c>
      <c r="EU167" s="10">
        <f t="shared" si="127"/>
        <v>0</v>
      </c>
      <c r="EV167" s="10">
        <f t="shared" si="128"/>
        <v>0</v>
      </c>
      <c r="EW167" s="10">
        <f t="shared" si="129"/>
        <v>0</v>
      </c>
      <c r="EX167" s="10">
        <f t="shared" si="130"/>
        <v>0</v>
      </c>
      <c r="EY167" s="10">
        <f t="shared" si="131"/>
        <v>0</v>
      </c>
      <c r="EZ167" s="10">
        <f t="shared" si="132"/>
        <v>1</v>
      </c>
      <c r="FA167" s="10">
        <f t="shared" si="133"/>
        <v>0</v>
      </c>
      <c r="FB167" s="10">
        <f t="shared" si="134"/>
        <v>0</v>
      </c>
      <c r="FC167" s="10">
        <f t="shared" si="135"/>
        <v>0</v>
      </c>
      <c r="FD167" s="10">
        <f t="shared" si="136"/>
        <v>0</v>
      </c>
      <c r="FE167" s="10">
        <f t="shared" si="137"/>
        <v>0</v>
      </c>
    </row>
    <row r="168" spans="1:161">
      <c r="A168" s="7" t="s">
        <v>911</v>
      </c>
      <c r="D168">
        <v>0</v>
      </c>
      <c r="E168">
        <v>0</v>
      </c>
      <c r="F168" s="7" t="s">
        <v>896</v>
      </c>
      <c r="H168" s="7" t="s">
        <v>911</v>
      </c>
      <c r="I168" s="8"/>
      <c r="J168" s="7" t="s">
        <v>896</v>
      </c>
      <c r="K168" s="7" t="s">
        <v>896</v>
      </c>
      <c r="L168" s="8">
        <v>0</v>
      </c>
      <c r="M168" s="8">
        <v>0</v>
      </c>
      <c r="N168" s="8">
        <v>0</v>
      </c>
      <c r="O168" s="8">
        <v>0</v>
      </c>
      <c r="P168" s="8">
        <v>0</v>
      </c>
      <c r="Q168" s="8">
        <v>0</v>
      </c>
      <c r="R168" s="8">
        <v>0</v>
      </c>
      <c r="S168" s="8">
        <v>0</v>
      </c>
      <c r="T168" s="8">
        <v>0</v>
      </c>
      <c r="U168" s="8">
        <v>0</v>
      </c>
      <c r="V168" s="8">
        <v>0</v>
      </c>
      <c r="W168" s="8">
        <v>0</v>
      </c>
      <c r="X168" s="8">
        <v>0</v>
      </c>
      <c r="Y168" s="8">
        <v>0</v>
      </c>
      <c r="Z168" s="8">
        <v>0</v>
      </c>
      <c r="AA168" s="8">
        <v>0</v>
      </c>
      <c r="AB168" s="7" t="s">
        <v>896</v>
      </c>
      <c r="AC168" s="1">
        <v>0</v>
      </c>
      <c r="AD168" s="1">
        <v>0</v>
      </c>
      <c r="AE168" s="7" t="s">
        <v>896</v>
      </c>
      <c r="AF168" s="8"/>
      <c r="AG168" s="8"/>
      <c r="AH168" s="7" t="s">
        <v>896</v>
      </c>
      <c r="AI168" s="8"/>
      <c r="AJ168" s="8"/>
      <c r="AK168" s="8"/>
      <c r="AL168" s="8"/>
      <c r="AM168" s="8"/>
      <c r="AN168" s="8"/>
      <c r="AO168" s="36" t="s">
        <v>896</v>
      </c>
      <c r="AP168" s="36" t="s">
        <v>896</v>
      </c>
      <c r="AQ168" s="36" t="s">
        <v>896</v>
      </c>
      <c r="AR168" s="36" t="s">
        <v>896</v>
      </c>
      <c r="AS168" s="36" t="s">
        <v>896</v>
      </c>
      <c r="AT168" s="36" t="s">
        <v>896</v>
      </c>
      <c r="AU168" s="36" t="s">
        <v>896</v>
      </c>
      <c r="AV168" s="36" t="s">
        <v>896</v>
      </c>
      <c r="AW168" s="36" t="s">
        <v>896</v>
      </c>
      <c r="AX168" s="36" t="s">
        <v>896</v>
      </c>
      <c r="AY168" s="36" t="s">
        <v>896</v>
      </c>
      <c r="AZ168" s="36" t="s">
        <v>896</v>
      </c>
      <c r="BA168" s="36" t="s">
        <v>896</v>
      </c>
      <c r="BB168" s="36" t="s">
        <v>896</v>
      </c>
      <c r="BC168" s="36" t="s">
        <v>896</v>
      </c>
      <c r="BD168" s="36" t="s">
        <v>896</v>
      </c>
      <c r="BE168" s="36" t="s">
        <v>896</v>
      </c>
      <c r="BF168" s="36" t="s">
        <v>896</v>
      </c>
      <c r="BG168" s="36" t="s">
        <v>896</v>
      </c>
      <c r="BH168" s="36" t="s">
        <v>896</v>
      </c>
      <c r="BI168" s="36" t="s">
        <v>896</v>
      </c>
      <c r="BJ168" s="36" t="s">
        <v>896</v>
      </c>
      <c r="BK168" s="36" t="s">
        <v>896</v>
      </c>
      <c r="BL168" s="36" t="s">
        <v>896</v>
      </c>
      <c r="BM168" s="8"/>
      <c r="BN168" s="8" t="s">
        <v>896</v>
      </c>
      <c r="BO168" s="7" t="s">
        <v>911</v>
      </c>
      <c r="BP168" s="8">
        <v>0</v>
      </c>
      <c r="BQ168" s="8">
        <v>0</v>
      </c>
      <c r="BR168" s="8"/>
      <c r="BS168" s="8">
        <v>0</v>
      </c>
      <c r="BT168" s="8"/>
      <c r="BU168" s="8"/>
      <c r="BV168" s="8"/>
      <c r="BW168" s="8"/>
      <c r="BX168" s="8"/>
      <c r="BY168" s="8"/>
      <c r="BZ168" s="8"/>
      <c r="CA168" s="7" t="s">
        <v>896</v>
      </c>
      <c r="CB168" s="8"/>
      <c r="CC168" s="8"/>
      <c r="CD168" s="8"/>
      <c r="CE168" s="8"/>
      <c r="CF168" s="8"/>
      <c r="CG168" s="8"/>
      <c r="CH168" s="8">
        <v>0</v>
      </c>
      <c r="CI168" s="8" t="s">
        <v>896</v>
      </c>
      <c r="CJ168" s="8" t="s">
        <v>896</v>
      </c>
      <c r="CK168" s="8" t="s">
        <v>896</v>
      </c>
      <c r="CL168" s="8" t="s">
        <v>896</v>
      </c>
      <c r="CM168" s="8" t="s">
        <v>896</v>
      </c>
      <c r="CN168" s="8" t="s">
        <v>896</v>
      </c>
      <c r="CO168" s="8" t="s">
        <v>896</v>
      </c>
      <c r="CP168" s="8" t="s">
        <v>896</v>
      </c>
      <c r="CQ168" s="8" t="s">
        <v>896</v>
      </c>
      <c r="CR168" s="8" t="s">
        <v>896</v>
      </c>
      <c r="CS168" s="8" t="s">
        <v>896</v>
      </c>
      <c r="CT168" s="8" t="s">
        <v>896</v>
      </c>
      <c r="CU168" s="8" t="s">
        <v>896</v>
      </c>
      <c r="CV168" s="8" t="s">
        <v>896</v>
      </c>
      <c r="CW168" s="8" t="s">
        <v>896</v>
      </c>
      <c r="CX168" s="8" t="s">
        <v>896</v>
      </c>
      <c r="CY168" s="8" t="s">
        <v>896</v>
      </c>
      <c r="CZ168" s="9" t="str">
        <f>IFERROR(VLOOKUP(A168,'FSI2020 Results'!B:H,4,0),"")</f>
        <v/>
      </c>
      <c r="DA168" s="9" t="str">
        <f>IFERROR(VLOOKUP(A168,'FSI2020 Results'!B:H,5,0),"")</f>
        <v/>
      </c>
      <c r="DB168" s="9" t="str">
        <f>IFERROR(VLOOKUP(A168,'FSI2020 Results'!B:H,6,0),"")</f>
        <v/>
      </c>
      <c r="DC168" s="9" t="str">
        <f>IFERROR(VLOOKUP($A168,'SS2020'!$A:$AB,24,0),"")</f>
        <v/>
      </c>
      <c r="DD168" s="9" t="str">
        <f>IFERROR(VLOOKUP($A168,'SS2020'!$A:$AB,25,0),"")</f>
        <v/>
      </c>
      <c r="DE168" s="9" t="str">
        <f>IFERROR(VLOOKUP($A168,'SS2020'!$A:$AB,26,0),"")</f>
        <v/>
      </c>
      <c r="DF168" s="9" t="str">
        <f>IFERROR(VLOOKUP($A168,'SS2020'!$A:$AB,27,0),"")</f>
        <v/>
      </c>
      <c r="DG168" s="39" t="str">
        <f>IFERROR(VLOOKUP(A168,'GSW2020'!A:D,4,0),"")</f>
        <v/>
      </c>
      <c r="DH168" s="9" t="str">
        <f>IFERROR(VLOOKUP(A168,'GSW2020'!A:E,5,0),"")</f>
        <v/>
      </c>
      <c r="DI168" s="9">
        <f t="shared" si="92"/>
        <v>1</v>
      </c>
      <c r="DJ168" s="9">
        <f t="shared" si="93"/>
        <v>0</v>
      </c>
      <c r="DK168" s="9">
        <f>IFERROR(IF(INDEX('FSI2020 Results'!A:A,MATCH('Country characteristics'!A72,'FSI2020 Results'!B:B,0))&lt;11,1,0),"")</f>
        <v>0</v>
      </c>
      <c r="DL168" s="9">
        <f>IFERROR(IF(INDEX('FSI2020 Results'!A:A,MATCH('Country characteristics'!A72,'FSI2020 Results'!B:B,0))&lt;16,1,0),"")</f>
        <v>0</v>
      </c>
      <c r="DM168" s="10">
        <f t="shared" si="94"/>
        <v>0</v>
      </c>
      <c r="DN168" s="9">
        <f t="shared" si="95"/>
        <v>0</v>
      </c>
      <c r="DO168" s="9">
        <f t="shared" si="96"/>
        <v>0</v>
      </c>
      <c r="DP168" s="10">
        <f t="shared" si="97"/>
        <v>0</v>
      </c>
      <c r="DQ168" s="9">
        <f t="shared" si="98"/>
        <v>0</v>
      </c>
      <c r="DR168" s="9">
        <f t="shared" si="99"/>
        <v>0</v>
      </c>
      <c r="DS168" s="9">
        <f t="shared" si="100"/>
        <v>0</v>
      </c>
      <c r="DT168" s="10">
        <f t="shared" si="101"/>
        <v>0</v>
      </c>
      <c r="DU168" s="10">
        <f t="shared" si="102"/>
        <v>0</v>
      </c>
      <c r="DV168" s="9">
        <f t="shared" si="103"/>
        <v>0</v>
      </c>
      <c r="DW168" s="9">
        <f t="shared" si="104"/>
        <v>0</v>
      </c>
      <c r="DX168" s="9">
        <f t="shared" si="105"/>
        <v>0</v>
      </c>
      <c r="DY168" s="10">
        <f t="shared" si="106"/>
        <v>0</v>
      </c>
      <c r="DZ168" s="9">
        <f t="shared" si="107"/>
        <v>0</v>
      </c>
      <c r="EA168" s="10">
        <f t="shared" si="108"/>
        <v>0</v>
      </c>
      <c r="EB168" s="9">
        <f t="shared" si="109"/>
        <v>0</v>
      </c>
      <c r="EC168" s="9">
        <f t="shared" si="110"/>
        <v>1</v>
      </c>
      <c r="ED168" s="9">
        <f t="shared" si="111"/>
        <v>1</v>
      </c>
      <c r="EE168" s="9">
        <f t="shared" si="112"/>
        <v>0</v>
      </c>
      <c r="EF168" s="9">
        <v>1</v>
      </c>
      <c r="EG168" s="9">
        <f t="shared" si="113"/>
        <v>0</v>
      </c>
      <c r="EH168" s="9">
        <f t="shared" si="114"/>
        <v>0</v>
      </c>
      <c r="EI168" s="9">
        <f t="shared" si="115"/>
        <v>0</v>
      </c>
      <c r="EJ168" s="9">
        <f t="shared" si="116"/>
        <v>0</v>
      </c>
      <c r="EK168" s="9">
        <f t="shared" si="117"/>
        <v>0</v>
      </c>
      <c r="EL168" s="9">
        <f t="shared" si="118"/>
        <v>0</v>
      </c>
      <c r="EM168" s="9">
        <f t="shared" si="119"/>
        <v>0</v>
      </c>
      <c r="EN168" s="9">
        <f t="shared" si="120"/>
        <v>0</v>
      </c>
      <c r="EO168" s="9">
        <f t="shared" si="121"/>
        <v>0</v>
      </c>
      <c r="EP168" s="9">
        <f t="shared" si="122"/>
        <v>0</v>
      </c>
      <c r="EQ168" s="9">
        <f t="shared" si="123"/>
        <v>0</v>
      </c>
      <c r="ER168" s="9">
        <f t="shared" si="124"/>
        <v>0</v>
      </c>
      <c r="ES168" s="9">
        <f t="shared" si="125"/>
        <v>0</v>
      </c>
      <c r="ET168" s="10" t="str">
        <f t="shared" si="126"/>
        <v/>
      </c>
      <c r="EU168" s="10" t="str">
        <f t="shared" si="127"/>
        <v/>
      </c>
      <c r="EV168" s="10" t="str">
        <f t="shared" si="128"/>
        <v/>
      </c>
      <c r="EW168" s="10" t="str">
        <f t="shared" si="129"/>
        <v/>
      </c>
      <c r="EX168" s="10" t="str">
        <f t="shared" si="130"/>
        <v/>
      </c>
      <c r="EY168" s="10" t="str">
        <f t="shared" si="131"/>
        <v/>
      </c>
      <c r="EZ168" s="10" t="str">
        <f t="shared" si="132"/>
        <v/>
      </c>
      <c r="FA168" s="10" t="str">
        <f t="shared" si="133"/>
        <v/>
      </c>
      <c r="FB168" s="10" t="str">
        <f t="shared" si="134"/>
        <v/>
      </c>
      <c r="FC168" s="10" t="str">
        <f t="shared" si="135"/>
        <v/>
      </c>
      <c r="FD168" s="10" t="str">
        <f t="shared" si="136"/>
        <v/>
      </c>
      <c r="FE168" s="10" t="str">
        <f t="shared" si="137"/>
        <v/>
      </c>
    </row>
    <row r="169" spans="1:161">
      <c r="A169" t="s">
        <v>761</v>
      </c>
      <c r="D169">
        <v>0</v>
      </c>
      <c r="E169">
        <v>0</v>
      </c>
      <c r="F169" t="s">
        <v>762</v>
      </c>
      <c r="G169" t="s">
        <v>763</v>
      </c>
      <c r="H169" t="s">
        <v>761</v>
      </c>
      <c r="I169" s="8">
        <v>1</v>
      </c>
      <c r="J169" s="7" t="s">
        <v>1135</v>
      </c>
      <c r="K169" s="7" t="s">
        <v>1128</v>
      </c>
      <c r="L169" s="8">
        <v>0</v>
      </c>
      <c r="M169" s="8">
        <v>0</v>
      </c>
      <c r="N169" s="8">
        <v>0</v>
      </c>
      <c r="O169" s="8">
        <v>0</v>
      </c>
      <c r="P169" s="8">
        <v>0</v>
      </c>
      <c r="Q169" s="8">
        <v>0</v>
      </c>
      <c r="R169" s="8">
        <v>0</v>
      </c>
      <c r="S169" s="8">
        <v>0</v>
      </c>
      <c r="T169" s="8">
        <v>0</v>
      </c>
      <c r="U169" s="8">
        <v>0</v>
      </c>
      <c r="V169" s="8">
        <v>0</v>
      </c>
      <c r="W169" s="8">
        <v>0</v>
      </c>
      <c r="X169" s="8">
        <v>1</v>
      </c>
      <c r="Y169" s="8">
        <v>0</v>
      </c>
      <c r="Z169" s="8">
        <v>0</v>
      </c>
      <c r="AA169" s="8">
        <v>0</v>
      </c>
      <c r="AB169" s="7" t="s">
        <v>1135</v>
      </c>
      <c r="AC169" s="1">
        <v>1</v>
      </c>
      <c r="AD169" s="1">
        <v>0</v>
      </c>
      <c r="AE169" s="7" t="s">
        <v>1130</v>
      </c>
      <c r="AF169" s="8">
        <v>13432377050</v>
      </c>
      <c r="AG169" s="8"/>
      <c r="AH169" s="7" t="s">
        <v>896</v>
      </c>
      <c r="AI169" s="8"/>
      <c r="AJ169" s="8"/>
      <c r="AK169" s="8"/>
      <c r="AL169" s="8"/>
      <c r="AM169" s="8"/>
      <c r="AN169" s="8"/>
      <c r="AO169" s="36" t="s">
        <v>896</v>
      </c>
      <c r="AP169" s="36" t="s">
        <v>896</v>
      </c>
      <c r="AQ169" s="36" t="s">
        <v>896</v>
      </c>
      <c r="AR169" s="36" t="s">
        <v>896</v>
      </c>
      <c r="AS169" s="36" t="s">
        <v>896</v>
      </c>
      <c r="AT169" s="36" t="s">
        <v>896</v>
      </c>
      <c r="AU169" s="36" t="s">
        <v>896</v>
      </c>
      <c r="AV169" s="36" t="s">
        <v>896</v>
      </c>
      <c r="AW169" s="36" t="s">
        <v>896</v>
      </c>
      <c r="AX169" s="36" t="s">
        <v>896</v>
      </c>
      <c r="AY169" s="36" t="s">
        <v>896</v>
      </c>
      <c r="AZ169" s="36" t="s">
        <v>896</v>
      </c>
      <c r="BA169" s="36" t="s">
        <v>896</v>
      </c>
      <c r="BB169" s="36" t="s">
        <v>896</v>
      </c>
      <c r="BC169" s="36" t="s">
        <v>896</v>
      </c>
      <c r="BD169" s="36" t="s">
        <v>896</v>
      </c>
      <c r="BE169" s="36" t="s">
        <v>896</v>
      </c>
      <c r="BF169" s="36" t="s">
        <v>896</v>
      </c>
      <c r="BG169" s="36" t="s">
        <v>896</v>
      </c>
      <c r="BH169" s="36" t="s">
        <v>896</v>
      </c>
      <c r="BI169" s="36" t="s">
        <v>896</v>
      </c>
      <c r="BJ169" s="36" t="s">
        <v>896</v>
      </c>
      <c r="BK169" s="36" t="s">
        <v>896</v>
      </c>
      <c r="BL169" s="36" t="s">
        <v>896</v>
      </c>
      <c r="BM169" s="8">
        <v>1.5400000163978689E-9</v>
      </c>
      <c r="BN169" s="8" t="s">
        <v>896</v>
      </c>
      <c r="BO169" t="s">
        <v>761</v>
      </c>
      <c r="BP169" s="8">
        <v>0</v>
      </c>
      <c r="BQ169" s="8">
        <v>0</v>
      </c>
      <c r="BR169" s="8">
        <v>0</v>
      </c>
      <c r="BS169" s="8">
        <v>0</v>
      </c>
      <c r="BT169" s="8"/>
      <c r="BU169" s="8"/>
      <c r="BV169" s="8"/>
      <c r="BW169" s="8"/>
      <c r="BX169" s="8">
        <v>1.2934296059748704E-5</v>
      </c>
      <c r="BY169" s="8"/>
      <c r="BZ169" s="8">
        <v>3</v>
      </c>
      <c r="CA169" s="7" t="s">
        <v>896</v>
      </c>
      <c r="CB169" s="8">
        <v>13432377050</v>
      </c>
      <c r="CC169" s="8"/>
      <c r="CD169" s="8"/>
      <c r="CE169" s="8"/>
      <c r="CF169" s="8">
        <v>0.34999999403953552</v>
      </c>
      <c r="CG169" s="8"/>
      <c r="CH169" s="8">
        <v>0</v>
      </c>
      <c r="CI169" s="8" t="s">
        <v>1014</v>
      </c>
      <c r="CJ169" s="8">
        <v>0</v>
      </c>
      <c r="CK169" s="8">
        <v>0</v>
      </c>
      <c r="CL169" s="8">
        <v>0</v>
      </c>
      <c r="CM169" s="8">
        <v>0</v>
      </c>
      <c r="CN169" s="8">
        <v>0</v>
      </c>
      <c r="CO169" s="8">
        <v>0</v>
      </c>
      <c r="CP169" s="8">
        <v>0</v>
      </c>
      <c r="CQ169" s="8">
        <v>0</v>
      </c>
      <c r="CR169" s="8">
        <v>0</v>
      </c>
      <c r="CS169" s="8">
        <v>0</v>
      </c>
      <c r="CT169" s="8">
        <v>1</v>
      </c>
      <c r="CU169" s="8">
        <v>0</v>
      </c>
      <c r="CV169" s="8">
        <v>0</v>
      </c>
      <c r="CW169" s="8">
        <v>0</v>
      </c>
      <c r="CX169" s="8">
        <v>0</v>
      </c>
      <c r="CY169" s="8">
        <v>0</v>
      </c>
      <c r="CZ169" s="9" t="str">
        <f>IFERROR(VLOOKUP(A169,'FSI2020 Results'!B:H,4,0),"")</f>
        <v/>
      </c>
      <c r="DA169" s="9" t="str">
        <f>IFERROR(VLOOKUP(A169,'FSI2020 Results'!B:H,5,0),"")</f>
        <v/>
      </c>
      <c r="DB169" s="9" t="str">
        <f>IFERROR(VLOOKUP(A169,'FSI2020 Results'!B:H,6,0),"")</f>
        <v/>
      </c>
      <c r="DC169" s="9" t="str">
        <f>IFERROR(VLOOKUP($A169,'SS2020'!$A:$AB,24,0),"")</f>
        <v/>
      </c>
      <c r="DD169" s="9" t="str">
        <f>IFERROR(VLOOKUP($A169,'SS2020'!$A:$AB,25,0),"")</f>
        <v/>
      </c>
      <c r="DE169" s="9" t="str">
        <f>IFERROR(VLOOKUP($A169,'SS2020'!$A:$AB,26,0),"")</f>
        <v/>
      </c>
      <c r="DF169" s="9" t="str">
        <f>IFERROR(VLOOKUP($A169,'SS2020'!$A:$AB,27,0),"")</f>
        <v/>
      </c>
      <c r="DG169" s="39">
        <f>IFERROR(VLOOKUP(A169,'GSW2020'!A:D,4,0),"")</f>
        <v>2.2134308608201536E-7</v>
      </c>
      <c r="DH169" s="9">
        <f>IFERROR(VLOOKUP(A169,'GSW2020'!A:E,5,0),"")</f>
        <v>116026.453125</v>
      </c>
      <c r="DI169" s="9">
        <f t="shared" si="92"/>
        <v>1</v>
      </c>
      <c r="DJ169" s="9">
        <f t="shared" si="93"/>
        <v>0</v>
      </c>
      <c r="DK169" s="9">
        <f>IFERROR(IF(INDEX('FSI2020 Results'!A:A,MATCH('Country characteristics'!A76,'FSI2020 Results'!B:B,0))&lt;11,1,0),"")</f>
        <v>0</v>
      </c>
      <c r="DL169" s="9">
        <f>IFERROR(IF(INDEX('FSI2020 Results'!A:A,MATCH('Country characteristics'!A76,'FSI2020 Results'!B:B,0))&lt;16,1,0),"")</f>
        <v>0</v>
      </c>
      <c r="DM169" s="10">
        <f t="shared" si="94"/>
        <v>0</v>
      </c>
      <c r="DN169" s="9">
        <f t="shared" si="95"/>
        <v>0</v>
      </c>
      <c r="DO169" s="9">
        <f t="shared" si="96"/>
        <v>0</v>
      </c>
      <c r="DP169" s="10">
        <f t="shared" si="97"/>
        <v>0</v>
      </c>
      <c r="DQ169" s="9">
        <f t="shared" si="98"/>
        <v>0</v>
      </c>
      <c r="DR169" s="9">
        <f t="shared" si="99"/>
        <v>0</v>
      </c>
      <c r="DS169" s="9">
        <f t="shared" si="100"/>
        <v>0</v>
      </c>
      <c r="DT169" s="10">
        <f t="shared" si="101"/>
        <v>0</v>
      </c>
      <c r="DU169" s="10">
        <f t="shared" si="102"/>
        <v>0</v>
      </c>
      <c r="DV169" s="9">
        <f t="shared" si="103"/>
        <v>0</v>
      </c>
      <c r="DW169" s="9">
        <f t="shared" si="104"/>
        <v>0</v>
      </c>
      <c r="DX169" s="9">
        <f t="shared" si="105"/>
        <v>0</v>
      </c>
      <c r="DY169" s="10">
        <f t="shared" si="106"/>
        <v>0</v>
      </c>
      <c r="DZ169" s="9">
        <f t="shared" si="107"/>
        <v>0</v>
      </c>
      <c r="EA169" s="10">
        <f t="shared" si="108"/>
        <v>0</v>
      </c>
      <c r="EB169" s="9">
        <f t="shared" si="109"/>
        <v>0</v>
      </c>
      <c r="EC169" s="9">
        <f t="shared" si="110"/>
        <v>1</v>
      </c>
      <c r="ED169" s="9">
        <f t="shared" si="111"/>
        <v>1</v>
      </c>
      <c r="EE169" s="9">
        <f t="shared" si="112"/>
        <v>0</v>
      </c>
      <c r="EF169" s="9">
        <v>1</v>
      </c>
      <c r="EG169" s="9">
        <f t="shared" si="113"/>
        <v>0</v>
      </c>
      <c r="EH169" s="9">
        <f t="shared" si="114"/>
        <v>0</v>
      </c>
      <c r="EI169" s="9">
        <f t="shared" si="115"/>
        <v>0</v>
      </c>
      <c r="EJ169" s="9">
        <f t="shared" si="116"/>
        <v>0</v>
      </c>
      <c r="EK169" s="9">
        <f t="shared" si="117"/>
        <v>1</v>
      </c>
      <c r="EL169" s="9">
        <f t="shared" si="118"/>
        <v>0</v>
      </c>
      <c r="EM169" s="9">
        <f t="shared" si="119"/>
        <v>0</v>
      </c>
      <c r="EN169" s="9">
        <f t="shared" si="120"/>
        <v>1</v>
      </c>
      <c r="EO169" s="9">
        <f t="shared" si="121"/>
        <v>0</v>
      </c>
      <c r="EP169" s="9">
        <f t="shared" si="122"/>
        <v>0</v>
      </c>
      <c r="EQ169" s="9">
        <f t="shared" si="123"/>
        <v>0</v>
      </c>
      <c r="ER169" s="9">
        <f t="shared" si="124"/>
        <v>1</v>
      </c>
      <c r="ES169" s="9">
        <f t="shared" si="125"/>
        <v>0</v>
      </c>
      <c r="ET169" s="10">
        <f t="shared" si="126"/>
        <v>0</v>
      </c>
      <c r="EU169" s="10">
        <f t="shared" si="127"/>
        <v>0</v>
      </c>
      <c r="EV169" s="10">
        <f t="shared" si="128"/>
        <v>0</v>
      </c>
      <c r="EW169" s="10">
        <f t="shared" si="129"/>
        <v>0</v>
      </c>
      <c r="EX169" s="10">
        <f t="shared" si="130"/>
        <v>0</v>
      </c>
      <c r="EY169" s="10">
        <f t="shared" si="131"/>
        <v>0</v>
      </c>
      <c r="EZ169" s="10">
        <f t="shared" si="132"/>
        <v>1</v>
      </c>
      <c r="FA169" s="10">
        <f t="shared" si="133"/>
        <v>0</v>
      </c>
      <c r="FB169" s="10">
        <f t="shared" si="134"/>
        <v>0</v>
      </c>
      <c r="FC169" s="10">
        <f t="shared" si="135"/>
        <v>0</v>
      </c>
      <c r="FD169" s="10">
        <f t="shared" si="136"/>
        <v>0</v>
      </c>
      <c r="FE169" s="10">
        <f t="shared" si="137"/>
        <v>0</v>
      </c>
    </row>
    <row r="170" spans="1:161">
      <c r="A170" t="s">
        <v>755</v>
      </c>
      <c r="D170">
        <v>0</v>
      </c>
      <c r="E170">
        <v>0</v>
      </c>
      <c r="F170" t="s">
        <v>756</v>
      </c>
      <c r="G170" t="s">
        <v>757</v>
      </c>
      <c r="H170" t="s">
        <v>755</v>
      </c>
      <c r="I170" s="8">
        <v>1</v>
      </c>
      <c r="J170" s="7" t="s">
        <v>1135</v>
      </c>
      <c r="K170" s="7" t="s">
        <v>1128</v>
      </c>
      <c r="L170" s="8">
        <v>0</v>
      </c>
      <c r="M170" s="8">
        <v>0</v>
      </c>
      <c r="N170" s="8">
        <v>0</v>
      </c>
      <c r="O170" s="8">
        <v>0</v>
      </c>
      <c r="P170" s="8">
        <v>0</v>
      </c>
      <c r="Q170" s="8">
        <v>0</v>
      </c>
      <c r="R170" s="8">
        <v>0</v>
      </c>
      <c r="S170" s="8">
        <v>0</v>
      </c>
      <c r="T170" s="8">
        <v>0</v>
      </c>
      <c r="U170" s="8">
        <v>0</v>
      </c>
      <c r="V170" s="8">
        <v>0</v>
      </c>
      <c r="W170" s="8">
        <v>0</v>
      </c>
      <c r="X170" s="8">
        <v>0</v>
      </c>
      <c r="Y170" s="8">
        <v>0</v>
      </c>
      <c r="Z170" s="8">
        <v>0</v>
      </c>
      <c r="AA170" s="8">
        <v>0</v>
      </c>
      <c r="AB170" s="7" t="s">
        <v>1135</v>
      </c>
      <c r="AC170" s="1">
        <v>1</v>
      </c>
      <c r="AD170" s="1">
        <v>0</v>
      </c>
      <c r="AE170" s="7" t="s">
        <v>1166</v>
      </c>
      <c r="AF170" s="8"/>
      <c r="AG170" s="8"/>
      <c r="AH170" s="7" t="s">
        <v>896</v>
      </c>
      <c r="AI170" s="8"/>
      <c r="AJ170" s="8"/>
      <c r="AK170" s="8"/>
      <c r="AL170" s="8"/>
      <c r="AM170" s="8"/>
      <c r="AN170" s="8"/>
      <c r="AO170" s="36" t="s">
        <v>896</v>
      </c>
      <c r="AP170" s="36" t="s">
        <v>896</v>
      </c>
      <c r="AQ170" s="36" t="s">
        <v>896</v>
      </c>
      <c r="AR170" s="36" t="s">
        <v>896</v>
      </c>
      <c r="AS170" s="36" t="s">
        <v>896</v>
      </c>
      <c r="AT170" s="36" t="s">
        <v>896</v>
      </c>
      <c r="AU170" s="36" t="s">
        <v>896</v>
      </c>
      <c r="AV170" s="36" t="s">
        <v>896</v>
      </c>
      <c r="AW170" s="36" t="s">
        <v>896</v>
      </c>
      <c r="AX170" s="36" t="s">
        <v>896</v>
      </c>
      <c r="AY170" s="36" t="s">
        <v>896</v>
      </c>
      <c r="AZ170" s="36" t="s">
        <v>896</v>
      </c>
      <c r="BA170" s="36" t="s">
        <v>896</v>
      </c>
      <c r="BB170" s="36" t="s">
        <v>896</v>
      </c>
      <c r="BC170" s="36" t="s">
        <v>896</v>
      </c>
      <c r="BD170" s="36" t="s">
        <v>896</v>
      </c>
      <c r="BE170" s="36" t="s">
        <v>896</v>
      </c>
      <c r="BF170" s="36" t="s">
        <v>896</v>
      </c>
      <c r="BG170" s="36" t="s">
        <v>896</v>
      </c>
      <c r="BH170" s="36" t="s">
        <v>896</v>
      </c>
      <c r="BI170" s="36" t="s">
        <v>896</v>
      </c>
      <c r="BJ170" s="36" t="s">
        <v>896</v>
      </c>
      <c r="BK170" s="36" t="s">
        <v>896</v>
      </c>
      <c r="BL170" s="36" t="s">
        <v>896</v>
      </c>
      <c r="BM170" s="8">
        <v>6.5400000970328165E-9</v>
      </c>
      <c r="BN170" s="8" t="s">
        <v>896</v>
      </c>
      <c r="BO170" t="s">
        <v>755</v>
      </c>
      <c r="BP170" s="8">
        <v>0</v>
      </c>
      <c r="BQ170" s="8">
        <v>0</v>
      </c>
      <c r="BR170" s="8">
        <v>0</v>
      </c>
      <c r="BS170" s="8">
        <v>0</v>
      </c>
      <c r="BT170" s="8"/>
      <c r="BU170" s="8"/>
      <c r="BV170" s="8"/>
      <c r="BW170" s="8"/>
      <c r="BX170" s="8">
        <v>4.531363521468862E-6</v>
      </c>
      <c r="BY170" s="8"/>
      <c r="BZ170" s="8">
        <v>0</v>
      </c>
      <c r="CA170" s="7" t="s">
        <v>896</v>
      </c>
      <c r="CB170" s="8">
        <v>9382000000</v>
      </c>
      <c r="CC170" s="8">
        <v>0</v>
      </c>
      <c r="CD170" s="8"/>
      <c r="CE170" s="8"/>
      <c r="CF170" s="8"/>
      <c r="CG170" s="8"/>
      <c r="CH170" s="8">
        <v>0</v>
      </c>
      <c r="CI170" s="8" t="s">
        <v>1014</v>
      </c>
      <c r="CJ170" s="8">
        <v>0</v>
      </c>
      <c r="CK170" s="8">
        <v>0</v>
      </c>
      <c r="CL170" s="8">
        <v>0</v>
      </c>
      <c r="CM170" s="8">
        <v>0</v>
      </c>
      <c r="CN170" s="8">
        <v>0</v>
      </c>
      <c r="CO170" s="8">
        <v>0</v>
      </c>
      <c r="CP170" s="8">
        <v>0</v>
      </c>
      <c r="CQ170" s="8">
        <v>0</v>
      </c>
      <c r="CR170" s="8">
        <v>0</v>
      </c>
      <c r="CS170" s="8">
        <v>0</v>
      </c>
      <c r="CT170" s="8">
        <v>1</v>
      </c>
      <c r="CU170" s="8">
        <v>0</v>
      </c>
      <c r="CV170" s="8">
        <v>0</v>
      </c>
      <c r="CW170" s="8">
        <v>0</v>
      </c>
      <c r="CX170" s="8">
        <v>0</v>
      </c>
      <c r="CY170" s="8">
        <v>0</v>
      </c>
      <c r="CZ170" s="9" t="str">
        <f>IFERROR(VLOOKUP(A170,'FSI2020 Results'!B:H,4,0),"")</f>
        <v/>
      </c>
      <c r="DA170" s="9" t="str">
        <f>IFERROR(VLOOKUP(A170,'FSI2020 Results'!B:H,5,0),"")</f>
        <v/>
      </c>
      <c r="DB170" s="9" t="str">
        <f>IFERROR(VLOOKUP(A170,'FSI2020 Results'!B:H,6,0),"")</f>
        <v/>
      </c>
      <c r="DC170" s="9" t="str">
        <f>IFERROR(VLOOKUP($A170,'SS2020'!$A:$AB,24,0),"")</f>
        <v/>
      </c>
      <c r="DD170" s="9" t="str">
        <f>IFERROR(VLOOKUP($A170,'SS2020'!$A:$AB,25,0),"")</f>
        <v/>
      </c>
      <c r="DE170" s="9" t="str">
        <f>IFERROR(VLOOKUP($A170,'SS2020'!$A:$AB,26,0),"")</f>
        <v/>
      </c>
      <c r="DF170" s="9" t="str">
        <f>IFERROR(VLOOKUP($A170,'SS2020'!$A:$AB,27,0),"")</f>
        <v/>
      </c>
      <c r="DG170" s="39">
        <f>IFERROR(VLOOKUP(A170,'GSW2020'!A:D,4,0),"")</f>
        <v>2.5562459882166877E-7</v>
      </c>
      <c r="DH170" s="9">
        <f>IFERROR(VLOOKUP(A170,'GSW2020'!A:E,5,0),"")</f>
        <v>133996.578125</v>
      </c>
      <c r="DI170" s="9">
        <f t="shared" si="92"/>
        <v>1</v>
      </c>
      <c r="DJ170" s="9">
        <f t="shared" si="93"/>
        <v>0</v>
      </c>
      <c r="DK170" s="9">
        <f>IFERROR(IF(INDEX('FSI2020 Results'!A:A,MATCH('Country characteristics'!A77,'FSI2020 Results'!B:B,0))&lt;11,1,0),"")</f>
        <v>0</v>
      </c>
      <c r="DL170" s="9">
        <f>IFERROR(IF(INDEX('FSI2020 Results'!A:A,MATCH('Country characteristics'!A77,'FSI2020 Results'!B:B,0))&lt;16,1,0),"")</f>
        <v>0</v>
      </c>
      <c r="DM170" s="10">
        <f t="shared" si="94"/>
        <v>0</v>
      </c>
      <c r="DN170" s="9">
        <f t="shared" si="95"/>
        <v>0</v>
      </c>
      <c r="DO170" s="9">
        <f t="shared" si="96"/>
        <v>0</v>
      </c>
      <c r="DP170" s="10">
        <f t="shared" si="97"/>
        <v>0</v>
      </c>
      <c r="DQ170" s="9">
        <f t="shared" si="98"/>
        <v>0</v>
      </c>
      <c r="DR170" s="9">
        <f t="shared" si="99"/>
        <v>0</v>
      </c>
      <c r="DS170" s="9">
        <f t="shared" si="100"/>
        <v>0</v>
      </c>
      <c r="DT170" s="10">
        <f t="shared" si="101"/>
        <v>0</v>
      </c>
      <c r="DU170" s="10">
        <f t="shared" si="102"/>
        <v>0</v>
      </c>
      <c r="DV170" s="9">
        <f t="shared" si="103"/>
        <v>0</v>
      </c>
      <c r="DW170" s="9">
        <f t="shared" si="104"/>
        <v>0</v>
      </c>
      <c r="DX170" s="9">
        <f t="shared" si="105"/>
        <v>0</v>
      </c>
      <c r="DY170" s="10">
        <f t="shared" si="106"/>
        <v>0</v>
      </c>
      <c r="DZ170" s="9">
        <f t="shared" si="107"/>
        <v>0</v>
      </c>
      <c r="EA170" s="10">
        <f t="shared" si="108"/>
        <v>0</v>
      </c>
      <c r="EB170" s="9">
        <f t="shared" si="109"/>
        <v>0</v>
      </c>
      <c r="EC170" s="9">
        <f t="shared" si="110"/>
        <v>1</v>
      </c>
      <c r="ED170" s="9">
        <f t="shared" si="111"/>
        <v>1</v>
      </c>
      <c r="EE170" s="9">
        <f t="shared" si="112"/>
        <v>0</v>
      </c>
      <c r="EF170" s="9">
        <v>1</v>
      </c>
      <c r="EG170" s="9">
        <f t="shared" si="113"/>
        <v>0</v>
      </c>
      <c r="EH170" s="9">
        <f t="shared" si="114"/>
        <v>0</v>
      </c>
      <c r="EI170" s="9">
        <f t="shared" si="115"/>
        <v>0</v>
      </c>
      <c r="EJ170" s="9">
        <f t="shared" si="116"/>
        <v>0</v>
      </c>
      <c r="EK170" s="9">
        <f t="shared" si="117"/>
        <v>1</v>
      </c>
      <c r="EL170" s="9">
        <f t="shared" si="118"/>
        <v>0</v>
      </c>
      <c r="EM170" s="9">
        <f t="shared" si="119"/>
        <v>0</v>
      </c>
      <c r="EN170" s="9">
        <f t="shared" si="120"/>
        <v>1</v>
      </c>
      <c r="EO170" s="9">
        <f t="shared" si="121"/>
        <v>0</v>
      </c>
      <c r="EP170" s="9">
        <f t="shared" si="122"/>
        <v>1</v>
      </c>
      <c r="EQ170" s="9">
        <f t="shared" si="123"/>
        <v>0</v>
      </c>
      <c r="ER170" s="9">
        <f t="shared" si="124"/>
        <v>0</v>
      </c>
      <c r="ES170" s="9">
        <f t="shared" si="125"/>
        <v>0</v>
      </c>
      <c r="ET170" s="10">
        <f t="shared" si="126"/>
        <v>0</v>
      </c>
      <c r="EU170" s="10">
        <f t="shared" si="127"/>
        <v>0</v>
      </c>
      <c r="EV170" s="10">
        <f t="shared" si="128"/>
        <v>0</v>
      </c>
      <c r="EW170" s="10">
        <f t="shared" si="129"/>
        <v>0</v>
      </c>
      <c r="EX170" s="10">
        <f t="shared" si="130"/>
        <v>0</v>
      </c>
      <c r="EY170" s="10">
        <f t="shared" si="131"/>
        <v>0</v>
      </c>
      <c r="EZ170" s="10">
        <f t="shared" si="132"/>
        <v>1</v>
      </c>
      <c r="FA170" s="10">
        <f t="shared" si="133"/>
        <v>0</v>
      </c>
      <c r="FB170" s="10">
        <f t="shared" si="134"/>
        <v>0</v>
      </c>
      <c r="FC170" s="10">
        <f t="shared" si="135"/>
        <v>0</v>
      </c>
      <c r="FD170" s="10">
        <f t="shared" si="136"/>
        <v>0</v>
      </c>
      <c r="FE170" s="10">
        <f t="shared" si="137"/>
        <v>0</v>
      </c>
    </row>
    <row r="171" spans="1:161">
      <c r="A171" s="7" t="s">
        <v>912</v>
      </c>
      <c r="D171">
        <v>0</v>
      </c>
      <c r="E171">
        <v>0</v>
      </c>
      <c r="F171" s="7" t="s">
        <v>896</v>
      </c>
      <c r="H171" s="7" t="s">
        <v>912</v>
      </c>
      <c r="I171" s="8"/>
      <c r="J171" s="7" t="s">
        <v>896</v>
      </c>
      <c r="K171" s="7" t="s">
        <v>896</v>
      </c>
      <c r="L171" s="8">
        <v>0</v>
      </c>
      <c r="M171" s="8">
        <v>0</v>
      </c>
      <c r="N171" s="8">
        <v>0</v>
      </c>
      <c r="O171" s="8">
        <v>0</v>
      </c>
      <c r="P171" s="8">
        <v>0</v>
      </c>
      <c r="Q171" s="8">
        <v>0</v>
      </c>
      <c r="R171" s="8">
        <v>0</v>
      </c>
      <c r="S171" s="8">
        <v>0</v>
      </c>
      <c r="T171" s="8">
        <v>0</v>
      </c>
      <c r="U171" s="8">
        <v>0</v>
      </c>
      <c r="V171" s="8">
        <v>0</v>
      </c>
      <c r="W171" s="8">
        <v>0</v>
      </c>
      <c r="X171" s="8">
        <v>0</v>
      </c>
      <c r="Y171" s="8">
        <v>0</v>
      </c>
      <c r="Z171" s="8">
        <v>0</v>
      </c>
      <c r="AA171" s="8">
        <v>0</v>
      </c>
      <c r="AB171" s="7" t="s">
        <v>896</v>
      </c>
      <c r="AC171" s="1">
        <v>0</v>
      </c>
      <c r="AD171" s="1">
        <v>0</v>
      </c>
      <c r="AE171" s="7" t="s">
        <v>896</v>
      </c>
      <c r="AF171" s="8"/>
      <c r="AG171" s="8"/>
      <c r="AH171" s="7" t="s">
        <v>896</v>
      </c>
      <c r="AI171" s="8"/>
      <c r="AJ171" s="8"/>
      <c r="AK171" s="8"/>
      <c r="AL171" s="8"/>
      <c r="AM171" s="8"/>
      <c r="AN171" s="8"/>
      <c r="AO171" s="36" t="s">
        <v>896</v>
      </c>
      <c r="AP171" s="36" t="s">
        <v>896</v>
      </c>
      <c r="AQ171" s="36" t="s">
        <v>896</v>
      </c>
      <c r="AR171" s="36" t="s">
        <v>896</v>
      </c>
      <c r="AS171" s="36" t="s">
        <v>896</v>
      </c>
      <c r="AT171" s="36" t="s">
        <v>896</v>
      </c>
      <c r="AU171" s="36" t="s">
        <v>896</v>
      </c>
      <c r="AV171" s="36" t="s">
        <v>896</v>
      </c>
      <c r="AW171" s="36" t="s">
        <v>896</v>
      </c>
      <c r="AX171" s="36" t="s">
        <v>896</v>
      </c>
      <c r="AY171" s="36" t="s">
        <v>896</v>
      </c>
      <c r="AZ171" s="36" t="s">
        <v>896</v>
      </c>
      <c r="BA171" s="36" t="s">
        <v>896</v>
      </c>
      <c r="BB171" s="36" t="s">
        <v>896</v>
      </c>
      <c r="BC171" s="36" t="s">
        <v>896</v>
      </c>
      <c r="BD171" s="36" t="s">
        <v>896</v>
      </c>
      <c r="BE171" s="36" t="s">
        <v>896</v>
      </c>
      <c r="BF171" s="36" t="s">
        <v>896</v>
      </c>
      <c r="BG171" s="36" t="s">
        <v>896</v>
      </c>
      <c r="BH171" s="36" t="s">
        <v>896</v>
      </c>
      <c r="BI171" s="36" t="s">
        <v>896</v>
      </c>
      <c r="BJ171" s="36" t="s">
        <v>896</v>
      </c>
      <c r="BK171" s="36" t="s">
        <v>896</v>
      </c>
      <c r="BL171" s="36" t="s">
        <v>896</v>
      </c>
      <c r="BM171" s="8"/>
      <c r="BN171" s="8" t="s">
        <v>896</v>
      </c>
      <c r="BO171" s="7" t="s">
        <v>912</v>
      </c>
      <c r="BP171" s="8">
        <v>0</v>
      </c>
      <c r="BQ171" s="8">
        <v>0</v>
      </c>
      <c r="BR171" s="8"/>
      <c r="BS171" s="8">
        <v>0</v>
      </c>
      <c r="BT171" s="8"/>
      <c r="BU171" s="8"/>
      <c r="BV171" s="8"/>
      <c r="BW171" s="8"/>
      <c r="BX171" s="8"/>
      <c r="BY171" s="8"/>
      <c r="BZ171" s="8"/>
      <c r="CA171" s="7" t="s">
        <v>896</v>
      </c>
      <c r="CB171" s="8"/>
      <c r="CC171" s="8"/>
      <c r="CD171" s="8"/>
      <c r="CE171" s="8"/>
      <c r="CF171" s="8"/>
      <c r="CG171" s="8"/>
      <c r="CH171" s="8">
        <v>0</v>
      </c>
      <c r="CI171" s="8" t="s">
        <v>896</v>
      </c>
      <c r="CJ171" s="8" t="s">
        <v>896</v>
      </c>
      <c r="CK171" s="8" t="s">
        <v>896</v>
      </c>
      <c r="CL171" s="8" t="s">
        <v>896</v>
      </c>
      <c r="CM171" s="8" t="s">
        <v>896</v>
      </c>
      <c r="CN171" s="8" t="s">
        <v>896</v>
      </c>
      <c r="CO171" s="8" t="s">
        <v>896</v>
      </c>
      <c r="CP171" s="8" t="s">
        <v>896</v>
      </c>
      <c r="CQ171" s="8" t="s">
        <v>896</v>
      </c>
      <c r="CR171" s="8" t="s">
        <v>896</v>
      </c>
      <c r="CS171" s="8" t="s">
        <v>896</v>
      </c>
      <c r="CT171" s="8" t="s">
        <v>896</v>
      </c>
      <c r="CU171" s="8" t="s">
        <v>896</v>
      </c>
      <c r="CV171" s="8" t="s">
        <v>896</v>
      </c>
      <c r="CW171" s="8" t="s">
        <v>896</v>
      </c>
      <c r="CX171" s="8" t="s">
        <v>896</v>
      </c>
      <c r="CY171" s="8" t="s">
        <v>896</v>
      </c>
      <c r="CZ171" s="9" t="str">
        <f>IFERROR(VLOOKUP(A171,'FSI2020 Results'!B:H,4,0),"")</f>
        <v/>
      </c>
      <c r="DA171" s="9" t="str">
        <f>IFERROR(VLOOKUP(A171,'FSI2020 Results'!B:H,5,0),"")</f>
        <v/>
      </c>
      <c r="DB171" s="9" t="str">
        <f>IFERROR(VLOOKUP(A171,'FSI2020 Results'!B:H,6,0),"")</f>
        <v/>
      </c>
      <c r="DC171" s="9" t="str">
        <f>IFERROR(VLOOKUP($A171,'SS2020'!$A:$AB,24,0),"")</f>
        <v/>
      </c>
      <c r="DD171" s="9" t="str">
        <f>IFERROR(VLOOKUP($A171,'SS2020'!$A:$AB,25,0),"")</f>
        <v/>
      </c>
      <c r="DE171" s="9" t="str">
        <f>IFERROR(VLOOKUP($A171,'SS2020'!$A:$AB,26,0),"")</f>
        <v/>
      </c>
      <c r="DF171" s="9" t="str">
        <f>IFERROR(VLOOKUP($A171,'SS2020'!$A:$AB,27,0),"")</f>
        <v/>
      </c>
      <c r="DG171" s="39" t="str">
        <f>IFERROR(VLOOKUP(A171,'GSW2020'!A:D,4,0),"")</f>
        <v/>
      </c>
      <c r="DH171" s="9" t="str">
        <f>IFERROR(VLOOKUP(A171,'GSW2020'!A:E,5,0),"")</f>
        <v/>
      </c>
      <c r="DI171" s="9">
        <f t="shared" si="92"/>
        <v>1</v>
      </c>
      <c r="DJ171" s="9">
        <f t="shared" si="93"/>
        <v>0</v>
      </c>
      <c r="DK171" s="9">
        <f>IFERROR(IF(INDEX('FSI2020 Results'!A:A,MATCH('Country characteristics'!A78,'FSI2020 Results'!B:B,0))&lt;11,1,0),"")</f>
        <v>0</v>
      </c>
      <c r="DL171" s="9">
        <f>IFERROR(IF(INDEX('FSI2020 Results'!A:A,MATCH('Country characteristics'!A78,'FSI2020 Results'!B:B,0))&lt;16,1,0),"")</f>
        <v>0</v>
      </c>
      <c r="DM171" s="10">
        <f t="shared" si="94"/>
        <v>0</v>
      </c>
      <c r="DN171" s="9">
        <f t="shared" si="95"/>
        <v>0</v>
      </c>
      <c r="DO171" s="9">
        <f t="shared" si="96"/>
        <v>0</v>
      </c>
      <c r="DP171" s="10">
        <f t="shared" si="97"/>
        <v>0</v>
      </c>
      <c r="DQ171" s="9">
        <f t="shared" si="98"/>
        <v>0</v>
      </c>
      <c r="DR171" s="9">
        <f t="shared" si="99"/>
        <v>0</v>
      </c>
      <c r="DS171" s="9">
        <f t="shared" si="100"/>
        <v>0</v>
      </c>
      <c r="DT171" s="10">
        <f t="shared" si="101"/>
        <v>0</v>
      </c>
      <c r="DU171" s="10">
        <f t="shared" si="102"/>
        <v>0</v>
      </c>
      <c r="DV171" s="9">
        <f t="shared" si="103"/>
        <v>0</v>
      </c>
      <c r="DW171" s="9">
        <f t="shared" si="104"/>
        <v>0</v>
      </c>
      <c r="DX171" s="9">
        <f t="shared" si="105"/>
        <v>0</v>
      </c>
      <c r="DY171" s="10">
        <f t="shared" si="106"/>
        <v>0</v>
      </c>
      <c r="DZ171" s="9">
        <f t="shared" si="107"/>
        <v>0</v>
      </c>
      <c r="EA171" s="10">
        <f t="shared" si="108"/>
        <v>0</v>
      </c>
      <c r="EB171" s="9">
        <f t="shared" si="109"/>
        <v>0</v>
      </c>
      <c r="EC171" s="9">
        <f t="shared" si="110"/>
        <v>1</v>
      </c>
      <c r="ED171" s="9">
        <f t="shared" si="111"/>
        <v>1</v>
      </c>
      <c r="EE171" s="9">
        <f t="shared" si="112"/>
        <v>0</v>
      </c>
      <c r="EF171" s="9">
        <v>1</v>
      </c>
      <c r="EG171" s="9">
        <f t="shared" si="113"/>
        <v>0</v>
      </c>
      <c r="EH171" s="9">
        <f t="shared" si="114"/>
        <v>0</v>
      </c>
      <c r="EI171" s="9">
        <f t="shared" si="115"/>
        <v>0</v>
      </c>
      <c r="EJ171" s="9">
        <f t="shared" si="116"/>
        <v>0</v>
      </c>
      <c r="EK171" s="9">
        <f t="shared" si="117"/>
        <v>0</v>
      </c>
      <c r="EL171" s="9">
        <f t="shared" si="118"/>
        <v>0</v>
      </c>
      <c r="EM171" s="9">
        <f t="shared" si="119"/>
        <v>0</v>
      </c>
      <c r="EN171" s="9">
        <f t="shared" si="120"/>
        <v>0</v>
      </c>
      <c r="EO171" s="9">
        <f t="shared" si="121"/>
        <v>0</v>
      </c>
      <c r="EP171" s="9">
        <f t="shared" si="122"/>
        <v>0</v>
      </c>
      <c r="EQ171" s="9">
        <f t="shared" si="123"/>
        <v>0</v>
      </c>
      <c r="ER171" s="9">
        <f t="shared" si="124"/>
        <v>0</v>
      </c>
      <c r="ES171" s="9">
        <f t="shared" si="125"/>
        <v>0</v>
      </c>
      <c r="ET171" s="10" t="str">
        <f t="shared" si="126"/>
        <v/>
      </c>
      <c r="EU171" s="10" t="str">
        <f t="shared" si="127"/>
        <v/>
      </c>
      <c r="EV171" s="10" t="str">
        <f t="shared" si="128"/>
        <v/>
      </c>
      <c r="EW171" s="10" t="str">
        <f t="shared" si="129"/>
        <v/>
      </c>
      <c r="EX171" s="10" t="str">
        <f t="shared" si="130"/>
        <v/>
      </c>
      <c r="EY171" s="10" t="str">
        <f t="shared" si="131"/>
        <v/>
      </c>
      <c r="EZ171" s="10" t="str">
        <f t="shared" si="132"/>
        <v/>
      </c>
      <c r="FA171" s="10" t="str">
        <f t="shared" si="133"/>
        <v/>
      </c>
      <c r="FB171" s="10" t="str">
        <f t="shared" si="134"/>
        <v/>
      </c>
      <c r="FC171" s="10" t="str">
        <f t="shared" si="135"/>
        <v/>
      </c>
      <c r="FD171" s="10" t="str">
        <f t="shared" si="136"/>
        <v/>
      </c>
      <c r="FE171" s="10" t="str">
        <f t="shared" si="137"/>
        <v/>
      </c>
    </row>
    <row r="172" spans="1:161">
      <c r="A172" t="s">
        <v>674</v>
      </c>
      <c r="D172">
        <v>0</v>
      </c>
      <c r="E172">
        <v>0</v>
      </c>
      <c r="F172" t="s">
        <v>675</v>
      </c>
      <c r="G172" t="s">
        <v>676</v>
      </c>
      <c r="H172" t="s">
        <v>674</v>
      </c>
      <c r="I172" s="8">
        <v>1</v>
      </c>
      <c r="J172" s="7" t="s">
        <v>1135</v>
      </c>
      <c r="K172" s="7" t="s">
        <v>1128</v>
      </c>
      <c r="L172" s="8">
        <v>0</v>
      </c>
      <c r="M172" s="8">
        <v>0</v>
      </c>
      <c r="N172" s="8">
        <v>0</v>
      </c>
      <c r="O172" s="8">
        <v>1</v>
      </c>
      <c r="P172" s="8">
        <v>0</v>
      </c>
      <c r="Q172" s="8">
        <v>0</v>
      </c>
      <c r="R172" s="8">
        <v>0</v>
      </c>
      <c r="S172" s="8">
        <v>0</v>
      </c>
      <c r="T172" s="8">
        <v>0</v>
      </c>
      <c r="U172" s="8">
        <v>0</v>
      </c>
      <c r="V172" s="8">
        <v>0</v>
      </c>
      <c r="W172" s="8">
        <v>0</v>
      </c>
      <c r="X172" s="8">
        <v>0</v>
      </c>
      <c r="Y172" s="8">
        <v>0</v>
      </c>
      <c r="Z172" s="8">
        <v>0</v>
      </c>
      <c r="AA172" s="8">
        <v>1</v>
      </c>
      <c r="AB172" s="7" t="s">
        <v>1135</v>
      </c>
      <c r="AC172" s="1">
        <v>1</v>
      </c>
      <c r="AD172" s="1">
        <v>0</v>
      </c>
      <c r="AE172" s="7" t="s">
        <v>1136</v>
      </c>
      <c r="AF172" s="8">
        <v>4710618472</v>
      </c>
      <c r="AG172" s="8"/>
      <c r="AH172" s="7" t="s">
        <v>896</v>
      </c>
      <c r="AI172" s="8"/>
      <c r="AJ172" s="8"/>
      <c r="AK172" s="8"/>
      <c r="AL172" s="8"/>
      <c r="AM172" s="8"/>
      <c r="AN172" s="8"/>
      <c r="AO172" s="36" t="s">
        <v>896</v>
      </c>
      <c r="AP172" s="36" t="s">
        <v>896</v>
      </c>
      <c r="AQ172" s="36" t="s">
        <v>896</v>
      </c>
      <c r="AR172" s="36" t="s">
        <v>896</v>
      </c>
      <c r="AS172" s="36" t="s">
        <v>896</v>
      </c>
      <c r="AT172" s="36" t="s">
        <v>896</v>
      </c>
      <c r="AU172" s="36" t="s">
        <v>896</v>
      </c>
      <c r="AV172" s="36" t="s">
        <v>896</v>
      </c>
      <c r="AW172" s="36" t="s">
        <v>896</v>
      </c>
      <c r="AX172" s="36" t="s">
        <v>896</v>
      </c>
      <c r="AY172" s="36" t="s">
        <v>896</v>
      </c>
      <c r="AZ172" s="36" t="s">
        <v>896</v>
      </c>
      <c r="BA172" s="36" t="s">
        <v>896</v>
      </c>
      <c r="BB172" s="36" t="s">
        <v>896</v>
      </c>
      <c r="BC172" s="36" t="s">
        <v>896</v>
      </c>
      <c r="BD172" s="36" t="s">
        <v>896</v>
      </c>
      <c r="BE172" s="36" t="s">
        <v>896</v>
      </c>
      <c r="BF172" s="36" t="s">
        <v>896</v>
      </c>
      <c r="BG172" s="36" t="s">
        <v>896</v>
      </c>
      <c r="BH172" s="36" t="s">
        <v>896</v>
      </c>
      <c r="BI172" s="36" t="s">
        <v>896</v>
      </c>
      <c r="BJ172" s="36" t="s">
        <v>896</v>
      </c>
      <c r="BK172" s="36" t="s">
        <v>896</v>
      </c>
      <c r="BL172" s="36" t="s">
        <v>896</v>
      </c>
      <c r="BM172" s="8">
        <v>3.2499999633728294E-6</v>
      </c>
      <c r="BN172" s="8" t="s">
        <v>896</v>
      </c>
      <c r="BO172" t="s">
        <v>674</v>
      </c>
      <c r="BP172" s="8">
        <v>0</v>
      </c>
      <c r="BQ172" s="8">
        <v>0</v>
      </c>
      <c r="BR172" s="8">
        <v>0</v>
      </c>
      <c r="BS172" s="8">
        <v>0</v>
      </c>
      <c r="BT172" s="8"/>
      <c r="BU172" s="8"/>
      <c r="BV172" s="8"/>
      <c r="BW172" s="8"/>
      <c r="BX172" s="8"/>
      <c r="BY172" s="8"/>
      <c r="BZ172" s="8">
        <v>2</v>
      </c>
      <c r="CA172" s="7" t="s">
        <v>896</v>
      </c>
      <c r="CB172" s="8">
        <v>4710618472</v>
      </c>
      <c r="CC172" s="8"/>
      <c r="CD172" s="8"/>
      <c r="CE172" s="8"/>
      <c r="CF172" s="8">
        <v>0.2800000011920929</v>
      </c>
      <c r="CG172" s="8">
        <v>1737364.5489010201</v>
      </c>
      <c r="CH172" s="8">
        <v>0</v>
      </c>
      <c r="CI172" s="8" t="s">
        <v>1014</v>
      </c>
      <c r="CJ172" s="8">
        <v>0</v>
      </c>
      <c r="CK172" s="8">
        <v>0</v>
      </c>
      <c r="CL172" s="8">
        <v>0</v>
      </c>
      <c r="CM172" s="8">
        <v>0</v>
      </c>
      <c r="CN172" s="8">
        <v>0</v>
      </c>
      <c r="CO172" s="8">
        <v>0</v>
      </c>
      <c r="CP172" s="8">
        <v>0</v>
      </c>
      <c r="CQ172" s="8">
        <v>0</v>
      </c>
      <c r="CR172" s="8">
        <v>0</v>
      </c>
      <c r="CS172" s="8">
        <v>0</v>
      </c>
      <c r="CT172" s="8">
        <v>1</v>
      </c>
      <c r="CU172" s="8">
        <v>0</v>
      </c>
      <c r="CV172" s="8">
        <v>0</v>
      </c>
      <c r="CW172" s="8">
        <v>0</v>
      </c>
      <c r="CX172" s="8">
        <v>0</v>
      </c>
      <c r="CY172" s="8">
        <v>0</v>
      </c>
      <c r="CZ172" s="9" t="str">
        <f>IFERROR(VLOOKUP(A172,'FSI2020 Results'!B:H,4,0),"")</f>
        <v/>
      </c>
      <c r="DA172" s="9" t="str">
        <f>IFERROR(VLOOKUP(A172,'FSI2020 Results'!B:H,5,0),"")</f>
        <v/>
      </c>
      <c r="DB172" s="9" t="str">
        <f>IFERROR(VLOOKUP(A172,'FSI2020 Results'!B:H,6,0),"")</f>
        <v/>
      </c>
      <c r="DC172" s="9" t="str">
        <f>IFERROR(VLOOKUP($A172,'SS2020'!$A:$AB,24,0),"")</f>
        <v/>
      </c>
      <c r="DD172" s="9" t="str">
        <f>IFERROR(VLOOKUP($A172,'SS2020'!$A:$AB,25,0),"")</f>
        <v/>
      </c>
      <c r="DE172" s="9" t="str">
        <f>IFERROR(VLOOKUP($A172,'SS2020'!$A:$AB,26,0),"")</f>
        <v/>
      </c>
      <c r="DF172" s="9" t="str">
        <f>IFERROR(VLOOKUP($A172,'SS2020'!$A:$AB,27,0),"")</f>
        <v/>
      </c>
      <c r="DG172" s="39">
        <f>IFERROR(VLOOKUP(A172,'GSW2020'!A:D,4,0),"")</f>
        <v>3.3143617201858433E-6</v>
      </c>
      <c r="DH172" s="9">
        <f>IFERROR(VLOOKUP(A172,'GSW2020'!A:E,5,0),"")</f>
        <v>1737364.5</v>
      </c>
      <c r="DI172" s="9">
        <f t="shared" si="92"/>
        <v>1</v>
      </c>
      <c r="DJ172" s="9">
        <f t="shared" si="93"/>
        <v>0</v>
      </c>
      <c r="DK172" s="9">
        <f>IFERROR(IF(INDEX('FSI2020 Results'!A:A,MATCH('Country characteristics'!A80,'FSI2020 Results'!B:B,0))&lt;11,1,0),"")</f>
        <v>0</v>
      </c>
      <c r="DL172" s="9">
        <f>IFERROR(IF(INDEX('FSI2020 Results'!A:A,MATCH('Country characteristics'!A80,'FSI2020 Results'!B:B,0))&lt;16,1,0),"")</f>
        <v>0</v>
      </c>
      <c r="DM172" s="10">
        <f t="shared" si="94"/>
        <v>0</v>
      </c>
      <c r="DN172" s="9">
        <f t="shared" si="95"/>
        <v>0</v>
      </c>
      <c r="DO172" s="9">
        <f t="shared" si="96"/>
        <v>0</v>
      </c>
      <c r="DP172" s="10">
        <f t="shared" si="97"/>
        <v>0</v>
      </c>
      <c r="DQ172" s="9">
        <f t="shared" si="98"/>
        <v>0</v>
      </c>
      <c r="DR172" s="9">
        <f t="shared" si="99"/>
        <v>0</v>
      </c>
      <c r="DS172" s="9">
        <f t="shared" si="100"/>
        <v>0</v>
      </c>
      <c r="DT172" s="10">
        <f t="shared" si="101"/>
        <v>0</v>
      </c>
      <c r="DU172" s="10">
        <f t="shared" si="102"/>
        <v>0</v>
      </c>
      <c r="DV172" s="9">
        <f t="shared" si="103"/>
        <v>0</v>
      </c>
      <c r="DW172" s="9">
        <f t="shared" si="104"/>
        <v>0</v>
      </c>
      <c r="DX172" s="9">
        <f t="shared" si="105"/>
        <v>0</v>
      </c>
      <c r="DY172" s="10">
        <f t="shared" si="106"/>
        <v>0</v>
      </c>
      <c r="DZ172" s="9">
        <f t="shared" si="107"/>
        <v>0</v>
      </c>
      <c r="EA172" s="10">
        <f t="shared" si="108"/>
        <v>0</v>
      </c>
      <c r="EB172" s="9">
        <f t="shared" si="109"/>
        <v>0</v>
      </c>
      <c r="EC172" s="9">
        <f t="shared" si="110"/>
        <v>1</v>
      </c>
      <c r="ED172" s="9">
        <f t="shared" si="111"/>
        <v>1</v>
      </c>
      <c r="EE172" s="9">
        <f t="shared" si="112"/>
        <v>0</v>
      </c>
      <c r="EF172" s="9">
        <v>1</v>
      </c>
      <c r="EG172" s="9">
        <f t="shared" si="113"/>
        <v>0</v>
      </c>
      <c r="EH172" s="9">
        <f t="shared" si="114"/>
        <v>0</v>
      </c>
      <c r="EI172" s="9">
        <f t="shared" si="115"/>
        <v>0</v>
      </c>
      <c r="EJ172" s="9">
        <f t="shared" si="116"/>
        <v>0</v>
      </c>
      <c r="EK172" s="9">
        <f t="shared" si="117"/>
        <v>1</v>
      </c>
      <c r="EL172" s="9">
        <f t="shared" si="118"/>
        <v>0</v>
      </c>
      <c r="EM172" s="9">
        <f t="shared" si="119"/>
        <v>0</v>
      </c>
      <c r="EN172" s="9">
        <f t="shared" si="120"/>
        <v>1</v>
      </c>
      <c r="EO172" s="9">
        <f t="shared" si="121"/>
        <v>0</v>
      </c>
      <c r="EP172" s="9">
        <f t="shared" si="122"/>
        <v>0</v>
      </c>
      <c r="EQ172" s="9">
        <f t="shared" si="123"/>
        <v>1</v>
      </c>
      <c r="ER172" s="9">
        <f t="shared" si="124"/>
        <v>0</v>
      </c>
      <c r="ES172" s="9">
        <f t="shared" si="125"/>
        <v>0</v>
      </c>
      <c r="ET172" s="10">
        <f t="shared" si="126"/>
        <v>0</v>
      </c>
      <c r="EU172" s="10">
        <f t="shared" si="127"/>
        <v>0</v>
      </c>
      <c r="EV172" s="10">
        <f t="shared" si="128"/>
        <v>0</v>
      </c>
      <c r="EW172" s="10">
        <f t="shared" si="129"/>
        <v>0</v>
      </c>
      <c r="EX172" s="10">
        <f t="shared" si="130"/>
        <v>0</v>
      </c>
      <c r="EY172" s="10">
        <f t="shared" si="131"/>
        <v>0</v>
      </c>
      <c r="EZ172" s="10">
        <f t="shared" si="132"/>
        <v>1</v>
      </c>
      <c r="FA172" s="10">
        <f t="shared" si="133"/>
        <v>0</v>
      </c>
      <c r="FB172" s="10">
        <f t="shared" si="134"/>
        <v>0</v>
      </c>
      <c r="FC172" s="10">
        <f t="shared" si="135"/>
        <v>0</v>
      </c>
      <c r="FD172" s="10">
        <f t="shared" si="136"/>
        <v>0</v>
      </c>
      <c r="FE172" s="10">
        <f t="shared" si="137"/>
        <v>0</v>
      </c>
    </row>
    <row r="173" spans="1:161">
      <c r="A173" t="s">
        <v>636</v>
      </c>
      <c r="D173">
        <v>0</v>
      </c>
      <c r="E173">
        <v>0</v>
      </c>
      <c r="F173" t="s">
        <v>637</v>
      </c>
      <c r="G173" t="s">
        <v>638</v>
      </c>
      <c r="H173" t="s">
        <v>636</v>
      </c>
      <c r="I173" s="8">
        <v>1</v>
      </c>
      <c r="J173" s="7" t="s">
        <v>1135</v>
      </c>
      <c r="K173" s="7" t="s">
        <v>1128</v>
      </c>
      <c r="L173" s="8">
        <v>0</v>
      </c>
      <c r="M173" s="8">
        <v>0</v>
      </c>
      <c r="N173" s="8">
        <v>0</v>
      </c>
      <c r="O173" s="8">
        <v>0</v>
      </c>
      <c r="P173" s="8">
        <v>0</v>
      </c>
      <c r="Q173" s="8">
        <v>0</v>
      </c>
      <c r="R173" s="8">
        <v>0</v>
      </c>
      <c r="S173" s="8">
        <v>0</v>
      </c>
      <c r="T173" s="8">
        <v>0</v>
      </c>
      <c r="U173" s="8">
        <v>0</v>
      </c>
      <c r="V173" s="8">
        <v>0</v>
      </c>
      <c r="W173" s="8">
        <v>0</v>
      </c>
      <c r="X173" s="8">
        <v>0</v>
      </c>
      <c r="Y173" s="8">
        <v>0</v>
      </c>
      <c r="Z173" s="8">
        <v>0</v>
      </c>
      <c r="AA173" s="8">
        <v>0</v>
      </c>
      <c r="AB173" s="7" t="s">
        <v>1135</v>
      </c>
      <c r="AC173" s="1">
        <v>1</v>
      </c>
      <c r="AD173" s="1">
        <v>0</v>
      </c>
      <c r="AE173" s="7" t="s">
        <v>1166</v>
      </c>
      <c r="AF173" s="8">
        <v>84355604753</v>
      </c>
      <c r="AG173" s="8"/>
      <c r="AH173" s="7" t="s">
        <v>896</v>
      </c>
      <c r="AI173" s="8"/>
      <c r="AJ173" s="8"/>
      <c r="AK173" s="8"/>
      <c r="AL173" s="8"/>
      <c r="AM173" s="8"/>
      <c r="AN173" s="8"/>
      <c r="AO173" s="36" t="s">
        <v>896</v>
      </c>
      <c r="AP173" s="36" t="s">
        <v>896</v>
      </c>
      <c r="AQ173" s="36" t="s">
        <v>896</v>
      </c>
      <c r="AR173" s="36" t="s">
        <v>896</v>
      </c>
      <c r="AS173" s="36" t="s">
        <v>896</v>
      </c>
      <c r="AT173" s="36" t="s">
        <v>896</v>
      </c>
      <c r="AU173" s="36" t="s">
        <v>896</v>
      </c>
      <c r="AV173" s="36" t="s">
        <v>896</v>
      </c>
      <c r="AW173" s="36" t="s">
        <v>896</v>
      </c>
      <c r="AX173" s="36" t="s">
        <v>896</v>
      </c>
      <c r="AY173" s="36" t="s">
        <v>896</v>
      </c>
      <c r="AZ173" s="36" t="s">
        <v>896</v>
      </c>
      <c r="BA173" s="36" t="s">
        <v>896</v>
      </c>
      <c r="BB173" s="36" t="s">
        <v>896</v>
      </c>
      <c r="BC173" s="36" t="s">
        <v>896</v>
      </c>
      <c r="BD173" s="36" t="s">
        <v>896</v>
      </c>
      <c r="BE173" s="36" t="s">
        <v>896</v>
      </c>
      <c r="BF173" s="36" t="s">
        <v>896</v>
      </c>
      <c r="BG173" s="36" t="s">
        <v>896</v>
      </c>
      <c r="BH173" s="36" t="s">
        <v>896</v>
      </c>
      <c r="BI173" s="36" t="s">
        <v>896</v>
      </c>
      <c r="BJ173" s="36" t="s">
        <v>896</v>
      </c>
      <c r="BK173" s="36" t="s">
        <v>896</v>
      </c>
      <c r="BL173" s="36" t="s">
        <v>896</v>
      </c>
      <c r="BM173" s="8">
        <v>6.7500002387532732E-7</v>
      </c>
      <c r="BN173" s="8" t="s">
        <v>896</v>
      </c>
      <c r="BO173" t="s">
        <v>636</v>
      </c>
      <c r="BP173" s="8">
        <v>0</v>
      </c>
      <c r="BQ173" s="8">
        <v>0</v>
      </c>
      <c r="BR173" s="8">
        <v>0</v>
      </c>
      <c r="BS173" s="8">
        <v>0</v>
      </c>
      <c r="BT173" s="8"/>
      <c r="BU173" s="8"/>
      <c r="BV173" s="8"/>
      <c r="BW173" s="8"/>
      <c r="BX173" s="8">
        <v>1.0397258215233996E-5</v>
      </c>
      <c r="BY173" s="8"/>
      <c r="BZ173" s="8">
        <v>2</v>
      </c>
      <c r="CA173" s="7" t="s">
        <v>896</v>
      </c>
      <c r="CB173" s="8">
        <v>84355604753</v>
      </c>
      <c r="CC173" s="8">
        <v>203.99968719482422</v>
      </c>
      <c r="CD173" s="8"/>
      <c r="CE173" s="8"/>
      <c r="CF173" s="8">
        <v>0.30000001192092896</v>
      </c>
      <c r="CG173" s="8"/>
      <c r="CH173" s="8">
        <v>0</v>
      </c>
      <c r="CI173" s="8" t="s">
        <v>1014</v>
      </c>
      <c r="CJ173" s="8">
        <v>0</v>
      </c>
      <c r="CK173" s="8">
        <v>1</v>
      </c>
      <c r="CL173" s="8">
        <v>1</v>
      </c>
      <c r="CM173" s="8">
        <v>0</v>
      </c>
      <c r="CN173" s="8">
        <v>0</v>
      </c>
      <c r="CO173" s="8">
        <v>0</v>
      </c>
      <c r="CP173" s="8">
        <v>0</v>
      </c>
      <c r="CQ173" s="8">
        <v>0</v>
      </c>
      <c r="CR173" s="8">
        <v>0</v>
      </c>
      <c r="CS173" s="8">
        <v>0</v>
      </c>
      <c r="CT173" s="8">
        <v>1</v>
      </c>
      <c r="CU173" s="8">
        <v>0</v>
      </c>
      <c r="CV173" s="8">
        <v>0</v>
      </c>
      <c r="CW173" s="8">
        <v>0</v>
      </c>
      <c r="CX173" s="8">
        <v>0</v>
      </c>
      <c r="CY173" s="8">
        <v>0</v>
      </c>
      <c r="CZ173" s="9" t="str">
        <f>IFERROR(VLOOKUP(A173,'FSI2020 Results'!B:H,4,0),"")</f>
        <v/>
      </c>
      <c r="DA173" s="9" t="str">
        <f>IFERROR(VLOOKUP(A173,'FSI2020 Results'!B:H,5,0),"")</f>
        <v/>
      </c>
      <c r="DB173" s="9" t="str">
        <f>IFERROR(VLOOKUP(A173,'FSI2020 Results'!B:H,6,0),"")</f>
        <v/>
      </c>
      <c r="DC173" s="9" t="str">
        <f>IFERROR(VLOOKUP($A173,'SS2020'!$A:$AB,24,0),"")</f>
        <v/>
      </c>
      <c r="DD173" s="9" t="str">
        <f>IFERROR(VLOOKUP($A173,'SS2020'!$A:$AB,25,0),"")</f>
        <v/>
      </c>
      <c r="DE173" s="9" t="str">
        <f>IFERROR(VLOOKUP($A173,'SS2020'!$A:$AB,26,0),"")</f>
        <v/>
      </c>
      <c r="DF173" s="9" t="str">
        <f>IFERROR(VLOOKUP($A173,'SS2020'!$A:$AB,27,0),"")</f>
        <v/>
      </c>
      <c r="DG173" s="39">
        <f>IFERROR(VLOOKUP(A173,'GSW2020'!A:D,4,0),"")</f>
        <v>5.8883488236460835E-6</v>
      </c>
      <c r="DH173" s="9">
        <f>IFERROR(VLOOKUP(A173,'GSW2020'!A:E,5,0),"")</f>
        <v>3086630</v>
      </c>
      <c r="DI173" s="9">
        <f t="shared" si="92"/>
        <v>1</v>
      </c>
      <c r="DJ173" s="9">
        <f t="shared" si="93"/>
        <v>0</v>
      </c>
      <c r="DK173" s="9">
        <f>IFERROR(IF(INDEX('FSI2020 Results'!A:A,MATCH('Country characteristics'!A81,'FSI2020 Results'!B:B,0))&lt;11,1,0),"")</f>
        <v>0</v>
      </c>
      <c r="DL173" s="9">
        <f>IFERROR(IF(INDEX('FSI2020 Results'!A:A,MATCH('Country characteristics'!A81,'FSI2020 Results'!B:B,0))&lt;16,1,0),"")</f>
        <v>0</v>
      </c>
      <c r="DM173" s="10">
        <f t="shared" si="94"/>
        <v>0</v>
      </c>
      <c r="DN173" s="9">
        <f t="shared" si="95"/>
        <v>0</v>
      </c>
      <c r="DO173" s="9">
        <f t="shared" si="96"/>
        <v>0</v>
      </c>
      <c r="DP173" s="10">
        <f t="shared" si="97"/>
        <v>0</v>
      </c>
      <c r="DQ173" s="9">
        <f t="shared" si="98"/>
        <v>0</v>
      </c>
      <c r="DR173" s="9">
        <f t="shared" si="99"/>
        <v>0</v>
      </c>
      <c r="DS173" s="9">
        <f t="shared" si="100"/>
        <v>0</v>
      </c>
      <c r="DT173" s="10">
        <f t="shared" si="101"/>
        <v>0</v>
      </c>
      <c r="DU173" s="10">
        <f t="shared" si="102"/>
        <v>0</v>
      </c>
      <c r="DV173" s="9">
        <f t="shared" si="103"/>
        <v>0</v>
      </c>
      <c r="DW173" s="9">
        <f t="shared" si="104"/>
        <v>0</v>
      </c>
      <c r="DX173" s="9">
        <f t="shared" si="105"/>
        <v>0</v>
      </c>
      <c r="DY173" s="10">
        <f t="shared" si="106"/>
        <v>0</v>
      </c>
      <c r="DZ173" s="9">
        <f t="shared" si="107"/>
        <v>0</v>
      </c>
      <c r="EA173" s="10">
        <f t="shared" si="108"/>
        <v>0</v>
      </c>
      <c r="EB173" s="9">
        <f t="shared" si="109"/>
        <v>0</v>
      </c>
      <c r="EC173" s="9">
        <f t="shared" si="110"/>
        <v>1</v>
      </c>
      <c r="ED173" s="9">
        <f t="shared" si="111"/>
        <v>1</v>
      </c>
      <c r="EE173" s="9">
        <f t="shared" si="112"/>
        <v>0</v>
      </c>
      <c r="EF173" s="9">
        <v>1</v>
      </c>
      <c r="EG173" s="9">
        <f t="shared" si="113"/>
        <v>0</v>
      </c>
      <c r="EH173" s="9">
        <f t="shared" si="114"/>
        <v>0</v>
      </c>
      <c r="EI173" s="9">
        <f t="shared" si="115"/>
        <v>0</v>
      </c>
      <c r="EJ173" s="9">
        <f t="shared" si="116"/>
        <v>0</v>
      </c>
      <c r="EK173" s="9">
        <f t="shared" si="117"/>
        <v>1</v>
      </c>
      <c r="EL173" s="9">
        <f t="shared" si="118"/>
        <v>0</v>
      </c>
      <c r="EM173" s="9">
        <f t="shared" si="119"/>
        <v>0</v>
      </c>
      <c r="EN173" s="9">
        <f t="shared" si="120"/>
        <v>1</v>
      </c>
      <c r="EO173" s="9">
        <f t="shared" si="121"/>
        <v>0</v>
      </c>
      <c r="EP173" s="9">
        <f t="shared" si="122"/>
        <v>1</v>
      </c>
      <c r="EQ173" s="9">
        <f t="shared" si="123"/>
        <v>0</v>
      </c>
      <c r="ER173" s="9">
        <f t="shared" si="124"/>
        <v>0</v>
      </c>
      <c r="ES173" s="9">
        <f t="shared" si="125"/>
        <v>0</v>
      </c>
      <c r="ET173" s="10">
        <f t="shared" si="126"/>
        <v>0</v>
      </c>
      <c r="EU173" s="10">
        <f t="shared" si="127"/>
        <v>0</v>
      </c>
      <c r="EV173" s="10">
        <f t="shared" si="128"/>
        <v>1</v>
      </c>
      <c r="EW173" s="10">
        <f t="shared" si="129"/>
        <v>1</v>
      </c>
      <c r="EX173" s="10">
        <f t="shared" si="130"/>
        <v>0</v>
      </c>
      <c r="EY173" s="10">
        <f t="shared" si="131"/>
        <v>0</v>
      </c>
      <c r="EZ173" s="10">
        <f t="shared" si="132"/>
        <v>1</v>
      </c>
      <c r="FA173" s="10">
        <f t="shared" si="133"/>
        <v>0</v>
      </c>
      <c r="FB173" s="10">
        <f t="shared" si="134"/>
        <v>0</v>
      </c>
      <c r="FC173" s="10">
        <f t="shared" si="135"/>
        <v>0</v>
      </c>
      <c r="FD173" s="10">
        <f t="shared" si="136"/>
        <v>0</v>
      </c>
      <c r="FE173" s="10">
        <f t="shared" si="137"/>
        <v>0</v>
      </c>
    </row>
    <row r="174" spans="1:161">
      <c r="A174" t="s">
        <v>816</v>
      </c>
      <c r="D174">
        <v>0</v>
      </c>
      <c r="E174">
        <v>0</v>
      </c>
      <c r="F174" t="s">
        <v>817</v>
      </c>
      <c r="G174" t="s">
        <v>818</v>
      </c>
      <c r="H174" t="s">
        <v>816</v>
      </c>
      <c r="I174" s="8"/>
      <c r="J174" s="7" t="s">
        <v>896</v>
      </c>
      <c r="K174" s="7" t="s">
        <v>1128</v>
      </c>
      <c r="L174" s="8">
        <v>0</v>
      </c>
      <c r="M174" s="8">
        <v>0</v>
      </c>
      <c r="N174" s="8">
        <v>1</v>
      </c>
      <c r="O174" s="8">
        <v>0</v>
      </c>
      <c r="P174" s="8">
        <v>1</v>
      </c>
      <c r="Q174" s="8">
        <v>0</v>
      </c>
      <c r="R174" s="8">
        <v>1</v>
      </c>
      <c r="S174" s="8">
        <v>0</v>
      </c>
      <c r="T174" s="8">
        <v>0</v>
      </c>
      <c r="U174" s="8">
        <v>0</v>
      </c>
      <c r="V174" s="8">
        <v>0</v>
      </c>
      <c r="W174" s="8">
        <v>1</v>
      </c>
      <c r="X174" s="8">
        <v>0</v>
      </c>
      <c r="Y174" s="8">
        <v>0</v>
      </c>
      <c r="Z174" s="8">
        <v>0</v>
      </c>
      <c r="AA174" s="8">
        <v>0</v>
      </c>
      <c r="AB174" s="7" t="s">
        <v>896</v>
      </c>
      <c r="AC174" s="1">
        <v>0</v>
      </c>
      <c r="AD174" s="1">
        <v>0</v>
      </c>
      <c r="AE174" s="7" t="s">
        <v>896</v>
      </c>
      <c r="AF174" s="8"/>
      <c r="AG174" s="8"/>
      <c r="AH174" s="7" t="s">
        <v>896</v>
      </c>
      <c r="AI174" s="8"/>
      <c r="AJ174" s="8"/>
      <c r="AK174" s="8"/>
      <c r="AL174" s="8"/>
      <c r="AM174" s="8"/>
      <c r="AN174" s="8"/>
      <c r="AO174" s="36" t="s">
        <v>896</v>
      </c>
      <c r="AP174" s="36" t="s">
        <v>896</v>
      </c>
      <c r="AQ174" s="36" t="s">
        <v>896</v>
      </c>
      <c r="AR174" s="36" t="s">
        <v>896</v>
      </c>
      <c r="AS174" s="36" t="s">
        <v>896</v>
      </c>
      <c r="AT174" s="36" t="s">
        <v>896</v>
      </c>
      <c r="AU174" s="36" t="s">
        <v>896</v>
      </c>
      <c r="AV174" s="36" t="s">
        <v>896</v>
      </c>
      <c r="AW174" s="36" t="s">
        <v>896</v>
      </c>
      <c r="AX174" s="36" t="s">
        <v>896</v>
      </c>
      <c r="AY174" s="36" t="s">
        <v>896</v>
      </c>
      <c r="AZ174" s="36" t="s">
        <v>896</v>
      </c>
      <c r="BA174" s="36" t="s">
        <v>896</v>
      </c>
      <c r="BB174" s="36" t="s">
        <v>896</v>
      </c>
      <c r="BC174" s="36" t="s">
        <v>896</v>
      </c>
      <c r="BD174" s="36" t="s">
        <v>896</v>
      </c>
      <c r="BE174" s="36" t="s">
        <v>896</v>
      </c>
      <c r="BF174" s="36" t="s">
        <v>896</v>
      </c>
      <c r="BG174" s="36" t="s">
        <v>896</v>
      </c>
      <c r="BH174" s="36" t="s">
        <v>896</v>
      </c>
      <c r="BI174" s="36" t="s">
        <v>896</v>
      </c>
      <c r="BJ174" s="36" t="s">
        <v>896</v>
      </c>
      <c r="BK174" s="36" t="s">
        <v>896</v>
      </c>
      <c r="BL174" s="36" t="s">
        <v>896</v>
      </c>
      <c r="BM174" s="8">
        <v>6.2899999875298818E-7</v>
      </c>
      <c r="BN174" s="8" t="s">
        <v>896</v>
      </c>
      <c r="BO174" t="s">
        <v>816</v>
      </c>
      <c r="BP174" s="8">
        <v>0</v>
      </c>
      <c r="BQ174" s="8">
        <v>0</v>
      </c>
      <c r="BR174" s="8">
        <v>0</v>
      </c>
      <c r="BS174" s="8">
        <v>0</v>
      </c>
      <c r="BT174" s="8"/>
      <c r="BU174" s="8"/>
      <c r="BV174" s="8"/>
      <c r="BW174" s="8"/>
      <c r="BX174" s="8">
        <v>2.7012414874524029E-5</v>
      </c>
      <c r="BY174" s="8"/>
      <c r="BZ174" s="8">
        <v>0</v>
      </c>
      <c r="CA174" s="7" t="s">
        <v>896</v>
      </c>
      <c r="CB174" s="8">
        <v>206400000</v>
      </c>
      <c r="CC174" s="8">
        <v>0</v>
      </c>
      <c r="CD174" s="8"/>
      <c r="CE174" s="8"/>
      <c r="CF174" s="8"/>
      <c r="CG174" s="8"/>
      <c r="CH174" s="8">
        <v>0</v>
      </c>
      <c r="CI174" s="8" t="s">
        <v>1138</v>
      </c>
      <c r="CJ174" s="8">
        <v>0</v>
      </c>
      <c r="CK174" s="8">
        <v>0</v>
      </c>
      <c r="CL174" s="8">
        <v>0</v>
      </c>
      <c r="CM174" s="8">
        <v>0</v>
      </c>
      <c r="CN174" s="8">
        <v>0</v>
      </c>
      <c r="CO174" s="8">
        <v>0</v>
      </c>
      <c r="CP174" s="8">
        <v>0</v>
      </c>
      <c r="CQ174" s="8">
        <v>0</v>
      </c>
      <c r="CR174" s="8">
        <v>0</v>
      </c>
      <c r="CS174" s="8">
        <v>0</v>
      </c>
      <c r="CT174" s="8">
        <v>0</v>
      </c>
      <c r="CU174" s="8">
        <v>0</v>
      </c>
      <c r="CV174" s="8">
        <v>0</v>
      </c>
      <c r="CW174" s="8">
        <v>1</v>
      </c>
      <c r="CX174" s="8">
        <v>0</v>
      </c>
      <c r="CY174" s="8">
        <v>0</v>
      </c>
      <c r="CZ174" s="9" t="str">
        <f>IFERROR(VLOOKUP(A174,'FSI2020 Results'!B:H,4,0),"")</f>
        <v/>
      </c>
      <c r="DA174" s="9" t="str">
        <f>IFERROR(VLOOKUP(A174,'FSI2020 Results'!B:H,5,0),"")</f>
        <v/>
      </c>
      <c r="DB174" s="9" t="str">
        <f>IFERROR(VLOOKUP(A174,'FSI2020 Results'!B:H,6,0),"")</f>
        <v/>
      </c>
      <c r="DC174" s="9" t="str">
        <f>IFERROR(VLOOKUP($A174,'SS2020'!$A:$AB,24,0),"")</f>
        <v/>
      </c>
      <c r="DD174" s="9" t="str">
        <f>IFERROR(VLOOKUP($A174,'SS2020'!$A:$AB,25,0),"")</f>
        <v/>
      </c>
      <c r="DE174" s="9" t="str">
        <f>IFERROR(VLOOKUP($A174,'SS2020'!$A:$AB,26,0),"")</f>
        <v/>
      </c>
      <c r="DF174" s="9" t="str">
        <f>IFERROR(VLOOKUP($A174,'SS2020'!$A:$AB,27,0),"")</f>
        <v/>
      </c>
      <c r="DG174" s="39">
        <f>IFERROR(VLOOKUP(A174,'GSW2020'!A:D,4,0),"")</f>
        <v>1.334915067374709E-9</v>
      </c>
      <c r="DH174" s="9">
        <f>IFERROR(VLOOKUP(A174,'GSW2020'!A:E,5,0),"")</f>
        <v>699.75286865234375</v>
      </c>
      <c r="DI174" s="9">
        <f t="shared" si="92"/>
        <v>1</v>
      </c>
      <c r="DJ174" s="9">
        <f t="shared" si="93"/>
        <v>0</v>
      </c>
      <c r="DK174" s="9">
        <f>IFERROR(IF(INDEX('FSI2020 Results'!A:A,MATCH('Country characteristics'!A82,'FSI2020 Results'!B:B,0))&lt;11,1,0),"")</f>
        <v>0</v>
      </c>
      <c r="DL174" s="9">
        <f>IFERROR(IF(INDEX('FSI2020 Results'!A:A,MATCH('Country characteristics'!A82,'FSI2020 Results'!B:B,0))&lt;16,1,0),"")</f>
        <v>0</v>
      </c>
      <c r="DM174" s="10">
        <f t="shared" si="94"/>
        <v>0</v>
      </c>
      <c r="DN174" s="9">
        <f t="shared" si="95"/>
        <v>0</v>
      </c>
      <c r="DO174" s="9">
        <f t="shared" si="96"/>
        <v>1</v>
      </c>
      <c r="DP174" s="10">
        <f t="shared" si="97"/>
        <v>1</v>
      </c>
      <c r="DQ174" s="9">
        <f t="shared" si="98"/>
        <v>1</v>
      </c>
      <c r="DR174" s="9">
        <f t="shared" si="99"/>
        <v>0</v>
      </c>
      <c r="DS174" s="9">
        <f t="shared" si="100"/>
        <v>1</v>
      </c>
      <c r="DT174" s="10">
        <f t="shared" si="101"/>
        <v>0</v>
      </c>
      <c r="DU174" s="10">
        <f t="shared" si="102"/>
        <v>1</v>
      </c>
      <c r="DV174" s="9">
        <f t="shared" si="103"/>
        <v>1</v>
      </c>
      <c r="DW174" s="9">
        <f t="shared" si="104"/>
        <v>0</v>
      </c>
      <c r="DX174" s="9">
        <f t="shared" si="105"/>
        <v>1</v>
      </c>
      <c r="DY174" s="10">
        <f t="shared" si="106"/>
        <v>1</v>
      </c>
      <c r="DZ174" s="9">
        <f t="shared" si="107"/>
        <v>0</v>
      </c>
      <c r="EA174" s="10">
        <f t="shared" si="108"/>
        <v>0</v>
      </c>
      <c r="EB174" s="9">
        <f t="shared" si="109"/>
        <v>1</v>
      </c>
      <c r="EC174" s="9">
        <f t="shared" si="110"/>
        <v>0</v>
      </c>
      <c r="ED174" s="9">
        <f t="shared" si="111"/>
        <v>1</v>
      </c>
      <c r="EE174" s="9">
        <f t="shared" si="112"/>
        <v>1</v>
      </c>
      <c r="EF174" s="9">
        <v>1</v>
      </c>
      <c r="EG174" s="9">
        <f t="shared" si="113"/>
        <v>0</v>
      </c>
      <c r="EH174" s="9">
        <f t="shared" si="114"/>
        <v>0</v>
      </c>
      <c r="EI174" s="9">
        <f t="shared" si="115"/>
        <v>0</v>
      </c>
      <c r="EJ174" s="9">
        <f t="shared" si="116"/>
        <v>0</v>
      </c>
      <c r="EK174" s="9">
        <f t="shared" si="117"/>
        <v>0</v>
      </c>
      <c r="EL174" s="9">
        <f t="shared" si="118"/>
        <v>0</v>
      </c>
      <c r="EM174" s="9">
        <f t="shared" si="119"/>
        <v>0</v>
      </c>
      <c r="EN174" s="9">
        <f t="shared" si="120"/>
        <v>0</v>
      </c>
      <c r="EO174" s="9">
        <f t="shared" si="121"/>
        <v>0</v>
      </c>
      <c r="EP174" s="9">
        <f t="shared" si="122"/>
        <v>0</v>
      </c>
      <c r="EQ174" s="9">
        <f t="shared" si="123"/>
        <v>0</v>
      </c>
      <c r="ER174" s="9">
        <f t="shared" si="124"/>
        <v>0</v>
      </c>
      <c r="ES174" s="9">
        <f t="shared" si="125"/>
        <v>0</v>
      </c>
      <c r="ET174" s="10">
        <f t="shared" si="126"/>
        <v>0</v>
      </c>
      <c r="EU174" s="10">
        <f t="shared" si="127"/>
        <v>0</v>
      </c>
      <c r="EV174" s="10">
        <f t="shared" si="128"/>
        <v>0</v>
      </c>
      <c r="EW174" s="10">
        <f t="shared" si="129"/>
        <v>0</v>
      </c>
      <c r="EX174" s="10">
        <f t="shared" si="130"/>
        <v>0</v>
      </c>
      <c r="EY174" s="10">
        <f t="shared" si="131"/>
        <v>0</v>
      </c>
      <c r="EZ174" s="10">
        <f t="shared" si="132"/>
        <v>0</v>
      </c>
      <c r="FA174" s="10">
        <f t="shared" si="133"/>
        <v>0</v>
      </c>
      <c r="FB174" s="10">
        <f t="shared" si="134"/>
        <v>0</v>
      </c>
      <c r="FC174" s="10">
        <f t="shared" si="135"/>
        <v>1</v>
      </c>
      <c r="FD174" s="10">
        <f t="shared" si="136"/>
        <v>0</v>
      </c>
      <c r="FE174" s="10">
        <f t="shared" si="137"/>
        <v>0</v>
      </c>
    </row>
    <row r="175" spans="1:161">
      <c r="A175" t="s">
        <v>540</v>
      </c>
      <c r="D175">
        <v>0</v>
      </c>
      <c r="E175">
        <v>0</v>
      </c>
      <c r="F175" t="s">
        <v>541</v>
      </c>
      <c r="G175" t="s">
        <v>542</v>
      </c>
      <c r="H175" t="s">
        <v>540</v>
      </c>
      <c r="I175" s="8"/>
      <c r="J175" s="7" t="s">
        <v>896</v>
      </c>
      <c r="K175" s="7" t="s">
        <v>1131</v>
      </c>
      <c r="L175" s="8">
        <v>0</v>
      </c>
      <c r="M175" s="8">
        <v>0</v>
      </c>
      <c r="N175" s="8">
        <v>0</v>
      </c>
      <c r="O175" s="8">
        <v>1</v>
      </c>
      <c r="P175" s="8">
        <v>0</v>
      </c>
      <c r="Q175" s="8">
        <v>0</v>
      </c>
      <c r="R175" s="8">
        <v>0</v>
      </c>
      <c r="S175" s="8">
        <v>0</v>
      </c>
      <c r="T175" s="8">
        <v>0</v>
      </c>
      <c r="U175" s="8">
        <v>0</v>
      </c>
      <c r="V175" s="8">
        <v>0</v>
      </c>
      <c r="W175" s="8">
        <v>0</v>
      </c>
      <c r="X175" s="8">
        <v>0</v>
      </c>
      <c r="Y175" s="8">
        <v>0</v>
      </c>
      <c r="Z175" s="8">
        <v>0</v>
      </c>
      <c r="AA175" s="8">
        <v>0</v>
      </c>
      <c r="AB175" s="7" t="s">
        <v>1132</v>
      </c>
      <c r="AC175" s="1">
        <v>0</v>
      </c>
      <c r="AD175" s="1">
        <v>0</v>
      </c>
      <c r="AE175" s="7" t="s">
        <v>1133</v>
      </c>
      <c r="AF175" s="8"/>
      <c r="AG175" s="8"/>
      <c r="AH175" s="7" t="s">
        <v>896</v>
      </c>
      <c r="AI175" s="8"/>
      <c r="AJ175" s="8"/>
      <c r="AK175" s="8"/>
      <c r="AL175" s="8"/>
      <c r="AM175" s="8"/>
      <c r="AN175" s="8"/>
      <c r="AO175" s="36" t="s">
        <v>896</v>
      </c>
      <c r="AP175" s="36" t="s">
        <v>896</v>
      </c>
      <c r="AQ175" s="36" t="s">
        <v>896</v>
      </c>
      <c r="AR175" s="36" t="s">
        <v>896</v>
      </c>
      <c r="AS175" s="36" t="s">
        <v>896</v>
      </c>
      <c r="AT175" s="36" t="s">
        <v>896</v>
      </c>
      <c r="AU175" s="36" t="s">
        <v>896</v>
      </c>
      <c r="AV175" s="36" t="s">
        <v>896</v>
      </c>
      <c r="AW175" s="36" t="s">
        <v>896</v>
      </c>
      <c r="AX175" s="36" t="s">
        <v>896</v>
      </c>
      <c r="AY175" s="36" t="s">
        <v>896</v>
      </c>
      <c r="AZ175" s="36" t="s">
        <v>896</v>
      </c>
      <c r="BA175" s="36" t="s">
        <v>896</v>
      </c>
      <c r="BB175" s="36" t="s">
        <v>896</v>
      </c>
      <c r="BC175" s="36" t="s">
        <v>896</v>
      </c>
      <c r="BD175" s="36" t="s">
        <v>896</v>
      </c>
      <c r="BE175" s="36" t="s">
        <v>896</v>
      </c>
      <c r="BF175" s="36" t="s">
        <v>896</v>
      </c>
      <c r="BG175" s="36" t="s">
        <v>896</v>
      </c>
      <c r="BH175" s="36" t="s">
        <v>896</v>
      </c>
      <c r="BI175" s="36" t="s">
        <v>896</v>
      </c>
      <c r="BJ175" s="36" t="s">
        <v>896</v>
      </c>
      <c r="BK175" s="36" t="s">
        <v>896</v>
      </c>
      <c r="BL175" s="36" t="s">
        <v>896</v>
      </c>
      <c r="BM175" s="8">
        <v>2.2099999114288948E-5</v>
      </c>
      <c r="BN175" s="8" t="s">
        <v>896</v>
      </c>
      <c r="BO175" t="s">
        <v>540</v>
      </c>
      <c r="BP175" s="8">
        <v>0</v>
      </c>
      <c r="BQ175" s="8">
        <v>0</v>
      </c>
      <c r="BR175" s="8">
        <v>0</v>
      </c>
      <c r="BS175" s="8">
        <v>0</v>
      </c>
      <c r="BT175" s="8"/>
      <c r="BU175" s="8"/>
      <c r="BV175" s="8"/>
      <c r="BW175" s="8"/>
      <c r="BX175" s="8">
        <v>5.057399479264378E-6</v>
      </c>
      <c r="BY175" s="8"/>
      <c r="BZ175" s="8">
        <v>0</v>
      </c>
      <c r="CA175" s="7" t="s">
        <v>896</v>
      </c>
      <c r="CB175" s="8">
        <v>2001000000</v>
      </c>
      <c r="CC175" s="8">
        <v>0</v>
      </c>
      <c r="CD175" s="8"/>
      <c r="CE175" s="8"/>
      <c r="CF175" s="8"/>
      <c r="CG175" s="8"/>
      <c r="CH175" s="8">
        <v>0</v>
      </c>
      <c r="CI175" s="8" t="s">
        <v>1134</v>
      </c>
      <c r="CJ175" s="8">
        <v>0</v>
      </c>
      <c r="CK175" s="8">
        <v>0</v>
      </c>
      <c r="CL175" s="8">
        <v>0</v>
      </c>
      <c r="CM175" s="8">
        <v>0</v>
      </c>
      <c r="CN175" s="8">
        <v>0</v>
      </c>
      <c r="CO175" s="8">
        <v>0</v>
      </c>
      <c r="CP175" s="8">
        <v>0</v>
      </c>
      <c r="CQ175" s="8">
        <v>0</v>
      </c>
      <c r="CR175" s="8">
        <v>0</v>
      </c>
      <c r="CS175" s="8">
        <v>0</v>
      </c>
      <c r="CT175" s="8">
        <v>0</v>
      </c>
      <c r="CU175" s="8">
        <v>0</v>
      </c>
      <c r="CV175" s="8">
        <v>1</v>
      </c>
      <c r="CW175" s="8">
        <v>0</v>
      </c>
      <c r="CX175" s="8">
        <v>0</v>
      </c>
      <c r="CY175" s="8">
        <v>0</v>
      </c>
      <c r="CZ175" s="9" t="str">
        <f>IFERROR(VLOOKUP(A175,'FSI2020 Results'!B:H,4,0),"")</f>
        <v/>
      </c>
      <c r="DA175" s="9" t="str">
        <f>IFERROR(VLOOKUP(A175,'FSI2020 Results'!B:H,5,0),"")</f>
        <v/>
      </c>
      <c r="DB175" s="9" t="str">
        <f>IFERROR(VLOOKUP(A175,'FSI2020 Results'!B:H,6,0),"")</f>
        <v/>
      </c>
      <c r="DC175" s="9" t="str">
        <f>IFERROR(VLOOKUP($A175,'SS2020'!$A:$AB,24,0),"")</f>
        <v/>
      </c>
      <c r="DD175" s="9" t="str">
        <f>IFERROR(VLOOKUP($A175,'SS2020'!$A:$AB,25,0),"")</f>
        <v/>
      </c>
      <c r="DE175" s="9" t="str">
        <f>IFERROR(VLOOKUP($A175,'SS2020'!$A:$AB,26,0),"")</f>
        <v/>
      </c>
      <c r="DF175" s="9" t="str">
        <f>IFERROR(VLOOKUP($A175,'SS2020'!$A:$AB,27,0),"")</f>
        <v/>
      </c>
      <c r="DG175" s="39">
        <f>IFERROR(VLOOKUP(A175,'GSW2020'!A:D,4,0),"")</f>
        <v>3.3148033253382891E-5</v>
      </c>
      <c r="DH175" s="9">
        <f>IFERROR(VLOOKUP(A175,'GSW2020'!A:E,5,0),"")</f>
        <v>17375960</v>
      </c>
      <c r="DI175" s="9">
        <f t="shared" si="92"/>
        <v>1</v>
      </c>
      <c r="DJ175" s="9">
        <f t="shared" si="93"/>
        <v>0</v>
      </c>
      <c r="DK175" s="9">
        <f>IFERROR(IF(INDEX('FSI2020 Results'!A:A,MATCH('Country characteristics'!A83,'FSI2020 Results'!B:B,0))&lt;11,1,0),"")</f>
        <v>0</v>
      </c>
      <c r="DL175" s="9">
        <f>IFERROR(IF(INDEX('FSI2020 Results'!A:A,MATCH('Country characteristics'!A83,'FSI2020 Results'!B:B,0))&lt;16,1,0),"")</f>
        <v>0</v>
      </c>
      <c r="DM175" s="10">
        <f t="shared" si="94"/>
        <v>0</v>
      </c>
      <c r="DN175" s="9">
        <f t="shared" si="95"/>
        <v>0</v>
      </c>
      <c r="DO175" s="9">
        <f t="shared" si="96"/>
        <v>0</v>
      </c>
      <c r="DP175" s="10">
        <f t="shared" si="97"/>
        <v>0</v>
      </c>
      <c r="DQ175" s="9">
        <f t="shared" si="98"/>
        <v>0</v>
      </c>
      <c r="DR175" s="9">
        <f t="shared" si="99"/>
        <v>0</v>
      </c>
      <c r="DS175" s="9">
        <f t="shared" si="100"/>
        <v>0</v>
      </c>
      <c r="DT175" s="10">
        <f t="shared" si="101"/>
        <v>0</v>
      </c>
      <c r="DU175" s="10">
        <f t="shared" si="102"/>
        <v>0</v>
      </c>
      <c r="DV175" s="9">
        <f t="shared" si="103"/>
        <v>0</v>
      </c>
      <c r="DW175" s="9">
        <f t="shared" si="104"/>
        <v>0</v>
      </c>
      <c r="DX175" s="9">
        <f t="shared" si="105"/>
        <v>0</v>
      </c>
      <c r="DY175" s="10">
        <f t="shared" si="106"/>
        <v>0</v>
      </c>
      <c r="DZ175" s="9">
        <f t="shared" si="107"/>
        <v>0</v>
      </c>
      <c r="EA175" s="10">
        <f t="shared" si="108"/>
        <v>0</v>
      </c>
      <c r="EB175" s="9">
        <f t="shared" si="109"/>
        <v>0</v>
      </c>
      <c r="EC175" s="9">
        <f t="shared" si="110"/>
        <v>1</v>
      </c>
      <c r="ED175" s="9">
        <f t="shared" si="111"/>
        <v>1</v>
      </c>
      <c r="EE175" s="9">
        <f t="shared" si="112"/>
        <v>0</v>
      </c>
      <c r="EF175" s="9">
        <v>1</v>
      </c>
      <c r="EG175" s="9">
        <f t="shared" si="113"/>
        <v>0</v>
      </c>
      <c r="EH175" s="9">
        <f t="shared" si="114"/>
        <v>1</v>
      </c>
      <c r="EI175" s="9">
        <f t="shared" si="115"/>
        <v>0</v>
      </c>
      <c r="EJ175" s="9">
        <f t="shared" si="116"/>
        <v>0</v>
      </c>
      <c r="EK175" s="9">
        <f t="shared" si="117"/>
        <v>0</v>
      </c>
      <c r="EL175" s="9">
        <f t="shared" si="118"/>
        <v>0</v>
      </c>
      <c r="EM175" s="9">
        <f t="shared" si="119"/>
        <v>0</v>
      </c>
      <c r="EN175" s="9">
        <f t="shared" si="120"/>
        <v>0</v>
      </c>
      <c r="EO175" s="9">
        <f t="shared" si="121"/>
        <v>0</v>
      </c>
      <c r="EP175" s="9">
        <f t="shared" si="122"/>
        <v>0</v>
      </c>
      <c r="EQ175" s="9">
        <f t="shared" si="123"/>
        <v>0</v>
      </c>
      <c r="ER175" s="9">
        <f t="shared" si="124"/>
        <v>0</v>
      </c>
      <c r="ES175" s="9">
        <f t="shared" si="125"/>
        <v>1</v>
      </c>
      <c r="ET175" s="10">
        <f t="shared" si="126"/>
        <v>0</v>
      </c>
      <c r="EU175" s="10">
        <f t="shared" si="127"/>
        <v>0</v>
      </c>
      <c r="EV175" s="10">
        <f t="shared" si="128"/>
        <v>0</v>
      </c>
      <c r="EW175" s="10">
        <f t="shared" si="129"/>
        <v>0</v>
      </c>
      <c r="EX175" s="10">
        <f t="shared" si="130"/>
        <v>0</v>
      </c>
      <c r="EY175" s="10">
        <f t="shared" si="131"/>
        <v>0</v>
      </c>
      <c r="EZ175" s="10">
        <f t="shared" si="132"/>
        <v>0</v>
      </c>
      <c r="FA175" s="10">
        <f t="shared" si="133"/>
        <v>0</v>
      </c>
      <c r="FB175" s="10">
        <f t="shared" si="134"/>
        <v>1</v>
      </c>
      <c r="FC175" s="10">
        <f t="shared" si="135"/>
        <v>0</v>
      </c>
      <c r="FD175" s="10">
        <f t="shared" si="136"/>
        <v>0</v>
      </c>
      <c r="FE175" s="10">
        <f t="shared" si="137"/>
        <v>0</v>
      </c>
    </row>
    <row r="176" spans="1:161">
      <c r="A176" t="s">
        <v>612</v>
      </c>
      <c r="D176">
        <v>0</v>
      </c>
      <c r="E176">
        <v>0</v>
      </c>
      <c r="F176" t="s">
        <v>613</v>
      </c>
      <c r="G176" t="s">
        <v>614</v>
      </c>
      <c r="H176" t="s">
        <v>612</v>
      </c>
      <c r="I176" s="8">
        <v>1</v>
      </c>
      <c r="J176" s="7" t="s">
        <v>1149</v>
      </c>
      <c r="K176" s="7" t="s">
        <v>1128</v>
      </c>
      <c r="L176" s="8">
        <v>0</v>
      </c>
      <c r="M176" s="8">
        <v>0</v>
      </c>
      <c r="N176" s="8">
        <v>0</v>
      </c>
      <c r="O176" s="8">
        <v>0</v>
      </c>
      <c r="P176" s="8">
        <v>0</v>
      </c>
      <c r="Q176" s="8">
        <v>0</v>
      </c>
      <c r="R176" s="8">
        <v>0</v>
      </c>
      <c r="S176" s="8">
        <v>0</v>
      </c>
      <c r="T176" s="8">
        <v>0</v>
      </c>
      <c r="U176" s="8">
        <v>0</v>
      </c>
      <c r="V176" s="8">
        <v>0</v>
      </c>
      <c r="W176" s="8">
        <v>0</v>
      </c>
      <c r="X176" s="8">
        <v>0</v>
      </c>
      <c r="Y176" s="8">
        <v>0</v>
      </c>
      <c r="Z176" s="8">
        <v>1</v>
      </c>
      <c r="AA176" s="8">
        <v>0</v>
      </c>
      <c r="AB176" s="7" t="s">
        <v>1142</v>
      </c>
      <c r="AC176" s="1">
        <v>0</v>
      </c>
      <c r="AD176" s="1">
        <v>0</v>
      </c>
      <c r="AE176" s="7" t="s">
        <v>1130</v>
      </c>
      <c r="AF176" s="8">
        <v>5536759659</v>
      </c>
      <c r="AG176" s="8"/>
      <c r="AH176" s="7" t="s">
        <v>896</v>
      </c>
      <c r="AI176" s="8"/>
      <c r="AJ176" s="8"/>
      <c r="AK176" s="8"/>
      <c r="AL176" s="8"/>
      <c r="AM176" s="8"/>
      <c r="AN176" s="8"/>
      <c r="AO176" s="36" t="s">
        <v>896</v>
      </c>
      <c r="AP176" s="36" t="s">
        <v>896</v>
      </c>
      <c r="AQ176" s="36" t="s">
        <v>896</v>
      </c>
      <c r="AR176" s="36" t="s">
        <v>896</v>
      </c>
      <c r="AS176" s="36" t="s">
        <v>896</v>
      </c>
      <c r="AT176" s="36" t="s">
        <v>896</v>
      </c>
      <c r="AU176" s="36" t="s">
        <v>896</v>
      </c>
      <c r="AV176" s="36" t="s">
        <v>896</v>
      </c>
      <c r="AW176" s="36" t="s">
        <v>896</v>
      </c>
      <c r="AX176" s="36" t="s">
        <v>896</v>
      </c>
      <c r="AY176" s="36" t="s">
        <v>896</v>
      </c>
      <c r="AZ176" s="36" t="s">
        <v>896</v>
      </c>
      <c r="BA176" s="36" t="s">
        <v>896</v>
      </c>
      <c r="BB176" s="36" t="s">
        <v>896</v>
      </c>
      <c r="BC176" s="36" t="s">
        <v>896</v>
      </c>
      <c r="BD176" s="36" t="s">
        <v>896</v>
      </c>
      <c r="BE176" s="36" t="s">
        <v>896</v>
      </c>
      <c r="BF176" s="36" t="s">
        <v>896</v>
      </c>
      <c r="BG176" s="36" t="s">
        <v>896</v>
      </c>
      <c r="BH176" s="36" t="s">
        <v>896</v>
      </c>
      <c r="BI176" s="36" t="s">
        <v>896</v>
      </c>
      <c r="BJ176" s="36" t="s">
        <v>896</v>
      </c>
      <c r="BK176" s="36" t="s">
        <v>896</v>
      </c>
      <c r="BL176" s="36" t="s">
        <v>896</v>
      </c>
      <c r="BM176" s="8">
        <v>1.06999996205559E-5</v>
      </c>
      <c r="BN176" s="8" t="s">
        <v>896</v>
      </c>
      <c r="BO176" t="s">
        <v>612</v>
      </c>
      <c r="BP176" s="8">
        <v>0</v>
      </c>
      <c r="BQ176" s="8">
        <v>0</v>
      </c>
      <c r="BR176" s="8">
        <v>0</v>
      </c>
      <c r="BS176" s="8">
        <v>0</v>
      </c>
      <c r="BT176" s="8"/>
      <c r="BU176" s="8"/>
      <c r="BV176" s="8"/>
      <c r="BW176" s="8"/>
      <c r="BX176" s="8">
        <v>3.7449610437838947E-6</v>
      </c>
      <c r="BY176" s="8"/>
      <c r="BZ176" s="8">
        <v>6</v>
      </c>
      <c r="CA176" s="7" t="s">
        <v>896</v>
      </c>
      <c r="CB176" s="8">
        <v>5536759659</v>
      </c>
      <c r="CC176" s="8"/>
      <c r="CD176" s="8"/>
      <c r="CE176" s="8"/>
      <c r="CF176" s="8">
        <v>0.20000000298023224</v>
      </c>
      <c r="CG176" s="8">
        <v>5221282.19043901</v>
      </c>
      <c r="CH176" s="8">
        <v>0</v>
      </c>
      <c r="CI176" s="8" t="s">
        <v>1144</v>
      </c>
      <c r="CJ176" s="8">
        <v>0</v>
      </c>
      <c r="CK176" s="8">
        <v>0</v>
      </c>
      <c r="CL176" s="8">
        <v>0</v>
      </c>
      <c r="CM176" s="8">
        <v>0</v>
      </c>
      <c r="CN176" s="8">
        <v>0</v>
      </c>
      <c r="CO176" s="8">
        <v>0</v>
      </c>
      <c r="CP176" s="8">
        <v>0</v>
      </c>
      <c r="CQ176" s="8">
        <v>0</v>
      </c>
      <c r="CR176" s="8">
        <v>0</v>
      </c>
      <c r="CS176" s="8">
        <v>0</v>
      </c>
      <c r="CT176" s="8">
        <v>0</v>
      </c>
      <c r="CU176" s="8">
        <v>0</v>
      </c>
      <c r="CV176" s="8">
        <v>0</v>
      </c>
      <c r="CW176" s="8">
        <v>0</v>
      </c>
      <c r="CX176" s="8">
        <v>0</v>
      </c>
      <c r="CY176" s="8">
        <v>1</v>
      </c>
      <c r="CZ176" s="9" t="str">
        <f>IFERROR(VLOOKUP(A176,'FSI2020 Results'!B:H,4,0),"")</f>
        <v/>
      </c>
      <c r="DA176" s="9" t="str">
        <f>IFERROR(VLOOKUP(A176,'FSI2020 Results'!B:H,5,0),"")</f>
        <v/>
      </c>
      <c r="DB176" s="9" t="str">
        <f>IFERROR(VLOOKUP(A176,'FSI2020 Results'!B:H,6,0),"")</f>
        <v/>
      </c>
      <c r="DC176" s="9" t="str">
        <f>IFERROR(VLOOKUP($A176,'SS2020'!$A:$AB,24,0),"")</f>
        <v/>
      </c>
      <c r="DD176" s="9" t="str">
        <f>IFERROR(VLOOKUP($A176,'SS2020'!$A:$AB,25,0),"")</f>
        <v/>
      </c>
      <c r="DE176" s="9" t="str">
        <f>IFERROR(VLOOKUP($A176,'SS2020'!$A:$AB,26,0),"")</f>
        <v/>
      </c>
      <c r="DF176" s="9" t="str">
        <f>IFERROR(VLOOKUP($A176,'SS2020'!$A:$AB,27,0),"")</f>
        <v/>
      </c>
      <c r="DG176" s="39">
        <f>IFERROR(VLOOKUP(A176,'GSW2020'!A:D,4,0),"")</f>
        <v>9.960614079318475E-6</v>
      </c>
      <c r="DH176" s="9">
        <f>IFERROR(VLOOKUP(A176,'GSW2020'!A:E,5,0),"")</f>
        <v>5221282</v>
      </c>
      <c r="DI176" s="9">
        <f t="shared" si="92"/>
        <v>1</v>
      </c>
      <c r="DJ176" s="9">
        <f t="shared" si="93"/>
        <v>0</v>
      </c>
      <c r="DK176" s="9">
        <f>IFERROR(IF(INDEX('FSI2020 Results'!A:A,MATCH('Country characteristics'!A84,'FSI2020 Results'!B:B,0))&lt;11,1,0),"")</f>
        <v>0</v>
      </c>
      <c r="DL176" s="9">
        <f>IFERROR(IF(INDEX('FSI2020 Results'!A:A,MATCH('Country characteristics'!A84,'FSI2020 Results'!B:B,0))&lt;16,1,0),"")</f>
        <v>0</v>
      </c>
      <c r="DM176" s="10">
        <f t="shared" si="94"/>
        <v>0</v>
      </c>
      <c r="DN176" s="9">
        <f t="shared" si="95"/>
        <v>0</v>
      </c>
      <c r="DO176" s="9">
        <f t="shared" si="96"/>
        <v>0</v>
      </c>
      <c r="DP176" s="10">
        <f t="shared" si="97"/>
        <v>0</v>
      </c>
      <c r="DQ176" s="9">
        <f t="shared" si="98"/>
        <v>0</v>
      </c>
      <c r="DR176" s="9">
        <f t="shared" si="99"/>
        <v>0</v>
      </c>
      <c r="DS176" s="9">
        <f t="shared" si="100"/>
        <v>0</v>
      </c>
      <c r="DT176" s="10">
        <f t="shared" si="101"/>
        <v>0</v>
      </c>
      <c r="DU176" s="10">
        <f t="shared" si="102"/>
        <v>0</v>
      </c>
      <c r="DV176" s="9">
        <f t="shared" si="103"/>
        <v>0</v>
      </c>
      <c r="DW176" s="9">
        <f t="shared" si="104"/>
        <v>0</v>
      </c>
      <c r="DX176" s="9">
        <f t="shared" si="105"/>
        <v>0</v>
      </c>
      <c r="DY176" s="10">
        <f t="shared" si="106"/>
        <v>0</v>
      </c>
      <c r="DZ176" s="9">
        <f t="shared" si="107"/>
        <v>0</v>
      </c>
      <c r="EA176" s="10">
        <f t="shared" si="108"/>
        <v>0</v>
      </c>
      <c r="EB176" s="9">
        <f t="shared" si="109"/>
        <v>0</v>
      </c>
      <c r="EC176" s="9">
        <f t="shared" si="110"/>
        <v>1</v>
      </c>
      <c r="ED176" s="9">
        <f t="shared" si="111"/>
        <v>1</v>
      </c>
      <c r="EE176" s="9">
        <f t="shared" si="112"/>
        <v>0</v>
      </c>
      <c r="EF176" s="9">
        <v>1</v>
      </c>
      <c r="EG176" s="9">
        <f t="shared" si="113"/>
        <v>0</v>
      </c>
      <c r="EH176" s="9">
        <f t="shared" si="114"/>
        <v>0</v>
      </c>
      <c r="EI176" s="9">
        <f t="shared" si="115"/>
        <v>0</v>
      </c>
      <c r="EJ176" s="9">
        <f t="shared" si="116"/>
        <v>1</v>
      </c>
      <c r="EK176" s="9">
        <f t="shared" si="117"/>
        <v>0</v>
      </c>
      <c r="EL176" s="9">
        <f t="shared" si="118"/>
        <v>0</v>
      </c>
      <c r="EM176" s="9">
        <f t="shared" si="119"/>
        <v>0</v>
      </c>
      <c r="EN176" s="9">
        <f t="shared" si="120"/>
        <v>0</v>
      </c>
      <c r="EO176" s="9">
        <f t="shared" si="121"/>
        <v>0</v>
      </c>
      <c r="EP176" s="9">
        <f t="shared" si="122"/>
        <v>0</v>
      </c>
      <c r="EQ176" s="9">
        <f t="shared" si="123"/>
        <v>0</v>
      </c>
      <c r="ER176" s="9">
        <f t="shared" si="124"/>
        <v>1</v>
      </c>
      <c r="ES176" s="9">
        <f t="shared" si="125"/>
        <v>0</v>
      </c>
      <c r="ET176" s="10">
        <f t="shared" si="126"/>
        <v>0</v>
      </c>
      <c r="EU176" s="10">
        <f t="shared" si="127"/>
        <v>0</v>
      </c>
      <c r="EV176" s="10">
        <f t="shared" si="128"/>
        <v>0</v>
      </c>
      <c r="EW176" s="10">
        <f t="shared" si="129"/>
        <v>0</v>
      </c>
      <c r="EX176" s="10">
        <f t="shared" si="130"/>
        <v>0</v>
      </c>
      <c r="EY176" s="10">
        <f t="shared" si="131"/>
        <v>0</v>
      </c>
      <c r="EZ176" s="10">
        <f t="shared" si="132"/>
        <v>0</v>
      </c>
      <c r="FA176" s="10">
        <f t="shared" si="133"/>
        <v>0</v>
      </c>
      <c r="FB176" s="10">
        <f t="shared" si="134"/>
        <v>0</v>
      </c>
      <c r="FC176" s="10">
        <f t="shared" si="135"/>
        <v>0</v>
      </c>
      <c r="FD176" s="10">
        <f t="shared" si="136"/>
        <v>0</v>
      </c>
      <c r="FE176" s="10">
        <f t="shared" si="137"/>
        <v>1</v>
      </c>
    </row>
    <row r="177" spans="1:161">
      <c r="A177" t="s">
        <v>728</v>
      </c>
      <c r="D177">
        <v>0</v>
      </c>
      <c r="E177">
        <v>0</v>
      </c>
      <c r="F177" t="s">
        <v>729</v>
      </c>
      <c r="G177" t="s">
        <v>730</v>
      </c>
      <c r="H177" t="s">
        <v>728</v>
      </c>
      <c r="I177" s="8"/>
      <c r="J177" s="7" t="s">
        <v>896</v>
      </c>
      <c r="K177" s="7" t="s">
        <v>896</v>
      </c>
      <c r="L177" s="8">
        <v>0</v>
      </c>
      <c r="M177" s="8">
        <v>0</v>
      </c>
      <c r="N177" s="8">
        <v>0</v>
      </c>
      <c r="O177" s="8">
        <v>0</v>
      </c>
      <c r="P177" s="8">
        <v>0</v>
      </c>
      <c r="Q177" s="8">
        <v>0</v>
      </c>
      <c r="R177" s="8">
        <v>0</v>
      </c>
      <c r="S177" s="8">
        <v>0</v>
      </c>
      <c r="T177" s="8">
        <v>0</v>
      </c>
      <c r="U177" s="8">
        <v>0</v>
      </c>
      <c r="V177" s="8">
        <v>0</v>
      </c>
      <c r="W177" s="8">
        <v>0</v>
      </c>
      <c r="X177" s="8">
        <v>0</v>
      </c>
      <c r="Y177" s="8">
        <v>0</v>
      </c>
      <c r="Z177" s="8">
        <v>0</v>
      </c>
      <c r="AA177" s="8">
        <v>0</v>
      </c>
      <c r="AB177" s="7" t="s">
        <v>896</v>
      </c>
      <c r="AC177" s="1">
        <v>0</v>
      </c>
      <c r="AD177" s="1">
        <v>0</v>
      </c>
      <c r="AE177" s="7" t="s">
        <v>896</v>
      </c>
      <c r="AF177" s="8"/>
      <c r="AG177" s="8"/>
      <c r="AH177" s="7" t="s">
        <v>896</v>
      </c>
      <c r="AI177" s="8"/>
      <c r="AJ177" s="8"/>
      <c r="AK177" s="8"/>
      <c r="AL177" s="8"/>
      <c r="AM177" s="8"/>
      <c r="AN177" s="8"/>
      <c r="AO177" s="36" t="s">
        <v>896</v>
      </c>
      <c r="AP177" s="36" t="s">
        <v>896</v>
      </c>
      <c r="AQ177" s="36" t="s">
        <v>896</v>
      </c>
      <c r="AR177" s="36" t="s">
        <v>896</v>
      </c>
      <c r="AS177" s="36" t="s">
        <v>896</v>
      </c>
      <c r="AT177" s="36" t="s">
        <v>896</v>
      </c>
      <c r="AU177" s="36" t="s">
        <v>896</v>
      </c>
      <c r="AV177" s="36" t="s">
        <v>896</v>
      </c>
      <c r="AW177" s="36" t="s">
        <v>896</v>
      </c>
      <c r="AX177" s="36" t="s">
        <v>896</v>
      </c>
      <c r="AY177" s="36" t="s">
        <v>896</v>
      </c>
      <c r="AZ177" s="36" t="s">
        <v>896</v>
      </c>
      <c r="BA177" s="36" t="s">
        <v>896</v>
      </c>
      <c r="BB177" s="36" t="s">
        <v>896</v>
      </c>
      <c r="BC177" s="36" t="s">
        <v>896</v>
      </c>
      <c r="BD177" s="36" t="s">
        <v>896</v>
      </c>
      <c r="BE177" s="36" t="s">
        <v>896</v>
      </c>
      <c r="BF177" s="36" t="s">
        <v>896</v>
      </c>
      <c r="BG177" s="36" t="s">
        <v>896</v>
      </c>
      <c r="BH177" s="36" t="s">
        <v>896</v>
      </c>
      <c r="BI177" s="36" t="s">
        <v>896</v>
      </c>
      <c r="BJ177" s="36" t="s">
        <v>896</v>
      </c>
      <c r="BK177" s="36" t="s">
        <v>896</v>
      </c>
      <c r="BL177" s="36" t="s">
        <v>896</v>
      </c>
      <c r="BM177" s="8">
        <v>1.2299999525566818E-6</v>
      </c>
      <c r="BN177" s="8" t="s">
        <v>896</v>
      </c>
      <c r="BO177" t="s">
        <v>728</v>
      </c>
      <c r="BP177" s="8">
        <v>0</v>
      </c>
      <c r="BQ177" s="8">
        <v>0</v>
      </c>
      <c r="BR177" s="8">
        <v>0</v>
      </c>
      <c r="BS177" s="8">
        <v>0</v>
      </c>
      <c r="BT177" s="8"/>
      <c r="BU177" s="8"/>
      <c r="BV177" s="8"/>
      <c r="BW177" s="8"/>
      <c r="BX177" s="8">
        <v>5.5104002460954134E-7</v>
      </c>
      <c r="BY177" s="8"/>
      <c r="BZ177" s="8">
        <v>1</v>
      </c>
      <c r="CA177" s="7" t="s">
        <v>896</v>
      </c>
      <c r="CB177" s="8"/>
      <c r="CC177" s="8"/>
      <c r="CD177" s="8"/>
      <c r="CE177" s="8"/>
      <c r="CF177" s="8"/>
      <c r="CG177" s="8"/>
      <c r="CH177" s="8">
        <v>0</v>
      </c>
      <c r="CI177" s="8" t="s">
        <v>1138</v>
      </c>
      <c r="CJ177" s="8">
        <v>0</v>
      </c>
      <c r="CK177" s="8">
        <v>0</v>
      </c>
      <c r="CL177" s="8">
        <v>0</v>
      </c>
      <c r="CM177" s="8">
        <v>0</v>
      </c>
      <c r="CN177" s="8">
        <v>0</v>
      </c>
      <c r="CO177" s="8">
        <v>0</v>
      </c>
      <c r="CP177" s="8">
        <v>0</v>
      </c>
      <c r="CQ177" s="8">
        <v>0</v>
      </c>
      <c r="CR177" s="8">
        <v>0</v>
      </c>
      <c r="CS177" s="8">
        <v>0</v>
      </c>
      <c r="CT177" s="8">
        <v>0</v>
      </c>
      <c r="CU177" s="8">
        <v>0</v>
      </c>
      <c r="CV177" s="8">
        <v>0</v>
      </c>
      <c r="CW177" s="8">
        <v>1</v>
      </c>
      <c r="CX177" s="8">
        <v>0</v>
      </c>
      <c r="CY177" s="8">
        <v>0</v>
      </c>
      <c r="CZ177" s="9" t="str">
        <f>IFERROR(VLOOKUP(A177,'FSI2020 Results'!B:H,4,0),"")</f>
        <v/>
      </c>
      <c r="DA177" s="9" t="str">
        <f>IFERROR(VLOOKUP(A177,'FSI2020 Results'!B:H,5,0),"")</f>
        <v/>
      </c>
      <c r="DB177" s="9" t="str">
        <f>IFERROR(VLOOKUP(A177,'FSI2020 Results'!B:H,6,0),"")</f>
        <v/>
      </c>
      <c r="DC177" s="9" t="str">
        <f>IFERROR(VLOOKUP($A177,'SS2020'!$A:$AB,24,0),"")</f>
        <v/>
      </c>
      <c r="DD177" s="9" t="str">
        <f>IFERROR(VLOOKUP($A177,'SS2020'!$A:$AB,25,0),"")</f>
        <v/>
      </c>
      <c r="DE177" s="9" t="str">
        <f>IFERROR(VLOOKUP($A177,'SS2020'!$A:$AB,26,0),"")</f>
        <v/>
      </c>
      <c r="DF177" s="9" t="str">
        <f>IFERROR(VLOOKUP($A177,'SS2020'!$A:$AB,27,0),"")</f>
        <v/>
      </c>
      <c r="DG177" s="39">
        <f>IFERROR(VLOOKUP(A177,'GSW2020'!A:D,4,0),"")</f>
        <v>1.2450476560843526E-6</v>
      </c>
      <c r="DH177" s="9">
        <f>IFERROR(VLOOKUP(A177,'GSW2020'!A:E,5,0),"")</f>
        <v>652645</v>
      </c>
      <c r="DI177" s="9">
        <f t="shared" si="92"/>
        <v>1</v>
      </c>
      <c r="DJ177" s="9">
        <f t="shared" si="93"/>
        <v>0</v>
      </c>
      <c r="DK177" s="9">
        <f>IFERROR(IF(INDEX('FSI2020 Results'!A:A,MATCH('Country characteristics'!A87,'FSI2020 Results'!B:B,0))&lt;11,1,0),"")</f>
        <v>1</v>
      </c>
      <c r="DL177" s="9">
        <f>IFERROR(IF(INDEX('FSI2020 Results'!A:A,MATCH('Country characteristics'!A87,'FSI2020 Results'!B:B,0))&lt;16,1,0),"")</f>
        <v>1</v>
      </c>
      <c r="DM177" s="10">
        <f t="shared" si="94"/>
        <v>0</v>
      </c>
      <c r="DN177" s="9">
        <f t="shared" si="95"/>
        <v>0</v>
      </c>
      <c r="DO177" s="9">
        <f t="shared" si="96"/>
        <v>0</v>
      </c>
      <c r="DP177" s="10">
        <f t="shared" si="97"/>
        <v>0</v>
      </c>
      <c r="DQ177" s="9">
        <f t="shared" si="98"/>
        <v>0</v>
      </c>
      <c r="DR177" s="9">
        <f t="shared" si="99"/>
        <v>0</v>
      </c>
      <c r="DS177" s="9">
        <f t="shared" si="100"/>
        <v>0</v>
      </c>
      <c r="DT177" s="10">
        <f t="shared" si="101"/>
        <v>0</v>
      </c>
      <c r="DU177" s="10">
        <f t="shared" si="102"/>
        <v>0</v>
      </c>
      <c r="DV177" s="9">
        <f t="shared" si="103"/>
        <v>0</v>
      </c>
      <c r="DW177" s="9">
        <f t="shared" si="104"/>
        <v>0</v>
      </c>
      <c r="DX177" s="9">
        <f t="shared" si="105"/>
        <v>0</v>
      </c>
      <c r="DY177" s="10">
        <f t="shared" si="106"/>
        <v>0</v>
      </c>
      <c r="DZ177" s="9">
        <f t="shared" si="107"/>
        <v>0</v>
      </c>
      <c r="EA177" s="10">
        <f t="shared" si="108"/>
        <v>0</v>
      </c>
      <c r="EB177" s="9">
        <f t="shared" si="109"/>
        <v>0</v>
      </c>
      <c r="EC177" s="9">
        <f t="shared" si="110"/>
        <v>1</v>
      </c>
      <c r="ED177" s="9">
        <f t="shared" si="111"/>
        <v>1</v>
      </c>
      <c r="EE177" s="9">
        <f t="shared" si="112"/>
        <v>0</v>
      </c>
      <c r="EF177" s="9">
        <v>1</v>
      </c>
      <c r="EG177" s="9">
        <f t="shared" si="113"/>
        <v>0</v>
      </c>
      <c r="EH177" s="9">
        <f t="shared" si="114"/>
        <v>0</v>
      </c>
      <c r="EI177" s="9">
        <f t="shared" si="115"/>
        <v>0</v>
      </c>
      <c r="EJ177" s="9">
        <f t="shared" si="116"/>
        <v>0</v>
      </c>
      <c r="EK177" s="9">
        <f t="shared" si="117"/>
        <v>0</v>
      </c>
      <c r="EL177" s="9">
        <f t="shared" si="118"/>
        <v>0</v>
      </c>
      <c r="EM177" s="9">
        <f t="shared" si="119"/>
        <v>0</v>
      </c>
      <c r="EN177" s="9">
        <f t="shared" si="120"/>
        <v>0</v>
      </c>
      <c r="EO177" s="9">
        <f t="shared" si="121"/>
        <v>0</v>
      </c>
      <c r="EP177" s="9">
        <f t="shared" si="122"/>
        <v>0</v>
      </c>
      <c r="EQ177" s="9">
        <f t="shared" si="123"/>
        <v>0</v>
      </c>
      <c r="ER177" s="9">
        <f t="shared" si="124"/>
        <v>0</v>
      </c>
      <c r="ES177" s="9">
        <f t="shared" si="125"/>
        <v>0</v>
      </c>
      <c r="ET177" s="10">
        <f t="shared" si="126"/>
        <v>0</v>
      </c>
      <c r="EU177" s="10">
        <f t="shared" si="127"/>
        <v>0</v>
      </c>
      <c r="EV177" s="10">
        <f t="shared" si="128"/>
        <v>0</v>
      </c>
      <c r="EW177" s="10">
        <f t="shared" si="129"/>
        <v>0</v>
      </c>
      <c r="EX177" s="10">
        <f t="shared" si="130"/>
        <v>0</v>
      </c>
      <c r="EY177" s="10">
        <f t="shared" si="131"/>
        <v>0</v>
      </c>
      <c r="EZ177" s="10">
        <f t="shared" si="132"/>
        <v>0</v>
      </c>
      <c r="FA177" s="10">
        <f t="shared" si="133"/>
        <v>0</v>
      </c>
      <c r="FB177" s="10">
        <f t="shared" si="134"/>
        <v>0</v>
      </c>
      <c r="FC177" s="10">
        <f t="shared" si="135"/>
        <v>1</v>
      </c>
      <c r="FD177" s="10">
        <f t="shared" si="136"/>
        <v>0</v>
      </c>
      <c r="FE177" s="10">
        <f t="shared" si="137"/>
        <v>0</v>
      </c>
    </row>
    <row r="178" spans="1:161">
      <c r="A178" t="s">
        <v>677</v>
      </c>
      <c r="D178">
        <v>0</v>
      </c>
      <c r="E178">
        <v>0</v>
      </c>
      <c r="F178" t="s">
        <v>678</v>
      </c>
      <c r="G178" t="s">
        <v>679</v>
      </c>
      <c r="H178" t="s">
        <v>677</v>
      </c>
      <c r="I178" s="8"/>
      <c r="J178" s="7" t="s">
        <v>896</v>
      </c>
      <c r="K178" s="7" t="s">
        <v>1128</v>
      </c>
      <c r="L178" s="8">
        <v>0</v>
      </c>
      <c r="M178" s="8">
        <v>0</v>
      </c>
      <c r="N178" s="8">
        <v>1</v>
      </c>
      <c r="O178" s="8">
        <v>0</v>
      </c>
      <c r="P178" s="8">
        <v>0</v>
      </c>
      <c r="Q178" s="8">
        <v>0</v>
      </c>
      <c r="R178" s="8">
        <v>0</v>
      </c>
      <c r="S178" s="8">
        <v>0</v>
      </c>
      <c r="T178" s="8">
        <v>0</v>
      </c>
      <c r="U178" s="8">
        <v>1</v>
      </c>
      <c r="V178" s="8">
        <v>0</v>
      </c>
      <c r="W178" s="8">
        <v>1</v>
      </c>
      <c r="X178" s="8">
        <v>0</v>
      </c>
      <c r="Y178" s="8">
        <v>0</v>
      </c>
      <c r="Z178" s="8">
        <v>0</v>
      </c>
      <c r="AA178" s="8">
        <v>0</v>
      </c>
      <c r="AB178" s="7" t="s">
        <v>1142</v>
      </c>
      <c r="AC178" s="1">
        <v>0</v>
      </c>
      <c r="AD178" s="1">
        <v>0</v>
      </c>
      <c r="AE178" s="7" t="s">
        <v>1133</v>
      </c>
      <c r="AF178" s="8"/>
      <c r="AG178" s="8"/>
      <c r="AH178" s="7" t="s">
        <v>896</v>
      </c>
      <c r="AI178" s="8"/>
      <c r="AJ178" s="8"/>
      <c r="AK178" s="8"/>
      <c r="AL178" s="8"/>
      <c r="AM178" s="8"/>
      <c r="AN178" s="8"/>
      <c r="AO178" s="36" t="s">
        <v>896</v>
      </c>
      <c r="AP178" s="36" t="s">
        <v>896</v>
      </c>
      <c r="AQ178" s="36" t="s">
        <v>896</v>
      </c>
      <c r="AR178" s="36" t="s">
        <v>896</v>
      </c>
      <c r="AS178" s="36" t="s">
        <v>896</v>
      </c>
      <c r="AT178" s="36" t="s">
        <v>896</v>
      </c>
      <c r="AU178" s="36" t="s">
        <v>896</v>
      </c>
      <c r="AV178" s="36" t="s">
        <v>896</v>
      </c>
      <c r="AW178" s="36" t="s">
        <v>896</v>
      </c>
      <c r="AX178" s="36" t="s">
        <v>896</v>
      </c>
      <c r="AY178" s="36" t="s">
        <v>896</v>
      </c>
      <c r="AZ178" s="36" t="s">
        <v>896</v>
      </c>
      <c r="BA178" s="36" t="s">
        <v>896</v>
      </c>
      <c r="BB178" s="36" t="s">
        <v>896</v>
      </c>
      <c r="BC178" s="36" t="s">
        <v>896</v>
      </c>
      <c r="BD178" s="36" t="s">
        <v>896</v>
      </c>
      <c r="BE178" s="36" t="s">
        <v>896</v>
      </c>
      <c r="BF178" s="36" t="s">
        <v>896</v>
      </c>
      <c r="BG178" s="36" t="s">
        <v>896</v>
      </c>
      <c r="BH178" s="36" t="s">
        <v>896</v>
      </c>
      <c r="BI178" s="36" t="s">
        <v>896</v>
      </c>
      <c r="BJ178" s="36" t="s">
        <v>896</v>
      </c>
      <c r="BK178" s="36" t="s">
        <v>896</v>
      </c>
      <c r="BL178" s="36" t="s">
        <v>896</v>
      </c>
      <c r="BM178" s="8">
        <v>2.9299999368959107E-6</v>
      </c>
      <c r="BN178" s="8" t="s">
        <v>896</v>
      </c>
      <c r="BO178" t="s">
        <v>677</v>
      </c>
      <c r="BP178" s="8">
        <v>0</v>
      </c>
      <c r="BQ178" s="8">
        <v>0</v>
      </c>
      <c r="BR178" s="8">
        <v>0</v>
      </c>
      <c r="BS178" s="8">
        <v>0</v>
      </c>
      <c r="BT178" s="8"/>
      <c r="BU178" s="8"/>
      <c r="BV178" s="8"/>
      <c r="BW178" s="8"/>
      <c r="BX178" s="8">
        <v>6.6443949474993444E-6</v>
      </c>
      <c r="BY178" s="8"/>
      <c r="BZ178" s="8">
        <v>1</v>
      </c>
      <c r="CA178" s="7" t="s">
        <v>896</v>
      </c>
      <c r="CB178" s="8">
        <v>5490000000</v>
      </c>
      <c r="CC178" s="8"/>
      <c r="CD178" s="8"/>
      <c r="CE178" s="8"/>
      <c r="CF178" s="8"/>
      <c r="CG178" s="8"/>
      <c r="CH178" s="8">
        <v>0</v>
      </c>
      <c r="CI178" s="8" t="s">
        <v>1144</v>
      </c>
      <c r="CJ178" s="8">
        <v>0</v>
      </c>
      <c r="CK178" s="8">
        <v>0</v>
      </c>
      <c r="CL178" s="8">
        <v>0</v>
      </c>
      <c r="CM178" s="8">
        <v>0</v>
      </c>
      <c r="CN178" s="8">
        <v>0</v>
      </c>
      <c r="CO178" s="8">
        <v>0</v>
      </c>
      <c r="CP178" s="8">
        <v>0</v>
      </c>
      <c r="CQ178" s="8">
        <v>0</v>
      </c>
      <c r="CR178" s="8">
        <v>0</v>
      </c>
      <c r="CS178" s="8">
        <v>0</v>
      </c>
      <c r="CT178" s="8">
        <v>0</v>
      </c>
      <c r="CU178" s="8">
        <v>0</v>
      </c>
      <c r="CV178" s="8">
        <v>0</v>
      </c>
      <c r="CW178" s="8">
        <v>0</v>
      </c>
      <c r="CX178" s="8">
        <v>0</v>
      </c>
      <c r="CY178" s="8">
        <v>1</v>
      </c>
      <c r="CZ178" s="9" t="str">
        <f>IFERROR(VLOOKUP(A178,'FSI2020 Results'!B:H,4,0),"")</f>
        <v/>
      </c>
      <c r="DA178" s="9" t="str">
        <f>IFERROR(VLOOKUP(A178,'FSI2020 Results'!B:H,5,0),"")</f>
        <v/>
      </c>
      <c r="DB178" s="9" t="str">
        <f>IFERROR(VLOOKUP(A178,'FSI2020 Results'!B:H,6,0),"")</f>
        <v/>
      </c>
      <c r="DC178" s="9" t="str">
        <f>IFERROR(VLOOKUP($A178,'SS2020'!$A:$AB,24,0),"")</f>
        <v/>
      </c>
      <c r="DD178" s="9" t="str">
        <f>IFERROR(VLOOKUP($A178,'SS2020'!$A:$AB,25,0),"")</f>
        <v/>
      </c>
      <c r="DE178" s="9" t="str">
        <f>IFERROR(VLOOKUP($A178,'SS2020'!$A:$AB,26,0),"")</f>
        <v/>
      </c>
      <c r="DF178" s="9" t="str">
        <f>IFERROR(VLOOKUP($A178,'SS2020'!$A:$AB,27,0),"")</f>
        <v/>
      </c>
      <c r="DG178" s="39">
        <f>IFERROR(VLOOKUP(A178,'GSW2020'!A:D,4,0),"")</f>
        <v>3.2922309856076026E-6</v>
      </c>
      <c r="DH178" s="9">
        <f>IFERROR(VLOOKUP(A178,'GSW2020'!A:E,5,0),"")</f>
        <v>1725763.75</v>
      </c>
      <c r="DI178" s="9">
        <f t="shared" si="92"/>
        <v>1</v>
      </c>
      <c r="DJ178" s="9">
        <f t="shared" si="93"/>
        <v>0</v>
      </c>
      <c r="DK178" s="9">
        <f>IFERROR(IF(INDEX('FSI2020 Results'!A:A,MATCH('Country characteristics'!A88,'FSI2020 Results'!B:B,0))&lt;11,1,0),"")</f>
        <v>0</v>
      </c>
      <c r="DL178" s="9">
        <f>IFERROR(IF(INDEX('FSI2020 Results'!A:A,MATCH('Country characteristics'!A88,'FSI2020 Results'!B:B,0))&lt;16,1,0),"")</f>
        <v>0</v>
      </c>
      <c r="DM178" s="10">
        <f t="shared" si="94"/>
        <v>0</v>
      </c>
      <c r="DN178" s="9">
        <f t="shared" si="95"/>
        <v>0</v>
      </c>
      <c r="DO178" s="9">
        <f t="shared" si="96"/>
        <v>0</v>
      </c>
      <c r="DP178" s="10">
        <f t="shared" si="97"/>
        <v>1</v>
      </c>
      <c r="DQ178" s="9">
        <f t="shared" si="98"/>
        <v>1</v>
      </c>
      <c r="DR178" s="9">
        <f t="shared" si="99"/>
        <v>0</v>
      </c>
      <c r="DS178" s="9">
        <f t="shared" si="100"/>
        <v>1</v>
      </c>
      <c r="DT178" s="10">
        <f t="shared" si="101"/>
        <v>0</v>
      </c>
      <c r="DU178" s="10">
        <f t="shared" si="102"/>
        <v>1</v>
      </c>
      <c r="DV178" s="9">
        <f t="shared" si="103"/>
        <v>1</v>
      </c>
      <c r="DW178" s="9">
        <f t="shared" si="104"/>
        <v>0</v>
      </c>
      <c r="DX178" s="9">
        <f t="shared" si="105"/>
        <v>0</v>
      </c>
      <c r="DY178" s="10">
        <f t="shared" si="106"/>
        <v>0</v>
      </c>
      <c r="DZ178" s="9">
        <f t="shared" si="107"/>
        <v>0</v>
      </c>
      <c r="EA178" s="10">
        <f t="shared" si="108"/>
        <v>0</v>
      </c>
      <c r="EB178" s="9">
        <f t="shared" si="109"/>
        <v>0</v>
      </c>
      <c r="EC178" s="9">
        <f t="shared" si="110"/>
        <v>0</v>
      </c>
      <c r="ED178" s="9">
        <f t="shared" si="111"/>
        <v>1</v>
      </c>
      <c r="EE178" s="9">
        <f t="shared" si="112"/>
        <v>0</v>
      </c>
      <c r="EF178" s="9">
        <v>1</v>
      </c>
      <c r="EG178" s="9">
        <f t="shared" si="113"/>
        <v>0</v>
      </c>
      <c r="EH178" s="9">
        <f t="shared" si="114"/>
        <v>0</v>
      </c>
      <c r="EI178" s="9">
        <f t="shared" si="115"/>
        <v>0</v>
      </c>
      <c r="EJ178" s="9">
        <f t="shared" si="116"/>
        <v>1</v>
      </c>
      <c r="EK178" s="9">
        <f t="shared" si="117"/>
        <v>0</v>
      </c>
      <c r="EL178" s="9">
        <f t="shared" si="118"/>
        <v>0</v>
      </c>
      <c r="EM178" s="9">
        <f t="shared" si="119"/>
        <v>0</v>
      </c>
      <c r="EN178" s="9">
        <f t="shared" si="120"/>
        <v>0</v>
      </c>
      <c r="EO178" s="9">
        <f t="shared" si="121"/>
        <v>0</v>
      </c>
      <c r="EP178" s="9">
        <f t="shared" si="122"/>
        <v>0</v>
      </c>
      <c r="EQ178" s="9">
        <f t="shared" si="123"/>
        <v>0</v>
      </c>
      <c r="ER178" s="9">
        <f t="shared" si="124"/>
        <v>0</v>
      </c>
      <c r="ES178" s="9">
        <f t="shared" si="125"/>
        <v>1</v>
      </c>
      <c r="ET178" s="10">
        <f t="shared" si="126"/>
        <v>0</v>
      </c>
      <c r="EU178" s="10">
        <f t="shared" si="127"/>
        <v>0</v>
      </c>
      <c r="EV178" s="10">
        <f t="shared" si="128"/>
        <v>0</v>
      </c>
      <c r="EW178" s="10">
        <f t="shared" si="129"/>
        <v>0</v>
      </c>
      <c r="EX178" s="10">
        <f t="shared" si="130"/>
        <v>0</v>
      </c>
      <c r="EY178" s="10">
        <f t="shared" si="131"/>
        <v>0</v>
      </c>
      <c r="EZ178" s="10">
        <f t="shared" si="132"/>
        <v>0</v>
      </c>
      <c r="FA178" s="10">
        <f t="shared" si="133"/>
        <v>0</v>
      </c>
      <c r="FB178" s="10">
        <f t="shared" si="134"/>
        <v>0</v>
      </c>
      <c r="FC178" s="10">
        <f t="shared" si="135"/>
        <v>0</v>
      </c>
      <c r="FD178" s="10">
        <f t="shared" si="136"/>
        <v>0</v>
      </c>
      <c r="FE178" s="10">
        <f t="shared" si="137"/>
        <v>1</v>
      </c>
    </row>
    <row r="179" spans="1:161">
      <c r="A179" s="7" t="s">
        <v>787</v>
      </c>
      <c r="D179">
        <v>0</v>
      </c>
      <c r="E179">
        <v>0</v>
      </c>
      <c r="F179" s="7" t="s">
        <v>788</v>
      </c>
      <c r="H179" s="7" t="s">
        <v>787</v>
      </c>
      <c r="I179" s="8"/>
      <c r="J179" s="7" t="s">
        <v>896</v>
      </c>
      <c r="K179" s="7" t="s">
        <v>896</v>
      </c>
      <c r="L179" s="8">
        <v>0</v>
      </c>
      <c r="M179" s="8">
        <v>0</v>
      </c>
      <c r="N179" s="8">
        <v>0</v>
      </c>
      <c r="O179" s="8">
        <v>0</v>
      </c>
      <c r="P179" s="8">
        <v>0</v>
      </c>
      <c r="Q179" s="8">
        <v>0</v>
      </c>
      <c r="R179" s="8">
        <v>0</v>
      </c>
      <c r="S179" s="8">
        <v>0</v>
      </c>
      <c r="T179" s="8">
        <v>0</v>
      </c>
      <c r="U179" s="8">
        <v>0</v>
      </c>
      <c r="V179" s="8">
        <v>0</v>
      </c>
      <c r="W179" s="8">
        <v>0</v>
      </c>
      <c r="X179" s="8">
        <v>0</v>
      </c>
      <c r="Y179" s="8">
        <v>0</v>
      </c>
      <c r="Z179" s="8">
        <v>0</v>
      </c>
      <c r="AA179" s="8">
        <v>0</v>
      </c>
      <c r="AB179" s="7" t="s">
        <v>896</v>
      </c>
      <c r="AC179" s="1">
        <v>0</v>
      </c>
      <c r="AD179" s="1">
        <v>0</v>
      </c>
      <c r="AE179" s="7" t="s">
        <v>896</v>
      </c>
      <c r="AF179" s="8"/>
      <c r="AG179" s="8"/>
      <c r="AH179" s="7" t="s">
        <v>896</v>
      </c>
      <c r="AI179" s="8"/>
      <c r="AJ179" s="8"/>
      <c r="AK179" s="8"/>
      <c r="AL179" s="8"/>
      <c r="AM179" s="8"/>
      <c r="AN179" s="8"/>
      <c r="AO179" s="36" t="s">
        <v>896</v>
      </c>
      <c r="AP179" s="36" t="s">
        <v>896</v>
      </c>
      <c r="AQ179" s="36" t="s">
        <v>896</v>
      </c>
      <c r="AR179" s="36" t="s">
        <v>896</v>
      </c>
      <c r="AS179" s="36" t="s">
        <v>896</v>
      </c>
      <c r="AT179" s="36" t="s">
        <v>896</v>
      </c>
      <c r="AU179" s="36" t="s">
        <v>896</v>
      </c>
      <c r="AV179" s="36" t="s">
        <v>896</v>
      </c>
      <c r="AW179" s="36" t="s">
        <v>896</v>
      </c>
      <c r="AX179" s="36" t="s">
        <v>896</v>
      </c>
      <c r="AY179" s="36" t="s">
        <v>896</v>
      </c>
      <c r="AZ179" s="36" t="s">
        <v>896</v>
      </c>
      <c r="BA179" s="36" t="s">
        <v>896</v>
      </c>
      <c r="BB179" s="36" t="s">
        <v>896</v>
      </c>
      <c r="BC179" s="36" t="s">
        <v>896</v>
      </c>
      <c r="BD179" s="36" t="s">
        <v>896</v>
      </c>
      <c r="BE179" s="36" t="s">
        <v>896</v>
      </c>
      <c r="BF179" s="36" t="s">
        <v>896</v>
      </c>
      <c r="BG179" s="36" t="s">
        <v>896</v>
      </c>
      <c r="BH179" s="36" t="s">
        <v>896</v>
      </c>
      <c r="BI179" s="36" t="s">
        <v>896</v>
      </c>
      <c r="BJ179" s="36" t="s">
        <v>896</v>
      </c>
      <c r="BK179" s="36" t="s">
        <v>896</v>
      </c>
      <c r="BL179" s="36" t="s">
        <v>896</v>
      </c>
      <c r="BM179" s="8"/>
      <c r="BN179" s="8" t="s">
        <v>896</v>
      </c>
      <c r="BO179" s="7" t="s">
        <v>787</v>
      </c>
      <c r="BP179" s="8">
        <v>0</v>
      </c>
      <c r="BQ179" s="8">
        <v>0</v>
      </c>
      <c r="BR179" s="8">
        <v>0</v>
      </c>
      <c r="BS179" s="8">
        <v>0</v>
      </c>
      <c r="BT179" s="8"/>
      <c r="BU179" s="8"/>
      <c r="BV179" s="8"/>
      <c r="BW179" s="8"/>
      <c r="BX179" s="8">
        <v>1.8064865630252195E-9</v>
      </c>
      <c r="BY179" s="8"/>
      <c r="BZ179" s="8"/>
      <c r="CA179" s="7" t="s">
        <v>896</v>
      </c>
      <c r="CB179" s="8"/>
      <c r="CC179" s="8"/>
      <c r="CD179" s="8"/>
      <c r="CE179" s="8"/>
      <c r="CF179" s="8"/>
      <c r="CG179" s="8"/>
      <c r="CH179" s="8">
        <v>0</v>
      </c>
      <c r="CI179" s="8" t="s">
        <v>1014</v>
      </c>
      <c r="CJ179" s="8">
        <v>0</v>
      </c>
      <c r="CK179" s="8">
        <v>0</v>
      </c>
      <c r="CL179" s="8">
        <v>0</v>
      </c>
      <c r="CM179" s="8">
        <v>0</v>
      </c>
      <c r="CN179" s="8">
        <v>0</v>
      </c>
      <c r="CO179" s="8">
        <v>0</v>
      </c>
      <c r="CP179" s="8">
        <v>0</v>
      </c>
      <c r="CQ179" s="8">
        <v>0</v>
      </c>
      <c r="CR179" s="8">
        <v>0</v>
      </c>
      <c r="CS179" s="8">
        <v>0</v>
      </c>
      <c r="CT179" s="8">
        <v>1</v>
      </c>
      <c r="CU179" s="8">
        <v>0</v>
      </c>
      <c r="CV179" s="8">
        <v>0</v>
      </c>
      <c r="CW179" s="8">
        <v>0</v>
      </c>
      <c r="CX179" s="8">
        <v>0</v>
      </c>
      <c r="CY179" s="8">
        <v>0</v>
      </c>
      <c r="CZ179" s="9" t="str">
        <f>IFERROR(VLOOKUP(A179,'FSI2020 Results'!B:H,4,0),"")</f>
        <v/>
      </c>
      <c r="DA179" s="9" t="str">
        <f>IFERROR(VLOOKUP(A179,'FSI2020 Results'!B:H,5,0),"")</f>
        <v/>
      </c>
      <c r="DB179" s="9" t="str">
        <f>IFERROR(VLOOKUP(A179,'FSI2020 Results'!B:H,6,0),"")</f>
        <v/>
      </c>
      <c r="DC179" s="9" t="str">
        <f>IFERROR(VLOOKUP($A179,'SS2020'!$A:$AB,24,0),"")</f>
        <v/>
      </c>
      <c r="DD179" s="9" t="str">
        <f>IFERROR(VLOOKUP($A179,'SS2020'!$A:$AB,25,0),"")</f>
        <v/>
      </c>
      <c r="DE179" s="9" t="str">
        <f>IFERROR(VLOOKUP($A179,'SS2020'!$A:$AB,26,0),"")</f>
        <v/>
      </c>
      <c r="DF179" s="9" t="str">
        <f>IFERROR(VLOOKUP($A179,'SS2020'!$A:$AB,27,0),"")</f>
        <v/>
      </c>
      <c r="DG179" s="39">
        <f>IFERROR(VLOOKUP(A179,'GSW2020'!A:D,4,0),"")</f>
        <v>7.3629117025575397E-8</v>
      </c>
      <c r="DH179" s="9">
        <f>IFERROR(VLOOKUP(A179,'GSW2020'!A:E,5,0),"")</f>
        <v>38595.85546875</v>
      </c>
      <c r="DI179" s="9">
        <f t="shared" si="92"/>
        <v>1</v>
      </c>
      <c r="DJ179" s="9">
        <f t="shared" si="93"/>
        <v>0</v>
      </c>
      <c r="DK179" s="9">
        <f>IFERROR(IF(INDEX('FSI2020 Results'!A:A,MATCH('Country characteristics'!A89,'FSI2020 Results'!B:B,0))&lt;11,1,0),"")</f>
        <v>0</v>
      </c>
      <c r="DL179" s="9">
        <f>IFERROR(IF(INDEX('FSI2020 Results'!A:A,MATCH('Country characteristics'!A89,'FSI2020 Results'!B:B,0))&lt;16,1,0),"")</f>
        <v>0</v>
      </c>
      <c r="DM179" s="10">
        <f t="shared" si="94"/>
        <v>0</v>
      </c>
      <c r="DN179" s="9">
        <f t="shared" si="95"/>
        <v>0</v>
      </c>
      <c r="DO179" s="9">
        <f t="shared" si="96"/>
        <v>0</v>
      </c>
      <c r="DP179" s="10">
        <f t="shared" si="97"/>
        <v>0</v>
      </c>
      <c r="DQ179" s="9">
        <f t="shared" si="98"/>
        <v>0</v>
      </c>
      <c r="DR179" s="9">
        <f t="shared" si="99"/>
        <v>0</v>
      </c>
      <c r="DS179" s="9">
        <f t="shared" si="100"/>
        <v>0</v>
      </c>
      <c r="DT179" s="10">
        <f t="shared" si="101"/>
        <v>0</v>
      </c>
      <c r="DU179" s="10">
        <f t="shared" si="102"/>
        <v>0</v>
      </c>
      <c r="DV179" s="9">
        <f t="shared" si="103"/>
        <v>0</v>
      </c>
      <c r="DW179" s="9">
        <f t="shared" si="104"/>
        <v>0</v>
      </c>
      <c r="DX179" s="9">
        <f t="shared" si="105"/>
        <v>0</v>
      </c>
      <c r="DY179" s="10">
        <f t="shared" si="106"/>
        <v>0</v>
      </c>
      <c r="DZ179" s="9">
        <f t="shared" si="107"/>
        <v>0</v>
      </c>
      <c r="EA179" s="10">
        <f t="shared" si="108"/>
        <v>0</v>
      </c>
      <c r="EB179" s="9">
        <f t="shared" si="109"/>
        <v>0</v>
      </c>
      <c r="EC179" s="9">
        <f t="shared" si="110"/>
        <v>1</v>
      </c>
      <c r="ED179" s="9">
        <f t="shared" si="111"/>
        <v>1</v>
      </c>
      <c r="EE179" s="9">
        <f t="shared" si="112"/>
        <v>0</v>
      </c>
      <c r="EF179" s="9">
        <v>1</v>
      </c>
      <c r="EG179" s="9">
        <f t="shared" si="113"/>
        <v>0</v>
      </c>
      <c r="EH179" s="9">
        <f t="shared" si="114"/>
        <v>0</v>
      </c>
      <c r="EI179" s="9">
        <f t="shared" si="115"/>
        <v>0</v>
      </c>
      <c r="EJ179" s="9">
        <f t="shared" si="116"/>
        <v>0</v>
      </c>
      <c r="EK179" s="9">
        <f t="shared" si="117"/>
        <v>0</v>
      </c>
      <c r="EL179" s="9">
        <f t="shared" si="118"/>
        <v>0</v>
      </c>
      <c r="EM179" s="9">
        <f t="shared" si="119"/>
        <v>0</v>
      </c>
      <c r="EN179" s="9">
        <f t="shared" si="120"/>
        <v>0</v>
      </c>
      <c r="EO179" s="9">
        <f t="shared" si="121"/>
        <v>0</v>
      </c>
      <c r="EP179" s="9">
        <f t="shared" si="122"/>
        <v>0</v>
      </c>
      <c r="EQ179" s="9">
        <f t="shared" si="123"/>
        <v>0</v>
      </c>
      <c r="ER179" s="9">
        <f t="shared" si="124"/>
        <v>0</v>
      </c>
      <c r="ES179" s="9">
        <f t="shared" si="125"/>
        <v>0</v>
      </c>
      <c r="ET179" s="10">
        <f t="shared" si="126"/>
        <v>0</v>
      </c>
      <c r="EU179" s="10">
        <f t="shared" si="127"/>
        <v>0</v>
      </c>
      <c r="EV179" s="10">
        <f t="shared" si="128"/>
        <v>0</v>
      </c>
      <c r="EW179" s="10">
        <f t="shared" si="129"/>
        <v>0</v>
      </c>
      <c r="EX179" s="10">
        <f t="shared" si="130"/>
        <v>0</v>
      </c>
      <c r="EY179" s="10">
        <f t="shared" si="131"/>
        <v>0</v>
      </c>
      <c r="EZ179" s="10">
        <f t="shared" si="132"/>
        <v>1</v>
      </c>
      <c r="FA179" s="10">
        <f t="shared" si="133"/>
        <v>0</v>
      </c>
      <c r="FB179" s="10">
        <f t="shared" si="134"/>
        <v>0</v>
      </c>
      <c r="FC179" s="10">
        <f t="shared" si="135"/>
        <v>0</v>
      </c>
      <c r="FD179" s="10">
        <f t="shared" si="136"/>
        <v>0</v>
      </c>
      <c r="FE179" s="10">
        <f t="shared" si="137"/>
        <v>0</v>
      </c>
    </row>
    <row r="180" spans="1:161">
      <c r="A180" t="s">
        <v>528</v>
      </c>
      <c r="D180">
        <v>0</v>
      </c>
      <c r="E180">
        <v>0</v>
      </c>
      <c r="F180" t="s">
        <v>529</v>
      </c>
      <c r="G180" t="s">
        <v>530</v>
      </c>
      <c r="H180" t="s">
        <v>528</v>
      </c>
      <c r="I180" s="8">
        <v>1</v>
      </c>
      <c r="J180" s="7" t="s">
        <v>1135</v>
      </c>
      <c r="K180" s="7" t="s">
        <v>1128</v>
      </c>
      <c r="L180" s="8">
        <v>0</v>
      </c>
      <c r="M180" s="8">
        <v>0</v>
      </c>
      <c r="N180" s="8">
        <v>0</v>
      </c>
      <c r="O180" s="8">
        <v>1</v>
      </c>
      <c r="P180" s="8">
        <v>0</v>
      </c>
      <c r="Q180" s="8">
        <v>0</v>
      </c>
      <c r="R180" s="8">
        <v>0</v>
      </c>
      <c r="S180" s="8">
        <v>0</v>
      </c>
      <c r="T180" s="8">
        <v>0</v>
      </c>
      <c r="U180" s="8">
        <v>0</v>
      </c>
      <c r="V180" s="8">
        <v>0</v>
      </c>
      <c r="W180" s="8">
        <v>0</v>
      </c>
      <c r="X180" s="8">
        <v>1</v>
      </c>
      <c r="Y180" s="8">
        <v>0</v>
      </c>
      <c r="Z180" s="8">
        <v>0</v>
      </c>
      <c r="AA180" s="8">
        <v>0</v>
      </c>
      <c r="AB180" s="7" t="s">
        <v>1135</v>
      </c>
      <c r="AC180" s="1">
        <v>1</v>
      </c>
      <c r="AD180" s="1">
        <v>0</v>
      </c>
      <c r="AE180" s="7" t="s">
        <v>1130</v>
      </c>
      <c r="AF180" s="8">
        <v>16853589311</v>
      </c>
      <c r="AG180" s="8"/>
      <c r="AH180" s="7" t="s">
        <v>896</v>
      </c>
      <c r="AI180" s="8"/>
      <c r="AJ180" s="8"/>
      <c r="AK180" s="8"/>
      <c r="AL180" s="8"/>
      <c r="AM180" s="8"/>
      <c r="AN180" s="8"/>
      <c r="AO180" s="36" t="s">
        <v>896</v>
      </c>
      <c r="AP180" s="36" t="s">
        <v>896</v>
      </c>
      <c r="AQ180" s="36" t="s">
        <v>896</v>
      </c>
      <c r="AR180" s="36" t="s">
        <v>896</v>
      </c>
      <c r="AS180" s="36" t="s">
        <v>896</v>
      </c>
      <c r="AT180" s="36" t="s">
        <v>896</v>
      </c>
      <c r="AU180" s="36" t="s">
        <v>896</v>
      </c>
      <c r="AV180" s="36" t="s">
        <v>896</v>
      </c>
      <c r="AW180" s="36" t="s">
        <v>896</v>
      </c>
      <c r="AX180" s="36" t="s">
        <v>896</v>
      </c>
      <c r="AY180" s="36" t="s">
        <v>896</v>
      </c>
      <c r="AZ180" s="36" t="s">
        <v>896</v>
      </c>
      <c r="BA180" s="36" t="s">
        <v>896</v>
      </c>
      <c r="BB180" s="36" t="s">
        <v>896</v>
      </c>
      <c r="BC180" s="36" t="s">
        <v>896</v>
      </c>
      <c r="BD180" s="36" t="s">
        <v>896</v>
      </c>
      <c r="BE180" s="36" t="s">
        <v>896</v>
      </c>
      <c r="BF180" s="36" t="s">
        <v>896</v>
      </c>
      <c r="BG180" s="36" t="s">
        <v>896</v>
      </c>
      <c r="BH180" s="36" t="s">
        <v>896</v>
      </c>
      <c r="BI180" s="36" t="s">
        <v>896</v>
      </c>
      <c r="BJ180" s="36" t="s">
        <v>896</v>
      </c>
      <c r="BK180" s="36" t="s">
        <v>896</v>
      </c>
      <c r="BL180" s="36" t="s">
        <v>896</v>
      </c>
      <c r="BM180" s="8">
        <v>3.2600000849924982E-5</v>
      </c>
      <c r="BN180" s="8" t="s">
        <v>896</v>
      </c>
      <c r="BO180" t="s">
        <v>528</v>
      </c>
      <c r="BP180" s="8">
        <v>0</v>
      </c>
      <c r="BQ180" s="8">
        <v>0</v>
      </c>
      <c r="BR180" s="8">
        <v>0</v>
      </c>
      <c r="BS180" s="8">
        <v>0</v>
      </c>
      <c r="BT180" s="8"/>
      <c r="BU180" s="8"/>
      <c r="BV180" s="8"/>
      <c r="BW180" s="8"/>
      <c r="BX180" s="8">
        <v>2.9965646697138506E-5</v>
      </c>
      <c r="BY180" s="8"/>
      <c r="BZ180" s="8">
        <v>5</v>
      </c>
      <c r="CA180" s="7" t="s">
        <v>896</v>
      </c>
      <c r="CB180" s="8">
        <v>16853589311</v>
      </c>
      <c r="CC180" s="8"/>
      <c r="CD180" s="8"/>
      <c r="CE180" s="8"/>
      <c r="CF180" s="8">
        <v>0.30000001192092896</v>
      </c>
      <c r="CG180" s="8"/>
      <c r="CH180" s="8">
        <v>0</v>
      </c>
      <c r="CI180" s="8" t="s">
        <v>1014</v>
      </c>
      <c r="CJ180" s="8">
        <v>0</v>
      </c>
      <c r="CK180" s="8">
        <v>1</v>
      </c>
      <c r="CL180" s="8">
        <v>1</v>
      </c>
      <c r="CM180" s="8">
        <v>0</v>
      </c>
      <c r="CN180" s="8">
        <v>0</v>
      </c>
      <c r="CO180" s="8">
        <v>0</v>
      </c>
      <c r="CP180" s="8">
        <v>0</v>
      </c>
      <c r="CQ180" s="8">
        <v>0</v>
      </c>
      <c r="CR180" s="8">
        <v>0</v>
      </c>
      <c r="CS180" s="8">
        <v>0</v>
      </c>
      <c r="CT180" s="8">
        <v>1</v>
      </c>
      <c r="CU180" s="8">
        <v>0</v>
      </c>
      <c r="CV180" s="8">
        <v>0</v>
      </c>
      <c r="CW180" s="8">
        <v>0</v>
      </c>
      <c r="CX180" s="8">
        <v>0</v>
      </c>
      <c r="CY180" s="8">
        <v>0</v>
      </c>
      <c r="CZ180" s="9" t="str">
        <f>IFERROR(VLOOKUP(A180,'FSI2020 Results'!B:H,4,0),"")</f>
        <v/>
      </c>
      <c r="DA180" s="9" t="str">
        <f>IFERROR(VLOOKUP(A180,'FSI2020 Results'!B:H,5,0),"")</f>
        <v/>
      </c>
      <c r="DB180" s="9" t="str">
        <f>IFERROR(VLOOKUP(A180,'FSI2020 Results'!B:H,6,0),"")</f>
        <v/>
      </c>
      <c r="DC180" s="9" t="str">
        <f>IFERROR(VLOOKUP($A180,'SS2020'!$A:$AB,24,0),"")</f>
        <v/>
      </c>
      <c r="DD180" s="9" t="str">
        <f>IFERROR(VLOOKUP($A180,'SS2020'!$A:$AB,25,0),"")</f>
        <v/>
      </c>
      <c r="DE180" s="9" t="str">
        <f>IFERROR(VLOOKUP($A180,'SS2020'!$A:$AB,26,0),"")</f>
        <v/>
      </c>
      <c r="DF180" s="9" t="str">
        <f>IFERROR(VLOOKUP($A180,'SS2020'!$A:$AB,27,0),"")</f>
        <v/>
      </c>
      <c r="DG180" s="39">
        <f>IFERROR(VLOOKUP(A180,'GSW2020'!A:D,4,0),"")</f>
        <v>4.1038900235434994E-5</v>
      </c>
      <c r="DH180" s="9">
        <f>IFERROR(VLOOKUP(A180,'GSW2020'!A:E,5,0),"")</f>
        <v>21512296</v>
      </c>
      <c r="DI180" s="9">
        <f t="shared" si="92"/>
        <v>1</v>
      </c>
      <c r="DJ180" s="9">
        <f t="shared" si="93"/>
        <v>0</v>
      </c>
      <c r="DK180" s="9">
        <f>IFERROR(IF(INDEX('FSI2020 Results'!A:A,MATCH('Country characteristics'!A90,'FSI2020 Results'!B:B,0))&lt;11,1,0),"")</f>
        <v>0</v>
      </c>
      <c r="DL180" s="9">
        <f>IFERROR(IF(INDEX('FSI2020 Results'!A:A,MATCH('Country characteristics'!A90,'FSI2020 Results'!B:B,0))&lt;16,1,0),"")</f>
        <v>0</v>
      </c>
      <c r="DM180" s="10">
        <f t="shared" si="94"/>
        <v>0</v>
      </c>
      <c r="DN180" s="9">
        <f t="shared" si="95"/>
        <v>0</v>
      </c>
      <c r="DO180" s="9">
        <f t="shared" si="96"/>
        <v>0</v>
      </c>
      <c r="DP180" s="10">
        <f t="shared" si="97"/>
        <v>0</v>
      </c>
      <c r="DQ180" s="9">
        <f t="shared" si="98"/>
        <v>0</v>
      </c>
      <c r="DR180" s="9">
        <f t="shared" si="99"/>
        <v>0</v>
      </c>
      <c r="DS180" s="9">
        <f t="shared" si="100"/>
        <v>0</v>
      </c>
      <c r="DT180" s="10">
        <f t="shared" si="101"/>
        <v>0</v>
      </c>
      <c r="DU180" s="10">
        <f t="shared" si="102"/>
        <v>0</v>
      </c>
      <c r="DV180" s="9">
        <f t="shared" si="103"/>
        <v>0</v>
      </c>
      <c r="DW180" s="9">
        <f t="shared" si="104"/>
        <v>0</v>
      </c>
      <c r="DX180" s="9">
        <f t="shared" si="105"/>
        <v>0</v>
      </c>
      <c r="DY180" s="10">
        <f t="shared" si="106"/>
        <v>0</v>
      </c>
      <c r="DZ180" s="9">
        <f t="shared" si="107"/>
        <v>0</v>
      </c>
      <c r="EA180" s="10">
        <f t="shared" si="108"/>
        <v>0</v>
      </c>
      <c r="EB180" s="9">
        <f t="shared" si="109"/>
        <v>0</v>
      </c>
      <c r="EC180" s="9">
        <f t="shared" si="110"/>
        <v>1</v>
      </c>
      <c r="ED180" s="9">
        <f t="shared" si="111"/>
        <v>1</v>
      </c>
      <c r="EE180" s="9">
        <f t="shared" si="112"/>
        <v>0</v>
      </c>
      <c r="EF180" s="9">
        <v>1</v>
      </c>
      <c r="EG180" s="9">
        <f t="shared" si="113"/>
        <v>0</v>
      </c>
      <c r="EH180" s="9">
        <f t="shared" si="114"/>
        <v>0</v>
      </c>
      <c r="EI180" s="9">
        <f t="shared" si="115"/>
        <v>0</v>
      </c>
      <c r="EJ180" s="9">
        <f t="shared" si="116"/>
        <v>0</v>
      </c>
      <c r="EK180" s="9">
        <f t="shared" si="117"/>
        <v>1</v>
      </c>
      <c r="EL180" s="9">
        <f t="shared" si="118"/>
        <v>0</v>
      </c>
      <c r="EM180" s="9">
        <f t="shared" si="119"/>
        <v>0</v>
      </c>
      <c r="EN180" s="9">
        <f t="shared" si="120"/>
        <v>1</v>
      </c>
      <c r="EO180" s="9">
        <f t="shared" si="121"/>
        <v>0</v>
      </c>
      <c r="EP180" s="9">
        <f t="shared" si="122"/>
        <v>0</v>
      </c>
      <c r="EQ180" s="9">
        <f t="shared" si="123"/>
        <v>0</v>
      </c>
      <c r="ER180" s="9">
        <f t="shared" si="124"/>
        <v>1</v>
      </c>
      <c r="ES180" s="9">
        <f t="shared" si="125"/>
        <v>0</v>
      </c>
      <c r="ET180" s="10">
        <f t="shared" si="126"/>
        <v>0</v>
      </c>
      <c r="EU180" s="10">
        <f t="shared" si="127"/>
        <v>0</v>
      </c>
      <c r="EV180" s="10">
        <f t="shared" si="128"/>
        <v>1</v>
      </c>
      <c r="EW180" s="10">
        <f t="shared" si="129"/>
        <v>1</v>
      </c>
      <c r="EX180" s="10">
        <f t="shared" si="130"/>
        <v>0</v>
      </c>
      <c r="EY180" s="10">
        <f t="shared" si="131"/>
        <v>0</v>
      </c>
      <c r="EZ180" s="10">
        <f t="shared" si="132"/>
        <v>1</v>
      </c>
      <c r="FA180" s="10">
        <f t="shared" si="133"/>
        <v>0</v>
      </c>
      <c r="FB180" s="10">
        <f t="shared" si="134"/>
        <v>0</v>
      </c>
      <c r="FC180" s="10">
        <f t="shared" si="135"/>
        <v>0</v>
      </c>
      <c r="FD180" s="10">
        <f t="shared" si="136"/>
        <v>0</v>
      </c>
      <c r="FE180" s="10">
        <f t="shared" si="137"/>
        <v>0</v>
      </c>
    </row>
    <row r="181" spans="1:161">
      <c r="A181" t="s">
        <v>534</v>
      </c>
      <c r="D181">
        <v>0</v>
      </c>
      <c r="E181">
        <v>0</v>
      </c>
      <c r="F181" t="s">
        <v>535</v>
      </c>
      <c r="G181" t="s">
        <v>536</v>
      </c>
      <c r="H181" t="s">
        <v>534</v>
      </c>
      <c r="I181" s="8">
        <v>1</v>
      </c>
      <c r="J181" s="7" t="s">
        <v>1177</v>
      </c>
      <c r="K181" s="7" t="s">
        <v>1178</v>
      </c>
      <c r="L181" s="8">
        <v>0</v>
      </c>
      <c r="M181" s="8">
        <v>0</v>
      </c>
      <c r="N181" s="8">
        <v>0</v>
      </c>
      <c r="O181" s="8">
        <v>1</v>
      </c>
      <c r="P181" s="8">
        <v>0</v>
      </c>
      <c r="Q181" s="8">
        <v>0</v>
      </c>
      <c r="R181" s="8">
        <v>0</v>
      </c>
      <c r="S181" s="8">
        <v>0</v>
      </c>
      <c r="T181" s="8">
        <v>0</v>
      </c>
      <c r="U181" s="8">
        <v>0</v>
      </c>
      <c r="V181" s="8">
        <v>0</v>
      </c>
      <c r="W181" s="8">
        <v>0</v>
      </c>
      <c r="X181" s="8">
        <v>0</v>
      </c>
      <c r="Y181" s="8">
        <v>0</v>
      </c>
      <c r="Z181" s="8">
        <v>0</v>
      </c>
      <c r="AA181" s="8">
        <v>0</v>
      </c>
      <c r="AB181" s="7" t="s">
        <v>1132</v>
      </c>
      <c r="AC181" s="1">
        <v>0</v>
      </c>
      <c r="AD181" s="1">
        <v>0</v>
      </c>
      <c r="AE181" s="7" t="s">
        <v>1136</v>
      </c>
      <c r="AF181" s="8">
        <v>17599660629</v>
      </c>
      <c r="AG181" s="8"/>
      <c r="AH181" s="7" t="s">
        <v>896</v>
      </c>
      <c r="AI181" s="8"/>
      <c r="AJ181" s="8"/>
      <c r="AK181" s="8"/>
      <c r="AL181" s="8"/>
      <c r="AM181" s="8"/>
      <c r="AN181" s="8"/>
      <c r="AO181" s="36" t="s">
        <v>896</v>
      </c>
      <c r="AP181" s="36" t="s">
        <v>896</v>
      </c>
      <c r="AQ181" s="36" t="s">
        <v>896</v>
      </c>
      <c r="AR181" s="36" t="s">
        <v>896</v>
      </c>
      <c r="AS181" s="36" t="s">
        <v>896</v>
      </c>
      <c r="AT181" s="36" t="s">
        <v>896</v>
      </c>
      <c r="AU181" s="36" t="s">
        <v>896</v>
      </c>
      <c r="AV181" s="36" t="s">
        <v>896</v>
      </c>
      <c r="AW181" s="36" t="s">
        <v>896</v>
      </c>
      <c r="AX181" s="36" t="s">
        <v>896</v>
      </c>
      <c r="AY181" s="36" t="s">
        <v>896</v>
      </c>
      <c r="AZ181" s="36" t="s">
        <v>896</v>
      </c>
      <c r="BA181" s="36" t="s">
        <v>896</v>
      </c>
      <c r="BB181" s="36" t="s">
        <v>896</v>
      </c>
      <c r="BC181" s="36" t="s">
        <v>896</v>
      </c>
      <c r="BD181" s="36" t="s">
        <v>896</v>
      </c>
      <c r="BE181" s="36" t="s">
        <v>896</v>
      </c>
      <c r="BF181" s="36" t="s">
        <v>896</v>
      </c>
      <c r="BG181" s="36" t="s">
        <v>896</v>
      </c>
      <c r="BH181" s="36" t="s">
        <v>896</v>
      </c>
      <c r="BI181" s="36" t="s">
        <v>896</v>
      </c>
      <c r="BJ181" s="36" t="s">
        <v>896</v>
      </c>
      <c r="BK181" s="36" t="s">
        <v>896</v>
      </c>
      <c r="BL181" s="36" t="s">
        <v>896</v>
      </c>
      <c r="BM181" s="8">
        <v>2.4000000848900527E-5</v>
      </c>
      <c r="BN181" s="8" t="s">
        <v>896</v>
      </c>
      <c r="BO181" t="s">
        <v>534</v>
      </c>
      <c r="BP181" s="8">
        <v>0</v>
      </c>
      <c r="BQ181" s="8">
        <v>0</v>
      </c>
      <c r="BR181" s="8">
        <v>0</v>
      </c>
      <c r="BS181" s="8">
        <v>0</v>
      </c>
      <c r="BT181" s="8"/>
      <c r="BU181" s="8"/>
      <c r="BV181" s="8"/>
      <c r="BW181" s="8"/>
      <c r="BX181" s="8">
        <v>1.9563809919536003E-4</v>
      </c>
      <c r="BY181" s="8"/>
      <c r="BZ181" s="8">
        <v>4</v>
      </c>
      <c r="CA181" s="7" t="s">
        <v>896</v>
      </c>
      <c r="CB181" s="8">
        <v>17599660629</v>
      </c>
      <c r="CC181" s="8">
        <v>403.79417419433594</v>
      </c>
      <c r="CD181" s="8"/>
      <c r="CE181" s="8"/>
      <c r="CF181" s="8">
        <v>0.15000000596046448</v>
      </c>
      <c r="CG181" s="8">
        <v>19893421.52</v>
      </c>
      <c r="CH181" s="8">
        <v>0</v>
      </c>
      <c r="CI181" s="8" t="s">
        <v>1148</v>
      </c>
      <c r="CJ181" s="8">
        <v>0</v>
      </c>
      <c r="CK181" s="8">
        <v>0</v>
      </c>
      <c r="CL181" s="8">
        <v>0</v>
      </c>
      <c r="CM181" s="8">
        <v>0</v>
      </c>
      <c r="CN181" s="8">
        <v>0</v>
      </c>
      <c r="CO181" s="8">
        <v>0</v>
      </c>
      <c r="CP181" s="8">
        <v>0</v>
      </c>
      <c r="CQ181" s="8">
        <v>0</v>
      </c>
      <c r="CR181" s="8">
        <v>0</v>
      </c>
      <c r="CS181" s="8">
        <v>0</v>
      </c>
      <c r="CT181" s="8">
        <v>0</v>
      </c>
      <c r="CU181" s="8">
        <v>1</v>
      </c>
      <c r="CV181" s="8">
        <v>0</v>
      </c>
      <c r="CW181" s="8">
        <v>0</v>
      </c>
      <c r="CX181" s="8">
        <v>0</v>
      </c>
      <c r="CY181" s="8">
        <v>0</v>
      </c>
      <c r="CZ181" s="9" t="str">
        <f>IFERROR(VLOOKUP(A181,'FSI2020 Results'!B:H,4,0),"")</f>
        <v/>
      </c>
      <c r="DA181" s="9" t="str">
        <f>IFERROR(VLOOKUP(A181,'FSI2020 Results'!B:H,5,0),"")</f>
        <v/>
      </c>
      <c r="DB181" s="9" t="str">
        <f>IFERROR(VLOOKUP(A181,'FSI2020 Results'!B:H,6,0),"")</f>
        <v/>
      </c>
      <c r="DC181" s="9" t="str">
        <f>IFERROR(VLOOKUP($A181,'SS2020'!$A:$AB,24,0),"")</f>
        <v/>
      </c>
      <c r="DD181" s="9" t="str">
        <f>IFERROR(VLOOKUP($A181,'SS2020'!$A:$AB,25,0),"")</f>
        <v/>
      </c>
      <c r="DE181" s="9" t="str">
        <f>IFERROR(VLOOKUP($A181,'SS2020'!$A:$AB,26,0),"")</f>
        <v/>
      </c>
      <c r="DF181" s="9" t="str">
        <f>IFERROR(VLOOKUP($A181,'SS2020'!$A:$AB,27,0),"")</f>
        <v/>
      </c>
      <c r="DG181" s="39">
        <f>IFERROR(VLOOKUP(A181,'GSW2020'!A:D,4,0),"")</f>
        <v>3.7950580008327961E-5</v>
      </c>
      <c r="DH181" s="9">
        <f>IFERROR(VLOOKUP(A181,'GSW2020'!A:E,5,0),"")</f>
        <v>19893422</v>
      </c>
      <c r="DI181" s="9">
        <f t="shared" si="92"/>
        <v>1</v>
      </c>
      <c r="DJ181" s="9">
        <f t="shared" si="93"/>
        <v>0</v>
      </c>
      <c r="DK181" s="9">
        <f>IFERROR(IF(INDEX('FSI2020 Results'!A:A,MATCH('Country characteristics'!A92,'FSI2020 Results'!B:B,0))&lt;11,1,0),"")</f>
        <v>0</v>
      </c>
      <c r="DL181" s="9">
        <f>IFERROR(IF(INDEX('FSI2020 Results'!A:A,MATCH('Country characteristics'!A92,'FSI2020 Results'!B:B,0))&lt;16,1,0),"")</f>
        <v>1</v>
      </c>
      <c r="DM181" s="10">
        <f t="shared" si="94"/>
        <v>0</v>
      </c>
      <c r="DN181" s="9">
        <f t="shared" si="95"/>
        <v>0</v>
      </c>
      <c r="DO181" s="9">
        <f t="shared" si="96"/>
        <v>0</v>
      </c>
      <c r="DP181" s="10">
        <f t="shared" si="97"/>
        <v>0</v>
      </c>
      <c r="DQ181" s="9">
        <f t="shared" si="98"/>
        <v>0</v>
      </c>
      <c r="DR181" s="9">
        <f t="shared" si="99"/>
        <v>0</v>
      </c>
      <c r="DS181" s="9">
        <f t="shared" si="100"/>
        <v>0</v>
      </c>
      <c r="DT181" s="10">
        <f t="shared" si="101"/>
        <v>0</v>
      </c>
      <c r="DU181" s="10">
        <f t="shared" si="102"/>
        <v>0</v>
      </c>
      <c r="DV181" s="9">
        <f t="shared" si="103"/>
        <v>0</v>
      </c>
      <c r="DW181" s="9">
        <f t="shared" si="104"/>
        <v>0</v>
      </c>
      <c r="DX181" s="9">
        <f t="shared" si="105"/>
        <v>0</v>
      </c>
      <c r="DY181" s="10">
        <f t="shared" si="106"/>
        <v>0</v>
      </c>
      <c r="DZ181" s="9">
        <f t="shared" si="107"/>
        <v>0</v>
      </c>
      <c r="EA181" s="10">
        <f t="shared" si="108"/>
        <v>0</v>
      </c>
      <c r="EB181" s="9">
        <f t="shared" si="109"/>
        <v>0</v>
      </c>
      <c r="EC181" s="9">
        <f t="shared" si="110"/>
        <v>1</v>
      </c>
      <c r="ED181" s="9">
        <f t="shared" si="111"/>
        <v>1</v>
      </c>
      <c r="EE181" s="9">
        <f t="shared" si="112"/>
        <v>0</v>
      </c>
      <c r="EF181" s="9">
        <v>1</v>
      </c>
      <c r="EG181" s="9">
        <f t="shared" si="113"/>
        <v>0</v>
      </c>
      <c r="EH181" s="9">
        <f t="shared" si="114"/>
        <v>1</v>
      </c>
      <c r="EI181" s="9">
        <f t="shared" si="115"/>
        <v>0</v>
      </c>
      <c r="EJ181" s="9">
        <f t="shared" si="116"/>
        <v>0</v>
      </c>
      <c r="EK181" s="9">
        <f t="shared" si="117"/>
        <v>0</v>
      </c>
      <c r="EL181" s="9">
        <f t="shared" si="118"/>
        <v>0</v>
      </c>
      <c r="EM181" s="9">
        <f t="shared" si="119"/>
        <v>0</v>
      </c>
      <c r="EN181" s="9">
        <f t="shared" si="120"/>
        <v>0</v>
      </c>
      <c r="EO181" s="9">
        <f t="shared" si="121"/>
        <v>0</v>
      </c>
      <c r="EP181" s="9">
        <f t="shared" si="122"/>
        <v>0</v>
      </c>
      <c r="EQ181" s="9">
        <f t="shared" si="123"/>
        <v>1</v>
      </c>
      <c r="ER181" s="9">
        <f t="shared" si="124"/>
        <v>0</v>
      </c>
      <c r="ES181" s="9">
        <f t="shared" si="125"/>
        <v>0</v>
      </c>
      <c r="ET181" s="10">
        <f t="shared" si="126"/>
        <v>0</v>
      </c>
      <c r="EU181" s="10">
        <f t="shared" si="127"/>
        <v>0</v>
      </c>
      <c r="EV181" s="10">
        <f t="shared" si="128"/>
        <v>0</v>
      </c>
      <c r="EW181" s="10">
        <f t="shared" si="129"/>
        <v>0</v>
      </c>
      <c r="EX181" s="10">
        <f t="shared" si="130"/>
        <v>0</v>
      </c>
      <c r="EY181" s="10">
        <f t="shared" si="131"/>
        <v>0</v>
      </c>
      <c r="EZ181" s="10">
        <f t="shared" si="132"/>
        <v>0</v>
      </c>
      <c r="FA181" s="10">
        <f t="shared" si="133"/>
        <v>1</v>
      </c>
      <c r="FB181" s="10">
        <f t="shared" si="134"/>
        <v>0</v>
      </c>
      <c r="FC181" s="10">
        <f t="shared" si="135"/>
        <v>0</v>
      </c>
      <c r="FD181" s="10">
        <f t="shared" si="136"/>
        <v>0</v>
      </c>
      <c r="FE181" s="10">
        <f t="shared" si="137"/>
        <v>0</v>
      </c>
    </row>
    <row r="182" spans="1:161">
      <c r="A182" t="s">
        <v>713</v>
      </c>
      <c r="D182">
        <v>0</v>
      </c>
      <c r="E182">
        <v>0</v>
      </c>
      <c r="F182" t="s">
        <v>714</v>
      </c>
      <c r="G182" t="s">
        <v>715</v>
      </c>
      <c r="H182" t="s">
        <v>713</v>
      </c>
      <c r="I182" s="8"/>
      <c r="J182" s="7" t="s">
        <v>896</v>
      </c>
      <c r="K182" s="7" t="s">
        <v>1131</v>
      </c>
      <c r="L182" s="8">
        <v>0</v>
      </c>
      <c r="M182" s="8">
        <v>0</v>
      </c>
      <c r="N182" s="8">
        <v>1</v>
      </c>
      <c r="O182" s="8">
        <v>1</v>
      </c>
      <c r="P182" s="8">
        <v>0</v>
      </c>
      <c r="Q182" s="8">
        <v>0</v>
      </c>
      <c r="R182" s="8">
        <v>0</v>
      </c>
      <c r="S182" s="8">
        <v>0</v>
      </c>
      <c r="T182" s="8">
        <v>0</v>
      </c>
      <c r="U182" s="8">
        <v>0</v>
      </c>
      <c r="V182" s="8">
        <v>1</v>
      </c>
      <c r="W182" s="8">
        <v>1</v>
      </c>
      <c r="X182" s="8">
        <v>0</v>
      </c>
      <c r="Y182" s="8">
        <v>0</v>
      </c>
      <c r="Z182" s="8">
        <v>0</v>
      </c>
      <c r="AA182" s="8">
        <v>0</v>
      </c>
      <c r="AB182" s="7" t="s">
        <v>1132</v>
      </c>
      <c r="AC182" s="1">
        <v>0</v>
      </c>
      <c r="AD182" s="1">
        <v>0</v>
      </c>
      <c r="AE182" s="7" t="s">
        <v>1133</v>
      </c>
      <c r="AF182" s="8"/>
      <c r="AG182" s="8"/>
      <c r="AH182" s="7" t="s">
        <v>896</v>
      </c>
      <c r="AI182" s="8"/>
      <c r="AJ182" s="8"/>
      <c r="AK182" s="8"/>
      <c r="AL182" s="8"/>
      <c r="AM182" s="8"/>
      <c r="AN182" s="8"/>
      <c r="AO182" s="36" t="s">
        <v>896</v>
      </c>
      <c r="AP182" s="36" t="s">
        <v>896</v>
      </c>
      <c r="AQ182" s="36" t="s">
        <v>896</v>
      </c>
      <c r="AR182" s="36" t="s">
        <v>896</v>
      </c>
      <c r="AS182" s="36" t="s">
        <v>896</v>
      </c>
      <c r="AT182" s="36" t="s">
        <v>896</v>
      </c>
      <c r="AU182" s="36" t="s">
        <v>896</v>
      </c>
      <c r="AV182" s="36" t="s">
        <v>896</v>
      </c>
      <c r="AW182" s="36" t="s">
        <v>896</v>
      </c>
      <c r="AX182" s="36" t="s">
        <v>896</v>
      </c>
      <c r="AY182" s="36" t="s">
        <v>896</v>
      </c>
      <c r="AZ182" s="36" t="s">
        <v>896</v>
      </c>
      <c r="BA182" s="36" t="s">
        <v>896</v>
      </c>
      <c r="BB182" s="36" t="s">
        <v>896</v>
      </c>
      <c r="BC182" s="36" t="s">
        <v>896</v>
      </c>
      <c r="BD182" s="36" t="s">
        <v>896</v>
      </c>
      <c r="BE182" s="36" t="s">
        <v>896</v>
      </c>
      <c r="BF182" s="36" t="s">
        <v>896</v>
      </c>
      <c r="BG182" s="36" t="s">
        <v>896</v>
      </c>
      <c r="BH182" s="36" t="s">
        <v>896</v>
      </c>
      <c r="BI182" s="36" t="s">
        <v>896</v>
      </c>
      <c r="BJ182" s="36" t="s">
        <v>896</v>
      </c>
      <c r="BK182" s="36" t="s">
        <v>896</v>
      </c>
      <c r="BL182" s="36" t="s">
        <v>896</v>
      </c>
      <c r="BM182" s="8">
        <v>2.1299999843904516E-6</v>
      </c>
      <c r="BN182" s="8" t="s">
        <v>896</v>
      </c>
      <c r="BO182" t="s">
        <v>713</v>
      </c>
      <c r="BP182" s="8">
        <v>0</v>
      </c>
      <c r="BQ182" s="8">
        <v>0</v>
      </c>
      <c r="BR182" s="8">
        <v>0</v>
      </c>
      <c r="BS182" s="8">
        <v>0</v>
      </c>
      <c r="BT182" s="8"/>
      <c r="BU182" s="8"/>
      <c r="BV182" s="8"/>
      <c r="BW182" s="8"/>
      <c r="BX182" s="8">
        <v>2.4496994759017635E-6</v>
      </c>
      <c r="BY182" s="8"/>
      <c r="BZ182" s="8">
        <v>4</v>
      </c>
      <c r="CA182" s="7" t="s">
        <v>896</v>
      </c>
      <c r="CB182" s="8">
        <v>2413000000</v>
      </c>
      <c r="CC182" s="8">
        <v>48.644495010375977</v>
      </c>
      <c r="CD182" s="8"/>
      <c r="CE182" s="8"/>
      <c r="CF182" s="8"/>
      <c r="CG182" s="8"/>
      <c r="CH182" s="8">
        <v>0</v>
      </c>
      <c r="CI182" s="8" t="s">
        <v>1153</v>
      </c>
      <c r="CJ182" s="8">
        <v>0</v>
      </c>
      <c r="CK182" s="8">
        <v>0</v>
      </c>
      <c r="CL182" s="8">
        <v>0</v>
      </c>
      <c r="CM182" s="8">
        <v>0</v>
      </c>
      <c r="CN182" s="8">
        <v>0</v>
      </c>
      <c r="CO182" s="8">
        <v>0</v>
      </c>
      <c r="CP182" s="8">
        <v>0</v>
      </c>
      <c r="CQ182" s="8">
        <v>0</v>
      </c>
      <c r="CR182" s="8">
        <v>0</v>
      </c>
      <c r="CS182" s="8">
        <v>0</v>
      </c>
      <c r="CT182" s="8">
        <v>0</v>
      </c>
      <c r="CU182" s="8">
        <v>0</v>
      </c>
      <c r="CV182" s="8">
        <v>0</v>
      </c>
      <c r="CW182" s="8">
        <v>0</v>
      </c>
      <c r="CX182" s="8">
        <v>1</v>
      </c>
      <c r="CY182" s="8">
        <v>0</v>
      </c>
      <c r="CZ182" s="9" t="str">
        <f>IFERROR(VLOOKUP(A182,'FSI2020 Results'!B:H,4,0),"")</f>
        <v/>
      </c>
      <c r="DA182" s="9" t="str">
        <f>IFERROR(VLOOKUP(A182,'FSI2020 Results'!B:H,5,0),"")</f>
        <v/>
      </c>
      <c r="DB182" s="9" t="str">
        <f>IFERROR(VLOOKUP(A182,'FSI2020 Results'!B:H,6,0),"")</f>
        <v/>
      </c>
      <c r="DC182" s="9" t="str">
        <f>IFERROR(VLOOKUP($A182,'SS2020'!$A:$AB,24,0),"")</f>
        <v/>
      </c>
      <c r="DD182" s="9" t="str">
        <f>IFERROR(VLOOKUP($A182,'SS2020'!$A:$AB,25,0),"")</f>
        <v/>
      </c>
      <c r="DE182" s="9" t="str">
        <f>IFERROR(VLOOKUP($A182,'SS2020'!$A:$AB,26,0),"")</f>
        <v/>
      </c>
      <c r="DF182" s="9" t="str">
        <f>IFERROR(VLOOKUP($A182,'SS2020'!$A:$AB,27,0),"")</f>
        <v/>
      </c>
      <c r="DG182" s="39">
        <f>IFERROR(VLOOKUP(A182,'GSW2020'!A:D,4,0),"")</f>
        <v>1.5730091718069161E-6</v>
      </c>
      <c r="DH182" s="9">
        <f>IFERROR(VLOOKUP(A182,'GSW2020'!A:E,5,0),"")</f>
        <v>824560.125</v>
      </c>
      <c r="DI182" s="9">
        <f t="shared" si="92"/>
        <v>1</v>
      </c>
      <c r="DJ182" s="9">
        <f t="shared" si="93"/>
        <v>0</v>
      </c>
      <c r="DK182" s="9">
        <f>IFERROR(IF(INDEX('FSI2020 Results'!A:A,MATCH('Country characteristics'!A97,'FSI2020 Results'!B:B,0))&lt;11,1,0),"")</f>
        <v>0</v>
      </c>
      <c r="DL182" s="9">
        <f>IFERROR(IF(INDEX('FSI2020 Results'!A:A,MATCH('Country characteristics'!A97,'FSI2020 Results'!B:B,0))&lt;16,1,0),"")</f>
        <v>0</v>
      </c>
      <c r="DM182" s="10">
        <f t="shared" si="94"/>
        <v>0</v>
      </c>
      <c r="DN182" s="9">
        <f t="shared" si="95"/>
        <v>0</v>
      </c>
      <c r="DO182" s="9">
        <f t="shared" si="96"/>
        <v>0</v>
      </c>
      <c r="DP182" s="10">
        <f t="shared" si="97"/>
        <v>1</v>
      </c>
      <c r="DQ182" s="9">
        <f t="shared" si="98"/>
        <v>1</v>
      </c>
      <c r="DR182" s="9">
        <f t="shared" si="99"/>
        <v>0</v>
      </c>
      <c r="DS182" s="9">
        <f t="shared" si="100"/>
        <v>1</v>
      </c>
      <c r="DT182" s="10">
        <f t="shared" si="101"/>
        <v>0</v>
      </c>
      <c r="DU182" s="10">
        <f t="shared" si="102"/>
        <v>1</v>
      </c>
      <c r="DV182" s="9">
        <f t="shared" si="103"/>
        <v>1</v>
      </c>
      <c r="DW182" s="9">
        <f t="shared" si="104"/>
        <v>0</v>
      </c>
      <c r="DX182" s="9">
        <f t="shared" si="105"/>
        <v>0</v>
      </c>
      <c r="DY182" s="10">
        <f t="shared" si="106"/>
        <v>0</v>
      </c>
      <c r="DZ182" s="9">
        <f t="shared" si="107"/>
        <v>0</v>
      </c>
      <c r="EA182" s="10">
        <f t="shared" si="108"/>
        <v>0</v>
      </c>
      <c r="EB182" s="9">
        <f t="shared" si="109"/>
        <v>0</v>
      </c>
      <c r="EC182" s="9">
        <f t="shared" si="110"/>
        <v>0</v>
      </c>
      <c r="ED182" s="9">
        <f t="shared" si="111"/>
        <v>1</v>
      </c>
      <c r="EE182" s="9">
        <f t="shared" si="112"/>
        <v>0</v>
      </c>
      <c r="EF182" s="9">
        <v>1</v>
      </c>
      <c r="EG182" s="9">
        <f t="shared" si="113"/>
        <v>0</v>
      </c>
      <c r="EH182" s="9">
        <f t="shared" si="114"/>
        <v>1</v>
      </c>
      <c r="EI182" s="9">
        <f t="shared" si="115"/>
        <v>0</v>
      </c>
      <c r="EJ182" s="9">
        <f t="shared" si="116"/>
        <v>0</v>
      </c>
      <c r="EK182" s="9">
        <f t="shared" si="117"/>
        <v>0</v>
      </c>
      <c r="EL182" s="9">
        <f t="shared" si="118"/>
        <v>0</v>
      </c>
      <c r="EM182" s="9">
        <f t="shared" si="119"/>
        <v>0</v>
      </c>
      <c r="EN182" s="9">
        <f t="shared" si="120"/>
        <v>0</v>
      </c>
      <c r="EO182" s="9">
        <f t="shared" si="121"/>
        <v>0</v>
      </c>
      <c r="EP182" s="9">
        <f t="shared" si="122"/>
        <v>0</v>
      </c>
      <c r="EQ182" s="9">
        <f t="shared" si="123"/>
        <v>0</v>
      </c>
      <c r="ER182" s="9">
        <f t="shared" si="124"/>
        <v>0</v>
      </c>
      <c r="ES182" s="9">
        <f t="shared" si="125"/>
        <v>1</v>
      </c>
      <c r="ET182" s="10">
        <f t="shared" si="126"/>
        <v>0</v>
      </c>
      <c r="EU182" s="10">
        <f t="shared" si="127"/>
        <v>0</v>
      </c>
      <c r="EV182" s="10">
        <f t="shared" si="128"/>
        <v>0</v>
      </c>
      <c r="EW182" s="10">
        <f t="shared" si="129"/>
        <v>0</v>
      </c>
      <c r="EX182" s="10">
        <f t="shared" si="130"/>
        <v>0</v>
      </c>
      <c r="EY182" s="10">
        <f t="shared" si="131"/>
        <v>0</v>
      </c>
      <c r="EZ182" s="10">
        <f t="shared" si="132"/>
        <v>0</v>
      </c>
      <c r="FA182" s="10">
        <f t="shared" si="133"/>
        <v>0</v>
      </c>
      <c r="FB182" s="10">
        <f t="shared" si="134"/>
        <v>0</v>
      </c>
      <c r="FC182" s="10">
        <f t="shared" si="135"/>
        <v>0</v>
      </c>
      <c r="FD182" s="10">
        <f t="shared" si="136"/>
        <v>1</v>
      </c>
      <c r="FE182" s="10">
        <f t="shared" si="137"/>
        <v>0</v>
      </c>
    </row>
    <row r="183" spans="1:161">
      <c r="A183" t="s">
        <v>789</v>
      </c>
      <c r="D183">
        <v>0</v>
      </c>
      <c r="E183">
        <v>0</v>
      </c>
      <c r="F183" t="s">
        <v>790</v>
      </c>
      <c r="G183" t="s">
        <v>791</v>
      </c>
      <c r="H183" t="s">
        <v>789</v>
      </c>
      <c r="I183" s="8"/>
      <c r="J183" s="7" t="s">
        <v>896</v>
      </c>
      <c r="K183" s="7" t="s">
        <v>896</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7" t="s">
        <v>896</v>
      </c>
      <c r="AC183" s="1">
        <v>0</v>
      </c>
      <c r="AD183" s="1">
        <v>0</v>
      </c>
      <c r="AE183" s="7" t="s">
        <v>896</v>
      </c>
      <c r="AF183" s="8"/>
      <c r="AG183" s="8"/>
      <c r="AH183" s="7" t="s">
        <v>896</v>
      </c>
      <c r="AI183" s="8"/>
      <c r="AJ183" s="8"/>
      <c r="AK183" s="8"/>
      <c r="AL183" s="8"/>
      <c r="AM183" s="8"/>
      <c r="AN183" s="8"/>
      <c r="AO183" s="36" t="s">
        <v>896</v>
      </c>
      <c r="AP183" s="36" t="s">
        <v>896</v>
      </c>
      <c r="AQ183" s="36" t="s">
        <v>896</v>
      </c>
      <c r="AR183" s="36" t="s">
        <v>896</v>
      </c>
      <c r="AS183" s="36" t="s">
        <v>896</v>
      </c>
      <c r="AT183" s="36" t="s">
        <v>896</v>
      </c>
      <c r="AU183" s="36" t="s">
        <v>896</v>
      </c>
      <c r="AV183" s="36" t="s">
        <v>896</v>
      </c>
      <c r="AW183" s="36" t="s">
        <v>896</v>
      </c>
      <c r="AX183" s="36" t="s">
        <v>896</v>
      </c>
      <c r="AY183" s="36" t="s">
        <v>896</v>
      </c>
      <c r="AZ183" s="36" t="s">
        <v>896</v>
      </c>
      <c r="BA183" s="36" t="s">
        <v>896</v>
      </c>
      <c r="BB183" s="36" t="s">
        <v>896</v>
      </c>
      <c r="BC183" s="36" t="s">
        <v>896</v>
      </c>
      <c r="BD183" s="36" t="s">
        <v>896</v>
      </c>
      <c r="BE183" s="36" t="s">
        <v>896</v>
      </c>
      <c r="BF183" s="36" t="s">
        <v>896</v>
      </c>
      <c r="BG183" s="36" t="s">
        <v>896</v>
      </c>
      <c r="BH183" s="36" t="s">
        <v>896</v>
      </c>
      <c r="BI183" s="36" t="s">
        <v>896</v>
      </c>
      <c r="BJ183" s="36" t="s">
        <v>896</v>
      </c>
      <c r="BK183" s="36" t="s">
        <v>896</v>
      </c>
      <c r="BL183" s="36" t="s">
        <v>896</v>
      </c>
      <c r="BM183" s="8">
        <v>4.4399999410416058E-7</v>
      </c>
      <c r="BN183" s="8" t="s">
        <v>896</v>
      </c>
      <c r="BO183" t="s">
        <v>789</v>
      </c>
      <c r="BP183" s="8">
        <v>0</v>
      </c>
      <c r="BQ183" s="8">
        <v>0</v>
      </c>
      <c r="BR183" s="8">
        <v>0</v>
      </c>
      <c r="BS183" s="8">
        <v>0</v>
      </c>
      <c r="BT183" s="8"/>
      <c r="BU183" s="8"/>
      <c r="BV183" s="8"/>
      <c r="BW183" s="8"/>
      <c r="BX183" s="8">
        <v>5.7918625593716084E-6</v>
      </c>
      <c r="BY183" s="8"/>
      <c r="BZ183" s="8">
        <v>0</v>
      </c>
      <c r="CA183" s="7" t="s">
        <v>896</v>
      </c>
      <c r="CB183" s="8"/>
      <c r="CC183" s="8">
        <v>0</v>
      </c>
      <c r="CD183" s="8"/>
      <c r="CE183" s="8"/>
      <c r="CF183" s="8"/>
      <c r="CG183" s="8"/>
      <c r="CH183" s="8">
        <v>0</v>
      </c>
      <c r="CI183" s="8" t="s">
        <v>1138</v>
      </c>
      <c r="CJ183" s="8">
        <v>0</v>
      </c>
      <c r="CK183" s="8">
        <v>0</v>
      </c>
      <c r="CL183" s="8">
        <v>0</v>
      </c>
      <c r="CM183" s="8">
        <v>0</v>
      </c>
      <c r="CN183" s="8">
        <v>0</v>
      </c>
      <c r="CO183" s="8">
        <v>0</v>
      </c>
      <c r="CP183" s="8">
        <v>0</v>
      </c>
      <c r="CQ183" s="8">
        <v>0</v>
      </c>
      <c r="CR183" s="8">
        <v>0</v>
      </c>
      <c r="CS183" s="8">
        <v>0</v>
      </c>
      <c r="CT183" s="8">
        <v>0</v>
      </c>
      <c r="CU183" s="8">
        <v>0</v>
      </c>
      <c r="CV183" s="8">
        <v>0</v>
      </c>
      <c r="CW183" s="8">
        <v>1</v>
      </c>
      <c r="CX183" s="8">
        <v>0</v>
      </c>
      <c r="CY183" s="8">
        <v>0</v>
      </c>
      <c r="CZ183" s="9" t="str">
        <f>IFERROR(VLOOKUP(A183,'FSI2020 Results'!B:H,4,0),"")</f>
        <v/>
      </c>
      <c r="DA183" s="9" t="str">
        <f>IFERROR(VLOOKUP(A183,'FSI2020 Results'!B:H,5,0),"")</f>
        <v/>
      </c>
      <c r="DB183" s="9" t="str">
        <f>IFERROR(VLOOKUP(A183,'FSI2020 Results'!B:H,6,0),"")</f>
        <v/>
      </c>
      <c r="DC183" s="9" t="str">
        <f>IFERROR(VLOOKUP($A183,'SS2020'!$A:$AB,24,0),"")</f>
        <v/>
      </c>
      <c r="DD183" s="9" t="str">
        <f>IFERROR(VLOOKUP($A183,'SS2020'!$A:$AB,25,0),"")</f>
        <v/>
      </c>
      <c r="DE183" s="9" t="str">
        <f>IFERROR(VLOOKUP($A183,'SS2020'!$A:$AB,26,0),"")</f>
        <v/>
      </c>
      <c r="DF183" s="9" t="str">
        <f>IFERROR(VLOOKUP($A183,'SS2020'!$A:$AB,27,0),"")</f>
        <v/>
      </c>
      <c r="DG183" s="39">
        <f>IFERROR(VLOOKUP(A183,'GSW2020'!A:D,4,0),"")</f>
        <v>6.5284730510484223E-8</v>
      </c>
      <c r="DH183" s="9">
        <f>IFERROR(VLOOKUP(A183,'GSW2020'!A:E,5,0),"")</f>
        <v>34221.78515625</v>
      </c>
      <c r="DI183" s="9">
        <f t="shared" si="92"/>
        <v>1</v>
      </c>
      <c r="DJ183" s="9">
        <f t="shared" si="93"/>
        <v>0</v>
      </c>
      <c r="DK183" s="9">
        <f>IFERROR(IF(INDEX('FSI2020 Results'!A:A,MATCH('Country characteristics'!A99,'FSI2020 Results'!B:B,0))&lt;11,1,0),"")</f>
        <v>0</v>
      </c>
      <c r="DL183" s="9">
        <f>IFERROR(IF(INDEX('FSI2020 Results'!A:A,MATCH('Country characteristics'!A99,'FSI2020 Results'!B:B,0))&lt;16,1,0),"")</f>
        <v>0</v>
      </c>
      <c r="DM183" s="10">
        <f t="shared" si="94"/>
        <v>0</v>
      </c>
      <c r="DN183" s="9">
        <f t="shared" si="95"/>
        <v>0</v>
      </c>
      <c r="DO183" s="9">
        <f t="shared" si="96"/>
        <v>0</v>
      </c>
      <c r="DP183" s="10">
        <f t="shared" si="97"/>
        <v>0</v>
      </c>
      <c r="DQ183" s="9">
        <f t="shared" si="98"/>
        <v>0</v>
      </c>
      <c r="DR183" s="9">
        <f t="shared" si="99"/>
        <v>0</v>
      </c>
      <c r="DS183" s="9">
        <f t="shared" si="100"/>
        <v>0</v>
      </c>
      <c r="DT183" s="10">
        <f t="shared" si="101"/>
        <v>0</v>
      </c>
      <c r="DU183" s="10">
        <f t="shared" si="102"/>
        <v>0</v>
      </c>
      <c r="DV183" s="9">
        <f t="shared" si="103"/>
        <v>0</v>
      </c>
      <c r="DW183" s="9">
        <f t="shared" si="104"/>
        <v>0</v>
      </c>
      <c r="DX183" s="9">
        <f t="shared" si="105"/>
        <v>0</v>
      </c>
      <c r="DY183" s="10">
        <f t="shared" si="106"/>
        <v>0</v>
      </c>
      <c r="DZ183" s="9">
        <f t="shared" si="107"/>
        <v>0</v>
      </c>
      <c r="EA183" s="10">
        <f t="shared" si="108"/>
        <v>0</v>
      </c>
      <c r="EB183" s="9">
        <f t="shared" si="109"/>
        <v>0</v>
      </c>
      <c r="EC183" s="9">
        <f t="shared" si="110"/>
        <v>1</v>
      </c>
      <c r="ED183" s="9">
        <f t="shared" si="111"/>
        <v>1</v>
      </c>
      <c r="EE183" s="9">
        <f t="shared" si="112"/>
        <v>0</v>
      </c>
      <c r="EF183" s="9">
        <v>1</v>
      </c>
      <c r="EG183" s="9">
        <f t="shared" si="113"/>
        <v>0</v>
      </c>
      <c r="EH183" s="9">
        <f t="shared" si="114"/>
        <v>0</v>
      </c>
      <c r="EI183" s="9">
        <f t="shared" si="115"/>
        <v>0</v>
      </c>
      <c r="EJ183" s="9">
        <f t="shared" si="116"/>
        <v>0</v>
      </c>
      <c r="EK183" s="9">
        <f t="shared" si="117"/>
        <v>0</v>
      </c>
      <c r="EL183" s="9">
        <f t="shared" si="118"/>
        <v>0</v>
      </c>
      <c r="EM183" s="9">
        <f t="shared" si="119"/>
        <v>0</v>
      </c>
      <c r="EN183" s="9">
        <f t="shared" si="120"/>
        <v>0</v>
      </c>
      <c r="EO183" s="9">
        <f t="shared" si="121"/>
        <v>0</v>
      </c>
      <c r="EP183" s="9">
        <f t="shared" si="122"/>
        <v>0</v>
      </c>
      <c r="EQ183" s="9">
        <f t="shared" si="123"/>
        <v>0</v>
      </c>
      <c r="ER183" s="9">
        <f t="shared" si="124"/>
        <v>0</v>
      </c>
      <c r="ES183" s="9">
        <f t="shared" si="125"/>
        <v>0</v>
      </c>
      <c r="ET183" s="10">
        <f t="shared" si="126"/>
        <v>0</v>
      </c>
      <c r="EU183" s="10">
        <f t="shared" si="127"/>
        <v>0</v>
      </c>
      <c r="EV183" s="10">
        <f t="shared" si="128"/>
        <v>0</v>
      </c>
      <c r="EW183" s="10">
        <f t="shared" si="129"/>
        <v>0</v>
      </c>
      <c r="EX183" s="10">
        <f t="shared" si="130"/>
        <v>0</v>
      </c>
      <c r="EY183" s="10">
        <f t="shared" si="131"/>
        <v>0</v>
      </c>
      <c r="EZ183" s="10">
        <f t="shared" si="132"/>
        <v>0</v>
      </c>
      <c r="FA183" s="10">
        <f t="shared" si="133"/>
        <v>0</v>
      </c>
      <c r="FB183" s="10">
        <f t="shared" si="134"/>
        <v>0</v>
      </c>
      <c r="FC183" s="10">
        <f t="shared" si="135"/>
        <v>1</v>
      </c>
      <c r="FD183" s="10">
        <f t="shared" si="136"/>
        <v>0</v>
      </c>
      <c r="FE183" s="10">
        <f t="shared" si="137"/>
        <v>0</v>
      </c>
    </row>
    <row r="184" spans="1:161">
      <c r="A184" t="s">
        <v>510</v>
      </c>
      <c r="D184">
        <v>0</v>
      </c>
      <c r="E184">
        <v>0</v>
      </c>
      <c r="F184" t="s">
        <v>511</v>
      </c>
      <c r="G184" t="s">
        <v>512</v>
      </c>
      <c r="H184" t="s">
        <v>510</v>
      </c>
      <c r="I184" s="8"/>
      <c r="J184" s="7" t="s">
        <v>896</v>
      </c>
      <c r="K184" s="7" t="s">
        <v>1128</v>
      </c>
      <c r="L184" s="8">
        <v>0</v>
      </c>
      <c r="M184" s="8">
        <v>0</v>
      </c>
      <c r="N184" s="8">
        <v>1</v>
      </c>
      <c r="O184" s="8">
        <v>0</v>
      </c>
      <c r="P184" s="8">
        <v>0</v>
      </c>
      <c r="Q184" s="8">
        <v>0</v>
      </c>
      <c r="R184" s="8">
        <v>0</v>
      </c>
      <c r="S184" s="8">
        <v>0</v>
      </c>
      <c r="T184" s="8">
        <v>0</v>
      </c>
      <c r="U184" s="8">
        <v>0</v>
      </c>
      <c r="V184" s="8">
        <v>0</v>
      </c>
      <c r="W184" s="8">
        <v>0</v>
      </c>
      <c r="X184" s="8">
        <v>0</v>
      </c>
      <c r="Y184" s="8">
        <v>0</v>
      </c>
      <c r="Z184" s="8">
        <v>1</v>
      </c>
      <c r="AA184" s="8">
        <v>0</v>
      </c>
      <c r="AB184" s="7" t="s">
        <v>1142</v>
      </c>
      <c r="AC184" s="1">
        <v>0</v>
      </c>
      <c r="AD184" s="1">
        <v>0</v>
      </c>
      <c r="AE184" s="7" t="s">
        <v>1133</v>
      </c>
      <c r="AF184" s="8">
        <v>5920000000</v>
      </c>
      <c r="AG184" s="8"/>
      <c r="AH184" s="7" t="s">
        <v>896</v>
      </c>
      <c r="AI184" s="8"/>
      <c r="AJ184" s="8"/>
      <c r="AK184" s="8"/>
      <c r="AL184" s="8"/>
      <c r="AM184" s="8"/>
      <c r="AN184" s="8"/>
      <c r="AO184" s="36" t="s">
        <v>896</v>
      </c>
      <c r="AP184" s="36" t="s">
        <v>896</v>
      </c>
      <c r="AQ184" s="36" t="s">
        <v>896</v>
      </c>
      <c r="AR184" s="36" t="s">
        <v>896</v>
      </c>
      <c r="AS184" s="36" t="s">
        <v>896</v>
      </c>
      <c r="AT184" s="36" t="s">
        <v>896</v>
      </c>
      <c r="AU184" s="36" t="s">
        <v>896</v>
      </c>
      <c r="AV184" s="36" t="s">
        <v>896</v>
      </c>
      <c r="AW184" s="36" t="s">
        <v>896</v>
      </c>
      <c r="AX184" s="36" t="s">
        <v>896</v>
      </c>
      <c r="AY184" s="36" t="s">
        <v>896</v>
      </c>
      <c r="AZ184" s="36" t="s">
        <v>896</v>
      </c>
      <c r="BA184" s="36" t="s">
        <v>896</v>
      </c>
      <c r="BB184" s="36" t="s">
        <v>896</v>
      </c>
      <c r="BC184" s="36" t="s">
        <v>896</v>
      </c>
      <c r="BD184" s="36" t="s">
        <v>896</v>
      </c>
      <c r="BE184" s="36" t="s">
        <v>896</v>
      </c>
      <c r="BF184" s="36" t="s">
        <v>896</v>
      </c>
      <c r="BG184" s="36" t="s">
        <v>896</v>
      </c>
      <c r="BH184" s="36" t="s">
        <v>896</v>
      </c>
      <c r="BI184" s="36" t="s">
        <v>896</v>
      </c>
      <c r="BJ184" s="36" t="s">
        <v>896</v>
      </c>
      <c r="BK184" s="36" t="s">
        <v>896</v>
      </c>
      <c r="BL184" s="36" t="s">
        <v>896</v>
      </c>
      <c r="BM184" s="8">
        <v>5.790000159322517E-6</v>
      </c>
      <c r="BN184" s="8" t="s">
        <v>896</v>
      </c>
      <c r="BO184" t="s">
        <v>510</v>
      </c>
      <c r="BP184" s="8">
        <v>0</v>
      </c>
      <c r="BQ184" s="8">
        <v>0</v>
      </c>
      <c r="BR184" s="8">
        <v>0</v>
      </c>
      <c r="BS184" s="8">
        <v>0</v>
      </c>
      <c r="BT184" s="8"/>
      <c r="BU184" s="8"/>
      <c r="BV184" s="8"/>
      <c r="BW184" s="8"/>
      <c r="BX184" s="8">
        <v>6.6938679147959281E-5</v>
      </c>
      <c r="BY184" s="8"/>
      <c r="BZ184" s="8">
        <v>6</v>
      </c>
      <c r="CA184" s="7" t="s">
        <v>896</v>
      </c>
      <c r="CB184" s="8">
        <v>5920000000</v>
      </c>
      <c r="CC184" s="8"/>
      <c r="CD184" s="8"/>
      <c r="CE184" s="8"/>
      <c r="CF184" s="8">
        <v>0.34999999403953552</v>
      </c>
      <c r="CG184" s="8"/>
      <c r="CH184" s="8">
        <v>0</v>
      </c>
      <c r="CI184" s="8" t="s">
        <v>1144</v>
      </c>
      <c r="CJ184" s="8">
        <v>0</v>
      </c>
      <c r="CK184" s="8">
        <v>0</v>
      </c>
      <c r="CL184" s="8">
        <v>0</v>
      </c>
      <c r="CM184" s="8">
        <v>0</v>
      </c>
      <c r="CN184" s="8">
        <v>0</v>
      </c>
      <c r="CO184" s="8">
        <v>0</v>
      </c>
      <c r="CP184" s="8">
        <v>0</v>
      </c>
      <c r="CQ184" s="8">
        <v>0</v>
      </c>
      <c r="CR184" s="8">
        <v>0</v>
      </c>
      <c r="CS184" s="8">
        <v>0</v>
      </c>
      <c r="CT184" s="8">
        <v>0</v>
      </c>
      <c r="CU184" s="8">
        <v>0</v>
      </c>
      <c r="CV184" s="8">
        <v>0</v>
      </c>
      <c r="CW184" s="8">
        <v>0</v>
      </c>
      <c r="CX184" s="8">
        <v>0</v>
      </c>
      <c r="CY184" s="8">
        <v>1</v>
      </c>
      <c r="CZ184" s="9" t="str">
        <f>IFERROR(VLOOKUP(A184,'FSI2020 Results'!B:H,4,0),"")</f>
        <v/>
      </c>
      <c r="DA184" s="9" t="str">
        <f>IFERROR(VLOOKUP(A184,'FSI2020 Results'!B:H,5,0),"")</f>
        <v/>
      </c>
      <c r="DB184" s="9" t="str">
        <f>IFERROR(VLOOKUP(A184,'FSI2020 Results'!B:H,6,0),"")</f>
        <v/>
      </c>
      <c r="DC184" s="9" t="str">
        <f>IFERROR(VLOOKUP($A184,'SS2020'!$A:$AB,24,0),"")</f>
        <v/>
      </c>
      <c r="DD184" s="9" t="str">
        <f>IFERROR(VLOOKUP($A184,'SS2020'!$A:$AB,25,0),"")</f>
        <v/>
      </c>
      <c r="DE184" s="9" t="str">
        <f>IFERROR(VLOOKUP($A184,'SS2020'!$A:$AB,26,0),"")</f>
        <v/>
      </c>
      <c r="DF184" s="9" t="str">
        <f>IFERROR(VLOOKUP($A184,'SS2020'!$A:$AB,27,0),"")</f>
        <v/>
      </c>
      <c r="DG184" s="39">
        <f>IFERROR(VLOOKUP(A184,'GSW2020'!A:D,4,0),"")</f>
        <v>1.1540557170519605E-4</v>
      </c>
      <c r="DH184" s="9">
        <f>IFERROR(VLOOKUP(A184,'GSW2020'!A:E,5,0),"")</f>
        <v>60494772</v>
      </c>
      <c r="DI184" s="9">
        <f t="shared" si="92"/>
        <v>1</v>
      </c>
      <c r="DJ184" s="9">
        <f t="shared" si="93"/>
        <v>0</v>
      </c>
      <c r="DK184" s="9">
        <f>IFERROR(IF(INDEX('FSI2020 Results'!A:A,MATCH('Country characteristics'!A100,'FSI2020 Results'!B:B,0))&lt;11,1,0),"")</f>
        <v>0</v>
      </c>
      <c r="DL184" s="9">
        <f>IFERROR(IF(INDEX('FSI2020 Results'!A:A,MATCH('Country characteristics'!A100,'FSI2020 Results'!B:B,0))&lt;16,1,0),"")</f>
        <v>0</v>
      </c>
      <c r="DM184" s="10">
        <f t="shared" si="94"/>
        <v>0</v>
      </c>
      <c r="DN184" s="9">
        <f t="shared" si="95"/>
        <v>0</v>
      </c>
      <c r="DO184" s="9">
        <f t="shared" si="96"/>
        <v>0</v>
      </c>
      <c r="DP184" s="10">
        <f t="shared" si="97"/>
        <v>0</v>
      </c>
      <c r="DQ184" s="9">
        <f t="shared" si="98"/>
        <v>0</v>
      </c>
      <c r="DR184" s="9">
        <f t="shared" si="99"/>
        <v>0</v>
      </c>
      <c r="DS184" s="9">
        <f t="shared" si="100"/>
        <v>0</v>
      </c>
      <c r="DT184" s="10">
        <f t="shared" si="101"/>
        <v>0</v>
      </c>
      <c r="DU184" s="10">
        <f t="shared" si="102"/>
        <v>1</v>
      </c>
      <c r="DV184" s="9">
        <f t="shared" si="103"/>
        <v>1</v>
      </c>
      <c r="DW184" s="9">
        <f t="shared" si="104"/>
        <v>0</v>
      </c>
      <c r="DX184" s="9">
        <f t="shared" si="105"/>
        <v>0</v>
      </c>
      <c r="DY184" s="10">
        <f t="shared" si="106"/>
        <v>0</v>
      </c>
      <c r="DZ184" s="9">
        <f t="shared" si="107"/>
        <v>0</v>
      </c>
      <c r="EA184" s="10">
        <f t="shared" si="108"/>
        <v>0</v>
      </c>
      <c r="EB184" s="9">
        <f t="shared" si="109"/>
        <v>0</v>
      </c>
      <c r="EC184" s="9">
        <f t="shared" si="110"/>
        <v>0</v>
      </c>
      <c r="ED184" s="9">
        <f t="shared" si="111"/>
        <v>1</v>
      </c>
      <c r="EE184" s="9">
        <f t="shared" si="112"/>
        <v>0</v>
      </c>
      <c r="EF184" s="9">
        <v>1</v>
      </c>
      <c r="EG184" s="9">
        <f t="shared" si="113"/>
        <v>0</v>
      </c>
      <c r="EH184" s="9">
        <f t="shared" si="114"/>
        <v>0</v>
      </c>
      <c r="EI184" s="9">
        <f t="shared" si="115"/>
        <v>0</v>
      </c>
      <c r="EJ184" s="9">
        <f t="shared" si="116"/>
        <v>1</v>
      </c>
      <c r="EK184" s="9">
        <f t="shared" si="117"/>
        <v>0</v>
      </c>
      <c r="EL184" s="9">
        <f t="shared" si="118"/>
        <v>0</v>
      </c>
      <c r="EM184" s="9">
        <f t="shared" si="119"/>
        <v>0</v>
      </c>
      <c r="EN184" s="9">
        <f t="shared" si="120"/>
        <v>0</v>
      </c>
      <c r="EO184" s="9">
        <f t="shared" si="121"/>
        <v>0</v>
      </c>
      <c r="EP184" s="9">
        <f t="shared" si="122"/>
        <v>0</v>
      </c>
      <c r="EQ184" s="9">
        <f t="shared" si="123"/>
        <v>0</v>
      </c>
      <c r="ER184" s="9">
        <f t="shared" si="124"/>
        <v>0</v>
      </c>
      <c r="ES184" s="9">
        <f t="shared" si="125"/>
        <v>1</v>
      </c>
      <c r="ET184" s="10">
        <f t="shared" si="126"/>
        <v>0</v>
      </c>
      <c r="EU184" s="10">
        <f t="shared" si="127"/>
        <v>0</v>
      </c>
      <c r="EV184" s="10">
        <f t="shared" si="128"/>
        <v>0</v>
      </c>
      <c r="EW184" s="10">
        <f t="shared" si="129"/>
        <v>0</v>
      </c>
      <c r="EX184" s="10">
        <f t="shared" si="130"/>
        <v>0</v>
      </c>
      <c r="EY184" s="10">
        <f t="shared" si="131"/>
        <v>0</v>
      </c>
      <c r="EZ184" s="10">
        <f t="shared" si="132"/>
        <v>0</v>
      </c>
      <c r="FA184" s="10">
        <f t="shared" si="133"/>
        <v>0</v>
      </c>
      <c r="FB184" s="10">
        <f t="shared" si="134"/>
        <v>0</v>
      </c>
      <c r="FC184" s="10">
        <f t="shared" si="135"/>
        <v>0</v>
      </c>
      <c r="FD184" s="10">
        <f t="shared" si="136"/>
        <v>0</v>
      </c>
      <c r="FE184" s="10">
        <f t="shared" si="137"/>
        <v>1</v>
      </c>
    </row>
    <row r="185" spans="1:161">
      <c r="A185" t="s">
        <v>549</v>
      </c>
      <c r="D185">
        <v>0</v>
      </c>
      <c r="E185">
        <v>0</v>
      </c>
      <c r="F185" t="s">
        <v>550</v>
      </c>
      <c r="G185" t="s">
        <v>551</v>
      </c>
      <c r="H185" t="s">
        <v>549</v>
      </c>
      <c r="I185" s="8">
        <v>1</v>
      </c>
      <c r="J185" s="7" t="s">
        <v>1138</v>
      </c>
      <c r="K185" s="7" t="s">
        <v>1128</v>
      </c>
      <c r="L185" s="8">
        <v>0</v>
      </c>
      <c r="M185" s="8">
        <v>0</v>
      </c>
      <c r="N185" s="8">
        <v>0</v>
      </c>
      <c r="O185" s="8">
        <v>0</v>
      </c>
      <c r="P185" s="8">
        <v>0</v>
      </c>
      <c r="Q185" s="8">
        <v>0</v>
      </c>
      <c r="R185" s="8">
        <v>0</v>
      </c>
      <c r="S185" s="8">
        <v>0</v>
      </c>
      <c r="T185" s="8">
        <v>0</v>
      </c>
      <c r="U185" s="8">
        <v>0</v>
      </c>
      <c r="V185" s="8">
        <v>0</v>
      </c>
      <c r="W185" s="8">
        <v>0</v>
      </c>
      <c r="X185" s="8">
        <v>0</v>
      </c>
      <c r="Y185" s="8">
        <v>0</v>
      </c>
      <c r="Z185" s="8">
        <v>0</v>
      </c>
      <c r="AA185" s="8">
        <v>0</v>
      </c>
      <c r="AB185" s="7" t="s">
        <v>1137</v>
      </c>
      <c r="AC185" s="1">
        <v>0</v>
      </c>
      <c r="AD185" s="1">
        <v>1</v>
      </c>
      <c r="AE185" s="7" t="s">
        <v>1130</v>
      </c>
      <c r="AF185" s="8">
        <v>3878662621</v>
      </c>
      <c r="AG185" s="8"/>
      <c r="AH185" s="7" t="s">
        <v>896</v>
      </c>
      <c r="AI185" s="8"/>
      <c r="AJ185" s="8"/>
      <c r="AK185" s="8"/>
      <c r="AL185" s="8"/>
      <c r="AM185" s="8"/>
      <c r="AN185" s="8"/>
      <c r="AO185" s="36" t="s">
        <v>896</v>
      </c>
      <c r="AP185" s="36" t="s">
        <v>896</v>
      </c>
      <c r="AQ185" s="36" t="s">
        <v>896</v>
      </c>
      <c r="AR185" s="36" t="s">
        <v>896</v>
      </c>
      <c r="AS185" s="36" t="s">
        <v>896</v>
      </c>
      <c r="AT185" s="36" t="s">
        <v>896</v>
      </c>
      <c r="AU185" s="36" t="s">
        <v>896</v>
      </c>
      <c r="AV185" s="36" t="s">
        <v>896</v>
      </c>
      <c r="AW185" s="36" t="s">
        <v>896</v>
      </c>
      <c r="AX185" s="36" t="s">
        <v>896</v>
      </c>
      <c r="AY185" s="36" t="s">
        <v>896</v>
      </c>
      <c r="AZ185" s="36" t="s">
        <v>896</v>
      </c>
      <c r="BA185" s="36" t="s">
        <v>896</v>
      </c>
      <c r="BB185" s="36" t="s">
        <v>896</v>
      </c>
      <c r="BC185" s="36" t="s">
        <v>896</v>
      </c>
      <c r="BD185" s="36" t="s">
        <v>896</v>
      </c>
      <c r="BE185" s="36" t="s">
        <v>896</v>
      </c>
      <c r="BF185" s="36" t="s">
        <v>896</v>
      </c>
      <c r="BG185" s="36" t="s">
        <v>896</v>
      </c>
      <c r="BH185" s="36" t="s">
        <v>896</v>
      </c>
      <c r="BI185" s="36" t="s">
        <v>896</v>
      </c>
      <c r="BJ185" s="36" t="s">
        <v>896</v>
      </c>
      <c r="BK185" s="36" t="s">
        <v>896</v>
      </c>
      <c r="BL185" s="36" t="s">
        <v>896</v>
      </c>
      <c r="BM185" s="8">
        <v>3.1999999919207767E-5</v>
      </c>
      <c r="BN185" s="8" t="s">
        <v>896</v>
      </c>
      <c r="BO185" t="s">
        <v>549</v>
      </c>
      <c r="BP185" s="8">
        <v>0</v>
      </c>
      <c r="BQ185" s="8">
        <v>0</v>
      </c>
      <c r="BR185" s="8">
        <v>0</v>
      </c>
      <c r="BS185" s="8">
        <v>0</v>
      </c>
      <c r="BT185" s="8"/>
      <c r="BU185" s="8"/>
      <c r="BV185" s="8"/>
      <c r="BW185" s="8"/>
      <c r="BX185" s="8">
        <v>6.2133709276697436E-6</v>
      </c>
      <c r="BY185" s="8"/>
      <c r="BZ185" s="8">
        <v>0</v>
      </c>
      <c r="CA185" s="7" t="s">
        <v>896</v>
      </c>
      <c r="CB185" s="8">
        <v>3878662621</v>
      </c>
      <c r="CC185" s="8">
        <v>0</v>
      </c>
      <c r="CD185" s="8"/>
      <c r="CE185" s="8"/>
      <c r="CF185" s="8"/>
      <c r="CG185" s="8">
        <v>15311880</v>
      </c>
      <c r="CH185" s="8">
        <v>0</v>
      </c>
      <c r="CI185" s="8" t="s">
        <v>1138</v>
      </c>
      <c r="CJ185" s="8">
        <v>0</v>
      </c>
      <c r="CK185" s="8">
        <v>0</v>
      </c>
      <c r="CL185" s="8">
        <v>0</v>
      </c>
      <c r="CM185" s="8">
        <v>0</v>
      </c>
      <c r="CN185" s="8">
        <v>0</v>
      </c>
      <c r="CO185" s="8">
        <v>0</v>
      </c>
      <c r="CP185" s="8">
        <v>0</v>
      </c>
      <c r="CQ185" s="8">
        <v>1</v>
      </c>
      <c r="CR185" s="8">
        <v>0</v>
      </c>
      <c r="CS185" s="8">
        <v>0</v>
      </c>
      <c r="CT185" s="8">
        <v>0</v>
      </c>
      <c r="CU185" s="8">
        <v>0</v>
      </c>
      <c r="CV185" s="8">
        <v>0</v>
      </c>
      <c r="CW185" s="8">
        <v>1</v>
      </c>
      <c r="CX185" s="8">
        <v>0</v>
      </c>
      <c r="CY185" s="8">
        <v>0</v>
      </c>
      <c r="CZ185" s="9" t="str">
        <f>IFERROR(VLOOKUP(A185,'FSI2020 Results'!B:H,4,0),"")</f>
        <v/>
      </c>
      <c r="DA185" s="9" t="str">
        <f>IFERROR(VLOOKUP(A185,'FSI2020 Results'!B:H,5,0),"")</f>
        <v/>
      </c>
      <c r="DB185" s="9" t="str">
        <f>IFERROR(VLOOKUP(A185,'FSI2020 Results'!B:H,6,0),"")</f>
        <v/>
      </c>
      <c r="DC185" s="9" t="str">
        <f>IFERROR(VLOOKUP($A185,'SS2020'!$A:$AB,24,0),"")</f>
        <v/>
      </c>
      <c r="DD185" s="9" t="str">
        <f>IFERROR(VLOOKUP($A185,'SS2020'!$A:$AB,25,0),"")</f>
        <v/>
      </c>
      <c r="DE185" s="9" t="str">
        <f>IFERROR(VLOOKUP($A185,'SS2020'!$A:$AB,26,0),"")</f>
        <v/>
      </c>
      <c r="DF185" s="9" t="str">
        <f>IFERROR(VLOOKUP($A185,'SS2020'!$A:$AB,27,0),"")</f>
        <v/>
      </c>
      <c r="DG185" s="39">
        <f>IFERROR(VLOOKUP(A185,'GSW2020'!A:D,4,0),"")</f>
        <v>2.9210397769929841E-5</v>
      </c>
      <c r="DH185" s="9">
        <f>IFERROR(VLOOKUP(A185,'GSW2020'!A:E,5,0),"")</f>
        <v>15311880</v>
      </c>
      <c r="DI185" s="9">
        <f t="shared" si="92"/>
        <v>1</v>
      </c>
      <c r="DJ185" s="9">
        <f t="shared" si="93"/>
        <v>0</v>
      </c>
      <c r="DK185" s="9">
        <f>IFERROR(IF(INDEX('FSI2020 Results'!A:A,MATCH('Country characteristics'!A103,'FSI2020 Results'!B:B,0))&lt;11,1,0),"")</f>
        <v>0</v>
      </c>
      <c r="DL185" s="9">
        <f>IFERROR(IF(INDEX('FSI2020 Results'!A:A,MATCH('Country characteristics'!A103,'FSI2020 Results'!B:B,0))&lt;16,1,0),"")</f>
        <v>0</v>
      </c>
      <c r="DM185" s="10">
        <f t="shared" si="94"/>
        <v>0</v>
      </c>
      <c r="DN185" s="9">
        <f t="shared" si="95"/>
        <v>0</v>
      </c>
      <c r="DO185" s="9">
        <f t="shared" si="96"/>
        <v>0</v>
      </c>
      <c r="DP185" s="10">
        <f t="shared" si="97"/>
        <v>0</v>
      </c>
      <c r="DQ185" s="9">
        <f t="shared" si="98"/>
        <v>0</v>
      </c>
      <c r="DR185" s="9">
        <f t="shared" si="99"/>
        <v>0</v>
      </c>
      <c r="DS185" s="9">
        <f t="shared" si="100"/>
        <v>0</v>
      </c>
      <c r="DT185" s="10">
        <f t="shared" si="101"/>
        <v>0</v>
      </c>
      <c r="DU185" s="10">
        <f t="shared" si="102"/>
        <v>0</v>
      </c>
      <c r="DV185" s="9">
        <f t="shared" si="103"/>
        <v>0</v>
      </c>
      <c r="DW185" s="9">
        <f t="shared" si="104"/>
        <v>0</v>
      </c>
      <c r="DX185" s="9">
        <f t="shared" si="105"/>
        <v>0</v>
      </c>
      <c r="DY185" s="10">
        <f t="shared" si="106"/>
        <v>0</v>
      </c>
      <c r="DZ185" s="9">
        <f t="shared" si="107"/>
        <v>0</v>
      </c>
      <c r="EA185" s="10">
        <f t="shared" si="108"/>
        <v>0</v>
      </c>
      <c r="EB185" s="9">
        <f t="shared" si="109"/>
        <v>0</v>
      </c>
      <c r="EC185" s="9">
        <f t="shared" si="110"/>
        <v>1</v>
      </c>
      <c r="ED185" s="9">
        <f t="shared" si="111"/>
        <v>1</v>
      </c>
      <c r="EE185" s="9">
        <f t="shared" si="112"/>
        <v>0</v>
      </c>
      <c r="EF185" s="9">
        <v>1</v>
      </c>
      <c r="EG185" s="9">
        <f t="shared" si="113"/>
        <v>0</v>
      </c>
      <c r="EH185" s="9">
        <f t="shared" si="114"/>
        <v>0</v>
      </c>
      <c r="EI185" s="9">
        <f t="shared" si="115"/>
        <v>0</v>
      </c>
      <c r="EJ185" s="9">
        <f t="shared" si="116"/>
        <v>0</v>
      </c>
      <c r="EK185" s="9">
        <f t="shared" si="117"/>
        <v>0</v>
      </c>
      <c r="EL185" s="9">
        <f t="shared" si="118"/>
        <v>1</v>
      </c>
      <c r="EM185" s="9">
        <f t="shared" si="119"/>
        <v>0</v>
      </c>
      <c r="EN185" s="9">
        <f t="shared" si="120"/>
        <v>0</v>
      </c>
      <c r="EO185" s="9">
        <f t="shared" si="121"/>
        <v>1</v>
      </c>
      <c r="EP185" s="9">
        <f t="shared" si="122"/>
        <v>0</v>
      </c>
      <c r="EQ185" s="9">
        <f t="shared" si="123"/>
        <v>0</v>
      </c>
      <c r="ER185" s="9">
        <f t="shared" si="124"/>
        <v>1</v>
      </c>
      <c r="ES185" s="9">
        <f t="shared" si="125"/>
        <v>0</v>
      </c>
      <c r="ET185" s="10">
        <f t="shared" si="126"/>
        <v>0</v>
      </c>
      <c r="EU185" s="10">
        <f t="shared" si="127"/>
        <v>0</v>
      </c>
      <c r="EV185" s="10">
        <f t="shared" si="128"/>
        <v>0</v>
      </c>
      <c r="EW185" s="10">
        <f t="shared" si="129"/>
        <v>0</v>
      </c>
      <c r="EX185" s="10">
        <f t="shared" si="130"/>
        <v>0</v>
      </c>
      <c r="EY185" s="10">
        <f t="shared" si="131"/>
        <v>1</v>
      </c>
      <c r="EZ185" s="10">
        <f t="shared" si="132"/>
        <v>0</v>
      </c>
      <c r="FA185" s="10">
        <f t="shared" si="133"/>
        <v>0</v>
      </c>
      <c r="FB185" s="10">
        <f t="shared" si="134"/>
        <v>0</v>
      </c>
      <c r="FC185" s="10">
        <f t="shared" si="135"/>
        <v>1</v>
      </c>
      <c r="FD185" s="10">
        <f t="shared" si="136"/>
        <v>0</v>
      </c>
      <c r="FE185" s="10">
        <f t="shared" si="137"/>
        <v>0</v>
      </c>
    </row>
    <row r="186" spans="1:161">
      <c r="A186" t="s">
        <v>558</v>
      </c>
      <c r="D186">
        <v>0</v>
      </c>
      <c r="E186">
        <v>0</v>
      </c>
      <c r="F186" t="s">
        <v>559</v>
      </c>
      <c r="G186" t="s">
        <v>560</v>
      </c>
      <c r="H186" t="s">
        <v>558</v>
      </c>
      <c r="I186" s="8">
        <v>1</v>
      </c>
      <c r="J186" s="7" t="s">
        <v>1135</v>
      </c>
      <c r="K186" s="7" t="s">
        <v>1128</v>
      </c>
      <c r="L186" s="8">
        <v>0</v>
      </c>
      <c r="M186" s="8">
        <v>0</v>
      </c>
      <c r="N186" s="8">
        <v>0</v>
      </c>
      <c r="O186" s="8">
        <v>0</v>
      </c>
      <c r="P186" s="8">
        <v>0</v>
      </c>
      <c r="Q186" s="8">
        <v>0</v>
      </c>
      <c r="R186" s="8">
        <v>0</v>
      </c>
      <c r="S186" s="8">
        <v>0</v>
      </c>
      <c r="T186" s="8">
        <v>0</v>
      </c>
      <c r="U186" s="8">
        <v>0</v>
      </c>
      <c r="V186" s="8">
        <v>0</v>
      </c>
      <c r="W186" s="8">
        <v>0</v>
      </c>
      <c r="X186" s="8">
        <v>0</v>
      </c>
      <c r="Y186" s="8">
        <v>0</v>
      </c>
      <c r="Z186" s="8">
        <v>0</v>
      </c>
      <c r="AA186" s="8">
        <v>0</v>
      </c>
      <c r="AB186" s="7" t="s">
        <v>1135</v>
      </c>
      <c r="AC186" s="1">
        <v>1</v>
      </c>
      <c r="AD186" s="1">
        <v>0</v>
      </c>
      <c r="AE186" s="7" t="s">
        <v>1166</v>
      </c>
      <c r="AF186" s="8">
        <v>10907214994</v>
      </c>
      <c r="AG186" s="8"/>
      <c r="AH186" s="7" t="s">
        <v>896</v>
      </c>
      <c r="AI186" s="8"/>
      <c r="AJ186" s="8"/>
      <c r="AK186" s="8"/>
      <c r="AL186" s="8"/>
      <c r="AM186" s="8"/>
      <c r="AN186" s="8"/>
      <c r="AO186" s="36" t="s">
        <v>896</v>
      </c>
      <c r="AP186" s="36" t="s">
        <v>896</v>
      </c>
      <c r="AQ186" s="36" t="s">
        <v>896</v>
      </c>
      <c r="AR186" s="36" t="s">
        <v>896</v>
      </c>
      <c r="AS186" s="36" t="s">
        <v>896</v>
      </c>
      <c r="AT186" s="36" t="s">
        <v>896</v>
      </c>
      <c r="AU186" s="36" t="s">
        <v>896</v>
      </c>
      <c r="AV186" s="36" t="s">
        <v>896</v>
      </c>
      <c r="AW186" s="36" t="s">
        <v>896</v>
      </c>
      <c r="AX186" s="36" t="s">
        <v>896</v>
      </c>
      <c r="AY186" s="36" t="s">
        <v>896</v>
      </c>
      <c r="AZ186" s="36" t="s">
        <v>896</v>
      </c>
      <c r="BA186" s="36" t="s">
        <v>896</v>
      </c>
      <c r="BB186" s="36" t="s">
        <v>896</v>
      </c>
      <c r="BC186" s="36" t="s">
        <v>896</v>
      </c>
      <c r="BD186" s="36" t="s">
        <v>896</v>
      </c>
      <c r="BE186" s="36" t="s">
        <v>896</v>
      </c>
      <c r="BF186" s="36" t="s">
        <v>896</v>
      </c>
      <c r="BG186" s="36" t="s">
        <v>896</v>
      </c>
      <c r="BH186" s="36" t="s">
        <v>896</v>
      </c>
      <c r="BI186" s="36" t="s">
        <v>896</v>
      </c>
      <c r="BJ186" s="36" t="s">
        <v>896</v>
      </c>
      <c r="BK186" s="36" t="s">
        <v>896</v>
      </c>
      <c r="BL186" s="36" t="s">
        <v>896</v>
      </c>
      <c r="BM186" s="8">
        <v>2.0699999367934652E-6</v>
      </c>
      <c r="BN186" s="8" t="s">
        <v>896</v>
      </c>
      <c r="BO186" t="s">
        <v>558</v>
      </c>
      <c r="BP186" s="8">
        <v>0</v>
      </c>
      <c r="BQ186" s="8">
        <v>0</v>
      </c>
      <c r="BR186" s="8">
        <v>0</v>
      </c>
      <c r="BS186" s="8">
        <v>0</v>
      </c>
      <c r="BT186" s="8"/>
      <c r="BU186" s="8"/>
      <c r="BV186" s="8"/>
      <c r="BW186" s="8"/>
      <c r="BX186" s="8">
        <v>5.8687281729455958E-6</v>
      </c>
      <c r="BY186" s="8"/>
      <c r="BZ186" s="8">
        <v>2</v>
      </c>
      <c r="CA186" s="7" t="s">
        <v>896</v>
      </c>
      <c r="CB186" s="8">
        <v>10907214994</v>
      </c>
      <c r="CC186" s="8"/>
      <c r="CD186" s="8"/>
      <c r="CE186" s="8"/>
      <c r="CF186" s="8">
        <v>0.34999999403953552</v>
      </c>
      <c r="CG186" s="8">
        <v>13840000</v>
      </c>
      <c r="CH186" s="8">
        <v>0</v>
      </c>
      <c r="CI186" s="8" t="s">
        <v>1014</v>
      </c>
      <c r="CJ186" s="8">
        <v>0</v>
      </c>
      <c r="CK186" s="8">
        <v>0</v>
      </c>
      <c r="CL186" s="8">
        <v>1</v>
      </c>
      <c r="CM186" s="8">
        <v>0</v>
      </c>
      <c r="CN186" s="8">
        <v>0</v>
      </c>
      <c r="CO186" s="8">
        <v>0</v>
      </c>
      <c r="CP186" s="8">
        <v>0</v>
      </c>
      <c r="CQ186" s="8">
        <v>0</v>
      </c>
      <c r="CR186" s="8">
        <v>0</v>
      </c>
      <c r="CS186" s="8">
        <v>0</v>
      </c>
      <c r="CT186" s="8">
        <v>1</v>
      </c>
      <c r="CU186" s="8">
        <v>0</v>
      </c>
      <c r="CV186" s="8">
        <v>0</v>
      </c>
      <c r="CW186" s="8">
        <v>0</v>
      </c>
      <c r="CX186" s="8">
        <v>0</v>
      </c>
      <c r="CY186" s="8">
        <v>0</v>
      </c>
      <c r="CZ186" s="9" t="str">
        <f>IFERROR(VLOOKUP(A186,'FSI2020 Results'!B:H,4,0),"")</f>
        <v/>
      </c>
      <c r="DA186" s="9" t="str">
        <f>IFERROR(VLOOKUP(A186,'FSI2020 Results'!B:H,5,0),"")</f>
        <v/>
      </c>
      <c r="DB186" s="9" t="str">
        <f>IFERROR(VLOOKUP(A186,'FSI2020 Results'!B:H,6,0),"")</f>
        <v/>
      </c>
      <c r="DC186" s="9" t="str">
        <f>IFERROR(VLOOKUP($A186,'SS2020'!$A:$AB,24,0),"")</f>
        <v/>
      </c>
      <c r="DD186" s="9" t="str">
        <f>IFERROR(VLOOKUP($A186,'SS2020'!$A:$AB,25,0),"")</f>
        <v/>
      </c>
      <c r="DE186" s="9" t="str">
        <f>IFERROR(VLOOKUP($A186,'SS2020'!$A:$AB,26,0),"")</f>
        <v/>
      </c>
      <c r="DF186" s="9" t="str">
        <f>IFERROR(VLOOKUP($A186,'SS2020'!$A:$AB,27,0),"")</f>
        <v/>
      </c>
      <c r="DG186" s="39">
        <f>IFERROR(VLOOKUP(A186,'GSW2020'!A:D,4,0),"")</f>
        <v>2.6402498406241648E-5</v>
      </c>
      <c r="DH186" s="9">
        <f>IFERROR(VLOOKUP(A186,'GSW2020'!A:E,5,0),"")</f>
        <v>13840000</v>
      </c>
      <c r="DI186" s="9">
        <f t="shared" si="92"/>
        <v>1</v>
      </c>
      <c r="DJ186" s="9">
        <f t="shared" si="93"/>
        <v>0</v>
      </c>
      <c r="DK186" s="9">
        <f>IFERROR(IF(INDEX('FSI2020 Results'!A:A,MATCH('Country characteristics'!A104,'FSI2020 Results'!B:B,0))&lt;11,1,0),"")</f>
        <v>0</v>
      </c>
      <c r="DL186" s="9">
        <f>IFERROR(IF(INDEX('FSI2020 Results'!A:A,MATCH('Country characteristics'!A104,'FSI2020 Results'!B:B,0))&lt;16,1,0),"")</f>
        <v>0</v>
      </c>
      <c r="DM186" s="10">
        <f t="shared" si="94"/>
        <v>0</v>
      </c>
      <c r="DN186" s="9">
        <f t="shared" si="95"/>
        <v>0</v>
      </c>
      <c r="DO186" s="9">
        <f t="shared" si="96"/>
        <v>0</v>
      </c>
      <c r="DP186" s="10">
        <f t="shared" si="97"/>
        <v>0</v>
      </c>
      <c r="DQ186" s="9">
        <f t="shared" si="98"/>
        <v>0</v>
      </c>
      <c r="DR186" s="9">
        <f t="shared" si="99"/>
        <v>0</v>
      </c>
      <c r="DS186" s="9">
        <f t="shared" si="100"/>
        <v>0</v>
      </c>
      <c r="DT186" s="10">
        <f t="shared" si="101"/>
        <v>0</v>
      </c>
      <c r="DU186" s="10">
        <f t="shared" si="102"/>
        <v>0</v>
      </c>
      <c r="DV186" s="9">
        <f t="shared" si="103"/>
        <v>0</v>
      </c>
      <c r="DW186" s="9">
        <f t="shared" si="104"/>
        <v>0</v>
      </c>
      <c r="DX186" s="9">
        <f t="shared" si="105"/>
        <v>0</v>
      </c>
      <c r="DY186" s="10">
        <f t="shared" si="106"/>
        <v>0</v>
      </c>
      <c r="DZ186" s="9">
        <f t="shared" si="107"/>
        <v>0</v>
      </c>
      <c r="EA186" s="10">
        <f t="shared" si="108"/>
        <v>0</v>
      </c>
      <c r="EB186" s="9">
        <f t="shared" si="109"/>
        <v>0</v>
      </c>
      <c r="EC186" s="9">
        <f t="shared" si="110"/>
        <v>1</v>
      </c>
      <c r="ED186" s="9">
        <f t="shared" si="111"/>
        <v>1</v>
      </c>
      <c r="EE186" s="9">
        <f t="shared" si="112"/>
        <v>0</v>
      </c>
      <c r="EF186" s="9">
        <v>1</v>
      </c>
      <c r="EG186" s="9">
        <f t="shared" si="113"/>
        <v>0</v>
      </c>
      <c r="EH186" s="9">
        <f t="shared" si="114"/>
        <v>0</v>
      </c>
      <c r="EI186" s="9">
        <f t="shared" si="115"/>
        <v>0</v>
      </c>
      <c r="EJ186" s="9">
        <f t="shared" si="116"/>
        <v>0</v>
      </c>
      <c r="EK186" s="9">
        <f t="shared" si="117"/>
        <v>1</v>
      </c>
      <c r="EL186" s="9">
        <f t="shared" si="118"/>
        <v>0</v>
      </c>
      <c r="EM186" s="9">
        <f t="shared" si="119"/>
        <v>0</v>
      </c>
      <c r="EN186" s="9">
        <f t="shared" si="120"/>
        <v>1</v>
      </c>
      <c r="EO186" s="9">
        <f t="shared" si="121"/>
        <v>0</v>
      </c>
      <c r="EP186" s="9">
        <f t="shared" si="122"/>
        <v>1</v>
      </c>
      <c r="EQ186" s="9">
        <f t="shared" si="123"/>
        <v>0</v>
      </c>
      <c r="ER186" s="9">
        <f t="shared" si="124"/>
        <v>0</v>
      </c>
      <c r="ES186" s="9">
        <f t="shared" si="125"/>
        <v>0</v>
      </c>
      <c r="ET186" s="10">
        <f t="shared" si="126"/>
        <v>0</v>
      </c>
      <c r="EU186" s="10">
        <f t="shared" si="127"/>
        <v>0</v>
      </c>
      <c r="EV186" s="10">
        <f t="shared" si="128"/>
        <v>0</v>
      </c>
      <c r="EW186" s="10">
        <f t="shared" si="129"/>
        <v>1</v>
      </c>
      <c r="EX186" s="10">
        <f t="shared" si="130"/>
        <v>0</v>
      </c>
      <c r="EY186" s="10">
        <f t="shared" si="131"/>
        <v>0</v>
      </c>
      <c r="EZ186" s="10">
        <f t="shared" si="132"/>
        <v>1</v>
      </c>
      <c r="FA186" s="10">
        <f t="shared" si="133"/>
        <v>0</v>
      </c>
      <c r="FB186" s="10">
        <f t="shared" si="134"/>
        <v>0</v>
      </c>
      <c r="FC186" s="10">
        <f t="shared" si="135"/>
        <v>0</v>
      </c>
      <c r="FD186" s="10">
        <f t="shared" si="136"/>
        <v>0</v>
      </c>
      <c r="FE186" s="10">
        <f t="shared" si="137"/>
        <v>0</v>
      </c>
    </row>
    <row r="187" spans="1:161">
      <c r="A187" t="s">
        <v>654</v>
      </c>
      <c r="D187">
        <v>0</v>
      </c>
      <c r="E187">
        <v>0</v>
      </c>
      <c r="F187" t="s">
        <v>655</v>
      </c>
      <c r="G187" t="s">
        <v>656</v>
      </c>
      <c r="H187" t="s">
        <v>654</v>
      </c>
      <c r="I187" s="8">
        <v>1</v>
      </c>
      <c r="J187" s="7" t="s">
        <v>1135</v>
      </c>
      <c r="K187" s="7" t="s">
        <v>1128</v>
      </c>
      <c r="L187" s="8">
        <v>0</v>
      </c>
      <c r="M187" s="8">
        <v>0</v>
      </c>
      <c r="N187" s="8">
        <v>0</v>
      </c>
      <c r="O187" s="8">
        <v>0</v>
      </c>
      <c r="P187" s="8">
        <v>0</v>
      </c>
      <c r="Q187" s="8">
        <v>0</v>
      </c>
      <c r="R187" s="8">
        <v>0</v>
      </c>
      <c r="S187" s="8">
        <v>0</v>
      </c>
      <c r="T187" s="8">
        <v>0</v>
      </c>
      <c r="U187" s="8">
        <v>0</v>
      </c>
      <c r="V187" s="8">
        <v>0</v>
      </c>
      <c r="W187" s="8">
        <v>0</v>
      </c>
      <c r="X187" s="8">
        <v>0</v>
      </c>
      <c r="Y187" s="8">
        <v>0</v>
      </c>
      <c r="Z187" s="8">
        <v>0</v>
      </c>
      <c r="AA187" s="8">
        <v>0</v>
      </c>
      <c r="AB187" s="7" t="s">
        <v>1135</v>
      </c>
      <c r="AC187" s="1">
        <v>1</v>
      </c>
      <c r="AD187" s="1">
        <v>0</v>
      </c>
      <c r="AE187" s="7" t="s">
        <v>1166</v>
      </c>
      <c r="AF187" s="8"/>
      <c r="AG187" s="8"/>
      <c r="AH187" s="7" t="s">
        <v>896</v>
      </c>
      <c r="AI187" s="8"/>
      <c r="AJ187" s="8"/>
      <c r="AK187" s="8"/>
      <c r="AL187" s="8"/>
      <c r="AM187" s="8"/>
      <c r="AN187" s="8"/>
      <c r="AO187" s="36" t="s">
        <v>896</v>
      </c>
      <c r="AP187" s="36" t="s">
        <v>896</v>
      </c>
      <c r="AQ187" s="36" t="s">
        <v>896</v>
      </c>
      <c r="AR187" s="36" t="s">
        <v>896</v>
      </c>
      <c r="AS187" s="36" t="s">
        <v>896</v>
      </c>
      <c r="AT187" s="36" t="s">
        <v>896</v>
      </c>
      <c r="AU187" s="36" t="s">
        <v>896</v>
      </c>
      <c r="AV187" s="36" t="s">
        <v>896</v>
      </c>
      <c r="AW187" s="36" t="s">
        <v>896</v>
      </c>
      <c r="AX187" s="36" t="s">
        <v>896</v>
      </c>
      <c r="AY187" s="36" t="s">
        <v>896</v>
      </c>
      <c r="AZ187" s="36" t="s">
        <v>896</v>
      </c>
      <c r="BA187" s="36" t="s">
        <v>896</v>
      </c>
      <c r="BB187" s="36" t="s">
        <v>896</v>
      </c>
      <c r="BC187" s="36" t="s">
        <v>896</v>
      </c>
      <c r="BD187" s="36" t="s">
        <v>896</v>
      </c>
      <c r="BE187" s="36" t="s">
        <v>896</v>
      </c>
      <c r="BF187" s="36" t="s">
        <v>896</v>
      </c>
      <c r="BG187" s="36" t="s">
        <v>896</v>
      </c>
      <c r="BH187" s="36" t="s">
        <v>896</v>
      </c>
      <c r="BI187" s="36" t="s">
        <v>896</v>
      </c>
      <c r="BJ187" s="36" t="s">
        <v>896</v>
      </c>
      <c r="BK187" s="36" t="s">
        <v>896</v>
      </c>
      <c r="BL187" s="36" t="s">
        <v>896</v>
      </c>
      <c r="BM187" s="8">
        <v>5.599999894911889E-6</v>
      </c>
      <c r="BN187" s="8" t="s">
        <v>896</v>
      </c>
      <c r="BO187" t="s">
        <v>654</v>
      </c>
      <c r="BP187" s="8">
        <v>0</v>
      </c>
      <c r="BQ187" s="8">
        <v>0</v>
      </c>
      <c r="BR187" s="8">
        <v>0</v>
      </c>
      <c r="BS187" s="8">
        <v>0</v>
      </c>
      <c r="BT187" s="8"/>
      <c r="BU187" s="8"/>
      <c r="BV187" s="8"/>
      <c r="BW187" s="8"/>
      <c r="BX187" s="8">
        <v>2.5348526826017489E-6</v>
      </c>
      <c r="BY187" s="8"/>
      <c r="BZ187" s="8">
        <v>0</v>
      </c>
      <c r="CA187" s="7" t="s">
        <v>896</v>
      </c>
      <c r="CB187" s="8">
        <v>1346841897</v>
      </c>
      <c r="CC187" s="8">
        <v>0</v>
      </c>
      <c r="CD187" s="8"/>
      <c r="CE187" s="8"/>
      <c r="CF187" s="8">
        <v>0.14000000000000001</v>
      </c>
      <c r="CG187" s="8"/>
      <c r="CH187" s="8">
        <v>0</v>
      </c>
      <c r="CI187" s="8" t="s">
        <v>1014</v>
      </c>
      <c r="CJ187" s="8">
        <v>0</v>
      </c>
      <c r="CK187" s="8">
        <v>0</v>
      </c>
      <c r="CL187" s="8">
        <v>0</v>
      </c>
      <c r="CM187" s="8">
        <v>0</v>
      </c>
      <c r="CN187" s="8">
        <v>0</v>
      </c>
      <c r="CO187" s="8">
        <v>0</v>
      </c>
      <c r="CP187" s="8">
        <v>0</v>
      </c>
      <c r="CQ187" s="8">
        <v>0</v>
      </c>
      <c r="CR187" s="8">
        <v>0</v>
      </c>
      <c r="CS187" s="8">
        <v>0</v>
      </c>
      <c r="CT187" s="8">
        <v>1</v>
      </c>
      <c r="CU187" s="8">
        <v>0</v>
      </c>
      <c r="CV187" s="8">
        <v>0</v>
      </c>
      <c r="CW187" s="8">
        <v>0</v>
      </c>
      <c r="CX187" s="8">
        <v>0</v>
      </c>
      <c r="CY187" s="8">
        <v>0</v>
      </c>
      <c r="CZ187" s="9" t="str">
        <f>IFERROR(VLOOKUP(A187,'FSI2020 Results'!B:H,4,0),"")</f>
        <v/>
      </c>
      <c r="DA187" s="9" t="str">
        <f>IFERROR(VLOOKUP(A187,'FSI2020 Results'!B:H,5,0),"")</f>
        <v/>
      </c>
      <c r="DB187" s="9" t="str">
        <f>IFERROR(VLOOKUP(A187,'FSI2020 Results'!B:H,6,0),"")</f>
        <v/>
      </c>
      <c r="DC187" s="9" t="str">
        <f>IFERROR(VLOOKUP($A187,'SS2020'!$A:$AB,24,0),"")</f>
        <v/>
      </c>
      <c r="DD187" s="9" t="str">
        <f>IFERROR(VLOOKUP($A187,'SS2020'!$A:$AB,25,0),"")</f>
        <v/>
      </c>
      <c r="DE187" s="9" t="str">
        <f>IFERROR(VLOOKUP($A187,'SS2020'!$A:$AB,26,0),"")</f>
        <v/>
      </c>
      <c r="DF187" s="9" t="str">
        <f>IFERROR(VLOOKUP($A187,'SS2020'!$A:$AB,27,0),"")</f>
        <v/>
      </c>
      <c r="DG187" s="39">
        <f>IFERROR(VLOOKUP(A187,'GSW2020'!A:D,4,0),"")</f>
        <v>4.857653948420193E-6</v>
      </c>
      <c r="DH187" s="9">
        <f>IFERROR(VLOOKUP(A187,'GSW2020'!A:E,5,0),"")</f>
        <v>2546347.25</v>
      </c>
      <c r="DI187" s="9">
        <f t="shared" si="92"/>
        <v>1</v>
      </c>
      <c r="DJ187" s="9">
        <f t="shared" si="93"/>
        <v>0</v>
      </c>
      <c r="DK187" s="9">
        <f>IFERROR(IF(INDEX('FSI2020 Results'!A:A,MATCH('Country characteristics'!A105,'FSI2020 Results'!B:B,0))&lt;11,1,0),"")</f>
        <v>0</v>
      </c>
      <c r="DL187" s="9">
        <f>IFERROR(IF(INDEX('FSI2020 Results'!A:A,MATCH('Country characteristics'!A105,'FSI2020 Results'!B:B,0))&lt;16,1,0),"")</f>
        <v>0</v>
      </c>
      <c r="DM187" s="10">
        <f t="shared" si="94"/>
        <v>0</v>
      </c>
      <c r="DN187" s="9">
        <f t="shared" si="95"/>
        <v>0</v>
      </c>
      <c r="DO187" s="9">
        <f t="shared" si="96"/>
        <v>0</v>
      </c>
      <c r="DP187" s="10">
        <f t="shared" si="97"/>
        <v>0</v>
      </c>
      <c r="DQ187" s="9">
        <f t="shared" si="98"/>
        <v>0</v>
      </c>
      <c r="DR187" s="9">
        <f t="shared" si="99"/>
        <v>0</v>
      </c>
      <c r="DS187" s="9">
        <f t="shared" si="100"/>
        <v>0</v>
      </c>
      <c r="DT187" s="10">
        <f t="shared" si="101"/>
        <v>0</v>
      </c>
      <c r="DU187" s="10">
        <f t="shared" si="102"/>
        <v>0</v>
      </c>
      <c r="DV187" s="9">
        <f t="shared" si="103"/>
        <v>0</v>
      </c>
      <c r="DW187" s="9">
        <f t="shared" si="104"/>
        <v>0</v>
      </c>
      <c r="DX187" s="9">
        <f t="shared" si="105"/>
        <v>0</v>
      </c>
      <c r="DY187" s="10">
        <f t="shared" si="106"/>
        <v>0</v>
      </c>
      <c r="DZ187" s="9">
        <f t="shared" si="107"/>
        <v>0</v>
      </c>
      <c r="EA187" s="10">
        <f t="shared" si="108"/>
        <v>0</v>
      </c>
      <c r="EB187" s="9">
        <f t="shared" si="109"/>
        <v>0</v>
      </c>
      <c r="EC187" s="9">
        <f t="shared" si="110"/>
        <v>1</v>
      </c>
      <c r="ED187" s="9">
        <f t="shared" si="111"/>
        <v>1</v>
      </c>
      <c r="EE187" s="9">
        <f t="shared" si="112"/>
        <v>0</v>
      </c>
      <c r="EF187" s="9">
        <v>1</v>
      </c>
      <c r="EG187" s="9">
        <f t="shared" si="113"/>
        <v>0</v>
      </c>
      <c r="EH187" s="9">
        <f t="shared" si="114"/>
        <v>0</v>
      </c>
      <c r="EI187" s="9">
        <f t="shared" si="115"/>
        <v>0</v>
      </c>
      <c r="EJ187" s="9">
        <f t="shared" si="116"/>
        <v>0</v>
      </c>
      <c r="EK187" s="9">
        <f t="shared" si="117"/>
        <v>1</v>
      </c>
      <c r="EL187" s="9">
        <f t="shared" si="118"/>
        <v>0</v>
      </c>
      <c r="EM187" s="9">
        <f t="shared" si="119"/>
        <v>0</v>
      </c>
      <c r="EN187" s="9">
        <f t="shared" si="120"/>
        <v>1</v>
      </c>
      <c r="EO187" s="9">
        <f t="shared" si="121"/>
        <v>0</v>
      </c>
      <c r="EP187" s="9">
        <f t="shared" si="122"/>
        <v>1</v>
      </c>
      <c r="EQ187" s="9">
        <f t="shared" si="123"/>
        <v>0</v>
      </c>
      <c r="ER187" s="9">
        <f t="shared" si="124"/>
        <v>0</v>
      </c>
      <c r="ES187" s="9">
        <f t="shared" si="125"/>
        <v>0</v>
      </c>
      <c r="ET187" s="10">
        <f t="shared" si="126"/>
        <v>0</v>
      </c>
      <c r="EU187" s="10">
        <f t="shared" si="127"/>
        <v>0</v>
      </c>
      <c r="EV187" s="10">
        <f t="shared" si="128"/>
        <v>0</v>
      </c>
      <c r="EW187" s="10">
        <f t="shared" si="129"/>
        <v>0</v>
      </c>
      <c r="EX187" s="10">
        <f t="shared" si="130"/>
        <v>0</v>
      </c>
      <c r="EY187" s="10">
        <f t="shared" si="131"/>
        <v>0</v>
      </c>
      <c r="EZ187" s="10">
        <f t="shared" si="132"/>
        <v>1</v>
      </c>
      <c r="FA187" s="10">
        <f t="shared" si="133"/>
        <v>0</v>
      </c>
      <c r="FB187" s="10">
        <f t="shared" si="134"/>
        <v>0</v>
      </c>
      <c r="FC187" s="10">
        <f t="shared" si="135"/>
        <v>0</v>
      </c>
      <c r="FD187" s="10">
        <f t="shared" si="136"/>
        <v>0</v>
      </c>
      <c r="FE187" s="10">
        <f t="shared" si="137"/>
        <v>0</v>
      </c>
    </row>
    <row r="188" spans="1:161">
      <c r="A188" t="s">
        <v>546</v>
      </c>
      <c r="D188">
        <v>0</v>
      </c>
      <c r="E188">
        <v>0</v>
      </c>
      <c r="F188" t="s">
        <v>547</v>
      </c>
      <c r="G188" t="s">
        <v>548</v>
      </c>
      <c r="H188" t="s">
        <v>546</v>
      </c>
      <c r="I188" s="8">
        <v>1</v>
      </c>
      <c r="J188" s="7" t="s">
        <v>1138</v>
      </c>
      <c r="K188" s="7" t="s">
        <v>1128</v>
      </c>
      <c r="L188" s="8">
        <v>0</v>
      </c>
      <c r="M188" s="8">
        <v>0</v>
      </c>
      <c r="N188" s="8">
        <v>0</v>
      </c>
      <c r="O188" s="8">
        <v>1</v>
      </c>
      <c r="P188" s="8">
        <v>0</v>
      </c>
      <c r="Q188" s="8">
        <v>0</v>
      </c>
      <c r="R188" s="8">
        <v>0</v>
      </c>
      <c r="S188" s="8">
        <v>0</v>
      </c>
      <c r="T188" s="8">
        <v>0</v>
      </c>
      <c r="U188" s="8">
        <v>0</v>
      </c>
      <c r="V188" s="8">
        <v>0</v>
      </c>
      <c r="W188" s="8">
        <v>0</v>
      </c>
      <c r="X188" s="8">
        <v>0</v>
      </c>
      <c r="Y188" s="8">
        <v>0</v>
      </c>
      <c r="Z188" s="8">
        <v>0</v>
      </c>
      <c r="AA188" s="8">
        <v>0</v>
      </c>
      <c r="AB188" s="7" t="s">
        <v>1137</v>
      </c>
      <c r="AC188" s="1">
        <v>0</v>
      </c>
      <c r="AD188" s="1">
        <v>1</v>
      </c>
      <c r="AE188" s="7" t="s">
        <v>1166</v>
      </c>
      <c r="AF188" s="8">
        <v>9658721169</v>
      </c>
      <c r="AG188" s="8"/>
      <c r="AH188" s="7" t="s">
        <v>896</v>
      </c>
      <c r="AI188" s="8"/>
      <c r="AJ188" s="8"/>
      <c r="AK188" s="8"/>
      <c r="AL188" s="8"/>
      <c r="AM188" s="8"/>
      <c r="AN188" s="8"/>
      <c r="AO188" s="36" t="s">
        <v>896</v>
      </c>
      <c r="AP188" s="36" t="s">
        <v>896</v>
      </c>
      <c r="AQ188" s="36" t="s">
        <v>896</v>
      </c>
      <c r="AR188" s="36" t="s">
        <v>896</v>
      </c>
      <c r="AS188" s="36" t="s">
        <v>896</v>
      </c>
      <c r="AT188" s="36" t="s">
        <v>896</v>
      </c>
      <c r="AU188" s="36" t="s">
        <v>896</v>
      </c>
      <c r="AV188" s="36" t="s">
        <v>896</v>
      </c>
      <c r="AW188" s="36" t="s">
        <v>896</v>
      </c>
      <c r="AX188" s="36" t="s">
        <v>896</v>
      </c>
      <c r="AY188" s="36" t="s">
        <v>896</v>
      </c>
      <c r="AZ188" s="36" t="s">
        <v>896</v>
      </c>
      <c r="BA188" s="36" t="s">
        <v>896</v>
      </c>
      <c r="BB188" s="36" t="s">
        <v>896</v>
      </c>
      <c r="BC188" s="36" t="s">
        <v>896</v>
      </c>
      <c r="BD188" s="36" t="s">
        <v>896</v>
      </c>
      <c r="BE188" s="36" t="s">
        <v>896</v>
      </c>
      <c r="BF188" s="36" t="s">
        <v>896</v>
      </c>
      <c r="BG188" s="36" t="s">
        <v>896</v>
      </c>
      <c r="BH188" s="36" t="s">
        <v>896</v>
      </c>
      <c r="BI188" s="36" t="s">
        <v>896</v>
      </c>
      <c r="BJ188" s="36" t="s">
        <v>896</v>
      </c>
      <c r="BK188" s="36" t="s">
        <v>896</v>
      </c>
      <c r="BL188" s="36" t="s">
        <v>896</v>
      </c>
      <c r="BM188" s="8">
        <v>2.4000000848900527E-5</v>
      </c>
      <c r="BN188" s="8" t="s">
        <v>896</v>
      </c>
      <c r="BO188" t="s">
        <v>546</v>
      </c>
      <c r="BP188" s="8">
        <v>0</v>
      </c>
      <c r="BQ188" s="8">
        <v>0</v>
      </c>
      <c r="BR188" s="8">
        <v>0</v>
      </c>
      <c r="BS188" s="8">
        <v>0</v>
      </c>
      <c r="BT188" s="8"/>
      <c r="BU188" s="8"/>
      <c r="BV188" s="8"/>
      <c r="BW188" s="8"/>
      <c r="BX188" s="8">
        <v>3.1364019336749416E-6</v>
      </c>
      <c r="BY188" s="8"/>
      <c r="BZ188" s="8">
        <v>0</v>
      </c>
      <c r="CA188" s="7" t="s">
        <v>896</v>
      </c>
      <c r="CB188" s="8">
        <v>9658721169</v>
      </c>
      <c r="CC188" s="8">
        <v>0</v>
      </c>
      <c r="CD188" s="8"/>
      <c r="CE188" s="8"/>
      <c r="CF188" s="8"/>
      <c r="CG188" s="8">
        <v>16421104.213248899</v>
      </c>
      <c r="CH188" s="8">
        <v>0</v>
      </c>
      <c r="CI188" s="8" t="s">
        <v>1138</v>
      </c>
      <c r="CJ188" s="8">
        <v>0</v>
      </c>
      <c r="CK188" s="8">
        <v>1</v>
      </c>
      <c r="CL188" s="8">
        <v>1</v>
      </c>
      <c r="CM188" s="8">
        <v>0</v>
      </c>
      <c r="CN188" s="8">
        <v>0</v>
      </c>
      <c r="CO188" s="8">
        <v>0</v>
      </c>
      <c r="CP188" s="8">
        <v>0</v>
      </c>
      <c r="CQ188" s="8">
        <v>1</v>
      </c>
      <c r="CR188" s="8">
        <v>0</v>
      </c>
      <c r="CS188" s="8">
        <v>0</v>
      </c>
      <c r="CT188" s="8">
        <v>0</v>
      </c>
      <c r="CU188" s="8">
        <v>0</v>
      </c>
      <c r="CV188" s="8">
        <v>0</v>
      </c>
      <c r="CW188" s="8">
        <v>1</v>
      </c>
      <c r="CX188" s="8">
        <v>0</v>
      </c>
      <c r="CY188" s="8">
        <v>0</v>
      </c>
      <c r="CZ188" s="9" t="str">
        <f>IFERROR(VLOOKUP(A188,'FSI2020 Results'!B:H,4,0),"")</f>
        <v/>
      </c>
      <c r="DA188" s="9" t="str">
        <f>IFERROR(VLOOKUP(A188,'FSI2020 Results'!B:H,5,0),"")</f>
        <v/>
      </c>
      <c r="DB188" s="9" t="str">
        <f>IFERROR(VLOOKUP(A188,'FSI2020 Results'!B:H,6,0),"")</f>
        <v/>
      </c>
      <c r="DC188" s="9" t="str">
        <f>IFERROR(VLOOKUP($A188,'SS2020'!$A:$AB,24,0),"")</f>
        <v/>
      </c>
      <c r="DD188" s="9" t="str">
        <f>IFERROR(VLOOKUP($A188,'SS2020'!$A:$AB,25,0),"")</f>
        <v/>
      </c>
      <c r="DE188" s="9" t="str">
        <f>IFERROR(VLOOKUP($A188,'SS2020'!$A:$AB,26,0),"")</f>
        <v/>
      </c>
      <c r="DF188" s="9" t="str">
        <f>IFERROR(VLOOKUP($A188,'SS2020'!$A:$AB,27,0),"")</f>
        <v/>
      </c>
      <c r="DG188" s="39">
        <f>IFERROR(VLOOKUP(A188,'GSW2020'!A:D,4,0),"")</f>
        <v>3.1326457246905193E-5</v>
      </c>
      <c r="DH188" s="9">
        <f>IFERROR(VLOOKUP(A188,'GSW2020'!A:E,5,0),"")</f>
        <v>16421104</v>
      </c>
      <c r="DI188" s="9">
        <f t="shared" si="92"/>
        <v>1</v>
      </c>
      <c r="DJ188" s="9">
        <f t="shared" si="93"/>
        <v>0</v>
      </c>
      <c r="DK188" s="9">
        <f>IFERROR(IF(INDEX('FSI2020 Results'!A:A,MATCH('Country characteristics'!A106,'FSI2020 Results'!B:B,0))&lt;11,1,0),"")</f>
        <v>0</v>
      </c>
      <c r="DL188" s="9">
        <f>IFERROR(IF(INDEX('FSI2020 Results'!A:A,MATCH('Country characteristics'!A106,'FSI2020 Results'!B:B,0))&lt;16,1,0),"")</f>
        <v>0</v>
      </c>
      <c r="DM188" s="10">
        <f t="shared" si="94"/>
        <v>0</v>
      </c>
      <c r="DN188" s="9">
        <f t="shared" si="95"/>
        <v>0</v>
      </c>
      <c r="DO188" s="9">
        <f t="shared" si="96"/>
        <v>0</v>
      </c>
      <c r="DP188" s="10">
        <f t="shared" si="97"/>
        <v>0</v>
      </c>
      <c r="DQ188" s="9">
        <f t="shared" si="98"/>
        <v>0</v>
      </c>
      <c r="DR188" s="9">
        <f t="shared" si="99"/>
        <v>0</v>
      </c>
      <c r="DS188" s="9">
        <f t="shared" si="100"/>
        <v>0</v>
      </c>
      <c r="DT188" s="10">
        <f t="shared" si="101"/>
        <v>0</v>
      </c>
      <c r="DU188" s="10">
        <f t="shared" si="102"/>
        <v>0</v>
      </c>
      <c r="DV188" s="9">
        <f t="shared" si="103"/>
        <v>0</v>
      </c>
      <c r="DW188" s="9">
        <f t="shared" si="104"/>
        <v>0</v>
      </c>
      <c r="DX188" s="9">
        <f t="shared" si="105"/>
        <v>0</v>
      </c>
      <c r="DY188" s="10">
        <f t="shared" si="106"/>
        <v>0</v>
      </c>
      <c r="DZ188" s="9">
        <f t="shared" si="107"/>
        <v>0</v>
      </c>
      <c r="EA188" s="10">
        <f t="shared" si="108"/>
        <v>0</v>
      </c>
      <c r="EB188" s="9">
        <f t="shared" si="109"/>
        <v>0</v>
      </c>
      <c r="EC188" s="9">
        <f t="shared" si="110"/>
        <v>1</v>
      </c>
      <c r="ED188" s="9">
        <f t="shared" si="111"/>
        <v>1</v>
      </c>
      <c r="EE188" s="9">
        <f t="shared" si="112"/>
        <v>0</v>
      </c>
      <c r="EF188" s="9">
        <v>1</v>
      </c>
      <c r="EG188" s="9">
        <f t="shared" si="113"/>
        <v>0</v>
      </c>
      <c r="EH188" s="9">
        <f t="shared" si="114"/>
        <v>0</v>
      </c>
      <c r="EI188" s="9">
        <f t="shared" si="115"/>
        <v>0</v>
      </c>
      <c r="EJ188" s="9">
        <f t="shared" si="116"/>
        <v>0</v>
      </c>
      <c r="EK188" s="9">
        <f t="shared" si="117"/>
        <v>0</v>
      </c>
      <c r="EL188" s="9">
        <f t="shared" si="118"/>
        <v>1</v>
      </c>
      <c r="EM188" s="9">
        <f t="shared" si="119"/>
        <v>0</v>
      </c>
      <c r="EN188" s="9">
        <f t="shared" si="120"/>
        <v>0</v>
      </c>
      <c r="EO188" s="9">
        <f t="shared" si="121"/>
        <v>1</v>
      </c>
      <c r="EP188" s="9">
        <f t="shared" si="122"/>
        <v>1</v>
      </c>
      <c r="EQ188" s="9">
        <f t="shared" si="123"/>
        <v>0</v>
      </c>
      <c r="ER188" s="9">
        <f t="shared" si="124"/>
        <v>0</v>
      </c>
      <c r="ES188" s="9">
        <f t="shared" si="125"/>
        <v>0</v>
      </c>
      <c r="ET188" s="10">
        <f t="shared" si="126"/>
        <v>0</v>
      </c>
      <c r="EU188" s="10">
        <f t="shared" si="127"/>
        <v>0</v>
      </c>
      <c r="EV188" s="10">
        <f t="shared" si="128"/>
        <v>1</v>
      </c>
      <c r="EW188" s="10">
        <f t="shared" si="129"/>
        <v>1</v>
      </c>
      <c r="EX188" s="10">
        <f t="shared" si="130"/>
        <v>0</v>
      </c>
      <c r="EY188" s="10">
        <f t="shared" si="131"/>
        <v>1</v>
      </c>
      <c r="EZ188" s="10">
        <f t="shared" si="132"/>
        <v>0</v>
      </c>
      <c r="FA188" s="10">
        <f t="shared" si="133"/>
        <v>0</v>
      </c>
      <c r="FB188" s="10">
        <f t="shared" si="134"/>
        <v>0</v>
      </c>
      <c r="FC188" s="10">
        <f t="shared" si="135"/>
        <v>1</v>
      </c>
      <c r="FD188" s="10">
        <f t="shared" si="136"/>
        <v>0</v>
      </c>
      <c r="FE188" s="10">
        <f t="shared" si="137"/>
        <v>0</v>
      </c>
    </row>
    <row r="189" spans="1:161">
      <c r="A189" t="s">
        <v>913</v>
      </c>
      <c r="D189">
        <v>0</v>
      </c>
      <c r="E189">
        <v>0</v>
      </c>
      <c r="F189" t="s">
        <v>914</v>
      </c>
      <c r="G189" t="s">
        <v>915</v>
      </c>
      <c r="H189" t="s">
        <v>913</v>
      </c>
      <c r="I189" s="8"/>
      <c r="J189" s="7" t="s">
        <v>896</v>
      </c>
      <c r="K189" s="7" t="s">
        <v>896</v>
      </c>
      <c r="L189" s="8">
        <v>0</v>
      </c>
      <c r="M189" s="8">
        <v>0</v>
      </c>
      <c r="N189" s="8">
        <v>0</v>
      </c>
      <c r="O189" s="8">
        <v>0</v>
      </c>
      <c r="P189" s="8">
        <v>0</v>
      </c>
      <c r="Q189" s="8">
        <v>0</v>
      </c>
      <c r="R189" s="8">
        <v>0</v>
      </c>
      <c r="S189" s="8">
        <v>0</v>
      </c>
      <c r="T189" s="8">
        <v>0</v>
      </c>
      <c r="U189" s="8">
        <v>0</v>
      </c>
      <c r="V189" s="8">
        <v>0</v>
      </c>
      <c r="W189" s="8">
        <v>0</v>
      </c>
      <c r="X189" s="8">
        <v>0</v>
      </c>
      <c r="Y189" s="8"/>
      <c r="Z189" s="8"/>
      <c r="AA189" s="8"/>
      <c r="AB189" s="7" t="s">
        <v>896</v>
      </c>
      <c r="AC189" s="1">
        <v>0</v>
      </c>
      <c r="AD189" s="1">
        <v>0</v>
      </c>
      <c r="AE189" s="7" t="s">
        <v>896</v>
      </c>
      <c r="AF189" s="8"/>
      <c r="AG189" s="8"/>
      <c r="AH189" s="7" t="s">
        <v>896</v>
      </c>
      <c r="AI189" s="8"/>
      <c r="AJ189" s="8"/>
      <c r="AK189" s="8"/>
      <c r="AL189" s="8"/>
      <c r="AM189" s="8"/>
      <c r="AN189" s="8"/>
      <c r="AO189" s="36" t="s">
        <v>896</v>
      </c>
      <c r="AP189" s="36" t="s">
        <v>896</v>
      </c>
      <c r="AQ189" s="36" t="s">
        <v>896</v>
      </c>
      <c r="AR189" s="36" t="s">
        <v>896</v>
      </c>
      <c r="AS189" s="36" t="s">
        <v>896</v>
      </c>
      <c r="AT189" s="36" t="s">
        <v>896</v>
      </c>
      <c r="AU189" s="36" t="s">
        <v>896</v>
      </c>
      <c r="AV189" s="36" t="s">
        <v>896</v>
      </c>
      <c r="AW189" s="36" t="s">
        <v>896</v>
      </c>
      <c r="AX189" s="36" t="s">
        <v>896</v>
      </c>
      <c r="AY189" s="36" t="s">
        <v>896</v>
      </c>
      <c r="AZ189" s="36" t="s">
        <v>896</v>
      </c>
      <c r="BA189" s="36" t="s">
        <v>896</v>
      </c>
      <c r="BB189" s="36" t="s">
        <v>896</v>
      </c>
      <c r="BC189" s="36" t="s">
        <v>896</v>
      </c>
      <c r="BD189" s="36" t="s">
        <v>896</v>
      </c>
      <c r="BE189" s="36" t="s">
        <v>896</v>
      </c>
      <c r="BF189" s="36" t="s">
        <v>896</v>
      </c>
      <c r="BG189" s="36" t="s">
        <v>896</v>
      </c>
      <c r="BH189" s="36" t="s">
        <v>896</v>
      </c>
      <c r="BI189" s="36" t="s">
        <v>896</v>
      </c>
      <c r="BJ189" s="36" t="s">
        <v>896</v>
      </c>
      <c r="BK189" s="36" t="s">
        <v>896</v>
      </c>
      <c r="BL189" s="36" t="s">
        <v>896</v>
      </c>
      <c r="BM189" s="8"/>
      <c r="BN189" s="8" t="s">
        <v>896</v>
      </c>
      <c r="BO189" t="s">
        <v>913</v>
      </c>
      <c r="BP189" s="8">
        <v>0</v>
      </c>
      <c r="BQ189" s="8">
        <v>0</v>
      </c>
      <c r="BR189" s="8"/>
      <c r="BS189" s="8">
        <v>0</v>
      </c>
      <c r="BT189" s="8"/>
      <c r="BU189" s="8"/>
      <c r="BV189" s="8"/>
      <c r="BW189" s="8"/>
      <c r="BX189" s="8">
        <v>1.7447856683632002E-10</v>
      </c>
      <c r="BY189" s="8"/>
      <c r="BZ189" s="8"/>
      <c r="CA189" s="7" t="s">
        <v>896</v>
      </c>
      <c r="CB189" s="8"/>
      <c r="CC189" s="8"/>
      <c r="CD189" s="8"/>
      <c r="CE189" s="8"/>
      <c r="CF189" s="8"/>
      <c r="CG189" s="8"/>
      <c r="CH189" s="8">
        <v>0</v>
      </c>
      <c r="CI189" s="8" t="s">
        <v>1144</v>
      </c>
      <c r="CJ189" s="8">
        <v>0</v>
      </c>
      <c r="CK189" s="8">
        <v>0</v>
      </c>
      <c r="CL189" s="8">
        <v>0</v>
      </c>
      <c r="CM189" s="8">
        <v>0</v>
      </c>
      <c r="CN189" s="8">
        <v>0</v>
      </c>
      <c r="CO189" s="8">
        <v>0</v>
      </c>
      <c r="CP189" s="8">
        <v>0</v>
      </c>
      <c r="CQ189" s="8">
        <v>0</v>
      </c>
      <c r="CR189" s="8">
        <v>0</v>
      </c>
      <c r="CS189" s="8">
        <v>0</v>
      </c>
      <c r="CT189" s="8">
        <v>0</v>
      </c>
      <c r="CU189" s="8">
        <v>0</v>
      </c>
      <c r="CV189" s="8">
        <v>0</v>
      </c>
      <c r="CW189" s="8">
        <v>0</v>
      </c>
      <c r="CX189" s="8">
        <v>0</v>
      </c>
      <c r="CY189" s="8">
        <v>1</v>
      </c>
      <c r="CZ189" s="9" t="str">
        <f>IFERROR(VLOOKUP(A189,'FSI2020 Results'!B:H,4,0),"")</f>
        <v/>
      </c>
      <c r="DA189" s="9" t="str">
        <f>IFERROR(VLOOKUP(A189,'FSI2020 Results'!B:H,5,0),"")</f>
        <v/>
      </c>
      <c r="DB189" s="9" t="str">
        <f>IFERROR(VLOOKUP(A189,'FSI2020 Results'!B:H,6,0),"")</f>
        <v/>
      </c>
      <c r="DC189" s="9" t="str">
        <f>IFERROR(VLOOKUP($A189,'SS2020'!$A:$AB,24,0),"")</f>
        <v/>
      </c>
      <c r="DD189" s="9" t="str">
        <f>IFERROR(VLOOKUP($A189,'SS2020'!$A:$AB,25,0),"")</f>
        <v/>
      </c>
      <c r="DE189" s="9" t="str">
        <f>IFERROR(VLOOKUP($A189,'SS2020'!$A:$AB,26,0),"")</f>
        <v/>
      </c>
      <c r="DF189" s="9" t="str">
        <f>IFERROR(VLOOKUP($A189,'SS2020'!$A:$AB,27,0),"")</f>
        <v/>
      </c>
      <c r="DG189" s="39" t="str">
        <f>IFERROR(VLOOKUP(A189,'GSW2020'!A:D,4,0),"")</f>
        <v/>
      </c>
      <c r="DH189" s="9" t="str">
        <f>IFERROR(VLOOKUP(A189,'GSW2020'!A:E,5,0),"")</f>
        <v/>
      </c>
      <c r="DI189" s="9">
        <f t="shared" si="92"/>
        <v>1</v>
      </c>
      <c r="DJ189" s="9">
        <f t="shared" si="93"/>
        <v>0</v>
      </c>
      <c r="DK189" s="9">
        <f>IFERROR(IF(INDEX('FSI2020 Results'!A:A,MATCH('Country characteristics'!A107,'FSI2020 Results'!B:B,0))&lt;11,1,0),"")</f>
        <v>1</v>
      </c>
      <c r="DL189" s="9">
        <f>IFERROR(IF(INDEX('FSI2020 Results'!A:A,MATCH('Country characteristics'!A107,'FSI2020 Results'!B:B,0))&lt;16,1,0),"")</f>
        <v>1</v>
      </c>
      <c r="DM189" s="10">
        <f t="shared" si="94"/>
        <v>0</v>
      </c>
      <c r="DN189" s="9">
        <f t="shared" si="95"/>
        <v>0</v>
      </c>
      <c r="DO189" s="9">
        <f t="shared" si="96"/>
        <v>0</v>
      </c>
      <c r="DP189" s="10">
        <f t="shared" si="97"/>
        <v>0</v>
      </c>
      <c r="DQ189" s="9">
        <f t="shared" si="98"/>
        <v>0</v>
      </c>
      <c r="DR189" s="9">
        <f t="shared" si="99"/>
        <v>0</v>
      </c>
      <c r="DS189" s="9">
        <f t="shared" si="100"/>
        <v>0</v>
      </c>
      <c r="DT189" s="10">
        <f t="shared" si="101"/>
        <v>0</v>
      </c>
      <c r="DU189" s="10">
        <f t="shared" si="102"/>
        <v>0</v>
      </c>
      <c r="DV189" s="9">
        <f t="shared" si="103"/>
        <v>0</v>
      </c>
      <c r="DW189" s="9">
        <f t="shared" si="104"/>
        <v>0</v>
      </c>
      <c r="DX189" s="9">
        <f t="shared" si="105"/>
        <v>0</v>
      </c>
      <c r="DY189" s="10">
        <f t="shared" si="106"/>
        <v>0</v>
      </c>
      <c r="DZ189" s="9">
        <f t="shared" si="107"/>
        <v>0</v>
      </c>
      <c r="EA189" s="10">
        <f t="shared" si="108"/>
        <v>0</v>
      </c>
      <c r="EB189" s="9">
        <f t="shared" si="109"/>
        <v>0</v>
      </c>
      <c r="EC189" s="9">
        <f t="shared" si="110"/>
        <v>1</v>
      </c>
      <c r="ED189" s="9">
        <f t="shared" si="111"/>
        <v>1</v>
      </c>
      <c r="EE189" s="9">
        <f t="shared" si="112"/>
        <v>0</v>
      </c>
      <c r="EF189" s="9">
        <v>1</v>
      </c>
      <c r="EG189" s="9">
        <f t="shared" si="113"/>
        <v>0</v>
      </c>
      <c r="EH189" s="9">
        <f t="shared" si="114"/>
        <v>0</v>
      </c>
      <c r="EI189" s="9">
        <f t="shared" si="115"/>
        <v>0</v>
      </c>
      <c r="EJ189" s="9">
        <f t="shared" si="116"/>
        <v>0</v>
      </c>
      <c r="EK189" s="9">
        <f t="shared" si="117"/>
        <v>0</v>
      </c>
      <c r="EL189" s="9">
        <f t="shared" si="118"/>
        <v>0</v>
      </c>
      <c r="EM189" s="9">
        <f t="shared" si="119"/>
        <v>0</v>
      </c>
      <c r="EN189" s="9">
        <f t="shared" si="120"/>
        <v>0</v>
      </c>
      <c r="EO189" s="9">
        <f t="shared" si="121"/>
        <v>0</v>
      </c>
      <c r="EP189" s="9">
        <f t="shared" si="122"/>
        <v>0</v>
      </c>
      <c r="EQ189" s="9">
        <f t="shared" si="123"/>
        <v>0</v>
      </c>
      <c r="ER189" s="9">
        <f t="shared" si="124"/>
        <v>0</v>
      </c>
      <c r="ES189" s="9">
        <f t="shared" si="125"/>
        <v>0</v>
      </c>
      <c r="ET189" s="10">
        <f t="shared" si="126"/>
        <v>0</v>
      </c>
      <c r="EU189" s="10">
        <f t="shared" si="127"/>
        <v>0</v>
      </c>
      <c r="EV189" s="10">
        <f t="shared" si="128"/>
        <v>0</v>
      </c>
      <c r="EW189" s="10">
        <f t="shared" si="129"/>
        <v>0</v>
      </c>
      <c r="EX189" s="10">
        <f t="shared" si="130"/>
        <v>0</v>
      </c>
      <c r="EY189" s="10">
        <f t="shared" si="131"/>
        <v>0</v>
      </c>
      <c r="EZ189" s="10">
        <f t="shared" si="132"/>
        <v>0</v>
      </c>
      <c r="FA189" s="10">
        <f t="shared" si="133"/>
        <v>0</v>
      </c>
      <c r="FB189" s="10">
        <f t="shared" si="134"/>
        <v>0</v>
      </c>
      <c r="FC189" s="10">
        <f t="shared" si="135"/>
        <v>0</v>
      </c>
      <c r="FD189" s="10">
        <f t="shared" si="136"/>
        <v>0</v>
      </c>
      <c r="FE189" s="10">
        <f t="shared" si="137"/>
        <v>1</v>
      </c>
    </row>
    <row r="190" spans="1:161">
      <c r="A190" t="s">
        <v>627</v>
      </c>
      <c r="D190">
        <v>0</v>
      </c>
      <c r="E190">
        <v>0</v>
      </c>
      <c r="F190" t="s">
        <v>628</v>
      </c>
      <c r="G190" t="s">
        <v>629</v>
      </c>
      <c r="H190" t="s">
        <v>627</v>
      </c>
      <c r="I190" s="8">
        <v>1</v>
      </c>
      <c r="J190" s="7" t="s">
        <v>1138</v>
      </c>
      <c r="K190" s="7" t="s">
        <v>1128</v>
      </c>
      <c r="L190" s="8">
        <v>0</v>
      </c>
      <c r="M190" s="8">
        <v>0</v>
      </c>
      <c r="N190" s="8">
        <v>0</v>
      </c>
      <c r="O190" s="8">
        <v>1</v>
      </c>
      <c r="P190" s="8">
        <v>0</v>
      </c>
      <c r="Q190" s="8">
        <v>0</v>
      </c>
      <c r="R190" s="8">
        <v>0</v>
      </c>
      <c r="S190" s="8">
        <v>0</v>
      </c>
      <c r="T190" s="8">
        <v>0</v>
      </c>
      <c r="U190" s="8">
        <v>0</v>
      </c>
      <c r="V190" s="8">
        <v>0</v>
      </c>
      <c r="W190" s="8">
        <v>0</v>
      </c>
      <c r="X190" s="8">
        <v>0</v>
      </c>
      <c r="Y190" s="8">
        <v>0</v>
      </c>
      <c r="Z190" s="8">
        <v>0</v>
      </c>
      <c r="AA190" s="8">
        <v>0</v>
      </c>
      <c r="AB190" s="7" t="s">
        <v>1137</v>
      </c>
      <c r="AC190" s="1">
        <v>0</v>
      </c>
      <c r="AD190" s="1">
        <v>1</v>
      </c>
      <c r="AE190" s="7" t="s">
        <v>1136</v>
      </c>
      <c r="AF190" s="8">
        <v>23969890431</v>
      </c>
      <c r="AG190" s="8"/>
      <c r="AH190" s="7" t="s">
        <v>896</v>
      </c>
      <c r="AI190" s="8"/>
      <c r="AJ190" s="8"/>
      <c r="AK190" s="8"/>
      <c r="AL190" s="8"/>
      <c r="AM190" s="8"/>
      <c r="AN190" s="8"/>
      <c r="AO190" s="36" t="s">
        <v>896</v>
      </c>
      <c r="AP190" s="36" t="s">
        <v>896</v>
      </c>
      <c r="AQ190" s="36" t="s">
        <v>896</v>
      </c>
      <c r="AR190" s="36" t="s">
        <v>896</v>
      </c>
      <c r="AS190" s="36" t="s">
        <v>896</v>
      </c>
      <c r="AT190" s="36" t="s">
        <v>896</v>
      </c>
      <c r="AU190" s="36" t="s">
        <v>896</v>
      </c>
      <c r="AV190" s="36" t="s">
        <v>896</v>
      </c>
      <c r="AW190" s="36" t="s">
        <v>896</v>
      </c>
      <c r="AX190" s="36" t="s">
        <v>896</v>
      </c>
      <c r="AY190" s="36" t="s">
        <v>896</v>
      </c>
      <c r="AZ190" s="36" t="s">
        <v>896</v>
      </c>
      <c r="BA190" s="36" t="s">
        <v>896</v>
      </c>
      <c r="BB190" s="36" t="s">
        <v>896</v>
      </c>
      <c r="BC190" s="36" t="s">
        <v>896</v>
      </c>
      <c r="BD190" s="36" t="s">
        <v>896</v>
      </c>
      <c r="BE190" s="36" t="s">
        <v>896</v>
      </c>
      <c r="BF190" s="36" t="s">
        <v>896</v>
      </c>
      <c r="BG190" s="36" t="s">
        <v>896</v>
      </c>
      <c r="BH190" s="36" t="s">
        <v>896</v>
      </c>
      <c r="BI190" s="36" t="s">
        <v>896</v>
      </c>
      <c r="BJ190" s="36" t="s">
        <v>896</v>
      </c>
      <c r="BK190" s="36" t="s">
        <v>896</v>
      </c>
      <c r="BL190" s="36" t="s">
        <v>896</v>
      </c>
      <c r="BM190" s="8">
        <v>8.289999641419854E-6</v>
      </c>
      <c r="BN190" s="8" t="s">
        <v>896</v>
      </c>
      <c r="BO190" t="s">
        <v>627</v>
      </c>
      <c r="BP190" s="8">
        <v>0</v>
      </c>
      <c r="BQ190" s="8">
        <v>0</v>
      </c>
      <c r="BR190" s="8">
        <v>315959264</v>
      </c>
      <c r="BS190" s="8">
        <v>0</v>
      </c>
      <c r="BT190" s="8"/>
      <c r="BU190" s="8"/>
      <c r="BV190" s="8"/>
      <c r="BW190" s="8"/>
      <c r="BX190" s="8">
        <v>1.973935987775754E-4</v>
      </c>
      <c r="BY190" s="8"/>
      <c r="BZ190" s="8">
        <v>8</v>
      </c>
      <c r="CA190" s="7" t="s">
        <v>896</v>
      </c>
      <c r="CB190" s="8">
        <v>23969890431</v>
      </c>
      <c r="CC190" s="8"/>
      <c r="CD190" s="8"/>
      <c r="CE190" s="8"/>
      <c r="CF190" s="8">
        <v>0.25</v>
      </c>
      <c r="CG190" s="8">
        <v>3797591.0734242601</v>
      </c>
      <c r="CH190" s="8">
        <v>0</v>
      </c>
      <c r="CI190" s="8" t="s">
        <v>1138</v>
      </c>
      <c r="CJ190" s="8">
        <v>0</v>
      </c>
      <c r="CK190" s="8">
        <v>0</v>
      </c>
      <c r="CL190" s="8">
        <v>1</v>
      </c>
      <c r="CM190" s="8">
        <v>0</v>
      </c>
      <c r="CN190" s="8">
        <v>0</v>
      </c>
      <c r="CO190" s="8">
        <v>0</v>
      </c>
      <c r="CP190" s="8">
        <v>1</v>
      </c>
      <c r="CQ190" s="8">
        <v>0</v>
      </c>
      <c r="CR190" s="8">
        <v>0</v>
      </c>
      <c r="CS190" s="8">
        <v>0</v>
      </c>
      <c r="CT190" s="8">
        <v>0</v>
      </c>
      <c r="CU190" s="8">
        <v>0</v>
      </c>
      <c r="CV190" s="8">
        <v>0</v>
      </c>
      <c r="CW190" s="8">
        <v>1</v>
      </c>
      <c r="CX190" s="8">
        <v>0</v>
      </c>
      <c r="CY190" s="8">
        <v>0</v>
      </c>
      <c r="CZ190" s="9" t="str">
        <f>IFERROR(VLOOKUP(A190,'FSI2020 Results'!B:H,4,0),"")</f>
        <v/>
      </c>
      <c r="DA190" s="9" t="str">
        <f>IFERROR(VLOOKUP(A190,'FSI2020 Results'!B:H,5,0),"")</f>
        <v/>
      </c>
      <c r="DB190" s="9" t="str">
        <f>IFERROR(VLOOKUP(A190,'FSI2020 Results'!B:H,6,0),"")</f>
        <v/>
      </c>
      <c r="DC190" s="9" t="str">
        <f>IFERROR(VLOOKUP($A190,'SS2020'!$A:$AB,24,0),"")</f>
        <v/>
      </c>
      <c r="DD190" s="9" t="str">
        <f>IFERROR(VLOOKUP($A190,'SS2020'!$A:$AB,25,0),"")</f>
        <v/>
      </c>
      <c r="DE190" s="9" t="str">
        <f>IFERROR(VLOOKUP($A190,'SS2020'!$A:$AB,26,0),"")</f>
        <v/>
      </c>
      <c r="DF190" s="9" t="str">
        <f>IFERROR(VLOOKUP($A190,'SS2020'!$A:$AB,27,0),"")</f>
        <v/>
      </c>
      <c r="DG190" s="39">
        <f>IFERROR(VLOOKUP(A190,'GSW2020'!A:D,4,0),"")</f>
        <v>7.2446455305907875E-6</v>
      </c>
      <c r="DH190" s="9">
        <f>IFERROR(VLOOKUP(A190,'GSW2020'!A:E,5,0),"")</f>
        <v>3797591</v>
      </c>
      <c r="DI190" s="9">
        <f t="shared" si="92"/>
        <v>1</v>
      </c>
      <c r="DJ190" s="9">
        <f t="shared" si="93"/>
        <v>0</v>
      </c>
      <c r="DK190" s="9">
        <f>IFERROR(IF(INDEX('FSI2020 Results'!A:A,MATCH('Country characteristics'!A108,'FSI2020 Results'!B:B,0))&lt;11,1,0),"")</f>
        <v>0</v>
      </c>
      <c r="DL190" s="9">
        <f>IFERROR(IF(INDEX('FSI2020 Results'!A:A,MATCH('Country characteristics'!A108,'FSI2020 Results'!B:B,0))&lt;16,1,0),"")</f>
        <v>0</v>
      </c>
      <c r="DM190" s="10">
        <f t="shared" si="94"/>
        <v>0</v>
      </c>
      <c r="DN190" s="9">
        <f t="shared" si="95"/>
        <v>0</v>
      </c>
      <c r="DO190" s="9">
        <f t="shared" si="96"/>
        <v>0</v>
      </c>
      <c r="DP190" s="10">
        <f t="shared" si="97"/>
        <v>0</v>
      </c>
      <c r="DQ190" s="9">
        <f t="shared" si="98"/>
        <v>0</v>
      </c>
      <c r="DR190" s="9">
        <f t="shared" si="99"/>
        <v>0</v>
      </c>
      <c r="DS190" s="9">
        <f t="shared" si="100"/>
        <v>0</v>
      </c>
      <c r="DT190" s="10">
        <f t="shared" si="101"/>
        <v>0</v>
      </c>
      <c r="DU190" s="10">
        <f t="shared" si="102"/>
        <v>0</v>
      </c>
      <c r="DV190" s="9">
        <f t="shared" si="103"/>
        <v>0</v>
      </c>
      <c r="DW190" s="9">
        <f t="shared" si="104"/>
        <v>0</v>
      </c>
      <c r="DX190" s="9">
        <f t="shared" si="105"/>
        <v>0</v>
      </c>
      <c r="DY190" s="10">
        <f t="shared" si="106"/>
        <v>0</v>
      </c>
      <c r="DZ190" s="9">
        <f t="shared" si="107"/>
        <v>0</v>
      </c>
      <c r="EA190" s="10">
        <f t="shared" si="108"/>
        <v>0</v>
      </c>
      <c r="EB190" s="9">
        <f t="shared" si="109"/>
        <v>0</v>
      </c>
      <c r="EC190" s="9">
        <f t="shared" si="110"/>
        <v>1</v>
      </c>
      <c r="ED190" s="9">
        <f t="shared" si="111"/>
        <v>1</v>
      </c>
      <c r="EE190" s="9">
        <f t="shared" si="112"/>
        <v>0</v>
      </c>
      <c r="EF190" s="9">
        <v>1</v>
      </c>
      <c r="EG190" s="9">
        <f t="shared" si="113"/>
        <v>0</v>
      </c>
      <c r="EH190" s="9">
        <f t="shared" si="114"/>
        <v>0</v>
      </c>
      <c r="EI190" s="9">
        <f t="shared" si="115"/>
        <v>0</v>
      </c>
      <c r="EJ190" s="9">
        <f t="shared" si="116"/>
        <v>0</v>
      </c>
      <c r="EK190" s="9">
        <f t="shared" si="117"/>
        <v>0</v>
      </c>
      <c r="EL190" s="9">
        <f t="shared" si="118"/>
        <v>1</v>
      </c>
      <c r="EM190" s="9">
        <f t="shared" si="119"/>
        <v>0</v>
      </c>
      <c r="EN190" s="9">
        <f t="shared" si="120"/>
        <v>0</v>
      </c>
      <c r="EO190" s="9">
        <f t="shared" si="121"/>
        <v>1</v>
      </c>
      <c r="EP190" s="9">
        <f t="shared" si="122"/>
        <v>0</v>
      </c>
      <c r="EQ190" s="9">
        <f t="shared" si="123"/>
        <v>1</v>
      </c>
      <c r="ER190" s="9">
        <f t="shared" si="124"/>
        <v>0</v>
      </c>
      <c r="ES190" s="9">
        <f t="shared" si="125"/>
        <v>0</v>
      </c>
      <c r="ET190" s="10">
        <f t="shared" si="126"/>
        <v>0</v>
      </c>
      <c r="EU190" s="10">
        <f t="shared" si="127"/>
        <v>0</v>
      </c>
      <c r="EV190" s="10">
        <f t="shared" si="128"/>
        <v>0</v>
      </c>
      <c r="EW190" s="10">
        <f t="shared" si="129"/>
        <v>1</v>
      </c>
      <c r="EX190" s="10">
        <f t="shared" si="130"/>
        <v>1</v>
      </c>
      <c r="EY190" s="10">
        <f t="shared" si="131"/>
        <v>0</v>
      </c>
      <c r="EZ190" s="10">
        <f t="shared" si="132"/>
        <v>0</v>
      </c>
      <c r="FA190" s="10">
        <f t="shared" si="133"/>
        <v>0</v>
      </c>
      <c r="FB190" s="10">
        <f t="shared" si="134"/>
        <v>0</v>
      </c>
      <c r="FC190" s="10">
        <f t="shared" si="135"/>
        <v>1</v>
      </c>
      <c r="FD190" s="10">
        <f t="shared" si="136"/>
        <v>0</v>
      </c>
      <c r="FE190" s="10">
        <f t="shared" si="137"/>
        <v>0</v>
      </c>
    </row>
    <row r="191" spans="1:161">
      <c r="A191" s="7" t="s">
        <v>916</v>
      </c>
      <c r="D191">
        <v>0</v>
      </c>
      <c r="E191">
        <v>0</v>
      </c>
      <c r="F191" s="7" t="s">
        <v>896</v>
      </c>
      <c r="H191" s="7" t="s">
        <v>916</v>
      </c>
      <c r="I191" s="8"/>
      <c r="J191" s="7" t="s">
        <v>896</v>
      </c>
      <c r="K191" s="7" t="s">
        <v>896</v>
      </c>
      <c r="L191" s="8">
        <v>0</v>
      </c>
      <c r="M191" s="8">
        <v>0</v>
      </c>
      <c r="N191" s="8">
        <v>0</v>
      </c>
      <c r="O191" s="8">
        <v>0</v>
      </c>
      <c r="P191" s="8">
        <v>0</v>
      </c>
      <c r="Q191" s="8">
        <v>0</v>
      </c>
      <c r="R191" s="8">
        <v>0</v>
      </c>
      <c r="S191" s="8">
        <v>0</v>
      </c>
      <c r="T191" s="8">
        <v>0</v>
      </c>
      <c r="U191" s="8">
        <v>0</v>
      </c>
      <c r="V191" s="8">
        <v>0</v>
      </c>
      <c r="W191" s="8">
        <v>0</v>
      </c>
      <c r="X191" s="8">
        <v>0</v>
      </c>
      <c r="Y191" s="8">
        <v>0</v>
      </c>
      <c r="Z191" s="8">
        <v>0</v>
      </c>
      <c r="AA191" s="8">
        <v>0</v>
      </c>
      <c r="AB191" s="7" t="s">
        <v>896</v>
      </c>
      <c r="AC191" s="1">
        <v>0</v>
      </c>
      <c r="AD191" s="1">
        <v>0</v>
      </c>
      <c r="AE191" s="7" t="s">
        <v>896</v>
      </c>
      <c r="AF191" s="8"/>
      <c r="AG191" s="8"/>
      <c r="AH191" s="7" t="s">
        <v>896</v>
      </c>
      <c r="AI191" s="8"/>
      <c r="AJ191" s="8"/>
      <c r="AK191" s="8"/>
      <c r="AL191" s="8"/>
      <c r="AM191" s="8"/>
      <c r="AN191" s="8"/>
      <c r="AO191" s="36" t="s">
        <v>896</v>
      </c>
      <c r="AP191" s="36" t="s">
        <v>896</v>
      </c>
      <c r="AQ191" s="36" t="s">
        <v>896</v>
      </c>
      <c r="AR191" s="36" t="s">
        <v>896</v>
      </c>
      <c r="AS191" s="36" t="s">
        <v>896</v>
      </c>
      <c r="AT191" s="36" t="s">
        <v>896</v>
      </c>
      <c r="AU191" s="36" t="s">
        <v>896</v>
      </c>
      <c r="AV191" s="36" t="s">
        <v>896</v>
      </c>
      <c r="AW191" s="36" t="s">
        <v>896</v>
      </c>
      <c r="AX191" s="36" t="s">
        <v>896</v>
      </c>
      <c r="AY191" s="36" t="s">
        <v>896</v>
      </c>
      <c r="AZ191" s="36" t="s">
        <v>896</v>
      </c>
      <c r="BA191" s="36" t="s">
        <v>896</v>
      </c>
      <c r="BB191" s="36" t="s">
        <v>896</v>
      </c>
      <c r="BC191" s="36" t="s">
        <v>896</v>
      </c>
      <c r="BD191" s="36" t="s">
        <v>896</v>
      </c>
      <c r="BE191" s="36" t="s">
        <v>896</v>
      </c>
      <c r="BF191" s="36" t="s">
        <v>896</v>
      </c>
      <c r="BG191" s="36" t="s">
        <v>896</v>
      </c>
      <c r="BH191" s="36" t="s">
        <v>896</v>
      </c>
      <c r="BI191" s="36" t="s">
        <v>896</v>
      </c>
      <c r="BJ191" s="36" t="s">
        <v>896</v>
      </c>
      <c r="BK191" s="36" t="s">
        <v>896</v>
      </c>
      <c r="BL191" s="36" t="s">
        <v>896</v>
      </c>
      <c r="BM191" s="8"/>
      <c r="BN191" s="8" t="s">
        <v>896</v>
      </c>
      <c r="BO191" s="7" t="s">
        <v>916</v>
      </c>
      <c r="BP191" s="8">
        <v>0</v>
      </c>
      <c r="BQ191" s="8">
        <v>0</v>
      </c>
      <c r="BR191" s="8"/>
      <c r="BS191" s="8">
        <v>0</v>
      </c>
      <c r="BT191" s="8"/>
      <c r="BU191" s="8"/>
      <c r="BV191" s="8"/>
      <c r="BW191" s="8"/>
      <c r="BX191" s="8"/>
      <c r="BY191" s="8"/>
      <c r="BZ191" s="8"/>
      <c r="CA191" s="7" t="s">
        <v>896</v>
      </c>
      <c r="CB191" s="8"/>
      <c r="CC191" s="8"/>
      <c r="CD191" s="8"/>
      <c r="CE191" s="8"/>
      <c r="CF191" s="8"/>
      <c r="CG191" s="8"/>
      <c r="CH191" s="8">
        <v>0</v>
      </c>
      <c r="CI191" s="8" t="s">
        <v>896</v>
      </c>
      <c r="CJ191" s="8" t="s">
        <v>896</v>
      </c>
      <c r="CK191" s="8" t="s">
        <v>896</v>
      </c>
      <c r="CL191" s="8" t="s">
        <v>896</v>
      </c>
      <c r="CM191" s="8" t="s">
        <v>896</v>
      </c>
      <c r="CN191" s="8" t="s">
        <v>896</v>
      </c>
      <c r="CO191" s="8" t="s">
        <v>896</v>
      </c>
      <c r="CP191" s="8" t="s">
        <v>896</v>
      </c>
      <c r="CQ191" s="8" t="s">
        <v>896</v>
      </c>
      <c r="CR191" s="8" t="s">
        <v>896</v>
      </c>
      <c r="CS191" s="8" t="s">
        <v>896</v>
      </c>
      <c r="CT191" s="8" t="s">
        <v>896</v>
      </c>
      <c r="CU191" s="8" t="s">
        <v>896</v>
      </c>
      <c r="CV191" s="8" t="s">
        <v>896</v>
      </c>
      <c r="CW191" s="8" t="s">
        <v>896</v>
      </c>
      <c r="CX191" s="8" t="s">
        <v>896</v>
      </c>
      <c r="CY191" s="8" t="s">
        <v>896</v>
      </c>
      <c r="CZ191" s="9" t="str">
        <f>IFERROR(VLOOKUP(A191,'FSI2020 Results'!B:H,4,0),"")</f>
        <v/>
      </c>
      <c r="DA191" s="9" t="str">
        <f>IFERROR(VLOOKUP(A191,'FSI2020 Results'!B:H,5,0),"")</f>
        <v/>
      </c>
      <c r="DB191" s="9" t="str">
        <f>IFERROR(VLOOKUP(A191,'FSI2020 Results'!B:H,6,0),"")</f>
        <v/>
      </c>
      <c r="DC191" s="9" t="str">
        <f>IFERROR(VLOOKUP($A191,'SS2020'!$A:$AB,24,0),"")</f>
        <v/>
      </c>
      <c r="DD191" s="9" t="str">
        <f>IFERROR(VLOOKUP($A191,'SS2020'!$A:$AB,25,0),"")</f>
        <v/>
      </c>
      <c r="DE191" s="9" t="str">
        <f>IFERROR(VLOOKUP($A191,'SS2020'!$A:$AB,26,0),"")</f>
        <v/>
      </c>
      <c r="DF191" s="9" t="str">
        <f>IFERROR(VLOOKUP($A191,'SS2020'!$A:$AB,27,0),"")</f>
        <v/>
      </c>
      <c r="DG191" s="39" t="str">
        <f>IFERROR(VLOOKUP(A191,'GSW2020'!A:D,4,0),"")</f>
        <v/>
      </c>
      <c r="DH191" s="9" t="str">
        <f>IFERROR(VLOOKUP(A191,'GSW2020'!A:E,5,0),"")</f>
        <v/>
      </c>
      <c r="DI191" s="9">
        <f t="shared" si="92"/>
        <v>1</v>
      </c>
      <c r="DJ191" s="9">
        <f t="shared" si="93"/>
        <v>0</v>
      </c>
      <c r="DK191" s="9">
        <f>IFERROR(IF(INDEX('FSI2020 Results'!A:A,MATCH('Country characteristics'!A114,'FSI2020 Results'!B:B,0))&lt;11,1,0),"")</f>
        <v>0</v>
      </c>
      <c r="DL191" s="9">
        <f>IFERROR(IF(INDEX('FSI2020 Results'!A:A,MATCH('Country characteristics'!A114,'FSI2020 Results'!B:B,0))&lt;16,1,0),"")</f>
        <v>0</v>
      </c>
      <c r="DM191" s="10">
        <f t="shared" si="94"/>
        <v>0</v>
      </c>
      <c r="DN191" s="9">
        <f t="shared" si="95"/>
        <v>0</v>
      </c>
      <c r="DO191" s="9">
        <f t="shared" si="96"/>
        <v>0</v>
      </c>
      <c r="DP191" s="10">
        <f t="shared" si="97"/>
        <v>0</v>
      </c>
      <c r="DQ191" s="9">
        <f t="shared" si="98"/>
        <v>0</v>
      </c>
      <c r="DR191" s="9">
        <f t="shared" si="99"/>
        <v>0</v>
      </c>
      <c r="DS191" s="9">
        <f t="shared" si="100"/>
        <v>0</v>
      </c>
      <c r="DT191" s="10">
        <f t="shared" si="101"/>
        <v>0</v>
      </c>
      <c r="DU191" s="10">
        <f t="shared" si="102"/>
        <v>0</v>
      </c>
      <c r="DV191" s="9">
        <f t="shared" si="103"/>
        <v>0</v>
      </c>
      <c r="DW191" s="9">
        <f t="shared" si="104"/>
        <v>0</v>
      </c>
      <c r="DX191" s="9">
        <f t="shared" si="105"/>
        <v>0</v>
      </c>
      <c r="DY191" s="10">
        <f t="shared" si="106"/>
        <v>0</v>
      </c>
      <c r="DZ191" s="9">
        <f t="shared" si="107"/>
        <v>0</v>
      </c>
      <c r="EA191" s="10">
        <f t="shared" si="108"/>
        <v>0</v>
      </c>
      <c r="EB191" s="9">
        <f t="shared" si="109"/>
        <v>0</v>
      </c>
      <c r="EC191" s="9">
        <f t="shared" si="110"/>
        <v>1</v>
      </c>
      <c r="ED191" s="9">
        <f t="shared" si="111"/>
        <v>1</v>
      </c>
      <c r="EE191" s="9">
        <f t="shared" si="112"/>
        <v>0</v>
      </c>
      <c r="EF191" s="9">
        <v>1</v>
      </c>
      <c r="EG191" s="9">
        <f t="shared" si="113"/>
        <v>0</v>
      </c>
      <c r="EH191" s="9">
        <f t="shared" si="114"/>
        <v>0</v>
      </c>
      <c r="EI191" s="9">
        <f t="shared" si="115"/>
        <v>0</v>
      </c>
      <c r="EJ191" s="9">
        <f t="shared" si="116"/>
        <v>0</v>
      </c>
      <c r="EK191" s="9">
        <f t="shared" si="117"/>
        <v>0</v>
      </c>
      <c r="EL191" s="9">
        <f t="shared" si="118"/>
        <v>0</v>
      </c>
      <c r="EM191" s="9">
        <f t="shared" si="119"/>
        <v>0</v>
      </c>
      <c r="EN191" s="9">
        <f t="shared" si="120"/>
        <v>0</v>
      </c>
      <c r="EO191" s="9">
        <f t="shared" si="121"/>
        <v>0</v>
      </c>
      <c r="EP191" s="9">
        <f t="shared" si="122"/>
        <v>0</v>
      </c>
      <c r="EQ191" s="9">
        <f t="shared" si="123"/>
        <v>0</v>
      </c>
      <c r="ER191" s="9">
        <f t="shared" si="124"/>
        <v>0</v>
      </c>
      <c r="ES191" s="9">
        <f t="shared" si="125"/>
        <v>0</v>
      </c>
      <c r="ET191" s="10" t="str">
        <f t="shared" si="126"/>
        <v/>
      </c>
      <c r="EU191" s="10" t="str">
        <f t="shared" si="127"/>
        <v/>
      </c>
      <c r="EV191" s="10" t="str">
        <f t="shared" si="128"/>
        <v/>
      </c>
      <c r="EW191" s="10" t="str">
        <f t="shared" si="129"/>
        <v/>
      </c>
      <c r="EX191" s="10" t="str">
        <f t="shared" si="130"/>
        <v/>
      </c>
      <c r="EY191" s="10" t="str">
        <f t="shared" si="131"/>
        <v/>
      </c>
      <c r="EZ191" s="10" t="str">
        <f t="shared" si="132"/>
        <v/>
      </c>
      <c r="FA191" s="10" t="str">
        <f t="shared" si="133"/>
        <v/>
      </c>
      <c r="FB191" s="10" t="str">
        <f t="shared" si="134"/>
        <v/>
      </c>
      <c r="FC191" s="10" t="str">
        <f t="shared" si="135"/>
        <v/>
      </c>
      <c r="FD191" s="10" t="str">
        <f t="shared" si="136"/>
        <v/>
      </c>
      <c r="FE191" s="10" t="str">
        <f t="shared" si="137"/>
        <v/>
      </c>
    </row>
    <row r="192" spans="1:161">
      <c r="A192" t="s">
        <v>651</v>
      </c>
      <c r="D192">
        <v>0</v>
      </c>
      <c r="E192">
        <v>0</v>
      </c>
      <c r="F192" t="s">
        <v>652</v>
      </c>
      <c r="G192" t="s">
        <v>653</v>
      </c>
      <c r="H192" t="s">
        <v>651</v>
      </c>
      <c r="I192" s="8">
        <v>1</v>
      </c>
      <c r="J192" s="7" t="s">
        <v>1127</v>
      </c>
      <c r="K192" s="7" t="s">
        <v>1128</v>
      </c>
      <c r="L192" s="8">
        <v>0</v>
      </c>
      <c r="M192" s="8">
        <v>0</v>
      </c>
      <c r="N192" s="8">
        <v>0</v>
      </c>
      <c r="O192" s="8">
        <v>0</v>
      </c>
      <c r="P192" s="8">
        <v>0</v>
      </c>
      <c r="Q192" s="8">
        <v>0</v>
      </c>
      <c r="R192" s="8">
        <v>0</v>
      </c>
      <c r="S192" s="8">
        <v>0</v>
      </c>
      <c r="T192" s="8">
        <v>0</v>
      </c>
      <c r="U192" s="8">
        <v>0</v>
      </c>
      <c r="V192" s="8">
        <v>0</v>
      </c>
      <c r="W192" s="8">
        <v>0</v>
      </c>
      <c r="X192" s="8">
        <v>1</v>
      </c>
      <c r="Y192" s="8">
        <v>0</v>
      </c>
      <c r="Z192" s="8">
        <v>0</v>
      </c>
      <c r="AA192" s="8">
        <v>0</v>
      </c>
      <c r="AB192" s="7" t="s">
        <v>1129</v>
      </c>
      <c r="AC192" s="1">
        <v>0</v>
      </c>
      <c r="AD192" s="1">
        <v>0</v>
      </c>
      <c r="AE192" s="7" t="s">
        <v>1130</v>
      </c>
      <c r="AF192" s="8"/>
      <c r="AG192" s="8"/>
      <c r="AH192" s="7" t="s">
        <v>896</v>
      </c>
      <c r="AI192" s="8"/>
      <c r="AJ192" s="8"/>
      <c r="AK192" s="8"/>
      <c r="AL192" s="8"/>
      <c r="AM192" s="8"/>
      <c r="AN192" s="8"/>
      <c r="AO192" s="36" t="s">
        <v>896</v>
      </c>
      <c r="AP192" s="36" t="s">
        <v>896</v>
      </c>
      <c r="AQ192" s="36" t="s">
        <v>896</v>
      </c>
      <c r="AR192" s="36" t="s">
        <v>896</v>
      </c>
      <c r="AS192" s="36" t="s">
        <v>896</v>
      </c>
      <c r="AT192" s="36" t="s">
        <v>896</v>
      </c>
      <c r="AU192" s="36" t="s">
        <v>896</v>
      </c>
      <c r="AV192" s="36" t="s">
        <v>896</v>
      </c>
      <c r="AW192" s="36" t="s">
        <v>896</v>
      </c>
      <c r="AX192" s="36" t="s">
        <v>896</v>
      </c>
      <c r="AY192" s="36" t="s">
        <v>896</v>
      </c>
      <c r="AZ192" s="36" t="s">
        <v>896</v>
      </c>
      <c r="BA192" s="36" t="s">
        <v>896</v>
      </c>
      <c r="BB192" s="36" t="s">
        <v>896</v>
      </c>
      <c r="BC192" s="36" t="s">
        <v>896</v>
      </c>
      <c r="BD192" s="36" t="s">
        <v>896</v>
      </c>
      <c r="BE192" s="36" t="s">
        <v>896</v>
      </c>
      <c r="BF192" s="36" t="s">
        <v>896</v>
      </c>
      <c r="BG192" s="36" t="s">
        <v>896</v>
      </c>
      <c r="BH192" s="36" t="s">
        <v>896</v>
      </c>
      <c r="BI192" s="36" t="s">
        <v>896</v>
      </c>
      <c r="BJ192" s="36" t="s">
        <v>896</v>
      </c>
      <c r="BK192" s="36" t="s">
        <v>896</v>
      </c>
      <c r="BL192" s="36" t="s">
        <v>896</v>
      </c>
      <c r="BM192" s="8">
        <v>3.4100000902981265E-6</v>
      </c>
      <c r="BN192" s="8" t="s">
        <v>896</v>
      </c>
      <c r="BO192" t="s">
        <v>651</v>
      </c>
      <c r="BP192" s="8">
        <v>0</v>
      </c>
      <c r="BQ192" s="8">
        <v>0</v>
      </c>
      <c r="BR192" s="8">
        <v>0</v>
      </c>
      <c r="BS192" s="8">
        <v>0</v>
      </c>
      <c r="BT192" s="8"/>
      <c r="BU192" s="8"/>
      <c r="BV192" s="8"/>
      <c r="BW192" s="8"/>
      <c r="BX192" s="8">
        <v>1.2768254929894943E-4</v>
      </c>
      <c r="BY192" s="8"/>
      <c r="BZ192" s="8">
        <v>0</v>
      </c>
      <c r="CA192" s="7" t="s">
        <v>896</v>
      </c>
      <c r="CB192" s="8">
        <v>1645000000000</v>
      </c>
      <c r="CC192" s="8">
        <v>0</v>
      </c>
      <c r="CD192" s="8"/>
      <c r="CE192" s="8"/>
      <c r="CF192" s="8"/>
      <c r="CG192" s="8"/>
      <c r="CH192" s="8">
        <v>0</v>
      </c>
      <c r="CI192" s="8" t="s">
        <v>1148</v>
      </c>
      <c r="CJ192" s="8">
        <v>0</v>
      </c>
      <c r="CK192" s="8">
        <v>1</v>
      </c>
      <c r="CL192" s="8">
        <v>1</v>
      </c>
      <c r="CM192" s="8">
        <v>0</v>
      </c>
      <c r="CN192" s="8">
        <v>0</v>
      </c>
      <c r="CO192" s="8">
        <v>0</v>
      </c>
      <c r="CP192" s="8">
        <v>0</v>
      </c>
      <c r="CQ192" s="8">
        <v>0</v>
      </c>
      <c r="CR192" s="8">
        <v>0</v>
      </c>
      <c r="CS192" s="8">
        <v>1</v>
      </c>
      <c r="CT192" s="8">
        <v>0</v>
      </c>
      <c r="CU192" s="8">
        <v>1</v>
      </c>
      <c r="CV192" s="8">
        <v>0</v>
      </c>
      <c r="CW192" s="8">
        <v>0</v>
      </c>
      <c r="CX192" s="8">
        <v>0</v>
      </c>
      <c r="CY192" s="8">
        <v>0</v>
      </c>
      <c r="CZ192" s="9" t="str">
        <f>IFERROR(VLOOKUP(A192,'FSI2020 Results'!B:H,4,0),"")</f>
        <v/>
      </c>
      <c r="DA192" s="9" t="str">
        <f>IFERROR(VLOOKUP(A192,'FSI2020 Results'!B:H,5,0),"")</f>
        <v/>
      </c>
      <c r="DB192" s="9" t="str">
        <f>IFERROR(VLOOKUP(A192,'FSI2020 Results'!B:H,6,0),"")</f>
        <v/>
      </c>
      <c r="DC192" s="9" t="str">
        <f>IFERROR(VLOOKUP($A192,'SS2020'!$A:$AB,24,0),"")</f>
        <v/>
      </c>
      <c r="DD192" s="9" t="str">
        <f>IFERROR(VLOOKUP($A192,'SS2020'!$A:$AB,25,0),"")</f>
        <v/>
      </c>
      <c r="DE192" s="9" t="str">
        <f>IFERROR(VLOOKUP($A192,'SS2020'!$A:$AB,26,0),"")</f>
        <v/>
      </c>
      <c r="DF192" s="9" t="str">
        <f>IFERROR(VLOOKUP($A192,'SS2020'!$A:$AB,27,0),"")</f>
        <v/>
      </c>
      <c r="DG192" s="39">
        <f>IFERROR(VLOOKUP(A192,'GSW2020'!A:D,4,0),"")</f>
        <v>5.0497187658038456E-6</v>
      </c>
      <c r="DH192" s="9">
        <f>IFERROR(VLOOKUP(A192,'GSW2020'!A:E,5,0),"")</f>
        <v>2647026.25</v>
      </c>
      <c r="DI192" s="9">
        <f t="shared" si="92"/>
        <v>1</v>
      </c>
      <c r="DJ192" s="9">
        <f t="shared" si="93"/>
        <v>0</v>
      </c>
      <c r="DK192" s="9">
        <f>IFERROR(IF(INDEX('FSI2020 Results'!A:A,MATCH('Country characteristics'!A115,'FSI2020 Results'!B:B,0))&lt;11,1,0),"")</f>
        <v>0</v>
      </c>
      <c r="DL192" s="9">
        <f>IFERROR(IF(INDEX('FSI2020 Results'!A:A,MATCH('Country characteristics'!A115,'FSI2020 Results'!B:B,0))&lt;16,1,0),"")</f>
        <v>0</v>
      </c>
      <c r="DM192" s="10">
        <f t="shared" si="94"/>
        <v>0</v>
      </c>
      <c r="DN192" s="9">
        <f t="shared" si="95"/>
        <v>0</v>
      </c>
      <c r="DO192" s="9">
        <f t="shared" si="96"/>
        <v>0</v>
      </c>
      <c r="DP192" s="10">
        <f t="shared" si="97"/>
        <v>0</v>
      </c>
      <c r="DQ192" s="9">
        <f t="shared" si="98"/>
        <v>0</v>
      </c>
      <c r="DR192" s="9">
        <f t="shared" si="99"/>
        <v>0</v>
      </c>
      <c r="DS192" s="9">
        <f t="shared" si="100"/>
        <v>0</v>
      </c>
      <c r="DT192" s="10">
        <f t="shared" si="101"/>
        <v>0</v>
      </c>
      <c r="DU192" s="10">
        <f t="shared" si="102"/>
        <v>0</v>
      </c>
      <c r="DV192" s="9">
        <f t="shared" si="103"/>
        <v>0</v>
      </c>
      <c r="DW192" s="9">
        <f t="shared" si="104"/>
        <v>0</v>
      </c>
      <c r="DX192" s="9">
        <f t="shared" si="105"/>
        <v>0</v>
      </c>
      <c r="DY192" s="10">
        <f t="shared" si="106"/>
        <v>0</v>
      </c>
      <c r="DZ192" s="9">
        <f t="shared" si="107"/>
        <v>0</v>
      </c>
      <c r="EA192" s="10">
        <f t="shared" si="108"/>
        <v>0</v>
      </c>
      <c r="EB192" s="9">
        <f t="shared" si="109"/>
        <v>0</v>
      </c>
      <c r="EC192" s="9">
        <f t="shared" si="110"/>
        <v>1</v>
      </c>
      <c r="ED192" s="9">
        <f t="shared" si="111"/>
        <v>1</v>
      </c>
      <c r="EE192" s="9">
        <f t="shared" si="112"/>
        <v>0</v>
      </c>
      <c r="EF192" s="9">
        <v>1</v>
      </c>
      <c r="EG192" s="9">
        <f t="shared" si="113"/>
        <v>0</v>
      </c>
      <c r="EH192" s="9">
        <f t="shared" si="114"/>
        <v>0</v>
      </c>
      <c r="EI192" s="9">
        <f t="shared" si="115"/>
        <v>1</v>
      </c>
      <c r="EJ192" s="9">
        <f t="shared" si="116"/>
        <v>0</v>
      </c>
      <c r="EK192" s="9">
        <f t="shared" si="117"/>
        <v>0</v>
      </c>
      <c r="EL192" s="9">
        <f t="shared" si="118"/>
        <v>0</v>
      </c>
      <c r="EM192" s="9">
        <f t="shared" si="119"/>
        <v>0</v>
      </c>
      <c r="EN192" s="9">
        <f t="shared" si="120"/>
        <v>0</v>
      </c>
      <c r="EO192" s="9">
        <f t="shared" si="121"/>
        <v>0</v>
      </c>
      <c r="EP192" s="9">
        <f t="shared" si="122"/>
        <v>0</v>
      </c>
      <c r="EQ192" s="9">
        <f t="shared" si="123"/>
        <v>0</v>
      </c>
      <c r="ER192" s="9">
        <f t="shared" si="124"/>
        <v>1</v>
      </c>
      <c r="ES192" s="9">
        <f t="shared" si="125"/>
        <v>0</v>
      </c>
      <c r="ET192" s="10">
        <f t="shared" si="126"/>
        <v>0</v>
      </c>
      <c r="EU192" s="10">
        <f t="shared" si="127"/>
        <v>0</v>
      </c>
      <c r="EV192" s="10">
        <f t="shared" si="128"/>
        <v>1</v>
      </c>
      <c r="EW192" s="10">
        <f t="shared" si="129"/>
        <v>1</v>
      </c>
      <c r="EX192" s="10">
        <f t="shared" si="130"/>
        <v>0</v>
      </c>
      <c r="EY192" s="10">
        <f t="shared" si="131"/>
        <v>0</v>
      </c>
      <c r="EZ192" s="10">
        <f t="shared" si="132"/>
        <v>0</v>
      </c>
      <c r="FA192" s="10">
        <f t="shared" si="133"/>
        <v>1</v>
      </c>
      <c r="FB192" s="10">
        <f t="shared" si="134"/>
        <v>0</v>
      </c>
      <c r="FC192" s="10">
        <f t="shared" si="135"/>
        <v>0</v>
      </c>
      <c r="FD192" s="10">
        <f t="shared" si="136"/>
        <v>0</v>
      </c>
      <c r="FE192" s="10">
        <f t="shared" si="137"/>
        <v>0</v>
      </c>
    </row>
    <row r="193" spans="1:161">
      <c r="A193" t="s">
        <v>597</v>
      </c>
      <c r="D193">
        <v>0</v>
      </c>
      <c r="E193">
        <v>0</v>
      </c>
      <c r="F193" t="s">
        <v>598</v>
      </c>
      <c r="G193" t="s">
        <v>599</v>
      </c>
      <c r="H193" t="s">
        <v>597</v>
      </c>
      <c r="I193" s="8">
        <v>1</v>
      </c>
      <c r="J193" s="7" t="s">
        <v>1127</v>
      </c>
      <c r="K193" s="7" t="s">
        <v>1128</v>
      </c>
      <c r="L193" s="8">
        <v>0</v>
      </c>
      <c r="M193" s="8">
        <v>0</v>
      </c>
      <c r="N193" s="8">
        <v>0</v>
      </c>
      <c r="O193" s="8">
        <v>0</v>
      </c>
      <c r="P193" s="8">
        <v>0</v>
      </c>
      <c r="Q193" s="8">
        <v>0</v>
      </c>
      <c r="R193" s="8">
        <v>0</v>
      </c>
      <c r="S193" s="8">
        <v>0</v>
      </c>
      <c r="T193" s="8">
        <v>0</v>
      </c>
      <c r="U193" s="8">
        <v>0</v>
      </c>
      <c r="V193" s="8">
        <v>0</v>
      </c>
      <c r="W193" s="8">
        <v>0</v>
      </c>
      <c r="X193" s="8">
        <v>1</v>
      </c>
      <c r="Y193" s="8">
        <v>0</v>
      </c>
      <c r="Z193" s="8">
        <v>0</v>
      </c>
      <c r="AA193" s="8">
        <v>0</v>
      </c>
      <c r="AB193" s="7" t="s">
        <v>1129</v>
      </c>
      <c r="AC193" s="1">
        <v>0</v>
      </c>
      <c r="AD193" s="1">
        <v>0</v>
      </c>
      <c r="AE193" s="7" t="s">
        <v>1130</v>
      </c>
      <c r="AF193" s="8">
        <v>224228000000</v>
      </c>
      <c r="AG193" s="8"/>
      <c r="AH193" s="7" t="s">
        <v>896</v>
      </c>
      <c r="AI193" s="8"/>
      <c r="AJ193" s="8"/>
      <c r="AK193" s="8"/>
      <c r="AL193" s="8"/>
      <c r="AM193" s="8"/>
      <c r="AN193" s="8"/>
      <c r="AO193" s="36" t="s">
        <v>896</v>
      </c>
      <c r="AP193" s="36" t="s">
        <v>896</v>
      </c>
      <c r="AQ193" s="36" t="s">
        <v>896</v>
      </c>
      <c r="AR193" s="36" t="s">
        <v>896</v>
      </c>
      <c r="AS193" s="36" t="s">
        <v>896</v>
      </c>
      <c r="AT193" s="36" t="s">
        <v>896</v>
      </c>
      <c r="AU193" s="36" t="s">
        <v>896</v>
      </c>
      <c r="AV193" s="36" t="s">
        <v>896</v>
      </c>
      <c r="AW193" s="36" t="s">
        <v>896</v>
      </c>
      <c r="AX193" s="36" t="s">
        <v>896</v>
      </c>
      <c r="AY193" s="36" t="s">
        <v>896</v>
      </c>
      <c r="AZ193" s="36" t="s">
        <v>896</v>
      </c>
      <c r="BA193" s="36" t="s">
        <v>896</v>
      </c>
      <c r="BB193" s="36" t="s">
        <v>896</v>
      </c>
      <c r="BC193" s="36" t="s">
        <v>896</v>
      </c>
      <c r="BD193" s="36" t="s">
        <v>896</v>
      </c>
      <c r="BE193" s="36" t="s">
        <v>896</v>
      </c>
      <c r="BF193" s="36" t="s">
        <v>896</v>
      </c>
      <c r="BG193" s="36" t="s">
        <v>896</v>
      </c>
      <c r="BH193" s="36" t="s">
        <v>896</v>
      </c>
      <c r="BI193" s="36" t="s">
        <v>896</v>
      </c>
      <c r="BJ193" s="36" t="s">
        <v>896</v>
      </c>
      <c r="BK193" s="36" t="s">
        <v>896</v>
      </c>
      <c r="BL193" s="36" t="s">
        <v>896</v>
      </c>
      <c r="BM193" s="8">
        <v>3.8900001527508721E-5</v>
      </c>
      <c r="BN193" s="8" t="s">
        <v>896</v>
      </c>
      <c r="BO193" t="s">
        <v>597</v>
      </c>
      <c r="BP193" s="8">
        <v>0</v>
      </c>
      <c r="BQ193" s="8">
        <v>0</v>
      </c>
      <c r="BR193" s="8">
        <v>0</v>
      </c>
      <c r="BS193" s="8">
        <v>0</v>
      </c>
      <c r="BT193" s="8"/>
      <c r="BU193" s="8"/>
      <c r="BV193" s="8"/>
      <c r="BW193" s="8"/>
      <c r="BX193" s="8">
        <v>1.3838179124045602E-4</v>
      </c>
      <c r="BY193" s="8"/>
      <c r="BZ193" s="8">
        <v>4</v>
      </c>
      <c r="CA193" s="7" t="s">
        <v>896</v>
      </c>
      <c r="CB193" s="8">
        <v>224228000000</v>
      </c>
      <c r="CC193" s="8">
        <v>41.084403991699219</v>
      </c>
      <c r="CD193" s="8"/>
      <c r="CE193" s="8"/>
      <c r="CF193" s="8">
        <v>0.15000000596046448</v>
      </c>
      <c r="CG193" s="8">
        <v>7200000</v>
      </c>
      <c r="CH193" s="8">
        <v>0</v>
      </c>
      <c r="CI193" s="8" t="s">
        <v>1148</v>
      </c>
      <c r="CJ193" s="8">
        <v>0</v>
      </c>
      <c r="CK193" s="8">
        <v>0</v>
      </c>
      <c r="CL193" s="8">
        <v>1</v>
      </c>
      <c r="CM193" s="8">
        <v>0</v>
      </c>
      <c r="CN193" s="8">
        <v>0</v>
      </c>
      <c r="CO193" s="8">
        <v>0</v>
      </c>
      <c r="CP193" s="8">
        <v>0</v>
      </c>
      <c r="CQ193" s="8">
        <v>0</v>
      </c>
      <c r="CR193" s="8">
        <v>0</v>
      </c>
      <c r="CS193" s="8">
        <v>1</v>
      </c>
      <c r="CT193" s="8">
        <v>0</v>
      </c>
      <c r="CU193" s="8">
        <v>1</v>
      </c>
      <c r="CV193" s="8">
        <v>0</v>
      </c>
      <c r="CW193" s="8">
        <v>0</v>
      </c>
      <c r="CX193" s="8">
        <v>0</v>
      </c>
      <c r="CY193" s="8">
        <v>0</v>
      </c>
      <c r="CZ193" s="9" t="str">
        <f>IFERROR(VLOOKUP(A193,'FSI2020 Results'!B:H,4,0),"")</f>
        <v/>
      </c>
      <c r="DA193" s="9" t="str">
        <f>IFERROR(VLOOKUP(A193,'FSI2020 Results'!B:H,5,0),"")</f>
        <v/>
      </c>
      <c r="DB193" s="9" t="str">
        <f>IFERROR(VLOOKUP(A193,'FSI2020 Results'!B:H,6,0),"")</f>
        <v/>
      </c>
      <c r="DC193" s="9" t="str">
        <f>IFERROR(VLOOKUP($A193,'SS2020'!$A:$AB,24,0),"")</f>
        <v/>
      </c>
      <c r="DD193" s="9" t="str">
        <f>IFERROR(VLOOKUP($A193,'SS2020'!$A:$AB,25,0),"")</f>
        <v/>
      </c>
      <c r="DE193" s="9" t="str">
        <f>IFERROR(VLOOKUP($A193,'SS2020'!$A:$AB,26,0),"")</f>
        <v/>
      </c>
      <c r="DF193" s="9" t="str">
        <f>IFERROR(VLOOKUP($A193,'SS2020'!$A:$AB,27,0),"")</f>
        <v/>
      </c>
      <c r="DG193" s="39">
        <f>IFERROR(VLOOKUP(A193,'GSW2020'!A:D,4,0),"")</f>
        <v>1.3735403626924381E-5</v>
      </c>
      <c r="DH193" s="9">
        <f>IFERROR(VLOOKUP(A193,'GSW2020'!A:E,5,0),"")</f>
        <v>7200000</v>
      </c>
      <c r="DI193" s="9">
        <f t="shared" si="92"/>
        <v>1</v>
      </c>
      <c r="DJ193" s="9">
        <f t="shared" si="93"/>
        <v>0</v>
      </c>
      <c r="DK193" s="9">
        <f>IFERROR(IF(INDEX('FSI2020 Results'!A:A,MATCH('Country characteristics'!A116,'FSI2020 Results'!B:B,0))&lt;11,1,0),"")</f>
        <v>0</v>
      </c>
      <c r="DL193" s="9">
        <f>IFERROR(IF(INDEX('FSI2020 Results'!A:A,MATCH('Country characteristics'!A116,'FSI2020 Results'!B:B,0))&lt;16,1,0),"")</f>
        <v>0</v>
      </c>
      <c r="DM193" s="10">
        <f t="shared" si="94"/>
        <v>0</v>
      </c>
      <c r="DN193" s="9">
        <f t="shared" si="95"/>
        <v>0</v>
      </c>
      <c r="DO193" s="9">
        <f t="shared" si="96"/>
        <v>0</v>
      </c>
      <c r="DP193" s="10">
        <f t="shared" si="97"/>
        <v>0</v>
      </c>
      <c r="DQ193" s="9">
        <f t="shared" si="98"/>
        <v>0</v>
      </c>
      <c r="DR193" s="9">
        <f t="shared" si="99"/>
        <v>0</v>
      </c>
      <c r="DS193" s="9">
        <f t="shared" si="100"/>
        <v>0</v>
      </c>
      <c r="DT193" s="10">
        <f t="shared" si="101"/>
        <v>0</v>
      </c>
      <c r="DU193" s="10">
        <f t="shared" si="102"/>
        <v>0</v>
      </c>
      <c r="DV193" s="9">
        <f t="shared" si="103"/>
        <v>0</v>
      </c>
      <c r="DW193" s="9">
        <f t="shared" si="104"/>
        <v>0</v>
      </c>
      <c r="DX193" s="9">
        <f t="shared" si="105"/>
        <v>0</v>
      </c>
      <c r="DY193" s="10">
        <f t="shared" si="106"/>
        <v>0</v>
      </c>
      <c r="DZ193" s="9">
        <f t="shared" si="107"/>
        <v>0</v>
      </c>
      <c r="EA193" s="10">
        <f t="shared" si="108"/>
        <v>0</v>
      </c>
      <c r="EB193" s="9">
        <f t="shared" si="109"/>
        <v>0</v>
      </c>
      <c r="EC193" s="9">
        <f t="shared" si="110"/>
        <v>1</v>
      </c>
      <c r="ED193" s="9">
        <f t="shared" si="111"/>
        <v>1</v>
      </c>
      <c r="EE193" s="9">
        <f t="shared" si="112"/>
        <v>0</v>
      </c>
      <c r="EF193" s="9">
        <v>1</v>
      </c>
      <c r="EG193" s="9">
        <f t="shared" si="113"/>
        <v>0</v>
      </c>
      <c r="EH193" s="9">
        <f t="shared" si="114"/>
        <v>0</v>
      </c>
      <c r="EI193" s="9">
        <f t="shared" si="115"/>
        <v>1</v>
      </c>
      <c r="EJ193" s="9">
        <f t="shared" si="116"/>
        <v>0</v>
      </c>
      <c r="EK193" s="9">
        <f t="shared" si="117"/>
        <v>0</v>
      </c>
      <c r="EL193" s="9">
        <f t="shared" si="118"/>
        <v>0</v>
      </c>
      <c r="EM193" s="9">
        <f t="shared" si="119"/>
        <v>0</v>
      </c>
      <c r="EN193" s="9">
        <f t="shared" si="120"/>
        <v>0</v>
      </c>
      <c r="EO193" s="9">
        <f t="shared" si="121"/>
        <v>0</v>
      </c>
      <c r="EP193" s="9">
        <f t="shared" si="122"/>
        <v>0</v>
      </c>
      <c r="EQ193" s="9">
        <f t="shared" si="123"/>
        <v>0</v>
      </c>
      <c r="ER193" s="9">
        <f t="shared" si="124"/>
        <v>1</v>
      </c>
      <c r="ES193" s="9">
        <f t="shared" si="125"/>
        <v>0</v>
      </c>
      <c r="ET193" s="10">
        <f t="shared" si="126"/>
        <v>0</v>
      </c>
      <c r="EU193" s="10">
        <f t="shared" si="127"/>
        <v>0</v>
      </c>
      <c r="EV193" s="10">
        <f t="shared" si="128"/>
        <v>0</v>
      </c>
      <c r="EW193" s="10">
        <f t="shared" si="129"/>
        <v>1</v>
      </c>
      <c r="EX193" s="10">
        <f t="shared" si="130"/>
        <v>0</v>
      </c>
      <c r="EY193" s="10">
        <f t="shared" si="131"/>
        <v>0</v>
      </c>
      <c r="EZ193" s="10">
        <f t="shared" si="132"/>
        <v>0</v>
      </c>
      <c r="FA193" s="10">
        <f t="shared" si="133"/>
        <v>1</v>
      </c>
      <c r="FB193" s="10">
        <f t="shared" si="134"/>
        <v>0</v>
      </c>
      <c r="FC193" s="10">
        <f t="shared" si="135"/>
        <v>0</v>
      </c>
      <c r="FD193" s="10">
        <f t="shared" si="136"/>
        <v>0</v>
      </c>
      <c r="FE193" s="10">
        <f t="shared" si="137"/>
        <v>0</v>
      </c>
    </row>
    <row r="194" spans="1:161">
      <c r="A194" t="s">
        <v>585</v>
      </c>
      <c r="D194">
        <v>0</v>
      </c>
      <c r="E194">
        <v>0</v>
      </c>
      <c r="F194" t="s">
        <v>586</v>
      </c>
      <c r="G194" t="s">
        <v>587</v>
      </c>
      <c r="H194" t="s">
        <v>585</v>
      </c>
      <c r="I194" s="8">
        <v>1</v>
      </c>
      <c r="J194" s="7" t="s">
        <v>1138</v>
      </c>
      <c r="K194" s="7" t="s">
        <v>1128</v>
      </c>
      <c r="L194" s="8">
        <v>0</v>
      </c>
      <c r="M194" s="8">
        <v>0</v>
      </c>
      <c r="N194" s="8">
        <v>0</v>
      </c>
      <c r="O194" s="8">
        <v>1</v>
      </c>
      <c r="P194" s="8">
        <v>0</v>
      </c>
      <c r="Q194" s="8">
        <v>0</v>
      </c>
      <c r="R194" s="8">
        <v>0</v>
      </c>
      <c r="S194" s="8">
        <v>0</v>
      </c>
      <c r="T194" s="8">
        <v>0</v>
      </c>
      <c r="U194" s="8">
        <v>0</v>
      </c>
      <c r="V194" s="8">
        <v>0</v>
      </c>
      <c r="W194" s="8">
        <v>0</v>
      </c>
      <c r="X194" s="8">
        <v>0</v>
      </c>
      <c r="Y194" s="8">
        <v>0</v>
      </c>
      <c r="Z194" s="8">
        <v>0</v>
      </c>
      <c r="AA194" s="8">
        <v>0</v>
      </c>
      <c r="AB194" s="7" t="s">
        <v>1137</v>
      </c>
      <c r="AC194" s="1">
        <v>0</v>
      </c>
      <c r="AD194" s="1">
        <v>0</v>
      </c>
      <c r="AE194" s="7" t="s">
        <v>1130</v>
      </c>
      <c r="AF194" s="8">
        <v>15713908816</v>
      </c>
      <c r="AG194" s="8"/>
      <c r="AH194" s="7" t="s">
        <v>896</v>
      </c>
      <c r="AI194" s="8"/>
      <c r="AJ194" s="8"/>
      <c r="AK194" s="8"/>
      <c r="AL194" s="8"/>
      <c r="AM194" s="8"/>
      <c r="AN194" s="8"/>
      <c r="AO194" s="36" t="s">
        <v>896</v>
      </c>
      <c r="AP194" s="36" t="s">
        <v>896</v>
      </c>
      <c r="AQ194" s="36" t="s">
        <v>896</v>
      </c>
      <c r="AR194" s="36" t="s">
        <v>896</v>
      </c>
      <c r="AS194" s="36" t="s">
        <v>896</v>
      </c>
      <c r="AT194" s="36" t="s">
        <v>896</v>
      </c>
      <c r="AU194" s="36" t="s">
        <v>896</v>
      </c>
      <c r="AV194" s="36" t="s">
        <v>896</v>
      </c>
      <c r="AW194" s="36" t="s">
        <v>896</v>
      </c>
      <c r="AX194" s="36" t="s">
        <v>896</v>
      </c>
      <c r="AY194" s="36" t="s">
        <v>896</v>
      </c>
      <c r="AZ194" s="36" t="s">
        <v>896</v>
      </c>
      <c r="BA194" s="36" t="s">
        <v>896</v>
      </c>
      <c r="BB194" s="36" t="s">
        <v>896</v>
      </c>
      <c r="BC194" s="36" t="s">
        <v>896</v>
      </c>
      <c r="BD194" s="36" t="s">
        <v>896</v>
      </c>
      <c r="BE194" s="36" t="s">
        <v>896</v>
      </c>
      <c r="BF194" s="36" t="s">
        <v>896</v>
      </c>
      <c r="BG194" s="36" t="s">
        <v>896</v>
      </c>
      <c r="BH194" s="36" t="s">
        <v>896</v>
      </c>
      <c r="BI194" s="36" t="s">
        <v>896</v>
      </c>
      <c r="BJ194" s="36" t="s">
        <v>896</v>
      </c>
      <c r="BK194" s="36" t="s">
        <v>896</v>
      </c>
      <c r="BL194" s="36" t="s">
        <v>896</v>
      </c>
      <c r="BM194" s="8">
        <v>1.8999999156221747E-5</v>
      </c>
      <c r="BN194" s="8" t="s">
        <v>896</v>
      </c>
      <c r="BO194" t="s">
        <v>585</v>
      </c>
      <c r="BP194" s="8">
        <v>0</v>
      </c>
      <c r="BQ194" s="8">
        <v>0</v>
      </c>
      <c r="BR194" s="8">
        <v>0</v>
      </c>
      <c r="BS194" s="8">
        <v>0</v>
      </c>
      <c r="BT194" s="8"/>
      <c r="BU194" s="8"/>
      <c r="BV194" s="8"/>
      <c r="BW194" s="8"/>
      <c r="BX194" s="8">
        <v>1.2889750574299571E-5</v>
      </c>
      <c r="BY194" s="8"/>
      <c r="BZ194" s="8">
        <v>5</v>
      </c>
      <c r="CA194" s="7" t="s">
        <v>896</v>
      </c>
      <c r="CB194" s="8">
        <v>15713908816</v>
      </c>
      <c r="CC194" s="8">
        <v>657.66666412353516</v>
      </c>
      <c r="CD194" s="8"/>
      <c r="CE194" s="8"/>
      <c r="CF194" s="8">
        <v>0.25</v>
      </c>
      <c r="CG194" s="8">
        <v>9514441.7336256802</v>
      </c>
      <c r="CH194" s="8">
        <v>0</v>
      </c>
      <c r="CI194" s="8" t="s">
        <v>1138</v>
      </c>
      <c r="CJ194" s="8">
        <v>0</v>
      </c>
      <c r="CK194" s="8">
        <v>0</v>
      </c>
      <c r="CL194" s="8">
        <v>1</v>
      </c>
      <c r="CM194" s="8">
        <v>0</v>
      </c>
      <c r="CN194" s="8">
        <v>0</v>
      </c>
      <c r="CO194" s="8">
        <v>0</v>
      </c>
      <c r="CP194" s="8">
        <v>0</v>
      </c>
      <c r="CQ194" s="8">
        <v>1</v>
      </c>
      <c r="CR194" s="8">
        <v>0</v>
      </c>
      <c r="CS194" s="8">
        <v>0</v>
      </c>
      <c r="CT194" s="8">
        <v>0</v>
      </c>
      <c r="CU194" s="8">
        <v>0</v>
      </c>
      <c r="CV194" s="8">
        <v>0</v>
      </c>
      <c r="CW194" s="8">
        <v>1</v>
      </c>
      <c r="CX194" s="8">
        <v>0</v>
      </c>
      <c r="CY194" s="8">
        <v>0</v>
      </c>
      <c r="CZ194" s="9" t="str">
        <f>IFERROR(VLOOKUP(A194,'FSI2020 Results'!B:H,4,0),"")</f>
        <v/>
      </c>
      <c r="DA194" s="9" t="str">
        <f>IFERROR(VLOOKUP(A194,'FSI2020 Results'!B:H,5,0),"")</f>
        <v/>
      </c>
      <c r="DB194" s="9" t="str">
        <f>IFERROR(VLOOKUP(A194,'FSI2020 Results'!B:H,6,0),"")</f>
        <v/>
      </c>
      <c r="DC194" s="9" t="str">
        <f>IFERROR(VLOOKUP($A194,'SS2020'!$A:$AB,24,0),"")</f>
        <v/>
      </c>
      <c r="DD194" s="9" t="str">
        <f>IFERROR(VLOOKUP($A194,'SS2020'!$A:$AB,25,0),"")</f>
        <v/>
      </c>
      <c r="DE194" s="9" t="str">
        <f>IFERROR(VLOOKUP($A194,'SS2020'!$A:$AB,26,0),"")</f>
        <v/>
      </c>
      <c r="DF194" s="9" t="str">
        <f>IFERROR(VLOOKUP($A194,'SS2020'!$A:$AB,27,0),"")</f>
        <v/>
      </c>
      <c r="DG194" s="39">
        <f>IFERROR(VLOOKUP(A194,'GSW2020'!A:D,4,0),"")</f>
        <v>1.815065297705587E-5</v>
      </c>
      <c r="DH194" s="9">
        <f>IFERROR(VLOOKUP(A194,'GSW2020'!A:E,5,0),"")</f>
        <v>9514442</v>
      </c>
      <c r="DI194" s="9">
        <f t="shared" ref="DI194:DI257" si="138">IF(DH194&gt;0,1,0)</f>
        <v>1</v>
      </c>
      <c r="DJ194" s="9">
        <f t="shared" ref="DJ194:DJ257" si="139">E194</f>
        <v>0</v>
      </c>
      <c r="DK194" s="9">
        <f>IFERROR(IF(INDEX('FSI2020 Results'!A:A,MATCH('Country characteristics'!A121,'FSI2020 Results'!B:B,0))&lt;11,1,0),"")</f>
        <v>0</v>
      </c>
      <c r="DL194" s="9">
        <f>IFERROR(IF(INDEX('FSI2020 Results'!A:A,MATCH('Country characteristics'!A121,'FSI2020 Results'!B:B,0))&lt;16,1,0),"")</f>
        <v>0</v>
      </c>
      <c r="DM194" s="10">
        <f t="shared" ref="DM194:DM257" si="140">L194</f>
        <v>0</v>
      </c>
      <c r="DN194" s="9">
        <f t="shared" ref="DN194:DN257" si="141">IF(A194="United Kingdom",0,L194)</f>
        <v>0</v>
      </c>
      <c r="DO194" s="9">
        <f t="shared" ref="DO194:DO257" si="142">IF(OR(L194=1,R194=1),1,0)</f>
        <v>0</v>
      </c>
      <c r="DP194" s="10">
        <f t="shared" ref="DP194:DP257" si="143">W194</f>
        <v>0</v>
      </c>
      <c r="DQ194" s="9">
        <f t="shared" ref="DQ194:DQ257" si="144">IF(OR(L194=1,W194=1),1,0)</f>
        <v>0</v>
      </c>
      <c r="DR194" s="9">
        <f t="shared" ref="DR194:DR257" si="145">IF(OR(L194=1,CH194=1),1,0)</f>
        <v>0</v>
      </c>
      <c r="DS194" s="9">
        <f t="shared" ref="DS194:DS257" si="146">IF(OR(L194=1,W194=1,CH194=1),1,0)</f>
        <v>0</v>
      </c>
      <c r="DT194" s="10">
        <f t="shared" ref="DT194:DT257" si="147">M194</f>
        <v>0</v>
      </c>
      <c r="DU194" s="10">
        <f t="shared" ref="DU194:DU257" si="148">N194</f>
        <v>0</v>
      </c>
      <c r="DV194" s="9">
        <f t="shared" ref="DV194:DV257" si="149">IF(OR(M194=1,N194=1),1,0)</f>
        <v>0</v>
      </c>
      <c r="DW194" s="9">
        <f t="shared" ref="DW194:DW257" si="150">IF(A194="United Kingdom",1,0)</f>
        <v>0</v>
      </c>
      <c r="DX194" s="9">
        <f t="shared" ref="DX194:DX257" si="151">IF(OR(A194="United Kingdom",R194=1),1,0)</f>
        <v>0</v>
      </c>
      <c r="DY194" s="10">
        <f t="shared" ref="DY194:DY257" si="152">R194</f>
        <v>0</v>
      </c>
      <c r="DZ194" s="9">
        <f t="shared" ref="DZ194:DZ257" si="153">IF(OR(A194="United Kingdom",S194=1),1,0)</f>
        <v>0</v>
      </c>
      <c r="EA194" s="10">
        <f t="shared" ref="EA194:EA257" si="154">S194</f>
        <v>0</v>
      </c>
      <c r="EB194" s="9">
        <f t="shared" ref="EB194:EB257" si="155">IF(OR(A194="United Kingdom",S194=1,R194=1),1,0)</f>
        <v>0</v>
      </c>
      <c r="EC194" s="9">
        <f t="shared" ref="EC194:EC257" si="156">IF(AND(M194=0,N194=0),1,0)</f>
        <v>1</v>
      </c>
      <c r="ED194" s="9">
        <f t="shared" ref="ED194:ED257" si="157">IF(M194=0,1,0)</f>
        <v>1</v>
      </c>
      <c r="EE194" s="9">
        <f t="shared" ref="EE194:EE257" si="158">IF(OR(A194="United Kingdom",A194="Switzerland",A194="Netherlands",A194="Luxembourg",R194=1),1,0)</f>
        <v>0</v>
      </c>
      <c r="EF194" s="9">
        <v>1</v>
      </c>
      <c r="EG194" s="9">
        <f t="shared" ref="EG194:EG257" si="159">IF($AB194="South Asia",1,0)</f>
        <v>0</v>
      </c>
      <c r="EH194" s="9">
        <f t="shared" ref="EH194:EH257" si="160">IF($AB194="Europe &amp; Central Asia",1,0)</f>
        <v>0</v>
      </c>
      <c r="EI194" s="9">
        <f t="shared" ref="EI194:EI257" si="161">IF($AB194="Middle East &amp; North Africa",1,0)</f>
        <v>0</v>
      </c>
      <c r="EJ194" s="9">
        <f t="shared" ref="EJ194:EJ257" si="162">IF($AB194="East Asia &amp; Pacific",1,0)</f>
        <v>0</v>
      </c>
      <c r="EK194" s="9">
        <f t="shared" ref="EK194:EK257" si="163">IF($AB194="Sub-Saharan Africa",1,0)</f>
        <v>0</v>
      </c>
      <c r="EL194" s="9">
        <f t="shared" ref="EL194:EL257" si="164">IF($AB194="Latin America &amp; Caribbean",1,0)</f>
        <v>1</v>
      </c>
      <c r="EM194" s="9">
        <f t="shared" ref="EM194:EM257" si="165">IF($AB194="North America",1,0)</f>
        <v>0</v>
      </c>
      <c r="EN194" s="9">
        <f t="shared" ref="EN194:EN257" si="166">AC194</f>
        <v>0</v>
      </c>
      <c r="EO194" s="9">
        <f t="shared" ref="EO194:EO257" si="167">AD194</f>
        <v>0</v>
      </c>
      <c r="EP194" s="9">
        <f t="shared" ref="EP194:EP257" si="168">IF($AE194="Low income",1,0)</f>
        <v>0</v>
      </c>
      <c r="EQ194" s="9">
        <f t="shared" ref="EQ194:EQ257" si="169">IF($AE194="Lower middle income",1,0)</f>
        <v>0</v>
      </c>
      <c r="ER194" s="9">
        <f t="shared" ref="ER194:ER257" si="170">IF($AE194="Upper middle income",1,0)</f>
        <v>1</v>
      </c>
      <c r="ES194" s="9">
        <f t="shared" ref="ES194:ES257" si="171">IF($AE194="High income",1,0)</f>
        <v>0</v>
      </c>
      <c r="ET194" s="10">
        <f t="shared" ref="ET194:ET257" si="172">CJ194</f>
        <v>0</v>
      </c>
      <c r="EU194" s="10">
        <f t="shared" ref="EU194:EU257" si="173">CO194</f>
        <v>0</v>
      </c>
      <c r="EV194" s="10">
        <f t="shared" ref="EV194:EV257" si="174">CK194</f>
        <v>0</v>
      </c>
      <c r="EW194" s="10">
        <f t="shared" ref="EW194:EW257" si="175">CL194</f>
        <v>1</v>
      </c>
      <c r="EX194" s="10">
        <f t="shared" ref="EX194:EX257" si="176">CP194</f>
        <v>0</v>
      </c>
      <c r="EY194" s="10">
        <f t="shared" ref="EY194:EY257" si="177">CQ194</f>
        <v>1</v>
      </c>
      <c r="EZ194" s="10">
        <f t="shared" ref="EZ194:EZ257" si="178">CT194</f>
        <v>0</v>
      </c>
      <c r="FA194" s="10">
        <f t="shared" ref="FA194:FA257" si="179">CU194</f>
        <v>0</v>
      </c>
      <c r="FB194" s="10">
        <f t="shared" ref="FB194:FB257" si="180">CV194</f>
        <v>0</v>
      </c>
      <c r="FC194" s="10">
        <f t="shared" ref="FC194:FC257" si="181">CW194</f>
        <v>1</v>
      </c>
      <c r="FD194" s="10">
        <f t="shared" ref="FD194:FD257" si="182">CX194</f>
        <v>0</v>
      </c>
      <c r="FE194" s="10">
        <f t="shared" ref="FE194:FE257" si="183">CY194</f>
        <v>0</v>
      </c>
    </row>
    <row r="195" spans="1:161">
      <c r="A195" t="s">
        <v>683</v>
      </c>
      <c r="D195">
        <v>0</v>
      </c>
      <c r="E195">
        <v>0</v>
      </c>
      <c r="F195" t="s">
        <v>684</v>
      </c>
      <c r="G195" t="s">
        <v>685</v>
      </c>
      <c r="H195" t="s">
        <v>683</v>
      </c>
      <c r="I195" s="8">
        <v>1</v>
      </c>
      <c r="J195" s="7" t="s">
        <v>1149</v>
      </c>
      <c r="K195" s="7" t="s">
        <v>1128</v>
      </c>
      <c r="L195" s="8">
        <v>0</v>
      </c>
      <c r="M195" s="8">
        <v>0</v>
      </c>
      <c r="N195" s="8">
        <v>0</v>
      </c>
      <c r="O195" s="8">
        <v>0</v>
      </c>
      <c r="P195" s="8">
        <v>0</v>
      </c>
      <c r="Q195" s="8">
        <v>0</v>
      </c>
      <c r="R195" s="8">
        <v>0</v>
      </c>
      <c r="S195" s="8">
        <v>0</v>
      </c>
      <c r="T195" s="8">
        <v>0</v>
      </c>
      <c r="U195" s="8">
        <v>0</v>
      </c>
      <c r="V195" s="8">
        <v>0</v>
      </c>
      <c r="W195" s="8">
        <v>0</v>
      </c>
      <c r="X195" s="8">
        <v>0</v>
      </c>
      <c r="Y195" s="8">
        <v>0</v>
      </c>
      <c r="Z195" s="8">
        <v>0</v>
      </c>
      <c r="AA195" s="8">
        <v>0</v>
      </c>
      <c r="AB195" s="7" t="s">
        <v>1142</v>
      </c>
      <c r="AC195" s="1">
        <v>0</v>
      </c>
      <c r="AD195" s="1">
        <v>0</v>
      </c>
      <c r="AE195" s="7" t="s">
        <v>1136</v>
      </c>
      <c r="AF195" s="8">
        <v>188284518.80000001</v>
      </c>
      <c r="AG195" s="8"/>
      <c r="AH195" s="7" t="s">
        <v>896</v>
      </c>
      <c r="AI195" s="8"/>
      <c r="AJ195" s="8"/>
      <c r="AK195" s="8"/>
      <c r="AL195" s="8"/>
      <c r="AM195" s="8"/>
      <c r="AN195" s="8"/>
      <c r="AO195" s="36" t="s">
        <v>896</v>
      </c>
      <c r="AP195" s="36" t="s">
        <v>896</v>
      </c>
      <c r="AQ195" s="36" t="s">
        <v>896</v>
      </c>
      <c r="AR195" s="36" t="s">
        <v>896</v>
      </c>
      <c r="AS195" s="36" t="s">
        <v>896</v>
      </c>
      <c r="AT195" s="36" t="s">
        <v>896</v>
      </c>
      <c r="AU195" s="36" t="s">
        <v>896</v>
      </c>
      <c r="AV195" s="36" t="s">
        <v>896</v>
      </c>
      <c r="AW195" s="36" t="s">
        <v>896</v>
      </c>
      <c r="AX195" s="36" t="s">
        <v>896</v>
      </c>
      <c r="AY195" s="36" t="s">
        <v>896</v>
      </c>
      <c r="AZ195" s="36" t="s">
        <v>896</v>
      </c>
      <c r="BA195" s="36" t="s">
        <v>896</v>
      </c>
      <c r="BB195" s="36" t="s">
        <v>896</v>
      </c>
      <c r="BC195" s="36" t="s">
        <v>896</v>
      </c>
      <c r="BD195" s="36" t="s">
        <v>896</v>
      </c>
      <c r="BE195" s="36" t="s">
        <v>896</v>
      </c>
      <c r="BF195" s="36" t="s">
        <v>896</v>
      </c>
      <c r="BG195" s="36" t="s">
        <v>896</v>
      </c>
      <c r="BH195" s="36" t="s">
        <v>896</v>
      </c>
      <c r="BI195" s="36" t="s">
        <v>896</v>
      </c>
      <c r="BJ195" s="36" t="s">
        <v>896</v>
      </c>
      <c r="BK195" s="36" t="s">
        <v>896</v>
      </c>
      <c r="BL195" s="36" t="s">
        <v>896</v>
      </c>
      <c r="BM195" s="8">
        <v>7.0900000537221786E-6</v>
      </c>
      <c r="BN195" s="8" t="s">
        <v>896</v>
      </c>
      <c r="BO195" t="s">
        <v>683</v>
      </c>
      <c r="BP195" s="8">
        <v>0</v>
      </c>
      <c r="BQ195" s="8">
        <v>0</v>
      </c>
      <c r="BR195" s="8"/>
      <c r="BS195" s="8">
        <v>0</v>
      </c>
      <c r="BT195" s="8"/>
      <c r="BU195" s="8"/>
      <c r="BV195" s="8"/>
      <c r="BW195" s="8"/>
      <c r="BX195" s="8">
        <v>2.8122517124411441E-7</v>
      </c>
      <c r="BY195" s="8"/>
      <c r="BZ195" s="8">
        <v>0</v>
      </c>
      <c r="CA195" s="7" t="s">
        <v>896</v>
      </c>
      <c r="CB195" s="8">
        <v>188284518.80000001</v>
      </c>
      <c r="CC195" s="8">
        <v>0</v>
      </c>
      <c r="CD195" s="8"/>
      <c r="CE195" s="8"/>
      <c r="CF195" s="8"/>
      <c r="CG195" s="8"/>
      <c r="CH195" s="8">
        <v>0</v>
      </c>
      <c r="CI195" s="8" t="s">
        <v>1144</v>
      </c>
      <c r="CJ195" s="8">
        <v>0</v>
      </c>
      <c r="CK195" s="8">
        <v>0</v>
      </c>
      <c r="CL195" s="8">
        <v>0</v>
      </c>
      <c r="CM195" s="8">
        <v>0</v>
      </c>
      <c r="CN195" s="8">
        <v>0</v>
      </c>
      <c r="CO195" s="8">
        <v>0</v>
      </c>
      <c r="CP195" s="8">
        <v>0</v>
      </c>
      <c r="CQ195" s="8">
        <v>0</v>
      </c>
      <c r="CR195" s="8">
        <v>0</v>
      </c>
      <c r="CS195" s="8">
        <v>0</v>
      </c>
      <c r="CT195" s="8">
        <v>0</v>
      </c>
      <c r="CU195" s="8">
        <v>0</v>
      </c>
      <c r="CV195" s="8">
        <v>0</v>
      </c>
      <c r="CW195" s="8">
        <v>0</v>
      </c>
      <c r="CX195" s="8">
        <v>0</v>
      </c>
      <c r="CY195" s="8">
        <v>1</v>
      </c>
      <c r="CZ195" s="9" t="str">
        <f>IFERROR(VLOOKUP(A195,'FSI2020 Results'!B:H,4,0),"")</f>
        <v/>
      </c>
      <c r="DA195" s="9" t="str">
        <f>IFERROR(VLOOKUP(A195,'FSI2020 Results'!B:H,5,0),"")</f>
        <v/>
      </c>
      <c r="DB195" s="9" t="str">
        <f>IFERROR(VLOOKUP(A195,'FSI2020 Results'!B:H,6,0),"")</f>
        <v/>
      </c>
      <c r="DC195" s="9" t="str">
        <f>IFERROR(VLOOKUP($A195,'SS2020'!$A:$AB,24,0),"")</f>
        <v/>
      </c>
      <c r="DD195" s="9" t="str">
        <f>IFERROR(VLOOKUP($A195,'SS2020'!$A:$AB,25,0),"")</f>
        <v/>
      </c>
      <c r="DE195" s="9" t="str">
        <f>IFERROR(VLOOKUP($A195,'SS2020'!$A:$AB,26,0),"")</f>
        <v/>
      </c>
      <c r="DF195" s="9" t="str">
        <f>IFERROR(VLOOKUP($A195,'SS2020'!$A:$AB,27,0),"")</f>
        <v/>
      </c>
      <c r="DG195" s="39">
        <f>IFERROR(VLOOKUP(A195,'GSW2020'!A:D,4,0),"")</f>
        <v>2.7544158456294099E-6</v>
      </c>
      <c r="DH195" s="9">
        <f>IFERROR(VLOOKUP(A195,'GSW2020'!A:E,5,0),"")</f>
        <v>1443845</v>
      </c>
      <c r="DI195" s="9">
        <f t="shared" si="138"/>
        <v>1</v>
      </c>
      <c r="DJ195" s="9">
        <f t="shared" si="139"/>
        <v>0</v>
      </c>
      <c r="DK195" s="9">
        <f>IFERROR(IF(INDEX('FSI2020 Results'!A:A,MATCH('Country characteristics'!A127,'FSI2020 Results'!B:B,0))&lt;11,1,0),"")</f>
        <v>1</v>
      </c>
      <c r="DL195" s="9">
        <f>IFERROR(IF(INDEX('FSI2020 Results'!A:A,MATCH('Country characteristics'!A127,'FSI2020 Results'!B:B,0))&lt;16,1,0),"")</f>
        <v>1</v>
      </c>
      <c r="DM195" s="10">
        <f t="shared" si="140"/>
        <v>0</v>
      </c>
      <c r="DN195" s="9">
        <f t="shared" si="141"/>
        <v>0</v>
      </c>
      <c r="DO195" s="9">
        <f t="shared" si="142"/>
        <v>0</v>
      </c>
      <c r="DP195" s="10">
        <f t="shared" si="143"/>
        <v>0</v>
      </c>
      <c r="DQ195" s="9">
        <f t="shared" si="144"/>
        <v>0</v>
      </c>
      <c r="DR195" s="9">
        <f t="shared" si="145"/>
        <v>0</v>
      </c>
      <c r="DS195" s="9">
        <f t="shared" si="146"/>
        <v>0</v>
      </c>
      <c r="DT195" s="10">
        <f t="shared" si="147"/>
        <v>0</v>
      </c>
      <c r="DU195" s="10">
        <f t="shared" si="148"/>
        <v>0</v>
      </c>
      <c r="DV195" s="9">
        <f t="shared" si="149"/>
        <v>0</v>
      </c>
      <c r="DW195" s="9">
        <f t="shared" si="150"/>
        <v>0</v>
      </c>
      <c r="DX195" s="9">
        <f t="shared" si="151"/>
        <v>0</v>
      </c>
      <c r="DY195" s="10">
        <f t="shared" si="152"/>
        <v>0</v>
      </c>
      <c r="DZ195" s="9">
        <f t="shared" si="153"/>
        <v>0</v>
      </c>
      <c r="EA195" s="10">
        <f t="shared" si="154"/>
        <v>0</v>
      </c>
      <c r="EB195" s="9">
        <f t="shared" si="155"/>
        <v>0</v>
      </c>
      <c r="EC195" s="9">
        <f t="shared" si="156"/>
        <v>1</v>
      </c>
      <c r="ED195" s="9">
        <f t="shared" si="157"/>
        <v>1</v>
      </c>
      <c r="EE195" s="9">
        <f t="shared" si="158"/>
        <v>0</v>
      </c>
      <c r="EF195" s="9">
        <v>1</v>
      </c>
      <c r="EG195" s="9">
        <f t="shared" si="159"/>
        <v>0</v>
      </c>
      <c r="EH195" s="9">
        <f t="shared" si="160"/>
        <v>0</v>
      </c>
      <c r="EI195" s="9">
        <f t="shared" si="161"/>
        <v>0</v>
      </c>
      <c r="EJ195" s="9">
        <f t="shared" si="162"/>
        <v>1</v>
      </c>
      <c r="EK195" s="9">
        <f t="shared" si="163"/>
        <v>0</v>
      </c>
      <c r="EL195" s="9">
        <f t="shared" si="164"/>
        <v>0</v>
      </c>
      <c r="EM195" s="9">
        <f t="shared" si="165"/>
        <v>0</v>
      </c>
      <c r="EN195" s="9">
        <f t="shared" si="166"/>
        <v>0</v>
      </c>
      <c r="EO195" s="9">
        <f t="shared" si="167"/>
        <v>0</v>
      </c>
      <c r="EP195" s="9">
        <f t="shared" si="168"/>
        <v>0</v>
      </c>
      <c r="EQ195" s="9">
        <f t="shared" si="169"/>
        <v>1</v>
      </c>
      <c r="ER195" s="9">
        <f t="shared" si="170"/>
        <v>0</v>
      </c>
      <c r="ES195" s="9">
        <f t="shared" si="171"/>
        <v>0</v>
      </c>
      <c r="ET195" s="10">
        <f t="shared" si="172"/>
        <v>0</v>
      </c>
      <c r="EU195" s="10">
        <f t="shared" si="173"/>
        <v>0</v>
      </c>
      <c r="EV195" s="10">
        <f t="shared" si="174"/>
        <v>0</v>
      </c>
      <c r="EW195" s="10">
        <f t="shared" si="175"/>
        <v>0</v>
      </c>
      <c r="EX195" s="10">
        <f t="shared" si="176"/>
        <v>0</v>
      </c>
      <c r="EY195" s="10">
        <f t="shared" si="177"/>
        <v>0</v>
      </c>
      <c r="EZ195" s="10">
        <f t="shared" si="178"/>
        <v>0</v>
      </c>
      <c r="FA195" s="10">
        <f t="shared" si="179"/>
        <v>0</v>
      </c>
      <c r="FB195" s="10">
        <f t="shared" si="180"/>
        <v>0</v>
      </c>
      <c r="FC195" s="10">
        <f t="shared" si="181"/>
        <v>0</v>
      </c>
      <c r="FD195" s="10">
        <f t="shared" si="182"/>
        <v>0</v>
      </c>
      <c r="FE195" s="10">
        <f t="shared" si="183"/>
        <v>1</v>
      </c>
    </row>
    <row r="196" spans="1:161">
      <c r="A196" t="s">
        <v>695</v>
      </c>
      <c r="D196">
        <v>0</v>
      </c>
      <c r="E196">
        <v>0</v>
      </c>
      <c r="F196" t="s">
        <v>696</v>
      </c>
      <c r="G196" t="s">
        <v>697</v>
      </c>
      <c r="H196" t="s">
        <v>695</v>
      </c>
      <c r="I196" s="8">
        <v>1</v>
      </c>
      <c r="J196" s="7" t="s">
        <v>1157</v>
      </c>
      <c r="K196" s="7" t="s">
        <v>896</v>
      </c>
      <c r="L196" s="8">
        <v>0</v>
      </c>
      <c r="M196" s="8">
        <v>0</v>
      </c>
      <c r="N196" s="8">
        <v>0</v>
      </c>
      <c r="O196" s="8">
        <v>0</v>
      </c>
      <c r="P196" s="8">
        <v>0</v>
      </c>
      <c r="Q196" s="8">
        <v>0</v>
      </c>
      <c r="R196" s="8">
        <v>0</v>
      </c>
      <c r="S196" s="8">
        <v>0</v>
      </c>
      <c r="T196" s="8">
        <v>0</v>
      </c>
      <c r="U196" s="8">
        <v>0</v>
      </c>
      <c r="V196" s="8">
        <v>0</v>
      </c>
      <c r="W196" s="8">
        <v>0</v>
      </c>
      <c r="X196" s="8">
        <v>0</v>
      </c>
      <c r="Y196" s="8">
        <v>0</v>
      </c>
      <c r="Z196" s="8">
        <v>0</v>
      </c>
      <c r="AA196" s="8">
        <v>0</v>
      </c>
      <c r="AB196" s="7" t="s">
        <v>1132</v>
      </c>
      <c r="AC196" s="1">
        <v>0</v>
      </c>
      <c r="AD196" s="1">
        <v>0</v>
      </c>
      <c r="AE196" s="7" t="s">
        <v>1136</v>
      </c>
      <c r="AF196" s="8">
        <v>7938990793</v>
      </c>
      <c r="AG196" s="8"/>
      <c r="AH196" s="7" t="s">
        <v>896</v>
      </c>
      <c r="AI196" s="8"/>
      <c r="AJ196" s="8"/>
      <c r="AK196" s="8"/>
      <c r="AL196" s="8"/>
      <c r="AM196" s="8"/>
      <c r="AN196" s="8"/>
      <c r="AO196" s="36" t="s">
        <v>896</v>
      </c>
      <c r="AP196" s="36" t="s">
        <v>896</v>
      </c>
      <c r="AQ196" s="36" t="s">
        <v>896</v>
      </c>
      <c r="AR196" s="36" t="s">
        <v>896</v>
      </c>
      <c r="AS196" s="36" t="s">
        <v>896</v>
      </c>
      <c r="AT196" s="36" t="s">
        <v>896</v>
      </c>
      <c r="AU196" s="36" t="s">
        <v>896</v>
      </c>
      <c r="AV196" s="36" t="s">
        <v>896</v>
      </c>
      <c r="AW196" s="36" t="s">
        <v>896</v>
      </c>
      <c r="AX196" s="36" t="s">
        <v>896</v>
      </c>
      <c r="AY196" s="36" t="s">
        <v>896</v>
      </c>
      <c r="AZ196" s="36" t="s">
        <v>896</v>
      </c>
      <c r="BA196" s="36" t="s">
        <v>896</v>
      </c>
      <c r="BB196" s="36" t="s">
        <v>896</v>
      </c>
      <c r="BC196" s="36" t="s">
        <v>896</v>
      </c>
      <c r="BD196" s="36" t="s">
        <v>896</v>
      </c>
      <c r="BE196" s="36" t="s">
        <v>896</v>
      </c>
      <c r="BF196" s="36" t="s">
        <v>896</v>
      </c>
      <c r="BG196" s="36" t="s">
        <v>896</v>
      </c>
      <c r="BH196" s="36" t="s">
        <v>896</v>
      </c>
      <c r="BI196" s="36" t="s">
        <v>896</v>
      </c>
      <c r="BJ196" s="36" t="s">
        <v>896</v>
      </c>
      <c r="BK196" s="36" t="s">
        <v>896</v>
      </c>
      <c r="BL196" s="36" t="s">
        <v>896</v>
      </c>
      <c r="BM196" s="8">
        <v>1.1099999710495467E-6</v>
      </c>
      <c r="BN196" s="8" t="s">
        <v>896</v>
      </c>
      <c r="BO196" t="s">
        <v>695</v>
      </c>
      <c r="BP196" s="8">
        <v>0</v>
      </c>
      <c r="BQ196" s="8">
        <v>0</v>
      </c>
      <c r="BR196" s="8">
        <v>1847268608</v>
      </c>
      <c r="BS196" s="8">
        <v>0</v>
      </c>
      <c r="BT196" s="8"/>
      <c r="BU196" s="8"/>
      <c r="BV196" s="8"/>
      <c r="BW196" s="8"/>
      <c r="BX196" s="8">
        <v>3.8141131020155316E-5</v>
      </c>
      <c r="BY196" s="8"/>
      <c r="BZ196" s="8">
        <v>2</v>
      </c>
      <c r="CA196" s="7" t="s">
        <v>896</v>
      </c>
      <c r="CB196" s="8">
        <v>7938990793</v>
      </c>
      <c r="CC196" s="8">
        <v>240.83501434326172</v>
      </c>
      <c r="CD196" s="8"/>
      <c r="CE196" s="8"/>
      <c r="CF196" s="8">
        <v>0.10000000149011612</v>
      </c>
      <c r="CG196" s="8">
        <v>1250012.1805297199</v>
      </c>
      <c r="CH196" s="8">
        <v>0</v>
      </c>
      <c r="CI196" s="8" t="s">
        <v>896</v>
      </c>
      <c r="CJ196" s="8" t="s">
        <v>896</v>
      </c>
      <c r="CK196" s="8" t="s">
        <v>896</v>
      </c>
      <c r="CL196" s="8" t="s">
        <v>896</v>
      </c>
      <c r="CM196" s="8" t="s">
        <v>896</v>
      </c>
      <c r="CN196" s="8" t="s">
        <v>896</v>
      </c>
      <c r="CO196" s="8" t="s">
        <v>896</v>
      </c>
      <c r="CP196" s="8" t="s">
        <v>896</v>
      </c>
      <c r="CQ196" s="8" t="s">
        <v>896</v>
      </c>
      <c r="CR196" s="8" t="s">
        <v>896</v>
      </c>
      <c r="CS196" s="8" t="s">
        <v>896</v>
      </c>
      <c r="CT196" s="8" t="s">
        <v>896</v>
      </c>
      <c r="CU196" s="8" t="s">
        <v>896</v>
      </c>
      <c r="CV196" s="8" t="s">
        <v>896</v>
      </c>
      <c r="CW196" s="8" t="s">
        <v>896</v>
      </c>
      <c r="CX196" s="8" t="s">
        <v>896</v>
      </c>
      <c r="CY196" s="8" t="s">
        <v>896</v>
      </c>
      <c r="CZ196" s="9" t="str">
        <f>IFERROR(VLOOKUP(A196,'FSI2020 Results'!B:H,4,0),"")</f>
        <v/>
      </c>
      <c r="DA196" s="9" t="str">
        <f>IFERROR(VLOOKUP(A196,'FSI2020 Results'!B:H,5,0),"")</f>
        <v/>
      </c>
      <c r="DB196" s="9" t="str">
        <f>IFERROR(VLOOKUP(A196,'FSI2020 Results'!B:H,6,0),"")</f>
        <v/>
      </c>
      <c r="DC196" s="9" t="str">
        <f>IFERROR(VLOOKUP($A196,'SS2020'!$A:$AB,24,0),"")</f>
        <v/>
      </c>
      <c r="DD196" s="9" t="str">
        <f>IFERROR(VLOOKUP($A196,'SS2020'!$A:$AB,25,0),"")</f>
        <v/>
      </c>
      <c r="DE196" s="9" t="str">
        <f>IFERROR(VLOOKUP($A196,'SS2020'!$A:$AB,26,0),"")</f>
        <v/>
      </c>
      <c r="DF196" s="9" t="str">
        <f>IFERROR(VLOOKUP($A196,'SS2020'!$A:$AB,27,0),"")</f>
        <v/>
      </c>
      <c r="DG196" s="39">
        <f>IFERROR(VLOOKUP(A196,'GSW2020'!A:D,4,0),"")</f>
        <v>2.3846419026085641E-6</v>
      </c>
      <c r="DH196" s="9">
        <f>IFERROR(VLOOKUP(A196,'GSW2020'!A:E,5,0),"")</f>
        <v>1250012.125</v>
      </c>
      <c r="DI196" s="9">
        <f t="shared" si="138"/>
        <v>1</v>
      </c>
      <c r="DJ196" s="9">
        <f t="shared" si="139"/>
        <v>0</v>
      </c>
      <c r="DK196" s="9">
        <f>IFERROR(IF(INDEX('FSI2020 Results'!A:A,MATCH('Country characteristics'!A128,'FSI2020 Results'!B:B,0))&lt;11,1,0),"")</f>
        <v>0</v>
      </c>
      <c r="DL196" s="9">
        <f>IFERROR(IF(INDEX('FSI2020 Results'!A:A,MATCH('Country characteristics'!A128,'FSI2020 Results'!B:B,0))&lt;16,1,0),"")</f>
        <v>1</v>
      </c>
      <c r="DM196" s="10">
        <f t="shared" si="140"/>
        <v>0</v>
      </c>
      <c r="DN196" s="9">
        <f t="shared" si="141"/>
        <v>0</v>
      </c>
      <c r="DO196" s="9">
        <f t="shared" si="142"/>
        <v>0</v>
      </c>
      <c r="DP196" s="10">
        <f t="shared" si="143"/>
        <v>0</v>
      </c>
      <c r="DQ196" s="9">
        <f t="shared" si="144"/>
        <v>0</v>
      </c>
      <c r="DR196" s="9">
        <f t="shared" si="145"/>
        <v>0</v>
      </c>
      <c r="DS196" s="9">
        <f t="shared" si="146"/>
        <v>0</v>
      </c>
      <c r="DT196" s="10">
        <f t="shared" si="147"/>
        <v>0</v>
      </c>
      <c r="DU196" s="10">
        <f t="shared" si="148"/>
        <v>0</v>
      </c>
      <c r="DV196" s="9">
        <f t="shared" si="149"/>
        <v>0</v>
      </c>
      <c r="DW196" s="9">
        <f t="shared" si="150"/>
        <v>0</v>
      </c>
      <c r="DX196" s="9">
        <f t="shared" si="151"/>
        <v>0</v>
      </c>
      <c r="DY196" s="10">
        <f t="shared" si="152"/>
        <v>0</v>
      </c>
      <c r="DZ196" s="9">
        <f t="shared" si="153"/>
        <v>0</v>
      </c>
      <c r="EA196" s="10">
        <f t="shared" si="154"/>
        <v>0</v>
      </c>
      <c r="EB196" s="9">
        <f t="shared" si="155"/>
        <v>0</v>
      </c>
      <c r="EC196" s="9">
        <f t="shared" si="156"/>
        <v>1</v>
      </c>
      <c r="ED196" s="9">
        <f t="shared" si="157"/>
        <v>1</v>
      </c>
      <c r="EE196" s="9">
        <f t="shared" si="158"/>
        <v>0</v>
      </c>
      <c r="EF196" s="9">
        <v>1</v>
      </c>
      <c r="EG196" s="9">
        <f t="shared" si="159"/>
        <v>0</v>
      </c>
      <c r="EH196" s="9">
        <f t="shared" si="160"/>
        <v>1</v>
      </c>
      <c r="EI196" s="9">
        <f t="shared" si="161"/>
        <v>0</v>
      </c>
      <c r="EJ196" s="9">
        <f t="shared" si="162"/>
        <v>0</v>
      </c>
      <c r="EK196" s="9">
        <f t="shared" si="163"/>
        <v>0</v>
      </c>
      <c r="EL196" s="9">
        <f t="shared" si="164"/>
        <v>0</v>
      </c>
      <c r="EM196" s="9">
        <f t="shared" si="165"/>
        <v>0</v>
      </c>
      <c r="EN196" s="9">
        <f t="shared" si="166"/>
        <v>0</v>
      </c>
      <c r="EO196" s="9">
        <f t="shared" si="167"/>
        <v>0</v>
      </c>
      <c r="EP196" s="9">
        <f t="shared" si="168"/>
        <v>0</v>
      </c>
      <c r="EQ196" s="9">
        <f t="shared" si="169"/>
        <v>1</v>
      </c>
      <c r="ER196" s="9">
        <f t="shared" si="170"/>
        <v>0</v>
      </c>
      <c r="ES196" s="9">
        <f t="shared" si="171"/>
        <v>0</v>
      </c>
      <c r="ET196" s="10" t="str">
        <f t="shared" si="172"/>
        <v/>
      </c>
      <c r="EU196" s="10" t="str">
        <f t="shared" si="173"/>
        <v/>
      </c>
      <c r="EV196" s="10" t="str">
        <f t="shared" si="174"/>
        <v/>
      </c>
      <c r="EW196" s="10" t="str">
        <f t="shared" si="175"/>
        <v/>
      </c>
      <c r="EX196" s="10" t="str">
        <f t="shared" si="176"/>
        <v/>
      </c>
      <c r="EY196" s="10" t="str">
        <f t="shared" si="177"/>
        <v/>
      </c>
      <c r="EZ196" s="10" t="str">
        <f t="shared" si="178"/>
        <v/>
      </c>
      <c r="FA196" s="10" t="str">
        <f t="shared" si="179"/>
        <v/>
      </c>
      <c r="FB196" s="10" t="str">
        <f t="shared" si="180"/>
        <v/>
      </c>
      <c r="FC196" s="10" t="str">
        <f t="shared" si="181"/>
        <v/>
      </c>
      <c r="FD196" s="10" t="str">
        <f t="shared" si="182"/>
        <v/>
      </c>
      <c r="FE196" s="10" t="str">
        <f t="shared" si="183"/>
        <v/>
      </c>
    </row>
    <row r="197" spans="1:161">
      <c r="A197" t="s">
        <v>567</v>
      </c>
      <c r="D197">
        <v>0</v>
      </c>
      <c r="E197">
        <v>0</v>
      </c>
      <c r="F197" t="s">
        <v>568</v>
      </c>
      <c r="G197" t="s">
        <v>569</v>
      </c>
      <c r="H197" t="s">
        <v>567</v>
      </c>
      <c r="I197" s="8">
        <v>1</v>
      </c>
      <c r="J197" s="7" t="s">
        <v>1177</v>
      </c>
      <c r="K197" s="7" t="s">
        <v>1178</v>
      </c>
      <c r="L197" s="8">
        <v>0</v>
      </c>
      <c r="M197" s="8">
        <v>0</v>
      </c>
      <c r="N197" s="8">
        <v>0</v>
      </c>
      <c r="O197" s="8">
        <v>0</v>
      </c>
      <c r="P197" s="8">
        <v>0</v>
      </c>
      <c r="Q197" s="8">
        <v>0</v>
      </c>
      <c r="R197" s="8">
        <v>0</v>
      </c>
      <c r="S197" s="8">
        <v>0</v>
      </c>
      <c r="T197" s="8">
        <v>0</v>
      </c>
      <c r="U197" s="8">
        <v>0</v>
      </c>
      <c r="V197" s="8">
        <v>0</v>
      </c>
      <c r="W197" s="8">
        <v>0</v>
      </c>
      <c r="X197" s="8">
        <v>0</v>
      </c>
      <c r="Y197" s="8">
        <v>0</v>
      </c>
      <c r="Z197" s="8">
        <v>0</v>
      </c>
      <c r="AA197" s="8">
        <v>0</v>
      </c>
      <c r="AB197" s="7" t="s">
        <v>1132</v>
      </c>
      <c r="AC197" s="1">
        <v>0</v>
      </c>
      <c r="AD197" s="1">
        <v>0</v>
      </c>
      <c r="AE197" s="7" t="s">
        <v>1136</v>
      </c>
      <c r="AF197" s="8">
        <v>8092836609</v>
      </c>
      <c r="AG197" s="8"/>
      <c r="AH197" s="7" t="s">
        <v>896</v>
      </c>
      <c r="AI197" s="8"/>
      <c r="AJ197" s="8"/>
      <c r="AK197" s="8"/>
      <c r="AL197" s="8"/>
      <c r="AM197" s="8"/>
      <c r="AN197" s="8"/>
      <c r="AO197" s="36" t="s">
        <v>896</v>
      </c>
      <c r="AP197" s="36" t="s">
        <v>896</v>
      </c>
      <c r="AQ197" s="36" t="s">
        <v>896</v>
      </c>
      <c r="AR197" s="36" t="s">
        <v>896</v>
      </c>
      <c r="AS197" s="36" t="s">
        <v>896</v>
      </c>
      <c r="AT197" s="36" t="s">
        <v>896</v>
      </c>
      <c r="AU197" s="36" t="s">
        <v>896</v>
      </c>
      <c r="AV197" s="36" t="s">
        <v>896</v>
      </c>
      <c r="AW197" s="36" t="s">
        <v>896</v>
      </c>
      <c r="AX197" s="36" t="s">
        <v>896</v>
      </c>
      <c r="AY197" s="36" t="s">
        <v>896</v>
      </c>
      <c r="AZ197" s="36" t="s">
        <v>896</v>
      </c>
      <c r="BA197" s="36" t="s">
        <v>896</v>
      </c>
      <c r="BB197" s="36" t="s">
        <v>896</v>
      </c>
      <c r="BC197" s="36" t="s">
        <v>896</v>
      </c>
      <c r="BD197" s="36" t="s">
        <v>896</v>
      </c>
      <c r="BE197" s="36" t="s">
        <v>896</v>
      </c>
      <c r="BF197" s="36" t="s">
        <v>896</v>
      </c>
      <c r="BG197" s="36" t="s">
        <v>896</v>
      </c>
      <c r="BH197" s="36" t="s">
        <v>896</v>
      </c>
      <c r="BI197" s="36" t="s">
        <v>896</v>
      </c>
      <c r="BJ197" s="36" t="s">
        <v>896</v>
      </c>
      <c r="BK197" s="36" t="s">
        <v>896</v>
      </c>
      <c r="BL197" s="36" t="s">
        <v>896</v>
      </c>
      <c r="BM197" s="8">
        <v>3.189999915775843E-5</v>
      </c>
      <c r="BN197" s="8" t="s">
        <v>896</v>
      </c>
      <c r="BO197" t="s">
        <v>567</v>
      </c>
      <c r="BP197" s="8">
        <v>0</v>
      </c>
      <c r="BQ197" s="8">
        <v>0</v>
      </c>
      <c r="BR197" s="8">
        <v>0</v>
      </c>
      <c r="BS197" s="8">
        <v>0</v>
      </c>
      <c r="BT197" s="8"/>
      <c r="BU197" s="8"/>
      <c r="BV197" s="8"/>
      <c r="BW197" s="8"/>
      <c r="BX197" s="8">
        <v>6.1328494685023677E-5</v>
      </c>
      <c r="BY197" s="8"/>
      <c r="BZ197" s="8">
        <v>4</v>
      </c>
      <c r="CA197" s="7" t="s">
        <v>896</v>
      </c>
      <c r="CB197" s="8">
        <v>8092836609</v>
      </c>
      <c r="CC197" s="8"/>
      <c r="CD197" s="8"/>
      <c r="CE197" s="8"/>
      <c r="CF197" s="8">
        <v>0.10000000149011612</v>
      </c>
      <c r="CG197" s="8">
        <v>12306419</v>
      </c>
      <c r="CH197" s="8">
        <v>0</v>
      </c>
      <c r="CI197" s="8" t="s">
        <v>1148</v>
      </c>
      <c r="CJ197" s="8">
        <v>0</v>
      </c>
      <c r="CK197" s="8">
        <v>0</v>
      </c>
      <c r="CL197" s="8">
        <v>0</v>
      </c>
      <c r="CM197" s="8">
        <v>0</v>
      </c>
      <c r="CN197" s="8">
        <v>0</v>
      </c>
      <c r="CO197" s="8">
        <v>0</v>
      </c>
      <c r="CP197" s="8">
        <v>0</v>
      </c>
      <c r="CQ197" s="8">
        <v>0</v>
      </c>
      <c r="CR197" s="8">
        <v>0</v>
      </c>
      <c r="CS197" s="8">
        <v>0</v>
      </c>
      <c r="CT197" s="8">
        <v>0</v>
      </c>
      <c r="CU197" s="8">
        <v>1</v>
      </c>
      <c r="CV197" s="8">
        <v>0</v>
      </c>
      <c r="CW197" s="8">
        <v>0</v>
      </c>
      <c r="CX197" s="8">
        <v>0</v>
      </c>
      <c r="CY197" s="8">
        <v>0</v>
      </c>
      <c r="CZ197" s="9" t="str">
        <f>IFERROR(VLOOKUP(A197,'FSI2020 Results'!B:H,4,0),"")</f>
        <v/>
      </c>
      <c r="DA197" s="9" t="str">
        <f>IFERROR(VLOOKUP(A197,'FSI2020 Results'!B:H,5,0),"")</f>
        <v/>
      </c>
      <c r="DB197" s="9" t="str">
        <f>IFERROR(VLOOKUP(A197,'FSI2020 Results'!B:H,6,0),"")</f>
        <v/>
      </c>
      <c r="DC197" s="9" t="str">
        <f>IFERROR(VLOOKUP($A197,'SS2020'!$A:$AB,24,0),"")</f>
        <v/>
      </c>
      <c r="DD197" s="9" t="str">
        <f>IFERROR(VLOOKUP($A197,'SS2020'!$A:$AB,25,0),"")</f>
        <v/>
      </c>
      <c r="DE197" s="9" t="str">
        <f>IFERROR(VLOOKUP($A197,'SS2020'!$A:$AB,26,0),"")</f>
        <v/>
      </c>
      <c r="DF197" s="9" t="str">
        <f>IFERROR(VLOOKUP($A197,'SS2020'!$A:$AB,27,0),"")</f>
        <v/>
      </c>
      <c r="DG197" s="39">
        <f>IFERROR(VLOOKUP(A197,'GSW2020'!A:D,4,0),"")</f>
        <v>2.3476894057239406E-5</v>
      </c>
      <c r="DH197" s="9">
        <f>IFERROR(VLOOKUP(A197,'GSW2020'!A:E,5,0),"")</f>
        <v>12306419</v>
      </c>
      <c r="DI197" s="9">
        <f t="shared" si="138"/>
        <v>1</v>
      </c>
      <c r="DJ197" s="9">
        <f t="shared" si="139"/>
        <v>0</v>
      </c>
      <c r="DK197" s="9">
        <f>IFERROR(IF(INDEX('FSI2020 Results'!A:A,MATCH('Country characteristics'!A130,'FSI2020 Results'!B:B,0))&lt;11,1,0),"")</f>
        <v>0</v>
      </c>
      <c r="DL197" s="9">
        <f>IFERROR(IF(INDEX('FSI2020 Results'!A:A,MATCH('Country characteristics'!A130,'FSI2020 Results'!B:B,0))&lt;16,1,0),"")</f>
        <v>0</v>
      </c>
      <c r="DM197" s="10">
        <f t="shared" si="140"/>
        <v>0</v>
      </c>
      <c r="DN197" s="9">
        <f t="shared" si="141"/>
        <v>0</v>
      </c>
      <c r="DO197" s="9">
        <f t="shared" si="142"/>
        <v>0</v>
      </c>
      <c r="DP197" s="10">
        <f t="shared" si="143"/>
        <v>0</v>
      </c>
      <c r="DQ197" s="9">
        <f t="shared" si="144"/>
        <v>0</v>
      </c>
      <c r="DR197" s="9">
        <f t="shared" si="145"/>
        <v>0</v>
      </c>
      <c r="DS197" s="9">
        <f t="shared" si="146"/>
        <v>0</v>
      </c>
      <c r="DT197" s="10">
        <f t="shared" si="147"/>
        <v>0</v>
      </c>
      <c r="DU197" s="10">
        <f t="shared" si="148"/>
        <v>0</v>
      </c>
      <c r="DV197" s="9">
        <f t="shared" si="149"/>
        <v>0</v>
      </c>
      <c r="DW197" s="9">
        <f t="shared" si="150"/>
        <v>0</v>
      </c>
      <c r="DX197" s="9">
        <f t="shared" si="151"/>
        <v>0</v>
      </c>
      <c r="DY197" s="10">
        <f t="shared" si="152"/>
        <v>0</v>
      </c>
      <c r="DZ197" s="9">
        <f t="shared" si="153"/>
        <v>0</v>
      </c>
      <c r="EA197" s="10">
        <f t="shared" si="154"/>
        <v>0</v>
      </c>
      <c r="EB197" s="9">
        <f t="shared" si="155"/>
        <v>0</v>
      </c>
      <c r="EC197" s="9">
        <f t="shared" si="156"/>
        <v>1</v>
      </c>
      <c r="ED197" s="9">
        <f t="shared" si="157"/>
        <v>1</v>
      </c>
      <c r="EE197" s="9">
        <f t="shared" si="158"/>
        <v>0</v>
      </c>
      <c r="EF197" s="9">
        <v>1</v>
      </c>
      <c r="EG197" s="9">
        <f t="shared" si="159"/>
        <v>0</v>
      </c>
      <c r="EH197" s="9">
        <f t="shared" si="160"/>
        <v>1</v>
      </c>
      <c r="EI197" s="9">
        <f t="shared" si="161"/>
        <v>0</v>
      </c>
      <c r="EJ197" s="9">
        <f t="shared" si="162"/>
        <v>0</v>
      </c>
      <c r="EK197" s="9">
        <f t="shared" si="163"/>
        <v>0</v>
      </c>
      <c r="EL197" s="9">
        <f t="shared" si="164"/>
        <v>0</v>
      </c>
      <c r="EM197" s="9">
        <f t="shared" si="165"/>
        <v>0</v>
      </c>
      <c r="EN197" s="9">
        <f t="shared" si="166"/>
        <v>0</v>
      </c>
      <c r="EO197" s="9">
        <f t="shared" si="167"/>
        <v>0</v>
      </c>
      <c r="EP197" s="9">
        <f t="shared" si="168"/>
        <v>0</v>
      </c>
      <c r="EQ197" s="9">
        <f t="shared" si="169"/>
        <v>1</v>
      </c>
      <c r="ER197" s="9">
        <f t="shared" si="170"/>
        <v>0</v>
      </c>
      <c r="ES197" s="9">
        <f t="shared" si="171"/>
        <v>0</v>
      </c>
      <c r="ET197" s="10">
        <f t="shared" si="172"/>
        <v>0</v>
      </c>
      <c r="EU197" s="10">
        <f t="shared" si="173"/>
        <v>0</v>
      </c>
      <c r="EV197" s="10">
        <f t="shared" si="174"/>
        <v>0</v>
      </c>
      <c r="EW197" s="10">
        <f t="shared" si="175"/>
        <v>0</v>
      </c>
      <c r="EX197" s="10">
        <f t="shared" si="176"/>
        <v>0</v>
      </c>
      <c r="EY197" s="10">
        <f t="shared" si="177"/>
        <v>0</v>
      </c>
      <c r="EZ197" s="10">
        <f t="shared" si="178"/>
        <v>0</v>
      </c>
      <c r="FA197" s="10">
        <f t="shared" si="179"/>
        <v>1</v>
      </c>
      <c r="FB197" s="10">
        <f t="shared" si="180"/>
        <v>0</v>
      </c>
      <c r="FC197" s="10">
        <f t="shared" si="181"/>
        <v>0</v>
      </c>
      <c r="FD197" s="10">
        <f t="shared" si="182"/>
        <v>0</v>
      </c>
      <c r="FE197" s="10">
        <f t="shared" si="183"/>
        <v>0</v>
      </c>
    </row>
    <row r="198" spans="1:161">
      <c r="A198" s="7" t="s">
        <v>917</v>
      </c>
      <c r="D198">
        <v>0</v>
      </c>
      <c r="E198">
        <v>0</v>
      </c>
      <c r="F198" s="7" t="s">
        <v>896</v>
      </c>
      <c r="H198" s="7" t="s">
        <v>917</v>
      </c>
      <c r="I198" s="8"/>
      <c r="J198" s="7" t="s">
        <v>896</v>
      </c>
      <c r="K198" s="7" t="s">
        <v>896</v>
      </c>
      <c r="L198" s="8">
        <v>0</v>
      </c>
      <c r="M198" s="8">
        <v>0</v>
      </c>
      <c r="N198" s="8">
        <v>0</v>
      </c>
      <c r="O198" s="8">
        <v>0</v>
      </c>
      <c r="P198" s="8">
        <v>0</v>
      </c>
      <c r="Q198" s="8">
        <v>0</v>
      </c>
      <c r="R198" s="8">
        <v>0</v>
      </c>
      <c r="S198" s="8">
        <v>0</v>
      </c>
      <c r="T198" s="8">
        <v>0</v>
      </c>
      <c r="U198" s="8">
        <v>0</v>
      </c>
      <c r="V198" s="8">
        <v>0</v>
      </c>
      <c r="W198" s="8">
        <v>0</v>
      </c>
      <c r="X198" s="8">
        <v>0</v>
      </c>
      <c r="Y198" s="8"/>
      <c r="Z198" s="8"/>
      <c r="AA198" s="8"/>
      <c r="AB198" s="7" t="s">
        <v>896</v>
      </c>
      <c r="AC198" s="1">
        <v>0</v>
      </c>
      <c r="AD198" s="1">
        <v>0</v>
      </c>
      <c r="AE198" s="7" t="s">
        <v>896</v>
      </c>
      <c r="AF198" s="8"/>
      <c r="AG198" s="8"/>
      <c r="AH198" s="7" t="s">
        <v>896</v>
      </c>
      <c r="AI198" s="8"/>
      <c r="AJ198" s="8"/>
      <c r="AK198" s="8"/>
      <c r="AL198" s="8"/>
      <c r="AM198" s="8"/>
      <c r="AN198" s="8"/>
      <c r="AO198" s="36" t="s">
        <v>896</v>
      </c>
      <c r="AP198" s="36" t="s">
        <v>896</v>
      </c>
      <c r="AQ198" s="36" t="s">
        <v>896</v>
      </c>
      <c r="AR198" s="36" t="s">
        <v>896</v>
      </c>
      <c r="AS198" s="36" t="s">
        <v>896</v>
      </c>
      <c r="AT198" s="36" t="s">
        <v>896</v>
      </c>
      <c r="AU198" s="36" t="s">
        <v>896</v>
      </c>
      <c r="AV198" s="36" t="s">
        <v>896</v>
      </c>
      <c r="AW198" s="36" t="s">
        <v>896</v>
      </c>
      <c r="AX198" s="36" t="s">
        <v>896</v>
      </c>
      <c r="AY198" s="36" t="s">
        <v>896</v>
      </c>
      <c r="AZ198" s="36" t="s">
        <v>896</v>
      </c>
      <c r="BA198" s="36" t="s">
        <v>896</v>
      </c>
      <c r="BB198" s="36" t="s">
        <v>896</v>
      </c>
      <c r="BC198" s="36" t="s">
        <v>896</v>
      </c>
      <c r="BD198" s="36" t="s">
        <v>896</v>
      </c>
      <c r="BE198" s="36" t="s">
        <v>896</v>
      </c>
      <c r="BF198" s="36" t="s">
        <v>896</v>
      </c>
      <c r="BG198" s="36" t="s">
        <v>896</v>
      </c>
      <c r="BH198" s="36" t="s">
        <v>896</v>
      </c>
      <c r="BI198" s="36" t="s">
        <v>896</v>
      </c>
      <c r="BJ198" s="36" t="s">
        <v>896</v>
      </c>
      <c r="BK198" s="36" t="s">
        <v>896</v>
      </c>
      <c r="BL198" s="36" t="s">
        <v>896</v>
      </c>
      <c r="BM198" s="8"/>
      <c r="BN198" s="8" t="s">
        <v>896</v>
      </c>
      <c r="BO198" s="7" t="s">
        <v>917</v>
      </c>
      <c r="BP198" s="8">
        <v>0</v>
      </c>
      <c r="BQ198" s="8">
        <v>0</v>
      </c>
      <c r="BR198" s="8"/>
      <c r="BS198" s="8">
        <v>0</v>
      </c>
      <c r="BT198" s="8"/>
      <c r="BU198" s="8"/>
      <c r="BV198" s="8"/>
      <c r="BW198" s="8"/>
      <c r="BX198" s="8"/>
      <c r="BY198" s="8"/>
      <c r="BZ198" s="8"/>
      <c r="CA198" s="7" t="s">
        <v>896</v>
      </c>
      <c r="CB198" s="8"/>
      <c r="CC198" s="8"/>
      <c r="CD198" s="8"/>
      <c r="CE198" s="8"/>
      <c r="CF198" s="8"/>
      <c r="CG198" s="8"/>
      <c r="CH198" s="8">
        <v>0</v>
      </c>
      <c r="CI198" s="8" t="s">
        <v>896</v>
      </c>
      <c r="CJ198" s="8" t="s">
        <v>896</v>
      </c>
      <c r="CK198" s="8" t="s">
        <v>896</v>
      </c>
      <c r="CL198" s="8" t="s">
        <v>896</v>
      </c>
      <c r="CM198" s="8" t="s">
        <v>896</v>
      </c>
      <c r="CN198" s="8" t="s">
        <v>896</v>
      </c>
      <c r="CO198" s="8" t="s">
        <v>896</v>
      </c>
      <c r="CP198" s="8" t="s">
        <v>896</v>
      </c>
      <c r="CQ198" s="8" t="s">
        <v>896</v>
      </c>
      <c r="CR198" s="8" t="s">
        <v>896</v>
      </c>
      <c r="CS198" s="8" t="s">
        <v>896</v>
      </c>
      <c r="CT198" s="8" t="s">
        <v>896</v>
      </c>
      <c r="CU198" s="8" t="s">
        <v>896</v>
      </c>
      <c r="CV198" s="8" t="s">
        <v>896</v>
      </c>
      <c r="CW198" s="8" t="s">
        <v>896</v>
      </c>
      <c r="CX198" s="8" t="s">
        <v>896</v>
      </c>
      <c r="CY198" s="8" t="s">
        <v>896</v>
      </c>
      <c r="CZ198" s="9" t="str">
        <f>IFERROR(VLOOKUP(A198,'FSI2020 Results'!B:H,4,0),"")</f>
        <v/>
      </c>
      <c r="DA198" s="9" t="str">
        <f>IFERROR(VLOOKUP(A198,'FSI2020 Results'!B:H,5,0),"")</f>
        <v/>
      </c>
      <c r="DB198" s="9" t="str">
        <f>IFERROR(VLOOKUP(A198,'FSI2020 Results'!B:H,6,0),"")</f>
        <v/>
      </c>
      <c r="DC198" s="9" t="str">
        <f>IFERROR(VLOOKUP($A198,'SS2020'!$A:$AB,24,0),"")</f>
        <v/>
      </c>
      <c r="DD198" s="9" t="str">
        <f>IFERROR(VLOOKUP($A198,'SS2020'!$A:$AB,25,0),"")</f>
        <v/>
      </c>
      <c r="DE198" s="9" t="str">
        <f>IFERROR(VLOOKUP($A198,'SS2020'!$A:$AB,26,0),"")</f>
        <v/>
      </c>
      <c r="DF198" s="9" t="str">
        <f>IFERROR(VLOOKUP($A198,'SS2020'!$A:$AB,27,0),"")</f>
        <v/>
      </c>
      <c r="DG198" s="39" t="str">
        <f>IFERROR(VLOOKUP(A198,'GSW2020'!A:D,4,0),"")</f>
        <v/>
      </c>
      <c r="DH198" s="9" t="str">
        <f>IFERROR(VLOOKUP(A198,'GSW2020'!A:E,5,0),"")</f>
        <v/>
      </c>
      <c r="DI198" s="9">
        <f t="shared" si="138"/>
        <v>1</v>
      </c>
      <c r="DJ198" s="9">
        <f t="shared" si="139"/>
        <v>0</v>
      </c>
      <c r="DK198" s="9">
        <f>IFERROR(IF(INDEX('FSI2020 Results'!A:A,MATCH('Country characteristics'!A131,'FSI2020 Results'!B:B,0))&lt;11,1,0),"")</f>
        <v>0</v>
      </c>
      <c r="DL198" s="9">
        <f>IFERROR(IF(INDEX('FSI2020 Results'!A:A,MATCH('Country characteristics'!A131,'FSI2020 Results'!B:B,0))&lt;16,1,0),"")</f>
        <v>0</v>
      </c>
      <c r="DM198" s="10">
        <f t="shared" si="140"/>
        <v>0</v>
      </c>
      <c r="DN198" s="9">
        <f t="shared" si="141"/>
        <v>0</v>
      </c>
      <c r="DO198" s="9">
        <f t="shared" si="142"/>
        <v>0</v>
      </c>
      <c r="DP198" s="10">
        <f t="shared" si="143"/>
        <v>0</v>
      </c>
      <c r="DQ198" s="9">
        <f t="shared" si="144"/>
        <v>0</v>
      </c>
      <c r="DR198" s="9">
        <f t="shared" si="145"/>
        <v>0</v>
      </c>
      <c r="DS198" s="9">
        <f t="shared" si="146"/>
        <v>0</v>
      </c>
      <c r="DT198" s="10">
        <f t="shared" si="147"/>
        <v>0</v>
      </c>
      <c r="DU198" s="10">
        <f t="shared" si="148"/>
        <v>0</v>
      </c>
      <c r="DV198" s="9">
        <f t="shared" si="149"/>
        <v>0</v>
      </c>
      <c r="DW198" s="9">
        <f t="shared" si="150"/>
        <v>0</v>
      </c>
      <c r="DX198" s="9">
        <f t="shared" si="151"/>
        <v>0</v>
      </c>
      <c r="DY198" s="10">
        <f t="shared" si="152"/>
        <v>0</v>
      </c>
      <c r="DZ198" s="9">
        <f t="shared" si="153"/>
        <v>0</v>
      </c>
      <c r="EA198" s="10">
        <f t="shared" si="154"/>
        <v>0</v>
      </c>
      <c r="EB198" s="9">
        <f t="shared" si="155"/>
        <v>0</v>
      </c>
      <c r="EC198" s="9">
        <f t="shared" si="156"/>
        <v>1</v>
      </c>
      <c r="ED198" s="9">
        <f t="shared" si="157"/>
        <v>1</v>
      </c>
      <c r="EE198" s="9">
        <f t="shared" si="158"/>
        <v>0</v>
      </c>
      <c r="EF198" s="9">
        <v>1</v>
      </c>
      <c r="EG198" s="9">
        <f t="shared" si="159"/>
        <v>0</v>
      </c>
      <c r="EH198" s="9">
        <f t="shared" si="160"/>
        <v>0</v>
      </c>
      <c r="EI198" s="9">
        <f t="shared" si="161"/>
        <v>0</v>
      </c>
      <c r="EJ198" s="9">
        <f t="shared" si="162"/>
        <v>0</v>
      </c>
      <c r="EK198" s="9">
        <f t="shared" si="163"/>
        <v>0</v>
      </c>
      <c r="EL198" s="9">
        <f t="shared" si="164"/>
        <v>0</v>
      </c>
      <c r="EM198" s="9">
        <f t="shared" si="165"/>
        <v>0</v>
      </c>
      <c r="EN198" s="9">
        <f t="shared" si="166"/>
        <v>0</v>
      </c>
      <c r="EO198" s="9">
        <f t="shared" si="167"/>
        <v>0</v>
      </c>
      <c r="EP198" s="9">
        <f t="shared" si="168"/>
        <v>0</v>
      </c>
      <c r="EQ198" s="9">
        <f t="shared" si="169"/>
        <v>0</v>
      </c>
      <c r="ER198" s="9">
        <f t="shared" si="170"/>
        <v>0</v>
      </c>
      <c r="ES198" s="9">
        <f t="shared" si="171"/>
        <v>0</v>
      </c>
      <c r="ET198" s="10" t="str">
        <f t="shared" si="172"/>
        <v/>
      </c>
      <c r="EU198" s="10" t="str">
        <f t="shared" si="173"/>
        <v/>
      </c>
      <c r="EV198" s="10" t="str">
        <f t="shared" si="174"/>
        <v/>
      </c>
      <c r="EW198" s="10" t="str">
        <f t="shared" si="175"/>
        <v/>
      </c>
      <c r="EX198" s="10" t="str">
        <f t="shared" si="176"/>
        <v/>
      </c>
      <c r="EY198" s="10" t="str">
        <f t="shared" si="177"/>
        <v/>
      </c>
      <c r="EZ198" s="10" t="str">
        <f t="shared" si="178"/>
        <v/>
      </c>
      <c r="FA198" s="10" t="str">
        <f t="shared" si="179"/>
        <v/>
      </c>
      <c r="FB198" s="10" t="str">
        <f t="shared" si="180"/>
        <v/>
      </c>
      <c r="FC198" s="10" t="str">
        <f t="shared" si="181"/>
        <v/>
      </c>
      <c r="FD198" s="10" t="str">
        <f t="shared" si="182"/>
        <v/>
      </c>
      <c r="FE198" s="10" t="str">
        <f t="shared" si="183"/>
        <v/>
      </c>
    </row>
    <row r="199" spans="1:161">
      <c r="A199" t="s">
        <v>686</v>
      </c>
      <c r="D199">
        <v>0</v>
      </c>
      <c r="E199">
        <v>0</v>
      </c>
      <c r="F199" t="s">
        <v>687</v>
      </c>
      <c r="G199" t="s">
        <v>688</v>
      </c>
      <c r="H199" t="s">
        <v>686</v>
      </c>
      <c r="I199" s="8">
        <v>1</v>
      </c>
      <c r="J199" s="7" t="s">
        <v>1149</v>
      </c>
      <c r="K199" s="7" t="s">
        <v>1128</v>
      </c>
      <c r="L199" s="8">
        <v>0</v>
      </c>
      <c r="M199" s="8">
        <v>0</v>
      </c>
      <c r="N199" s="8">
        <v>0</v>
      </c>
      <c r="O199" s="8">
        <v>0</v>
      </c>
      <c r="P199" s="8">
        <v>0</v>
      </c>
      <c r="Q199" s="8">
        <v>0</v>
      </c>
      <c r="R199" s="8">
        <v>0</v>
      </c>
      <c r="S199" s="8">
        <v>0</v>
      </c>
      <c r="T199" s="8">
        <v>0</v>
      </c>
      <c r="U199" s="8">
        <v>0</v>
      </c>
      <c r="V199" s="8">
        <v>0</v>
      </c>
      <c r="W199" s="8">
        <v>0</v>
      </c>
      <c r="X199" s="8">
        <v>0</v>
      </c>
      <c r="Y199" s="8">
        <v>0</v>
      </c>
      <c r="Z199" s="8">
        <v>0</v>
      </c>
      <c r="AA199" s="8">
        <v>0</v>
      </c>
      <c r="AB199" s="7" t="s">
        <v>1142</v>
      </c>
      <c r="AC199" s="1">
        <v>0</v>
      </c>
      <c r="AD199" s="1">
        <v>0</v>
      </c>
      <c r="AE199" s="7" t="s">
        <v>1136</v>
      </c>
      <c r="AF199" s="8">
        <v>17953786416</v>
      </c>
      <c r="AG199" s="8"/>
      <c r="AH199" s="7" t="s">
        <v>896</v>
      </c>
      <c r="AI199" s="8"/>
      <c r="AJ199" s="8"/>
      <c r="AK199" s="8"/>
      <c r="AL199" s="8"/>
      <c r="AM199" s="8"/>
      <c r="AN199" s="8"/>
      <c r="AO199" s="36" t="s">
        <v>896</v>
      </c>
      <c r="AP199" s="36" t="s">
        <v>896</v>
      </c>
      <c r="AQ199" s="36" t="s">
        <v>896</v>
      </c>
      <c r="AR199" s="36" t="s">
        <v>896</v>
      </c>
      <c r="AS199" s="36" t="s">
        <v>896</v>
      </c>
      <c r="AT199" s="36" t="s">
        <v>896</v>
      </c>
      <c r="AU199" s="36" t="s">
        <v>896</v>
      </c>
      <c r="AV199" s="36" t="s">
        <v>896</v>
      </c>
      <c r="AW199" s="36" t="s">
        <v>896</v>
      </c>
      <c r="AX199" s="36" t="s">
        <v>896</v>
      </c>
      <c r="AY199" s="36" t="s">
        <v>896</v>
      </c>
      <c r="AZ199" s="36" t="s">
        <v>896</v>
      </c>
      <c r="BA199" s="36" t="s">
        <v>896</v>
      </c>
      <c r="BB199" s="36" t="s">
        <v>896</v>
      </c>
      <c r="BC199" s="36" t="s">
        <v>896</v>
      </c>
      <c r="BD199" s="36" t="s">
        <v>896</v>
      </c>
      <c r="BE199" s="36" t="s">
        <v>896</v>
      </c>
      <c r="BF199" s="36" t="s">
        <v>896</v>
      </c>
      <c r="BG199" s="36" t="s">
        <v>896</v>
      </c>
      <c r="BH199" s="36" t="s">
        <v>896</v>
      </c>
      <c r="BI199" s="36" t="s">
        <v>896</v>
      </c>
      <c r="BJ199" s="36" t="s">
        <v>896</v>
      </c>
      <c r="BK199" s="36" t="s">
        <v>896</v>
      </c>
      <c r="BL199" s="36" t="s">
        <v>896</v>
      </c>
      <c r="BM199" s="8">
        <v>2.7900000532099511E-6</v>
      </c>
      <c r="BN199" s="8" t="s">
        <v>896</v>
      </c>
      <c r="BO199" t="s">
        <v>686</v>
      </c>
      <c r="BP199" s="8">
        <v>0</v>
      </c>
      <c r="BQ199" s="8">
        <v>0</v>
      </c>
      <c r="BR199" s="8">
        <v>0</v>
      </c>
      <c r="BS199" s="8">
        <v>0</v>
      </c>
      <c r="BT199" s="8"/>
      <c r="BU199" s="8"/>
      <c r="BV199" s="8"/>
      <c r="BW199" s="8"/>
      <c r="BX199" s="8">
        <v>4.5506044972470261E-5</v>
      </c>
      <c r="BY199" s="8"/>
      <c r="BZ199" s="8">
        <v>4</v>
      </c>
      <c r="CA199" s="7" t="s">
        <v>896</v>
      </c>
      <c r="CB199" s="8">
        <v>17953786416</v>
      </c>
      <c r="CC199" s="8"/>
      <c r="CD199" s="8"/>
      <c r="CE199" s="8"/>
      <c r="CF199" s="8">
        <v>0.23999999463558197</v>
      </c>
      <c r="CG199" s="8">
        <v>1428250.13</v>
      </c>
      <c r="CH199" s="8">
        <v>0</v>
      </c>
      <c r="CI199" s="8" t="s">
        <v>1148</v>
      </c>
      <c r="CJ199" s="8">
        <v>0</v>
      </c>
      <c r="CK199" s="8">
        <v>0</v>
      </c>
      <c r="CL199" s="8">
        <v>1</v>
      </c>
      <c r="CM199" s="8">
        <v>0</v>
      </c>
      <c r="CN199" s="8">
        <v>0</v>
      </c>
      <c r="CO199" s="8">
        <v>0</v>
      </c>
      <c r="CP199" s="8">
        <v>0</v>
      </c>
      <c r="CQ199" s="8">
        <v>0</v>
      </c>
      <c r="CR199" s="8">
        <v>0</v>
      </c>
      <c r="CS199" s="8">
        <v>0</v>
      </c>
      <c r="CT199" s="8">
        <v>0</v>
      </c>
      <c r="CU199" s="8">
        <v>1</v>
      </c>
      <c r="CV199" s="8">
        <v>0</v>
      </c>
      <c r="CW199" s="8">
        <v>0</v>
      </c>
      <c r="CX199" s="8">
        <v>0</v>
      </c>
      <c r="CY199" s="8">
        <v>0</v>
      </c>
      <c r="CZ199" s="9" t="str">
        <f>IFERROR(VLOOKUP(A199,'FSI2020 Results'!B:H,4,0),"")</f>
        <v/>
      </c>
      <c r="DA199" s="9" t="str">
        <f>IFERROR(VLOOKUP(A199,'FSI2020 Results'!B:H,5,0),"")</f>
        <v/>
      </c>
      <c r="DB199" s="9" t="str">
        <f>IFERROR(VLOOKUP(A199,'FSI2020 Results'!B:H,6,0),"")</f>
        <v/>
      </c>
      <c r="DC199" s="9" t="str">
        <f>IFERROR(VLOOKUP($A199,'SS2020'!$A:$AB,24,0),"")</f>
        <v/>
      </c>
      <c r="DD199" s="9" t="str">
        <f>IFERROR(VLOOKUP($A199,'SS2020'!$A:$AB,25,0),"")</f>
        <v/>
      </c>
      <c r="DE199" s="9" t="str">
        <f>IFERROR(VLOOKUP($A199,'SS2020'!$A:$AB,26,0),"")</f>
        <v/>
      </c>
      <c r="DF199" s="9" t="str">
        <f>IFERROR(VLOOKUP($A199,'SS2020'!$A:$AB,27,0),"")</f>
        <v/>
      </c>
      <c r="DG199" s="39">
        <f>IFERROR(VLOOKUP(A199,'GSW2020'!A:D,4,0),"")</f>
        <v>2.7246655918133911E-6</v>
      </c>
      <c r="DH199" s="9">
        <f>IFERROR(VLOOKUP(A199,'GSW2020'!A:E,5,0),"")</f>
        <v>1428250.125</v>
      </c>
      <c r="DI199" s="9">
        <f t="shared" si="138"/>
        <v>1</v>
      </c>
      <c r="DJ199" s="9">
        <f t="shared" si="139"/>
        <v>0</v>
      </c>
      <c r="DK199" s="9">
        <f>IFERROR(IF(INDEX('FSI2020 Results'!A:A,MATCH('Country characteristics'!A132,'FSI2020 Results'!B:B,0))&lt;11,1,0),"")</f>
        <v>0</v>
      </c>
      <c r="DL199" s="9">
        <f>IFERROR(IF(INDEX('FSI2020 Results'!A:A,MATCH('Country characteristics'!A132,'FSI2020 Results'!B:B,0))&lt;16,1,0),"")</f>
        <v>0</v>
      </c>
      <c r="DM199" s="10">
        <f t="shared" si="140"/>
        <v>0</v>
      </c>
      <c r="DN199" s="9">
        <f t="shared" si="141"/>
        <v>0</v>
      </c>
      <c r="DO199" s="9">
        <f t="shared" si="142"/>
        <v>0</v>
      </c>
      <c r="DP199" s="10">
        <f t="shared" si="143"/>
        <v>0</v>
      </c>
      <c r="DQ199" s="9">
        <f t="shared" si="144"/>
        <v>0</v>
      </c>
      <c r="DR199" s="9">
        <f t="shared" si="145"/>
        <v>0</v>
      </c>
      <c r="DS199" s="9">
        <f t="shared" si="146"/>
        <v>0</v>
      </c>
      <c r="DT199" s="10">
        <f t="shared" si="147"/>
        <v>0</v>
      </c>
      <c r="DU199" s="10">
        <f t="shared" si="148"/>
        <v>0</v>
      </c>
      <c r="DV199" s="9">
        <f t="shared" si="149"/>
        <v>0</v>
      </c>
      <c r="DW199" s="9">
        <f t="shared" si="150"/>
        <v>0</v>
      </c>
      <c r="DX199" s="9">
        <f t="shared" si="151"/>
        <v>0</v>
      </c>
      <c r="DY199" s="10">
        <f t="shared" si="152"/>
        <v>0</v>
      </c>
      <c r="DZ199" s="9">
        <f t="shared" si="153"/>
        <v>0</v>
      </c>
      <c r="EA199" s="10">
        <f t="shared" si="154"/>
        <v>0</v>
      </c>
      <c r="EB199" s="9">
        <f t="shared" si="155"/>
        <v>0</v>
      </c>
      <c r="EC199" s="9">
        <f t="shared" si="156"/>
        <v>1</v>
      </c>
      <c r="ED199" s="9">
        <f t="shared" si="157"/>
        <v>1</v>
      </c>
      <c r="EE199" s="9">
        <f t="shared" si="158"/>
        <v>0</v>
      </c>
      <c r="EF199" s="9">
        <v>1</v>
      </c>
      <c r="EG199" s="9">
        <f t="shared" si="159"/>
        <v>0</v>
      </c>
      <c r="EH199" s="9">
        <f t="shared" si="160"/>
        <v>0</v>
      </c>
      <c r="EI199" s="9">
        <f t="shared" si="161"/>
        <v>0</v>
      </c>
      <c r="EJ199" s="9">
        <f t="shared" si="162"/>
        <v>1</v>
      </c>
      <c r="EK199" s="9">
        <f t="shared" si="163"/>
        <v>0</v>
      </c>
      <c r="EL199" s="9">
        <f t="shared" si="164"/>
        <v>0</v>
      </c>
      <c r="EM199" s="9">
        <f t="shared" si="165"/>
        <v>0</v>
      </c>
      <c r="EN199" s="9">
        <f t="shared" si="166"/>
        <v>0</v>
      </c>
      <c r="EO199" s="9">
        <f t="shared" si="167"/>
        <v>0</v>
      </c>
      <c r="EP199" s="9">
        <f t="shared" si="168"/>
        <v>0</v>
      </c>
      <c r="EQ199" s="9">
        <f t="shared" si="169"/>
        <v>1</v>
      </c>
      <c r="ER199" s="9">
        <f t="shared" si="170"/>
        <v>0</v>
      </c>
      <c r="ES199" s="9">
        <f t="shared" si="171"/>
        <v>0</v>
      </c>
      <c r="ET199" s="10">
        <f t="shared" si="172"/>
        <v>0</v>
      </c>
      <c r="EU199" s="10">
        <f t="shared" si="173"/>
        <v>0</v>
      </c>
      <c r="EV199" s="10">
        <f t="shared" si="174"/>
        <v>0</v>
      </c>
      <c r="EW199" s="10">
        <f t="shared" si="175"/>
        <v>1</v>
      </c>
      <c r="EX199" s="10">
        <f t="shared" si="176"/>
        <v>0</v>
      </c>
      <c r="EY199" s="10">
        <f t="shared" si="177"/>
        <v>0</v>
      </c>
      <c r="EZ199" s="10">
        <f t="shared" si="178"/>
        <v>0</v>
      </c>
      <c r="FA199" s="10">
        <f t="shared" si="179"/>
        <v>1</v>
      </c>
      <c r="FB199" s="10">
        <f t="shared" si="180"/>
        <v>0</v>
      </c>
      <c r="FC199" s="10">
        <f t="shared" si="181"/>
        <v>0</v>
      </c>
      <c r="FD199" s="10">
        <f t="shared" si="182"/>
        <v>0</v>
      </c>
      <c r="FE199" s="10">
        <f t="shared" si="183"/>
        <v>0</v>
      </c>
    </row>
    <row r="200" spans="1:161">
      <c r="A200" t="s">
        <v>795</v>
      </c>
      <c r="D200">
        <v>0</v>
      </c>
      <c r="E200">
        <v>0</v>
      </c>
      <c r="F200" t="s">
        <v>796</v>
      </c>
      <c r="G200" t="s">
        <v>797</v>
      </c>
      <c r="H200" t="s">
        <v>795</v>
      </c>
      <c r="I200" s="8">
        <v>1</v>
      </c>
      <c r="J200" s="7" t="s">
        <v>1135</v>
      </c>
      <c r="K200" s="7" t="s">
        <v>1128</v>
      </c>
      <c r="L200" s="8">
        <v>0</v>
      </c>
      <c r="M200" s="8">
        <v>0</v>
      </c>
      <c r="N200" s="8">
        <v>0</v>
      </c>
      <c r="O200" s="8">
        <v>0</v>
      </c>
      <c r="P200" s="8">
        <v>0</v>
      </c>
      <c r="Q200" s="8">
        <v>0</v>
      </c>
      <c r="R200" s="8">
        <v>0</v>
      </c>
      <c r="S200" s="8">
        <v>0</v>
      </c>
      <c r="T200" s="8">
        <v>0</v>
      </c>
      <c r="U200" s="8">
        <v>0</v>
      </c>
      <c r="V200" s="8">
        <v>0</v>
      </c>
      <c r="W200" s="8">
        <v>0</v>
      </c>
      <c r="X200" s="8">
        <v>0</v>
      </c>
      <c r="Y200" s="8">
        <v>0</v>
      </c>
      <c r="Z200" s="8">
        <v>0</v>
      </c>
      <c r="AA200" s="8">
        <v>0</v>
      </c>
      <c r="AB200" s="7" t="s">
        <v>1135</v>
      </c>
      <c r="AC200" s="1">
        <v>1</v>
      </c>
      <c r="AD200" s="1">
        <v>0</v>
      </c>
      <c r="AE200" s="7" t="s">
        <v>1136</v>
      </c>
      <c r="AF200" s="8">
        <v>2738786278</v>
      </c>
      <c r="AG200" s="8"/>
      <c r="AH200" s="7" t="s">
        <v>896</v>
      </c>
      <c r="AI200" s="8"/>
      <c r="AJ200" s="8"/>
      <c r="AK200" s="8"/>
      <c r="AL200" s="8"/>
      <c r="AM200" s="8"/>
      <c r="AN200" s="8"/>
      <c r="AO200" s="36" t="s">
        <v>896</v>
      </c>
      <c r="AP200" s="36" t="s">
        <v>896</v>
      </c>
      <c r="AQ200" s="36" t="s">
        <v>896</v>
      </c>
      <c r="AR200" s="36" t="s">
        <v>896</v>
      </c>
      <c r="AS200" s="36" t="s">
        <v>896</v>
      </c>
      <c r="AT200" s="36" t="s">
        <v>896</v>
      </c>
      <c r="AU200" s="36" t="s">
        <v>896</v>
      </c>
      <c r="AV200" s="36" t="s">
        <v>896</v>
      </c>
      <c r="AW200" s="36" t="s">
        <v>896</v>
      </c>
      <c r="AX200" s="36" t="s">
        <v>896</v>
      </c>
      <c r="AY200" s="36" t="s">
        <v>896</v>
      </c>
      <c r="AZ200" s="36" t="s">
        <v>896</v>
      </c>
      <c r="BA200" s="36" t="s">
        <v>896</v>
      </c>
      <c r="BB200" s="36" t="s">
        <v>896</v>
      </c>
      <c r="BC200" s="36" t="s">
        <v>896</v>
      </c>
      <c r="BD200" s="36" t="s">
        <v>896</v>
      </c>
      <c r="BE200" s="36" t="s">
        <v>896</v>
      </c>
      <c r="BF200" s="36" t="s">
        <v>896</v>
      </c>
      <c r="BG200" s="36" t="s">
        <v>896</v>
      </c>
      <c r="BH200" s="36" t="s">
        <v>896</v>
      </c>
      <c r="BI200" s="36" t="s">
        <v>896</v>
      </c>
      <c r="BJ200" s="36" t="s">
        <v>896</v>
      </c>
      <c r="BK200" s="36" t="s">
        <v>896</v>
      </c>
      <c r="BL200" s="36" t="s">
        <v>896</v>
      </c>
      <c r="BM200" s="8">
        <v>2.0599999928094803E-8</v>
      </c>
      <c r="BN200" s="8" t="s">
        <v>896</v>
      </c>
      <c r="BO200" t="s">
        <v>795</v>
      </c>
      <c r="BP200" s="8">
        <v>0</v>
      </c>
      <c r="BQ200" s="8">
        <v>0</v>
      </c>
      <c r="BR200" s="8">
        <v>0</v>
      </c>
      <c r="BS200" s="8">
        <v>0</v>
      </c>
      <c r="BT200" s="8"/>
      <c r="BU200" s="8"/>
      <c r="BV200" s="8"/>
      <c r="BW200" s="8"/>
      <c r="BX200" s="8">
        <v>4.6191834353282955E-6</v>
      </c>
      <c r="BY200" s="8"/>
      <c r="BZ200" s="8">
        <v>0</v>
      </c>
      <c r="CA200" s="7" t="s">
        <v>896</v>
      </c>
      <c r="CB200" s="8">
        <v>2738786278</v>
      </c>
      <c r="CC200" s="8">
        <v>0</v>
      </c>
      <c r="CD200" s="8"/>
      <c r="CE200" s="8"/>
      <c r="CF200" s="8">
        <v>0.25</v>
      </c>
      <c r="CG200" s="8">
        <v>9112.5707043369493</v>
      </c>
      <c r="CH200" s="8">
        <v>0</v>
      </c>
      <c r="CI200" s="8" t="s">
        <v>1014</v>
      </c>
      <c r="CJ200" s="8">
        <v>0</v>
      </c>
      <c r="CK200" s="8">
        <v>0</v>
      </c>
      <c r="CL200" s="8">
        <v>0</v>
      </c>
      <c r="CM200" s="8">
        <v>0</v>
      </c>
      <c r="CN200" s="8">
        <v>0</v>
      </c>
      <c r="CO200" s="8">
        <v>0</v>
      </c>
      <c r="CP200" s="8">
        <v>0</v>
      </c>
      <c r="CQ200" s="8">
        <v>0</v>
      </c>
      <c r="CR200" s="8">
        <v>0</v>
      </c>
      <c r="CS200" s="8">
        <v>0</v>
      </c>
      <c r="CT200" s="8">
        <v>1</v>
      </c>
      <c r="CU200" s="8">
        <v>0</v>
      </c>
      <c r="CV200" s="8">
        <v>0</v>
      </c>
      <c r="CW200" s="8">
        <v>0</v>
      </c>
      <c r="CX200" s="8">
        <v>0</v>
      </c>
      <c r="CY200" s="8">
        <v>0</v>
      </c>
      <c r="CZ200" s="9" t="str">
        <f>IFERROR(VLOOKUP(A200,'FSI2020 Results'!B:H,4,0),"")</f>
        <v/>
      </c>
      <c r="DA200" s="9" t="str">
        <f>IFERROR(VLOOKUP(A200,'FSI2020 Results'!B:H,5,0),"")</f>
        <v/>
      </c>
      <c r="DB200" s="9" t="str">
        <f>IFERROR(VLOOKUP(A200,'FSI2020 Results'!B:H,6,0),"")</f>
        <v/>
      </c>
      <c r="DC200" s="9" t="str">
        <f>IFERROR(VLOOKUP($A200,'SS2020'!$A:$AB,24,0),"")</f>
        <v/>
      </c>
      <c r="DD200" s="9" t="str">
        <f>IFERROR(VLOOKUP($A200,'SS2020'!$A:$AB,25,0),"")</f>
        <v/>
      </c>
      <c r="DE200" s="9" t="str">
        <f>IFERROR(VLOOKUP($A200,'SS2020'!$A:$AB,26,0),"")</f>
        <v/>
      </c>
      <c r="DF200" s="9" t="str">
        <f>IFERROR(VLOOKUP($A200,'SS2020'!$A:$AB,27,0),"")</f>
        <v/>
      </c>
      <c r="DG200" s="39">
        <f>IFERROR(VLOOKUP(A200,'GSW2020'!A:D,4,0),"")</f>
        <v>1.7384005346343656E-8</v>
      </c>
      <c r="DH200" s="9">
        <f>IFERROR(VLOOKUP(A200,'GSW2020'!A:E,5,0),"")</f>
        <v>9112.5703125</v>
      </c>
      <c r="DI200" s="9">
        <f t="shared" si="138"/>
        <v>1</v>
      </c>
      <c r="DJ200" s="9">
        <f t="shared" si="139"/>
        <v>0</v>
      </c>
      <c r="DK200" s="9" t="str">
        <f>IFERROR(IF(INDEX('FSI2020 Results'!A:A,MATCH('Country characteristics'!A135,'FSI2020 Results'!B:B,0))&lt;11,1,0),"")</f>
        <v/>
      </c>
      <c r="DL200" s="9" t="str">
        <f>IFERROR(IF(INDEX('FSI2020 Results'!A:A,MATCH('Country characteristics'!A135,'FSI2020 Results'!B:B,0))&lt;16,1,0),"")</f>
        <v/>
      </c>
      <c r="DM200" s="10">
        <f t="shared" si="140"/>
        <v>0</v>
      </c>
      <c r="DN200" s="9">
        <f t="shared" si="141"/>
        <v>0</v>
      </c>
      <c r="DO200" s="9">
        <f t="shared" si="142"/>
        <v>0</v>
      </c>
      <c r="DP200" s="10">
        <f t="shared" si="143"/>
        <v>0</v>
      </c>
      <c r="DQ200" s="9">
        <f t="shared" si="144"/>
        <v>0</v>
      </c>
      <c r="DR200" s="9">
        <f t="shared" si="145"/>
        <v>0</v>
      </c>
      <c r="DS200" s="9">
        <f t="shared" si="146"/>
        <v>0</v>
      </c>
      <c r="DT200" s="10">
        <f t="shared" si="147"/>
        <v>0</v>
      </c>
      <c r="DU200" s="10">
        <f t="shared" si="148"/>
        <v>0</v>
      </c>
      <c r="DV200" s="9">
        <f t="shared" si="149"/>
        <v>0</v>
      </c>
      <c r="DW200" s="9">
        <f t="shared" si="150"/>
        <v>0</v>
      </c>
      <c r="DX200" s="9">
        <f t="shared" si="151"/>
        <v>0</v>
      </c>
      <c r="DY200" s="10">
        <f t="shared" si="152"/>
        <v>0</v>
      </c>
      <c r="DZ200" s="9">
        <f t="shared" si="153"/>
        <v>0</v>
      </c>
      <c r="EA200" s="10">
        <f t="shared" si="154"/>
        <v>0</v>
      </c>
      <c r="EB200" s="9">
        <f t="shared" si="155"/>
        <v>0</v>
      </c>
      <c r="EC200" s="9">
        <f t="shared" si="156"/>
        <v>1</v>
      </c>
      <c r="ED200" s="9">
        <f t="shared" si="157"/>
        <v>1</v>
      </c>
      <c r="EE200" s="9">
        <f t="shared" si="158"/>
        <v>0</v>
      </c>
      <c r="EF200" s="9">
        <v>1</v>
      </c>
      <c r="EG200" s="9">
        <f t="shared" si="159"/>
        <v>0</v>
      </c>
      <c r="EH200" s="9">
        <f t="shared" si="160"/>
        <v>0</v>
      </c>
      <c r="EI200" s="9">
        <f t="shared" si="161"/>
        <v>0</v>
      </c>
      <c r="EJ200" s="9">
        <f t="shared" si="162"/>
        <v>0</v>
      </c>
      <c r="EK200" s="9">
        <f t="shared" si="163"/>
        <v>1</v>
      </c>
      <c r="EL200" s="9">
        <f t="shared" si="164"/>
        <v>0</v>
      </c>
      <c r="EM200" s="9">
        <f t="shared" si="165"/>
        <v>0</v>
      </c>
      <c r="EN200" s="9">
        <f t="shared" si="166"/>
        <v>1</v>
      </c>
      <c r="EO200" s="9">
        <f t="shared" si="167"/>
        <v>0</v>
      </c>
      <c r="EP200" s="9">
        <f t="shared" si="168"/>
        <v>0</v>
      </c>
      <c r="EQ200" s="9">
        <f t="shared" si="169"/>
        <v>1</v>
      </c>
      <c r="ER200" s="9">
        <f t="shared" si="170"/>
        <v>0</v>
      </c>
      <c r="ES200" s="9">
        <f t="shared" si="171"/>
        <v>0</v>
      </c>
      <c r="ET200" s="10">
        <f t="shared" si="172"/>
        <v>0</v>
      </c>
      <c r="EU200" s="10">
        <f t="shared" si="173"/>
        <v>0</v>
      </c>
      <c r="EV200" s="10">
        <f t="shared" si="174"/>
        <v>0</v>
      </c>
      <c r="EW200" s="10">
        <f t="shared" si="175"/>
        <v>0</v>
      </c>
      <c r="EX200" s="10">
        <f t="shared" si="176"/>
        <v>0</v>
      </c>
      <c r="EY200" s="10">
        <f t="shared" si="177"/>
        <v>0</v>
      </c>
      <c r="EZ200" s="10">
        <f t="shared" si="178"/>
        <v>1</v>
      </c>
      <c r="FA200" s="10">
        <f t="shared" si="179"/>
        <v>0</v>
      </c>
      <c r="FB200" s="10">
        <f t="shared" si="180"/>
        <v>0</v>
      </c>
      <c r="FC200" s="10">
        <f t="shared" si="181"/>
        <v>0</v>
      </c>
      <c r="FD200" s="10">
        <f t="shared" si="182"/>
        <v>0</v>
      </c>
      <c r="FE200" s="10">
        <f t="shared" si="183"/>
        <v>0</v>
      </c>
    </row>
    <row r="201" spans="1:161">
      <c r="A201" t="s">
        <v>665</v>
      </c>
      <c r="D201">
        <v>0</v>
      </c>
      <c r="E201">
        <v>0</v>
      </c>
      <c r="F201" t="s">
        <v>666</v>
      </c>
      <c r="G201" t="s">
        <v>667</v>
      </c>
      <c r="H201" t="s">
        <v>665</v>
      </c>
      <c r="I201" s="8">
        <v>1</v>
      </c>
      <c r="J201" s="7" t="s">
        <v>1127</v>
      </c>
      <c r="K201" s="7" t="s">
        <v>1128</v>
      </c>
      <c r="L201" s="8">
        <v>0</v>
      </c>
      <c r="M201" s="8">
        <v>0</v>
      </c>
      <c r="N201" s="8">
        <v>0</v>
      </c>
      <c r="O201" s="8">
        <v>0</v>
      </c>
      <c r="P201" s="8">
        <v>0</v>
      </c>
      <c r="Q201" s="8">
        <v>0</v>
      </c>
      <c r="R201" s="8">
        <v>0</v>
      </c>
      <c r="S201" s="8">
        <v>0</v>
      </c>
      <c r="T201" s="8">
        <v>0</v>
      </c>
      <c r="U201" s="8">
        <v>0</v>
      </c>
      <c r="V201" s="8">
        <v>0</v>
      </c>
      <c r="W201" s="8">
        <v>0</v>
      </c>
      <c r="X201" s="8">
        <v>1</v>
      </c>
      <c r="Y201" s="8">
        <v>0</v>
      </c>
      <c r="Z201" s="8">
        <v>0</v>
      </c>
      <c r="AA201" s="8">
        <v>0</v>
      </c>
      <c r="AB201" s="7" t="s">
        <v>1129</v>
      </c>
      <c r="AC201" s="1">
        <v>1</v>
      </c>
      <c r="AD201" s="1">
        <v>0</v>
      </c>
      <c r="AE201" s="7" t="s">
        <v>1130</v>
      </c>
      <c r="AF201" s="8">
        <v>48364208571</v>
      </c>
      <c r="AG201" s="8"/>
      <c r="AH201" s="7" t="s">
        <v>896</v>
      </c>
      <c r="AI201" s="8"/>
      <c r="AJ201" s="8"/>
      <c r="AK201" s="8"/>
      <c r="AL201" s="8"/>
      <c r="AM201" s="8"/>
      <c r="AN201" s="8"/>
      <c r="AO201" s="36" t="s">
        <v>896</v>
      </c>
      <c r="AP201" s="36" t="s">
        <v>896</v>
      </c>
      <c r="AQ201" s="36" t="s">
        <v>896</v>
      </c>
      <c r="AR201" s="36" t="s">
        <v>896</v>
      </c>
      <c r="AS201" s="36" t="s">
        <v>896</v>
      </c>
      <c r="AT201" s="36" t="s">
        <v>896</v>
      </c>
      <c r="AU201" s="36" t="s">
        <v>896</v>
      </c>
      <c r="AV201" s="36" t="s">
        <v>896</v>
      </c>
      <c r="AW201" s="36" t="s">
        <v>896</v>
      </c>
      <c r="AX201" s="36" t="s">
        <v>896</v>
      </c>
      <c r="AY201" s="36" t="s">
        <v>896</v>
      </c>
      <c r="AZ201" s="36" t="s">
        <v>896</v>
      </c>
      <c r="BA201" s="36" t="s">
        <v>896</v>
      </c>
      <c r="BB201" s="36" t="s">
        <v>896</v>
      </c>
      <c r="BC201" s="36" t="s">
        <v>896</v>
      </c>
      <c r="BD201" s="36" t="s">
        <v>896</v>
      </c>
      <c r="BE201" s="36" t="s">
        <v>896</v>
      </c>
      <c r="BF201" s="36" t="s">
        <v>896</v>
      </c>
      <c r="BG201" s="36" t="s">
        <v>896</v>
      </c>
      <c r="BH201" s="36" t="s">
        <v>896</v>
      </c>
      <c r="BI201" s="36" t="s">
        <v>896</v>
      </c>
      <c r="BJ201" s="36" t="s">
        <v>896</v>
      </c>
      <c r="BK201" s="36" t="s">
        <v>896</v>
      </c>
      <c r="BL201" s="36" t="s">
        <v>896</v>
      </c>
      <c r="BM201" s="8">
        <v>1.4800000371906208E-6</v>
      </c>
      <c r="BN201" s="8" t="s">
        <v>896</v>
      </c>
      <c r="BO201" t="s">
        <v>665</v>
      </c>
      <c r="BP201" s="8">
        <v>0</v>
      </c>
      <c r="BQ201" s="8">
        <v>0</v>
      </c>
      <c r="BR201" s="8">
        <v>0</v>
      </c>
      <c r="BS201" s="8">
        <v>0</v>
      </c>
      <c r="BT201" s="8"/>
      <c r="BU201" s="8"/>
      <c r="BV201" s="8"/>
      <c r="BW201" s="8"/>
      <c r="BX201" s="8">
        <v>1.4473644360802265E-4</v>
      </c>
      <c r="BY201" s="8"/>
      <c r="BZ201" s="8">
        <v>3</v>
      </c>
      <c r="CA201" s="7" t="s">
        <v>896</v>
      </c>
      <c r="CB201" s="8">
        <v>48364208571</v>
      </c>
      <c r="CC201" s="8">
        <v>124.33761596679688</v>
      </c>
      <c r="CD201" s="8"/>
      <c r="CE201" s="8"/>
      <c r="CF201" s="8">
        <v>0.20000000298023224</v>
      </c>
      <c r="CG201" s="8"/>
      <c r="CH201" s="8">
        <v>0</v>
      </c>
      <c r="CI201" s="8" t="s">
        <v>1014</v>
      </c>
      <c r="CJ201" s="8">
        <v>0</v>
      </c>
      <c r="CK201" s="8">
        <v>0</v>
      </c>
      <c r="CL201" s="8">
        <v>1</v>
      </c>
      <c r="CM201" s="8">
        <v>0</v>
      </c>
      <c r="CN201" s="8">
        <v>0</v>
      </c>
      <c r="CO201" s="8">
        <v>0</v>
      </c>
      <c r="CP201" s="8">
        <v>0</v>
      </c>
      <c r="CQ201" s="8">
        <v>0</v>
      </c>
      <c r="CR201" s="8">
        <v>0</v>
      </c>
      <c r="CS201" s="8">
        <v>1</v>
      </c>
      <c r="CT201" s="8">
        <v>1</v>
      </c>
      <c r="CU201" s="8">
        <v>0</v>
      </c>
      <c r="CV201" s="8">
        <v>0</v>
      </c>
      <c r="CW201" s="8">
        <v>0</v>
      </c>
      <c r="CX201" s="8">
        <v>0</v>
      </c>
      <c r="CY201" s="8">
        <v>0</v>
      </c>
      <c r="CZ201" s="9" t="str">
        <f>IFERROR(VLOOKUP(A201,'FSI2020 Results'!B:H,4,0),"")</f>
        <v/>
      </c>
      <c r="DA201" s="9" t="str">
        <f>IFERROR(VLOOKUP(A201,'FSI2020 Results'!B:H,5,0),"")</f>
        <v/>
      </c>
      <c r="DB201" s="9" t="str">
        <f>IFERROR(VLOOKUP(A201,'FSI2020 Results'!B:H,6,0),"")</f>
        <v/>
      </c>
      <c r="DC201" s="9" t="str">
        <f>IFERROR(VLOOKUP($A201,'SS2020'!$A:$AB,24,0),"")</f>
        <v/>
      </c>
      <c r="DD201" s="9" t="str">
        <f>IFERROR(VLOOKUP($A201,'SS2020'!$A:$AB,25,0),"")</f>
        <v/>
      </c>
      <c r="DE201" s="9" t="str">
        <f>IFERROR(VLOOKUP($A201,'SS2020'!$A:$AB,26,0),"")</f>
        <v/>
      </c>
      <c r="DF201" s="9" t="str">
        <f>IFERROR(VLOOKUP($A201,'SS2020'!$A:$AB,27,0),"")</f>
        <v/>
      </c>
      <c r="DG201" s="39">
        <f>IFERROR(VLOOKUP(A201,'GSW2020'!A:D,4,0),"")</f>
        <v>3.9506812754552811E-6</v>
      </c>
      <c r="DH201" s="9">
        <f>IFERROR(VLOOKUP(A201,'GSW2020'!A:E,5,0),"")</f>
        <v>2070918.75</v>
      </c>
      <c r="DI201" s="9">
        <f t="shared" si="138"/>
        <v>1</v>
      </c>
      <c r="DJ201" s="9">
        <f t="shared" si="139"/>
        <v>0</v>
      </c>
      <c r="DK201" s="9" t="str">
        <f>IFERROR(IF(INDEX('FSI2020 Results'!A:A,MATCH('Country characteristics'!A137,'FSI2020 Results'!B:B,0))&lt;11,1,0),"")</f>
        <v/>
      </c>
      <c r="DL201" s="9" t="str">
        <f>IFERROR(IF(INDEX('FSI2020 Results'!A:A,MATCH('Country characteristics'!A137,'FSI2020 Results'!B:B,0))&lt;16,1,0),"")</f>
        <v/>
      </c>
      <c r="DM201" s="10">
        <f t="shared" si="140"/>
        <v>0</v>
      </c>
      <c r="DN201" s="9">
        <f t="shared" si="141"/>
        <v>0</v>
      </c>
      <c r="DO201" s="9">
        <f t="shared" si="142"/>
        <v>0</v>
      </c>
      <c r="DP201" s="10">
        <f t="shared" si="143"/>
        <v>0</v>
      </c>
      <c r="DQ201" s="9">
        <f t="shared" si="144"/>
        <v>0</v>
      </c>
      <c r="DR201" s="9">
        <f t="shared" si="145"/>
        <v>0</v>
      </c>
      <c r="DS201" s="9">
        <f t="shared" si="146"/>
        <v>0</v>
      </c>
      <c r="DT201" s="10">
        <f t="shared" si="147"/>
        <v>0</v>
      </c>
      <c r="DU201" s="10">
        <f t="shared" si="148"/>
        <v>0</v>
      </c>
      <c r="DV201" s="9">
        <f t="shared" si="149"/>
        <v>0</v>
      </c>
      <c r="DW201" s="9">
        <f t="shared" si="150"/>
        <v>0</v>
      </c>
      <c r="DX201" s="9">
        <f t="shared" si="151"/>
        <v>0</v>
      </c>
      <c r="DY201" s="10">
        <f t="shared" si="152"/>
        <v>0</v>
      </c>
      <c r="DZ201" s="9">
        <f t="shared" si="153"/>
        <v>0</v>
      </c>
      <c r="EA201" s="10">
        <f t="shared" si="154"/>
        <v>0</v>
      </c>
      <c r="EB201" s="9">
        <f t="shared" si="155"/>
        <v>0</v>
      </c>
      <c r="EC201" s="9">
        <f t="shared" si="156"/>
        <v>1</v>
      </c>
      <c r="ED201" s="9">
        <f t="shared" si="157"/>
        <v>1</v>
      </c>
      <c r="EE201" s="9">
        <f t="shared" si="158"/>
        <v>0</v>
      </c>
      <c r="EF201" s="9">
        <v>1</v>
      </c>
      <c r="EG201" s="9">
        <f t="shared" si="159"/>
        <v>0</v>
      </c>
      <c r="EH201" s="9">
        <f t="shared" si="160"/>
        <v>0</v>
      </c>
      <c r="EI201" s="9">
        <f t="shared" si="161"/>
        <v>1</v>
      </c>
      <c r="EJ201" s="9">
        <f t="shared" si="162"/>
        <v>0</v>
      </c>
      <c r="EK201" s="9">
        <f t="shared" si="163"/>
        <v>0</v>
      </c>
      <c r="EL201" s="9">
        <f t="shared" si="164"/>
        <v>0</v>
      </c>
      <c r="EM201" s="9">
        <f t="shared" si="165"/>
        <v>0</v>
      </c>
      <c r="EN201" s="9">
        <f t="shared" si="166"/>
        <v>1</v>
      </c>
      <c r="EO201" s="9">
        <f t="shared" si="167"/>
        <v>0</v>
      </c>
      <c r="EP201" s="9">
        <f t="shared" si="168"/>
        <v>0</v>
      </c>
      <c r="EQ201" s="9">
        <f t="shared" si="169"/>
        <v>0</v>
      </c>
      <c r="ER201" s="9">
        <f t="shared" si="170"/>
        <v>1</v>
      </c>
      <c r="ES201" s="9">
        <f t="shared" si="171"/>
        <v>0</v>
      </c>
      <c r="ET201" s="10">
        <f t="shared" si="172"/>
        <v>0</v>
      </c>
      <c r="EU201" s="10">
        <f t="shared" si="173"/>
        <v>0</v>
      </c>
      <c r="EV201" s="10">
        <f t="shared" si="174"/>
        <v>0</v>
      </c>
      <c r="EW201" s="10">
        <f t="shared" si="175"/>
        <v>1</v>
      </c>
      <c r="EX201" s="10">
        <f t="shared" si="176"/>
        <v>0</v>
      </c>
      <c r="EY201" s="10">
        <f t="shared" si="177"/>
        <v>0</v>
      </c>
      <c r="EZ201" s="10">
        <f t="shared" si="178"/>
        <v>1</v>
      </c>
      <c r="FA201" s="10">
        <f t="shared" si="179"/>
        <v>0</v>
      </c>
      <c r="FB201" s="10">
        <f t="shared" si="180"/>
        <v>0</v>
      </c>
      <c r="FC201" s="10">
        <f t="shared" si="181"/>
        <v>0</v>
      </c>
      <c r="FD201" s="10">
        <f t="shared" si="182"/>
        <v>0</v>
      </c>
      <c r="FE201" s="10">
        <f t="shared" si="183"/>
        <v>0</v>
      </c>
    </row>
    <row r="202" spans="1:161">
      <c r="A202" t="s">
        <v>639</v>
      </c>
      <c r="D202">
        <v>0</v>
      </c>
      <c r="E202">
        <v>0</v>
      </c>
      <c r="F202" t="s">
        <v>640</v>
      </c>
      <c r="G202" t="s">
        <v>641</v>
      </c>
      <c r="H202" t="s">
        <v>639</v>
      </c>
      <c r="I202" s="8">
        <v>1</v>
      </c>
      <c r="J202" s="7" t="s">
        <v>1135</v>
      </c>
      <c r="K202" s="7" t="s">
        <v>1128</v>
      </c>
      <c r="L202" s="8">
        <v>0</v>
      </c>
      <c r="M202" s="8">
        <v>0</v>
      </c>
      <c r="N202" s="8">
        <v>0</v>
      </c>
      <c r="O202" s="8">
        <v>0</v>
      </c>
      <c r="P202" s="8">
        <v>0</v>
      </c>
      <c r="Q202" s="8">
        <v>0</v>
      </c>
      <c r="R202" s="8">
        <v>0</v>
      </c>
      <c r="S202" s="8">
        <v>0</v>
      </c>
      <c r="T202" s="8">
        <v>0</v>
      </c>
      <c r="U202" s="8">
        <v>0</v>
      </c>
      <c r="V202" s="8">
        <v>0</v>
      </c>
      <c r="W202" s="8">
        <v>0</v>
      </c>
      <c r="X202" s="8">
        <v>0</v>
      </c>
      <c r="Y202" s="8">
        <v>0</v>
      </c>
      <c r="Z202" s="8">
        <v>0</v>
      </c>
      <c r="AA202" s="8">
        <v>0</v>
      </c>
      <c r="AB202" s="7" t="s">
        <v>1135</v>
      </c>
      <c r="AC202" s="1">
        <v>1</v>
      </c>
      <c r="AD202" s="1">
        <v>0</v>
      </c>
      <c r="AE202" s="7" t="s">
        <v>1166</v>
      </c>
      <c r="AF202" s="8">
        <v>13853432868</v>
      </c>
      <c r="AG202" s="8"/>
      <c r="AH202" s="7" t="s">
        <v>896</v>
      </c>
      <c r="AI202" s="8"/>
      <c r="AJ202" s="8"/>
      <c r="AK202" s="8"/>
      <c r="AL202" s="8"/>
      <c r="AM202" s="8"/>
      <c r="AN202" s="8"/>
      <c r="AO202" s="36" t="s">
        <v>896</v>
      </c>
      <c r="AP202" s="36" t="s">
        <v>896</v>
      </c>
      <c r="AQ202" s="36" t="s">
        <v>896</v>
      </c>
      <c r="AR202" s="36" t="s">
        <v>896</v>
      </c>
      <c r="AS202" s="36" t="s">
        <v>896</v>
      </c>
      <c r="AT202" s="36" t="s">
        <v>896</v>
      </c>
      <c r="AU202" s="36" t="s">
        <v>896</v>
      </c>
      <c r="AV202" s="36" t="s">
        <v>896</v>
      </c>
      <c r="AW202" s="36" t="s">
        <v>896</v>
      </c>
      <c r="AX202" s="36" t="s">
        <v>896</v>
      </c>
      <c r="AY202" s="36" t="s">
        <v>896</v>
      </c>
      <c r="AZ202" s="36" t="s">
        <v>896</v>
      </c>
      <c r="BA202" s="36" t="s">
        <v>896</v>
      </c>
      <c r="BB202" s="36" t="s">
        <v>896</v>
      </c>
      <c r="BC202" s="36" t="s">
        <v>896</v>
      </c>
      <c r="BD202" s="36" t="s">
        <v>896</v>
      </c>
      <c r="BE202" s="36" t="s">
        <v>896</v>
      </c>
      <c r="BF202" s="36" t="s">
        <v>896</v>
      </c>
      <c r="BG202" s="36" t="s">
        <v>896</v>
      </c>
      <c r="BH202" s="36" t="s">
        <v>896</v>
      </c>
      <c r="BI202" s="36" t="s">
        <v>896</v>
      </c>
      <c r="BJ202" s="36" t="s">
        <v>896</v>
      </c>
      <c r="BK202" s="36" t="s">
        <v>896</v>
      </c>
      <c r="BL202" s="36" t="s">
        <v>896</v>
      </c>
      <c r="BM202" s="8">
        <v>1.2100000503778574E-6</v>
      </c>
      <c r="BN202" s="8" t="s">
        <v>896</v>
      </c>
      <c r="BO202" t="s">
        <v>639</v>
      </c>
      <c r="BP202" s="8">
        <v>0</v>
      </c>
      <c r="BQ202" s="8">
        <v>0</v>
      </c>
      <c r="BR202" s="8">
        <v>0</v>
      </c>
      <c r="BS202" s="8">
        <v>0</v>
      </c>
      <c r="BT202" s="8"/>
      <c r="BU202" s="8"/>
      <c r="BV202" s="8"/>
      <c r="BW202" s="8"/>
      <c r="BX202" s="8">
        <v>1.5302902992215151E-5</v>
      </c>
      <c r="BY202" s="8"/>
      <c r="BZ202" s="8">
        <v>2</v>
      </c>
      <c r="CA202" s="7" t="s">
        <v>896</v>
      </c>
      <c r="CB202" s="8">
        <v>13853432868</v>
      </c>
      <c r="CC202" s="8"/>
      <c r="CD202" s="8"/>
      <c r="CE202" s="8"/>
      <c r="CF202" s="8">
        <v>0.20000000298023224</v>
      </c>
      <c r="CG202" s="8">
        <v>3049146.6270085699</v>
      </c>
      <c r="CH202" s="8">
        <v>0</v>
      </c>
      <c r="CI202" s="8" t="s">
        <v>1014</v>
      </c>
      <c r="CJ202" s="8">
        <v>0</v>
      </c>
      <c r="CK202" s="8">
        <v>0</v>
      </c>
      <c r="CL202" s="8">
        <v>1</v>
      </c>
      <c r="CM202" s="8">
        <v>0</v>
      </c>
      <c r="CN202" s="8">
        <v>0</v>
      </c>
      <c r="CO202" s="8">
        <v>0</v>
      </c>
      <c r="CP202" s="8">
        <v>0</v>
      </c>
      <c r="CQ202" s="8">
        <v>0</v>
      </c>
      <c r="CR202" s="8">
        <v>0</v>
      </c>
      <c r="CS202" s="8">
        <v>0</v>
      </c>
      <c r="CT202" s="8">
        <v>1</v>
      </c>
      <c r="CU202" s="8">
        <v>0</v>
      </c>
      <c r="CV202" s="8">
        <v>0</v>
      </c>
      <c r="CW202" s="8">
        <v>0</v>
      </c>
      <c r="CX202" s="8">
        <v>0</v>
      </c>
      <c r="CY202" s="8">
        <v>0</v>
      </c>
      <c r="CZ202" s="9" t="str">
        <f>IFERROR(VLOOKUP(A202,'FSI2020 Results'!B:H,4,0),"")</f>
        <v/>
      </c>
      <c r="DA202" s="9" t="str">
        <f>IFERROR(VLOOKUP(A202,'FSI2020 Results'!B:H,5,0),"")</f>
        <v/>
      </c>
      <c r="DB202" s="9" t="str">
        <f>IFERROR(VLOOKUP(A202,'FSI2020 Results'!B:H,6,0),"")</f>
        <v/>
      </c>
      <c r="DC202" s="9" t="str">
        <f>IFERROR(VLOOKUP($A202,'SS2020'!$A:$AB,24,0),"")</f>
        <v/>
      </c>
      <c r="DD202" s="9" t="str">
        <f>IFERROR(VLOOKUP($A202,'SS2020'!$A:$AB,25,0),"")</f>
        <v/>
      </c>
      <c r="DE202" s="9" t="str">
        <f>IFERROR(VLOOKUP($A202,'SS2020'!$A:$AB,26,0),"")</f>
        <v/>
      </c>
      <c r="DF202" s="9" t="str">
        <f>IFERROR(VLOOKUP($A202,'SS2020'!$A:$AB,27,0),"")</f>
        <v/>
      </c>
      <c r="DG202" s="39">
        <f>IFERROR(VLOOKUP(A202,'GSW2020'!A:D,4,0),"")</f>
        <v>5.8168416217085905E-6</v>
      </c>
      <c r="DH202" s="9">
        <f>IFERROR(VLOOKUP(A202,'GSW2020'!A:E,5,0),"")</f>
        <v>3049146.75</v>
      </c>
      <c r="DI202" s="9">
        <f t="shared" si="138"/>
        <v>1</v>
      </c>
      <c r="DJ202" s="9">
        <f t="shared" si="139"/>
        <v>0</v>
      </c>
      <c r="DK202" s="9" t="str">
        <f>IFERROR(IF(INDEX('FSI2020 Results'!A:A,MATCH('Country characteristics'!A143,'FSI2020 Results'!B:B,0))&lt;11,1,0),"")</f>
        <v/>
      </c>
      <c r="DL202" s="9" t="str">
        <f>IFERROR(IF(INDEX('FSI2020 Results'!A:A,MATCH('Country characteristics'!A143,'FSI2020 Results'!B:B,0))&lt;16,1,0),"")</f>
        <v/>
      </c>
      <c r="DM202" s="10">
        <f t="shared" si="140"/>
        <v>0</v>
      </c>
      <c r="DN202" s="9">
        <f t="shared" si="141"/>
        <v>0</v>
      </c>
      <c r="DO202" s="9">
        <f t="shared" si="142"/>
        <v>0</v>
      </c>
      <c r="DP202" s="10">
        <f t="shared" si="143"/>
        <v>0</v>
      </c>
      <c r="DQ202" s="9">
        <f t="shared" si="144"/>
        <v>0</v>
      </c>
      <c r="DR202" s="9">
        <f t="shared" si="145"/>
        <v>0</v>
      </c>
      <c r="DS202" s="9">
        <f t="shared" si="146"/>
        <v>0</v>
      </c>
      <c r="DT202" s="10">
        <f t="shared" si="147"/>
        <v>0</v>
      </c>
      <c r="DU202" s="10">
        <f t="shared" si="148"/>
        <v>0</v>
      </c>
      <c r="DV202" s="9">
        <f t="shared" si="149"/>
        <v>0</v>
      </c>
      <c r="DW202" s="9">
        <f t="shared" si="150"/>
        <v>0</v>
      </c>
      <c r="DX202" s="9">
        <f t="shared" si="151"/>
        <v>0</v>
      </c>
      <c r="DY202" s="10">
        <f t="shared" si="152"/>
        <v>0</v>
      </c>
      <c r="DZ202" s="9">
        <f t="shared" si="153"/>
        <v>0</v>
      </c>
      <c r="EA202" s="10">
        <f t="shared" si="154"/>
        <v>0</v>
      </c>
      <c r="EB202" s="9">
        <f t="shared" si="155"/>
        <v>0</v>
      </c>
      <c r="EC202" s="9">
        <f t="shared" si="156"/>
        <v>1</v>
      </c>
      <c r="ED202" s="9">
        <f t="shared" si="157"/>
        <v>1</v>
      </c>
      <c r="EE202" s="9">
        <f t="shared" si="158"/>
        <v>0</v>
      </c>
      <c r="EF202" s="9">
        <v>1</v>
      </c>
      <c r="EG202" s="9">
        <f t="shared" si="159"/>
        <v>0</v>
      </c>
      <c r="EH202" s="9">
        <f t="shared" si="160"/>
        <v>0</v>
      </c>
      <c r="EI202" s="9">
        <f t="shared" si="161"/>
        <v>0</v>
      </c>
      <c r="EJ202" s="9">
        <f t="shared" si="162"/>
        <v>0</v>
      </c>
      <c r="EK202" s="9">
        <f t="shared" si="163"/>
        <v>1</v>
      </c>
      <c r="EL202" s="9">
        <f t="shared" si="164"/>
        <v>0</v>
      </c>
      <c r="EM202" s="9">
        <f t="shared" si="165"/>
        <v>0</v>
      </c>
      <c r="EN202" s="9">
        <f t="shared" si="166"/>
        <v>1</v>
      </c>
      <c r="EO202" s="9">
        <f t="shared" si="167"/>
        <v>0</v>
      </c>
      <c r="EP202" s="9">
        <f t="shared" si="168"/>
        <v>1</v>
      </c>
      <c r="EQ202" s="9">
        <f t="shared" si="169"/>
        <v>0</v>
      </c>
      <c r="ER202" s="9">
        <f t="shared" si="170"/>
        <v>0</v>
      </c>
      <c r="ES202" s="9">
        <f t="shared" si="171"/>
        <v>0</v>
      </c>
      <c r="ET202" s="10">
        <f t="shared" si="172"/>
        <v>0</v>
      </c>
      <c r="EU202" s="10">
        <f t="shared" si="173"/>
        <v>0</v>
      </c>
      <c r="EV202" s="10">
        <f t="shared" si="174"/>
        <v>0</v>
      </c>
      <c r="EW202" s="10">
        <f t="shared" si="175"/>
        <v>1</v>
      </c>
      <c r="EX202" s="10">
        <f t="shared" si="176"/>
        <v>0</v>
      </c>
      <c r="EY202" s="10">
        <f t="shared" si="177"/>
        <v>0</v>
      </c>
      <c r="EZ202" s="10">
        <f t="shared" si="178"/>
        <v>1</v>
      </c>
      <c r="FA202" s="10">
        <f t="shared" si="179"/>
        <v>0</v>
      </c>
      <c r="FB202" s="10">
        <f t="shared" si="180"/>
        <v>0</v>
      </c>
      <c r="FC202" s="10">
        <f t="shared" si="181"/>
        <v>0</v>
      </c>
      <c r="FD202" s="10">
        <f t="shared" si="182"/>
        <v>0</v>
      </c>
      <c r="FE202" s="10">
        <f t="shared" si="183"/>
        <v>0</v>
      </c>
    </row>
    <row r="203" spans="1:161">
      <c r="A203" t="s">
        <v>543</v>
      </c>
      <c r="D203">
        <v>0</v>
      </c>
      <c r="E203">
        <v>0</v>
      </c>
      <c r="F203" t="s">
        <v>544</v>
      </c>
      <c r="G203" t="s">
        <v>545</v>
      </c>
      <c r="H203" t="s">
        <v>543</v>
      </c>
      <c r="I203" s="8">
        <v>1</v>
      </c>
      <c r="J203" s="7" t="s">
        <v>1135</v>
      </c>
      <c r="K203" s="7" t="s">
        <v>1128</v>
      </c>
      <c r="L203" s="8">
        <v>0</v>
      </c>
      <c r="M203" s="8">
        <v>0</v>
      </c>
      <c r="N203" s="8">
        <v>0</v>
      </c>
      <c r="O203" s="8">
        <v>0</v>
      </c>
      <c r="P203" s="8">
        <v>0</v>
      </c>
      <c r="Q203" s="8">
        <v>0</v>
      </c>
      <c r="R203" s="8">
        <v>0</v>
      </c>
      <c r="S203" s="8">
        <v>0</v>
      </c>
      <c r="T203" s="8">
        <v>0</v>
      </c>
      <c r="U203" s="8">
        <v>0</v>
      </c>
      <c r="V203" s="8">
        <v>0</v>
      </c>
      <c r="W203" s="8">
        <v>0</v>
      </c>
      <c r="X203" s="8">
        <v>0</v>
      </c>
      <c r="Y203" s="8">
        <v>0</v>
      </c>
      <c r="Z203" s="8">
        <v>0</v>
      </c>
      <c r="AA203" s="8">
        <v>0</v>
      </c>
      <c r="AB203" s="7" t="s">
        <v>1135</v>
      </c>
      <c r="AC203" s="1">
        <v>1</v>
      </c>
      <c r="AD203" s="1">
        <v>0</v>
      </c>
      <c r="AE203" s="7" t="s">
        <v>1166</v>
      </c>
      <c r="AF203" s="8">
        <v>7064971176</v>
      </c>
      <c r="AG203" s="8"/>
      <c r="AH203" s="7" t="s">
        <v>896</v>
      </c>
      <c r="AI203" s="8"/>
      <c r="AJ203" s="8"/>
      <c r="AK203" s="8"/>
      <c r="AL203" s="8"/>
      <c r="AM203" s="8"/>
      <c r="AN203" s="8"/>
      <c r="AO203" s="36" t="s">
        <v>896</v>
      </c>
      <c r="AP203" s="36" t="s">
        <v>896</v>
      </c>
      <c r="AQ203" s="36" t="s">
        <v>896</v>
      </c>
      <c r="AR203" s="36" t="s">
        <v>896</v>
      </c>
      <c r="AS203" s="36" t="s">
        <v>896</v>
      </c>
      <c r="AT203" s="36" t="s">
        <v>896</v>
      </c>
      <c r="AU203" s="36" t="s">
        <v>896</v>
      </c>
      <c r="AV203" s="36" t="s">
        <v>896</v>
      </c>
      <c r="AW203" s="36" t="s">
        <v>896</v>
      </c>
      <c r="AX203" s="36" t="s">
        <v>896</v>
      </c>
      <c r="AY203" s="36" t="s">
        <v>896</v>
      </c>
      <c r="AZ203" s="36" t="s">
        <v>896</v>
      </c>
      <c r="BA203" s="36" t="s">
        <v>896</v>
      </c>
      <c r="BB203" s="36" t="s">
        <v>896</v>
      </c>
      <c r="BC203" s="36" t="s">
        <v>896</v>
      </c>
      <c r="BD203" s="36" t="s">
        <v>896</v>
      </c>
      <c r="BE203" s="36" t="s">
        <v>896</v>
      </c>
      <c r="BF203" s="36" t="s">
        <v>896</v>
      </c>
      <c r="BG203" s="36" t="s">
        <v>896</v>
      </c>
      <c r="BH203" s="36" t="s">
        <v>896</v>
      </c>
      <c r="BI203" s="36" t="s">
        <v>896</v>
      </c>
      <c r="BJ203" s="36" t="s">
        <v>896</v>
      </c>
      <c r="BK203" s="36" t="s">
        <v>896</v>
      </c>
      <c r="BL203" s="36" t="s">
        <v>896</v>
      </c>
      <c r="BM203" s="8">
        <v>3.35000004270114E-5</v>
      </c>
      <c r="BN203" s="8" t="s">
        <v>896</v>
      </c>
      <c r="BO203" t="s">
        <v>543</v>
      </c>
      <c r="BP203" s="8">
        <v>0</v>
      </c>
      <c r="BQ203" s="8">
        <v>0</v>
      </c>
      <c r="BR203" s="8">
        <v>0</v>
      </c>
      <c r="BS203" s="8">
        <v>0</v>
      </c>
      <c r="BT203" s="8"/>
      <c r="BU203" s="8"/>
      <c r="BV203" s="8"/>
      <c r="BW203" s="8"/>
      <c r="BX203" s="8">
        <v>8.8285847160731054E-6</v>
      </c>
      <c r="BY203" s="8"/>
      <c r="BZ203" s="8">
        <v>6</v>
      </c>
      <c r="CA203" s="7" t="s">
        <v>896</v>
      </c>
      <c r="CB203" s="8">
        <v>7064971176</v>
      </c>
      <c r="CC203" s="8"/>
      <c r="CD203" s="8"/>
      <c r="CE203" s="8"/>
      <c r="CF203" s="8">
        <v>0.30000001192092896</v>
      </c>
      <c r="CG203" s="8">
        <v>16674836.022353901</v>
      </c>
      <c r="CH203" s="8">
        <v>0</v>
      </c>
      <c r="CI203" s="8" t="s">
        <v>1014</v>
      </c>
      <c r="CJ203" s="8">
        <v>0</v>
      </c>
      <c r="CK203" s="8">
        <v>0</v>
      </c>
      <c r="CL203" s="8">
        <v>0</v>
      </c>
      <c r="CM203" s="8">
        <v>0</v>
      </c>
      <c r="CN203" s="8">
        <v>0</v>
      </c>
      <c r="CO203" s="8">
        <v>0</v>
      </c>
      <c r="CP203" s="8">
        <v>0</v>
      </c>
      <c r="CQ203" s="8">
        <v>0</v>
      </c>
      <c r="CR203" s="8">
        <v>0</v>
      </c>
      <c r="CS203" s="8">
        <v>0</v>
      </c>
      <c r="CT203" s="8">
        <v>1</v>
      </c>
      <c r="CU203" s="8">
        <v>0</v>
      </c>
      <c r="CV203" s="8">
        <v>0</v>
      </c>
      <c r="CW203" s="8">
        <v>0</v>
      </c>
      <c r="CX203" s="8">
        <v>0</v>
      </c>
      <c r="CY203" s="8">
        <v>0</v>
      </c>
      <c r="CZ203" s="9" t="str">
        <f>IFERROR(VLOOKUP(A203,'FSI2020 Results'!B:H,4,0),"")</f>
        <v/>
      </c>
      <c r="DA203" s="9" t="str">
        <f>IFERROR(VLOOKUP(A203,'FSI2020 Results'!B:H,5,0),"")</f>
        <v/>
      </c>
      <c r="DB203" s="9" t="str">
        <f>IFERROR(VLOOKUP(A203,'FSI2020 Results'!B:H,6,0),"")</f>
        <v/>
      </c>
      <c r="DC203" s="9" t="str">
        <f>IFERROR(VLOOKUP($A203,'SS2020'!$A:$AB,24,0),"")</f>
        <v/>
      </c>
      <c r="DD203" s="9" t="str">
        <f>IFERROR(VLOOKUP($A203,'SS2020'!$A:$AB,25,0),"")</f>
        <v/>
      </c>
      <c r="DE203" s="9" t="str">
        <f>IFERROR(VLOOKUP($A203,'SS2020'!$A:$AB,26,0),"")</f>
        <v/>
      </c>
      <c r="DF203" s="9" t="str">
        <f>IFERROR(VLOOKUP($A203,'SS2020'!$A:$AB,27,0),"")</f>
        <v/>
      </c>
      <c r="DG203" s="39">
        <f>IFERROR(VLOOKUP(A203,'GSW2020'!A:D,4,0),"")</f>
        <v>3.1810501241125166E-5</v>
      </c>
      <c r="DH203" s="9">
        <f>IFERROR(VLOOKUP(A203,'GSW2020'!A:E,5,0),"")</f>
        <v>16674836</v>
      </c>
      <c r="DI203" s="9">
        <f t="shared" si="138"/>
        <v>1</v>
      </c>
      <c r="DJ203" s="9">
        <f t="shared" si="139"/>
        <v>0</v>
      </c>
      <c r="DK203" s="9" t="str">
        <f>IFERROR(IF(INDEX('FSI2020 Results'!A:A,MATCH('Country characteristics'!A144,'FSI2020 Results'!B:B,0))&lt;11,1,0),"")</f>
        <v/>
      </c>
      <c r="DL203" s="9" t="str">
        <f>IFERROR(IF(INDEX('FSI2020 Results'!A:A,MATCH('Country characteristics'!A144,'FSI2020 Results'!B:B,0))&lt;16,1,0),"")</f>
        <v/>
      </c>
      <c r="DM203" s="10">
        <f t="shared" si="140"/>
        <v>0</v>
      </c>
      <c r="DN203" s="9">
        <f t="shared" si="141"/>
        <v>0</v>
      </c>
      <c r="DO203" s="9">
        <f t="shared" si="142"/>
        <v>0</v>
      </c>
      <c r="DP203" s="10">
        <f t="shared" si="143"/>
        <v>0</v>
      </c>
      <c r="DQ203" s="9">
        <f t="shared" si="144"/>
        <v>0</v>
      </c>
      <c r="DR203" s="9">
        <f t="shared" si="145"/>
        <v>0</v>
      </c>
      <c r="DS203" s="9">
        <f t="shared" si="146"/>
        <v>0</v>
      </c>
      <c r="DT203" s="10">
        <f t="shared" si="147"/>
        <v>0</v>
      </c>
      <c r="DU203" s="10">
        <f t="shared" si="148"/>
        <v>0</v>
      </c>
      <c r="DV203" s="9">
        <f t="shared" si="149"/>
        <v>0</v>
      </c>
      <c r="DW203" s="9">
        <f t="shared" si="150"/>
        <v>0</v>
      </c>
      <c r="DX203" s="9">
        <f t="shared" si="151"/>
        <v>0</v>
      </c>
      <c r="DY203" s="10">
        <f t="shared" si="152"/>
        <v>0</v>
      </c>
      <c r="DZ203" s="9">
        <f t="shared" si="153"/>
        <v>0</v>
      </c>
      <c r="EA203" s="10">
        <f t="shared" si="154"/>
        <v>0</v>
      </c>
      <c r="EB203" s="9">
        <f t="shared" si="155"/>
        <v>0</v>
      </c>
      <c r="EC203" s="9">
        <f t="shared" si="156"/>
        <v>1</v>
      </c>
      <c r="ED203" s="9">
        <f t="shared" si="157"/>
        <v>1</v>
      </c>
      <c r="EE203" s="9">
        <f t="shared" si="158"/>
        <v>0</v>
      </c>
      <c r="EF203" s="9">
        <v>1</v>
      </c>
      <c r="EG203" s="9">
        <f t="shared" si="159"/>
        <v>0</v>
      </c>
      <c r="EH203" s="9">
        <f t="shared" si="160"/>
        <v>0</v>
      </c>
      <c r="EI203" s="9">
        <f t="shared" si="161"/>
        <v>0</v>
      </c>
      <c r="EJ203" s="9">
        <f t="shared" si="162"/>
        <v>0</v>
      </c>
      <c r="EK203" s="9">
        <f t="shared" si="163"/>
        <v>1</v>
      </c>
      <c r="EL203" s="9">
        <f t="shared" si="164"/>
        <v>0</v>
      </c>
      <c r="EM203" s="9">
        <f t="shared" si="165"/>
        <v>0</v>
      </c>
      <c r="EN203" s="9">
        <f t="shared" si="166"/>
        <v>1</v>
      </c>
      <c r="EO203" s="9">
        <f t="shared" si="167"/>
        <v>0</v>
      </c>
      <c r="EP203" s="9">
        <f t="shared" si="168"/>
        <v>1</v>
      </c>
      <c r="EQ203" s="9">
        <f t="shared" si="169"/>
        <v>0</v>
      </c>
      <c r="ER203" s="9">
        <f t="shared" si="170"/>
        <v>0</v>
      </c>
      <c r="ES203" s="9">
        <f t="shared" si="171"/>
        <v>0</v>
      </c>
      <c r="ET203" s="10">
        <f t="shared" si="172"/>
        <v>0</v>
      </c>
      <c r="EU203" s="10">
        <f t="shared" si="173"/>
        <v>0</v>
      </c>
      <c r="EV203" s="10">
        <f t="shared" si="174"/>
        <v>0</v>
      </c>
      <c r="EW203" s="10">
        <f t="shared" si="175"/>
        <v>0</v>
      </c>
      <c r="EX203" s="10">
        <f t="shared" si="176"/>
        <v>0</v>
      </c>
      <c r="EY203" s="10">
        <f t="shared" si="177"/>
        <v>0</v>
      </c>
      <c r="EZ203" s="10">
        <f t="shared" si="178"/>
        <v>1</v>
      </c>
      <c r="FA203" s="10">
        <f t="shared" si="179"/>
        <v>0</v>
      </c>
      <c r="FB203" s="10">
        <f t="shared" si="180"/>
        <v>0</v>
      </c>
      <c r="FC203" s="10">
        <f t="shared" si="181"/>
        <v>0</v>
      </c>
      <c r="FD203" s="10">
        <f t="shared" si="182"/>
        <v>0</v>
      </c>
      <c r="FE203" s="10">
        <f t="shared" si="183"/>
        <v>0</v>
      </c>
    </row>
    <row r="204" spans="1:161">
      <c r="A204" t="s">
        <v>618</v>
      </c>
      <c r="D204">
        <v>0</v>
      </c>
      <c r="E204">
        <v>0</v>
      </c>
      <c r="F204" t="s">
        <v>619</v>
      </c>
      <c r="G204" t="s">
        <v>620</v>
      </c>
      <c r="H204" t="s">
        <v>618</v>
      </c>
      <c r="I204" s="8">
        <v>1</v>
      </c>
      <c r="J204" s="7" t="s">
        <v>1135</v>
      </c>
      <c r="K204" s="7" t="s">
        <v>1128</v>
      </c>
      <c r="L204" s="8">
        <v>0</v>
      </c>
      <c r="M204" s="8">
        <v>0</v>
      </c>
      <c r="N204" s="8">
        <v>0</v>
      </c>
      <c r="O204" s="8">
        <v>0</v>
      </c>
      <c r="P204" s="8">
        <v>0</v>
      </c>
      <c r="Q204" s="8">
        <v>0</v>
      </c>
      <c r="R204" s="8">
        <v>0</v>
      </c>
      <c r="S204" s="8">
        <v>0</v>
      </c>
      <c r="T204" s="8">
        <v>0</v>
      </c>
      <c r="U204" s="8">
        <v>0</v>
      </c>
      <c r="V204" s="8">
        <v>0</v>
      </c>
      <c r="W204" s="8">
        <v>0</v>
      </c>
      <c r="X204" s="8">
        <v>0</v>
      </c>
      <c r="Y204" s="8">
        <v>0</v>
      </c>
      <c r="Z204" s="8">
        <v>0</v>
      </c>
      <c r="AA204" s="8">
        <v>0</v>
      </c>
      <c r="AB204" s="7" t="s">
        <v>1135</v>
      </c>
      <c r="AC204" s="1">
        <v>1</v>
      </c>
      <c r="AD204" s="1">
        <v>0</v>
      </c>
      <c r="AE204" s="7" t="s">
        <v>1166</v>
      </c>
      <c r="AF204" s="8">
        <v>17163432832</v>
      </c>
      <c r="AG204" s="8"/>
      <c r="AH204" s="7" t="s">
        <v>896</v>
      </c>
      <c r="AI204" s="8"/>
      <c r="AJ204" s="8"/>
      <c r="AK204" s="8"/>
      <c r="AL204" s="8"/>
      <c r="AM204" s="8"/>
      <c r="AN204" s="8"/>
      <c r="AO204" s="36" t="s">
        <v>896</v>
      </c>
      <c r="AP204" s="36" t="s">
        <v>896</v>
      </c>
      <c r="AQ204" s="36" t="s">
        <v>896</v>
      </c>
      <c r="AR204" s="36" t="s">
        <v>896</v>
      </c>
      <c r="AS204" s="36" t="s">
        <v>896</v>
      </c>
      <c r="AT204" s="36" t="s">
        <v>896</v>
      </c>
      <c r="AU204" s="36" t="s">
        <v>896</v>
      </c>
      <c r="AV204" s="36" t="s">
        <v>896</v>
      </c>
      <c r="AW204" s="36" t="s">
        <v>896</v>
      </c>
      <c r="AX204" s="36" t="s">
        <v>896</v>
      </c>
      <c r="AY204" s="36" t="s">
        <v>896</v>
      </c>
      <c r="AZ204" s="36" t="s">
        <v>896</v>
      </c>
      <c r="BA204" s="36" t="s">
        <v>896</v>
      </c>
      <c r="BB204" s="36" t="s">
        <v>896</v>
      </c>
      <c r="BC204" s="36" t="s">
        <v>896</v>
      </c>
      <c r="BD204" s="36" t="s">
        <v>896</v>
      </c>
      <c r="BE204" s="36" t="s">
        <v>896</v>
      </c>
      <c r="BF204" s="36" t="s">
        <v>896</v>
      </c>
      <c r="BG204" s="36" t="s">
        <v>896</v>
      </c>
      <c r="BH204" s="36" t="s">
        <v>896</v>
      </c>
      <c r="BI204" s="36" t="s">
        <v>896</v>
      </c>
      <c r="BJ204" s="36" t="s">
        <v>896</v>
      </c>
      <c r="BK204" s="36" t="s">
        <v>896</v>
      </c>
      <c r="BL204" s="36" t="s">
        <v>896</v>
      </c>
      <c r="BM204" s="8">
        <v>9.2400000539782923E-7</v>
      </c>
      <c r="BN204" s="8" t="s">
        <v>896</v>
      </c>
      <c r="BO204" t="s">
        <v>618</v>
      </c>
      <c r="BP204" s="8">
        <v>0</v>
      </c>
      <c r="BQ204" s="8">
        <v>0</v>
      </c>
      <c r="BR204" s="8">
        <v>0</v>
      </c>
      <c r="BS204" s="8">
        <v>0</v>
      </c>
      <c r="BT204" s="8"/>
      <c r="BU204" s="8"/>
      <c r="BV204" s="8"/>
      <c r="BW204" s="8"/>
      <c r="BX204" s="8">
        <v>5.0150754309985472E-5</v>
      </c>
      <c r="BY204" s="8"/>
      <c r="BZ204" s="8">
        <v>0</v>
      </c>
      <c r="CA204" s="7" t="s">
        <v>896</v>
      </c>
      <c r="CB204" s="8">
        <v>17163432832</v>
      </c>
      <c r="CC204" s="8">
        <v>0</v>
      </c>
      <c r="CD204" s="8"/>
      <c r="CE204" s="8"/>
      <c r="CF204" s="8">
        <v>0.3</v>
      </c>
      <c r="CG204" s="8"/>
      <c r="CH204" s="8">
        <v>0</v>
      </c>
      <c r="CI204" s="8" t="s">
        <v>1014</v>
      </c>
      <c r="CJ204" s="8">
        <v>0</v>
      </c>
      <c r="CK204" s="8">
        <v>0</v>
      </c>
      <c r="CL204" s="8">
        <v>1</v>
      </c>
      <c r="CM204" s="8">
        <v>0</v>
      </c>
      <c r="CN204" s="8">
        <v>0</v>
      </c>
      <c r="CO204" s="8">
        <v>0</v>
      </c>
      <c r="CP204" s="8">
        <v>0</v>
      </c>
      <c r="CQ204" s="8">
        <v>0</v>
      </c>
      <c r="CR204" s="8">
        <v>0</v>
      </c>
      <c r="CS204" s="8">
        <v>0</v>
      </c>
      <c r="CT204" s="8">
        <v>1</v>
      </c>
      <c r="CU204" s="8">
        <v>0</v>
      </c>
      <c r="CV204" s="8">
        <v>0</v>
      </c>
      <c r="CW204" s="8">
        <v>0</v>
      </c>
      <c r="CX204" s="8">
        <v>0</v>
      </c>
      <c r="CY204" s="8">
        <v>0</v>
      </c>
      <c r="CZ204" s="9" t="str">
        <f>IFERROR(VLOOKUP(A204,'FSI2020 Results'!B:H,4,0),"")</f>
        <v/>
      </c>
      <c r="DA204" s="9" t="str">
        <f>IFERROR(VLOOKUP(A204,'FSI2020 Results'!B:H,5,0),"")</f>
        <v/>
      </c>
      <c r="DB204" s="9" t="str">
        <f>IFERROR(VLOOKUP(A204,'FSI2020 Results'!B:H,6,0),"")</f>
        <v/>
      </c>
      <c r="DC204" s="9" t="str">
        <f>IFERROR(VLOOKUP($A204,'SS2020'!$A:$AB,24,0),"")</f>
        <v/>
      </c>
      <c r="DD204" s="9" t="str">
        <f>IFERROR(VLOOKUP($A204,'SS2020'!$A:$AB,25,0),"")</f>
        <v/>
      </c>
      <c r="DE204" s="9" t="str">
        <f>IFERROR(VLOOKUP($A204,'SS2020'!$A:$AB,26,0),"")</f>
        <v/>
      </c>
      <c r="DF204" s="9" t="str">
        <f>IFERROR(VLOOKUP($A204,'SS2020'!$A:$AB,27,0),"")</f>
        <v/>
      </c>
      <c r="DG204" s="39">
        <f>IFERROR(VLOOKUP(A204,'GSW2020'!A:D,4,0),"")</f>
        <v>9.2345844677765854E-6</v>
      </c>
      <c r="DH204" s="9">
        <f>IFERROR(VLOOKUP(A204,'GSW2020'!A:E,5,0),"")</f>
        <v>4840703</v>
      </c>
      <c r="DI204" s="9">
        <f t="shared" si="138"/>
        <v>1</v>
      </c>
      <c r="DJ204" s="9">
        <f t="shared" si="139"/>
        <v>0</v>
      </c>
      <c r="DK204" s="9" t="str">
        <f>IFERROR(IF(INDEX('FSI2020 Results'!A:A,MATCH('Country characteristics'!A147,'FSI2020 Results'!B:B,0))&lt;11,1,0),"")</f>
        <v/>
      </c>
      <c r="DL204" s="9" t="str">
        <f>IFERROR(IF(INDEX('FSI2020 Results'!A:A,MATCH('Country characteristics'!A147,'FSI2020 Results'!B:B,0))&lt;16,1,0),"")</f>
        <v/>
      </c>
      <c r="DM204" s="10">
        <f t="shared" si="140"/>
        <v>0</v>
      </c>
      <c r="DN204" s="9">
        <f t="shared" si="141"/>
        <v>0</v>
      </c>
      <c r="DO204" s="9">
        <f t="shared" si="142"/>
        <v>0</v>
      </c>
      <c r="DP204" s="10">
        <f t="shared" si="143"/>
        <v>0</v>
      </c>
      <c r="DQ204" s="9">
        <f t="shared" si="144"/>
        <v>0</v>
      </c>
      <c r="DR204" s="9">
        <f t="shared" si="145"/>
        <v>0</v>
      </c>
      <c r="DS204" s="9">
        <f t="shared" si="146"/>
        <v>0</v>
      </c>
      <c r="DT204" s="10">
        <f t="shared" si="147"/>
        <v>0</v>
      </c>
      <c r="DU204" s="10">
        <f t="shared" si="148"/>
        <v>0</v>
      </c>
      <c r="DV204" s="9">
        <f t="shared" si="149"/>
        <v>0</v>
      </c>
      <c r="DW204" s="9">
        <f t="shared" si="150"/>
        <v>0</v>
      </c>
      <c r="DX204" s="9">
        <f t="shared" si="151"/>
        <v>0</v>
      </c>
      <c r="DY204" s="10">
        <f t="shared" si="152"/>
        <v>0</v>
      </c>
      <c r="DZ204" s="9">
        <f t="shared" si="153"/>
        <v>0</v>
      </c>
      <c r="EA204" s="10">
        <f t="shared" si="154"/>
        <v>0</v>
      </c>
      <c r="EB204" s="9">
        <f t="shared" si="155"/>
        <v>0</v>
      </c>
      <c r="EC204" s="9">
        <f t="shared" si="156"/>
        <v>1</v>
      </c>
      <c r="ED204" s="9">
        <f t="shared" si="157"/>
        <v>1</v>
      </c>
      <c r="EE204" s="9">
        <f t="shared" si="158"/>
        <v>0</v>
      </c>
      <c r="EF204" s="9">
        <v>1</v>
      </c>
      <c r="EG204" s="9">
        <f t="shared" si="159"/>
        <v>0</v>
      </c>
      <c r="EH204" s="9">
        <f t="shared" si="160"/>
        <v>0</v>
      </c>
      <c r="EI204" s="9">
        <f t="shared" si="161"/>
        <v>0</v>
      </c>
      <c r="EJ204" s="9">
        <f t="shared" si="162"/>
        <v>0</v>
      </c>
      <c r="EK204" s="9">
        <f t="shared" si="163"/>
        <v>1</v>
      </c>
      <c r="EL204" s="9">
        <f t="shared" si="164"/>
        <v>0</v>
      </c>
      <c r="EM204" s="9">
        <f t="shared" si="165"/>
        <v>0</v>
      </c>
      <c r="EN204" s="9">
        <f t="shared" si="166"/>
        <v>1</v>
      </c>
      <c r="EO204" s="9">
        <f t="shared" si="167"/>
        <v>0</v>
      </c>
      <c r="EP204" s="9">
        <f t="shared" si="168"/>
        <v>1</v>
      </c>
      <c r="EQ204" s="9">
        <f t="shared" si="169"/>
        <v>0</v>
      </c>
      <c r="ER204" s="9">
        <f t="shared" si="170"/>
        <v>0</v>
      </c>
      <c r="ES204" s="9">
        <f t="shared" si="171"/>
        <v>0</v>
      </c>
      <c r="ET204" s="10">
        <f t="shared" si="172"/>
        <v>0</v>
      </c>
      <c r="EU204" s="10">
        <f t="shared" si="173"/>
        <v>0</v>
      </c>
      <c r="EV204" s="10">
        <f t="shared" si="174"/>
        <v>0</v>
      </c>
      <c r="EW204" s="10">
        <f t="shared" si="175"/>
        <v>1</v>
      </c>
      <c r="EX204" s="10">
        <f t="shared" si="176"/>
        <v>0</v>
      </c>
      <c r="EY204" s="10">
        <f t="shared" si="177"/>
        <v>0</v>
      </c>
      <c r="EZ204" s="10">
        <f t="shared" si="178"/>
        <v>1</v>
      </c>
      <c r="FA204" s="10">
        <f t="shared" si="179"/>
        <v>0</v>
      </c>
      <c r="FB204" s="10">
        <f t="shared" si="180"/>
        <v>0</v>
      </c>
      <c r="FC204" s="10">
        <f t="shared" si="181"/>
        <v>0</v>
      </c>
      <c r="FD204" s="10">
        <f t="shared" si="182"/>
        <v>0</v>
      </c>
      <c r="FE204" s="10">
        <f t="shared" si="183"/>
        <v>0</v>
      </c>
    </row>
    <row r="205" spans="1:161">
      <c r="A205" t="s">
        <v>792</v>
      </c>
      <c r="D205">
        <v>0</v>
      </c>
      <c r="E205">
        <v>0</v>
      </c>
      <c r="F205" t="s">
        <v>793</v>
      </c>
      <c r="G205" t="s">
        <v>794</v>
      </c>
      <c r="H205" t="s">
        <v>792</v>
      </c>
      <c r="I205" s="8"/>
      <c r="J205" s="7" t="s">
        <v>896</v>
      </c>
      <c r="K205" s="7" t="s">
        <v>896</v>
      </c>
      <c r="L205" s="8">
        <v>0</v>
      </c>
      <c r="M205" s="8">
        <v>0</v>
      </c>
      <c r="N205" s="8">
        <v>0</v>
      </c>
      <c r="O205" s="8">
        <v>0</v>
      </c>
      <c r="P205" s="8">
        <v>0</v>
      </c>
      <c r="Q205" s="8">
        <v>0</v>
      </c>
      <c r="R205" s="8">
        <v>0</v>
      </c>
      <c r="S205" s="8">
        <v>0</v>
      </c>
      <c r="T205" s="8">
        <v>0</v>
      </c>
      <c r="U205" s="8">
        <v>0</v>
      </c>
      <c r="V205" s="8">
        <v>0</v>
      </c>
      <c r="W205" s="8">
        <v>0</v>
      </c>
      <c r="X205" s="8">
        <v>0</v>
      </c>
      <c r="Y205" s="8">
        <v>0</v>
      </c>
      <c r="Z205" s="8">
        <v>0</v>
      </c>
      <c r="AA205" s="8">
        <v>0</v>
      </c>
      <c r="AB205" s="7" t="s">
        <v>896</v>
      </c>
      <c r="AC205" s="1">
        <v>0</v>
      </c>
      <c r="AD205" s="1">
        <v>0</v>
      </c>
      <c r="AE205" s="7" t="s">
        <v>896</v>
      </c>
      <c r="AF205" s="8"/>
      <c r="AG205" s="8"/>
      <c r="AH205" s="7" t="s">
        <v>896</v>
      </c>
      <c r="AI205" s="8"/>
      <c r="AJ205" s="8"/>
      <c r="AK205" s="8"/>
      <c r="AL205" s="8"/>
      <c r="AM205" s="8"/>
      <c r="AN205" s="8"/>
      <c r="AO205" s="36" t="s">
        <v>896</v>
      </c>
      <c r="AP205" s="36" t="s">
        <v>896</v>
      </c>
      <c r="AQ205" s="36" t="s">
        <v>896</v>
      </c>
      <c r="AR205" s="36" t="s">
        <v>896</v>
      </c>
      <c r="AS205" s="36" t="s">
        <v>896</v>
      </c>
      <c r="AT205" s="36" t="s">
        <v>896</v>
      </c>
      <c r="AU205" s="36" t="s">
        <v>896</v>
      </c>
      <c r="AV205" s="36" t="s">
        <v>896</v>
      </c>
      <c r="AW205" s="36" t="s">
        <v>896</v>
      </c>
      <c r="AX205" s="36" t="s">
        <v>896</v>
      </c>
      <c r="AY205" s="36" t="s">
        <v>896</v>
      </c>
      <c r="AZ205" s="36" t="s">
        <v>896</v>
      </c>
      <c r="BA205" s="36" t="s">
        <v>896</v>
      </c>
      <c r="BB205" s="36" t="s">
        <v>896</v>
      </c>
      <c r="BC205" s="36" t="s">
        <v>896</v>
      </c>
      <c r="BD205" s="36" t="s">
        <v>896</v>
      </c>
      <c r="BE205" s="36" t="s">
        <v>896</v>
      </c>
      <c r="BF205" s="36" t="s">
        <v>896</v>
      </c>
      <c r="BG205" s="36" t="s">
        <v>896</v>
      </c>
      <c r="BH205" s="36" t="s">
        <v>896</v>
      </c>
      <c r="BI205" s="36" t="s">
        <v>896</v>
      </c>
      <c r="BJ205" s="36" t="s">
        <v>896</v>
      </c>
      <c r="BK205" s="36" t="s">
        <v>896</v>
      </c>
      <c r="BL205" s="36" t="s">
        <v>896</v>
      </c>
      <c r="BM205" s="8"/>
      <c r="BN205" s="8" t="s">
        <v>896</v>
      </c>
      <c r="BO205" t="s">
        <v>792</v>
      </c>
      <c r="BP205" s="8">
        <v>0</v>
      </c>
      <c r="BQ205" s="8">
        <v>0</v>
      </c>
      <c r="BR205" s="8">
        <v>0</v>
      </c>
      <c r="BS205" s="8">
        <v>0</v>
      </c>
      <c r="BT205" s="8"/>
      <c r="BU205" s="8"/>
      <c r="BV205" s="8"/>
      <c r="BW205" s="8"/>
      <c r="BX205" s="8">
        <v>1.3673511287820984E-7</v>
      </c>
      <c r="BY205" s="8"/>
      <c r="BZ205" s="8">
        <v>1</v>
      </c>
      <c r="CA205" s="7" t="s">
        <v>896</v>
      </c>
      <c r="CB205" s="8"/>
      <c r="CC205" s="8"/>
      <c r="CD205" s="8"/>
      <c r="CE205" s="8"/>
      <c r="CF205" s="8"/>
      <c r="CG205" s="8"/>
      <c r="CH205" s="8">
        <v>0</v>
      </c>
      <c r="CI205" s="8" t="s">
        <v>1138</v>
      </c>
      <c r="CJ205" s="8">
        <v>0</v>
      </c>
      <c r="CK205" s="8">
        <v>0</v>
      </c>
      <c r="CL205" s="8">
        <v>0</v>
      </c>
      <c r="CM205" s="8">
        <v>0</v>
      </c>
      <c r="CN205" s="8">
        <v>0</v>
      </c>
      <c r="CO205" s="8">
        <v>0</v>
      </c>
      <c r="CP205" s="8">
        <v>0</v>
      </c>
      <c r="CQ205" s="8">
        <v>0</v>
      </c>
      <c r="CR205" s="8">
        <v>0</v>
      </c>
      <c r="CS205" s="8">
        <v>0</v>
      </c>
      <c r="CT205" s="8">
        <v>0</v>
      </c>
      <c r="CU205" s="8">
        <v>0</v>
      </c>
      <c r="CV205" s="8">
        <v>0</v>
      </c>
      <c r="CW205" s="8">
        <v>1</v>
      </c>
      <c r="CX205" s="8">
        <v>0</v>
      </c>
      <c r="CY205" s="8">
        <v>0</v>
      </c>
      <c r="CZ205" s="9" t="str">
        <f>IFERROR(VLOOKUP(A205,'FSI2020 Results'!B:H,4,0),"")</f>
        <v/>
      </c>
      <c r="DA205" s="9" t="str">
        <f>IFERROR(VLOOKUP(A205,'FSI2020 Results'!B:H,5,0),"")</f>
        <v/>
      </c>
      <c r="DB205" s="9" t="str">
        <f>IFERROR(VLOOKUP(A205,'FSI2020 Results'!B:H,6,0),"")</f>
        <v/>
      </c>
      <c r="DC205" s="9" t="str">
        <f>IFERROR(VLOOKUP($A205,'SS2020'!$A:$AB,24,0),"")</f>
        <v/>
      </c>
      <c r="DD205" s="9" t="str">
        <f>IFERROR(VLOOKUP($A205,'SS2020'!$A:$AB,25,0),"")</f>
        <v/>
      </c>
      <c r="DE205" s="9" t="str">
        <f>IFERROR(VLOOKUP($A205,'SS2020'!$A:$AB,26,0),"")</f>
        <v/>
      </c>
      <c r="DF205" s="9" t="str">
        <f>IFERROR(VLOOKUP($A205,'SS2020'!$A:$AB,27,0),"")</f>
        <v/>
      </c>
      <c r="DG205" s="39">
        <f>IFERROR(VLOOKUP(A205,'GSW2020'!A:D,4,0),"")</f>
        <v>5.8896354460102884E-8</v>
      </c>
      <c r="DH205" s="9">
        <f>IFERROR(VLOOKUP(A205,'GSW2020'!A:E,5,0),"")</f>
        <v>30873.044921875</v>
      </c>
      <c r="DI205" s="9">
        <f t="shared" si="138"/>
        <v>1</v>
      </c>
      <c r="DJ205" s="9">
        <f t="shared" si="139"/>
        <v>0</v>
      </c>
      <c r="DK205" s="9" t="str">
        <f>IFERROR(IF(INDEX('FSI2020 Results'!A:A,MATCH('Country characteristics'!A150,'FSI2020 Results'!B:B,0))&lt;11,1,0),"")</f>
        <v/>
      </c>
      <c r="DL205" s="9" t="str">
        <f>IFERROR(IF(INDEX('FSI2020 Results'!A:A,MATCH('Country characteristics'!A150,'FSI2020 Results'!B:B,0))&lt;16,1,0),"")</f>
        <v/>
      </c>
      <c r="DM205" s="10">
        <f t="shared" si="140"/>
        <v>0</v>
      </c>
      <c r="DN205" s="9">
        <f t="shared" si="141"/>
        <v>0</v>
      </c>
      <c r="DO205" s="9">
        <f t="shared" si="142"/>
        <v>0</v>
      </c>
      <c r="DP205" s="10">
        <f t="shared" si="143"/>
        <v>0</v>
      </c>
      <c r="DQ205" s="9">
        <f t="shared" si="144"/>
        <v>0</v>
      </c>
      <c r="DR205" s="9">
        <f t="shared" si="145"/>
        <v>0</v>
      </c>
      <c r="DS205" s="9">
        <f t="shared" si="146"/>
        <v>0</v>
      </c>
      <c r="DT205" s="10">
        <f t="shared" si="147"/>
        <v>0</v>
      </c>
      <c r="DU205" s="10">
        <f t="shared" si="148"/>
        <v>0</v>
      </c>
      <c r="DV205" s="9">
        <f t="shared" si="149"/>
        <v>0</v>
      </c>
      <c r="DW205" s="9">
        <f t="shared" si="150"/>
        <v>0</v>
      </c>
      <c r="DX205" s="9">
        <f t="shared" si="151"/>
        <v>0</v>
      </c>
      <c r="DY205" s="10">
        <f t="shared" si="152"/>
        <v>0</v>
      </c>
      <c r="DZ205" s="9">
        <f t="shared" si="153"/>
        <v>0</v>
      </c>
      <c r="EA205" s="10">
        <f t="shared" si="154"/>
        <v>0</v>
      </c>
      <c r="EB205" s="9">
        <f t="shared" si="155"/>
        <v>0</v>
      </c>
      <c r="EC205" s="9">
        <f t="shared" si="156"/>
        <v>1</v>
      </c>
      <c r="ED205" s="9">
        <f t="shared" si="157"/>
        <v>1</v>
      </c>
      <c r="EE205" s="9">
        <f t="shared" si="158"/>
        <v>0</v>
      </c>
      <c r="EF205" s="9">
        <v>1</v>
      </c>
      <c r="EG205" s="9">
        <f t="shared" si="159"/>
        <v>0</v>
      </c>
      <c r="EH205" s="9">
        <f t="shared" si="160"/>
        <v>0</v>
      </c>
      <c r="EI205" s="9">
        <f t="shared" si="161"/>
        <v>0</v>
      </c>
      <c r="EJ205" s="9">
        <f t="shared" si="162"/>
        <v>0</v>
      </c>
      <c r="EK205" s="9">
        <f t="shared" si="163"/>
        <v>0</v>
      </c>
      <c r="EL205" s="9">
        <f t="shared" si="164"/>
        <v>0</v>
      </c>
      <c r="EM205" s="9">
        <f t="shared" si="165"/>
        <v>0</v>
      </c>
      <c r="EN205" s="9">
        <f t="shared" si="166"/>
        <v>0</v>
      </c>
      <c r="EO205" s="9">
        <f t="shared" si="167"/>
        <v>0</v>
      </c>
      <c r="EP205" s="9">
        <f t="shared" si="168"/>
        <v>0</v>
      </c>
      <c r="EQ205" s="9">
        <f t="shared" si="169"/>
        <v>0</v>
      </c>
      <c r="ER205" s="9">
        <f t="shared" si="170"/>
        <v>0</v>
      </c>
      <c r="ES205" s="9">
        <f t="shared" si="171"/>
        <v>0</v>
      </c>
      <c r="ET205" s="10">
        <f t="shared" si="172"/>
        <v>0</v>
      </c>
      <c r="EU205" s="10">
        <f t="shared" si="173"/>
        <v>0</v>
      </c>
      <c r="EV205" s="10">
        <f t="shared" si="174"/>
        <v>0</v>
      </c>
      <c r="EW205" s="10">
        <f t="shared" si="175"/>
        <v>0</v>
      </c>
      <c r="EX205" s="10">
        <f t="shared" si="176"/>
        <v>0</v>
      </c>
      <c r="EY205" s="10">
        <f t="shared" si="177"/>
        <v>0</v>
      </c>
      <c r="EZ205" s="10">
        <f t="shared" si="178"/>
        <v>0</v>
      </c>
      <c r="FA205" s="10">
        <f t="shared" si="179"/>
        <v>0</v>
      </c>
      <c r="FB205" s="10">
        <f t="shared" si="180"/>
        <v>0</v>
      </c>
      <c r="FC205" s="10">
        <f t="shared" si="181"/>
        <v>1</v>
      </c>
      <c r="FD205" s="10">
        <f t="shared" si="182"/>
        <v>0</v>
      </c>
      <c r="FE205" s="10">
        <f t="shared" si="183"/>
        <v>0</v>
      </c>
    </row>
    <row r="206" spans="1:161">
      <c r="A206" t="s">
        <v>740</v>
      </c>
      <c r="D206">
        <v>0</v>
      </c>
      <c r="E206">
        <v>0</v>
      </c>
      <c r="F206" t="s">
        <v>741</v>
      </c>
      <c r="G206" t="s">
        <v>742</v>
      </c>
      <c r="H206" t="s">
        <v>740</v>
      </c>
      <c r="I206" s="8">
        <v>1</v>
      </c>
      <c r="J206" s="7" t="s">
        <v>1127</v>
      </c>
      <c r="K206" s="7" t="s">
        <v>1128</v>
      </c>
      <c r="L206" s="8">
        <v>0</v>
      </c>
      <c r="M206" s="8">
        <v>0</v>
      </c>
      <c r="N206" s="8">
        <v>0</v>
      </c>
      <c r="O206" s="8">
        <v>0</v>
      </c>
      <c r="P206" s="8">
        <v>0</v>
      </c>
      <c r="Q206" s="8">
        <v>0</v>
      </c>
      <c r="R206" s="8">
        <v>0</v>
      </c>
      <c r="S206" s="8">
        <v>0</v>
      </c>
      <c r="T206" s="8">
        <v>0</v>
      </c>
      <c r="U206" s="8">
        <v>0</v>
      </c>
      <c r="V206" s="8">
        <v>0</v>
      </c>
      <c r="W206" s="8">
        <v>0</v>
      </c>
      <c r="X206" s="8">
        <v>0</v>
      </c>
      <c r="Y206" s="8">
        <v>0</v>
      </c>
      <c r="Z206" s="8">
        <v>0</v>
      </c>
      <c r="AA206" s="8">
        <v>0</v>
      </c>
      <c r="AB206" s="7" t="s">
        <v>1135</v>
      </c>
      <c r="AC206" s="1">
        <v>1</v>
      </c>
      <c r="AD206" s="1">
        <v>0</v>
      </c>
      <c r="AE206" s="7" t="s">
        <v>1136</v>
      </c>
      <c r="AF206" s="8">
        <v>5234817927</v>
      </c>
      <c r="AG206" s="8"/>
      <c r="AH206" s="7" t="s">
        <v>896</v>
      </c>
      <c r="AI206" s="8"/>
      <c r="AJ206" s="8"/>
      <c r="AK206" s="8"/>
      <c r="AL206" s="8"/>
      <c r="AM206" s="8"/>
      <c r="AN206" s="8"/>
      <c r="AO206" s="36" t="s">
        <v>896</v>
      </c>
      <c r="AP206" s="36" t="s">
        <v>896</v>
      </c>
      <c r="AQ206" s="36" t="s">
        <v>896</v>
      </c>
      <c r="AR206" s="36" t="s">
        <v>896</v>
      </c>
      <c r="AS206" s="36" t="s">
        <v>896</v>
      </c>
      <c r="AT206" s="36" t="s">
        <v>896</v>
      </c>
      <c r="AU206" s="36" t="s">
        <v>896</v>
      </c>
      <c r="AV206" s="36" t="s">
        <v>896</v>
      </c>
      <c r="AW206" s="36" t="s">
        <v>896</v>
      </c>
      <c r="AX206" s="36" t="s">
        <v>896</v>
      </c>
      <c r="AY206" s="36" t="s">
        <v>896</v>
      </c>
      <c r="AZ206" s="36" t="s">
        <v>896</v>
      </c>
      <c r="BA206" s="36" t="s">
        <v>896</v>
      </c>
      <c r="BB206" s="36" t="s">
        <v>896</v>
      </c>
      <c r="BC206" s="36" t="s">
        <v>896</v>
      </c>
      <c r="BD206" s="36" t="s">
        <v>896</v>
      </c>
      <c r="BE206" s="36" t="s">
        <v>896</v>
      </c>
      <c r="BF206" s="36" t="s">
        <v>896</v>
      </c>
      <c r="BG206" s="36" t="s">
        <v>896</v>
      </c>
      <c r="BH206" s="36" t="s">
        <v>896</v>
      </c>
      <c r="BI206" s="36" t="s">
        <v>896</v>
      </c>
      <c r="BJ206" s="36" t="s">
        <v>896</v>
      </c>
      <c r="BK206" s="36" t="s">
        <v>896</v>
      </c>
      <c r="BL206" s="36" t="s">
        <v>896</v>
      </c>
      <c r="BM206" s="8">
        <v>5.1000001803913619E-6</v>
      </c>
      <c r="BN206" s="8" t="s">
        <v>896</v>
      </c>
      <c r="BO206" t="s">
        <v>740</v>
      </c>
      <c r="BP206" s="8">
        <v>0</v>
      </c>
      <c r="BQ206" s="8">
        <v>0</v>
      </c>
      <c r="BR206" s="8">
        <v>0</v>
      </c>
      <c r="BS206" s="8">
        <v>0</v>
      </c>
      <c r="BT206" s="8"/>
      <c r="BU206" s="8"/>
      <c r="BV206" s="8"/>
      <c r="BW206" s="8"/>
      <c r="BX206" s="8">
        <v>5.4398877536233203E-5</v>
      </c>
      <c r="BY206" s="8"/>
      <c r="BZ206" s="8">
        <v>0</v>
      </c>
      <c r="CA206" s="7" t="s">
        <v>896</v>
      </c>
      <c r="CB206" s="8">
        <v>5234817927</v>
      </c>
      <c r="CC206" s="8">
        <v>0</v>
      </c>
      <c r="CD206" s="8"/>
      <c r="CE206" s="8"/>
      <c r="CF206" s="8">
        <v>0.25</v>
      </c>
      <c r="CG206" s="8">
        <v>335061.22948103101</v>
      </c>
      <c r="CH206" s="8">
        <v>0</v>
      </c>
      <c r="CI206" s="8" t="s">
        <v>1014</v>
      </c>
      <c r="CJ206" s="8">
        <v>0</v>
      </c>
      <c r="CK206" s="8">
        <v>0</v>
      </c>
      <c r="CL206" s="8">
        <v>1</v>
      </c>
      <c r="CM206" s="8">
        <v>0</v>
      </c>
      <c r="CN206" s="8">
        <v>0</v>
      </c>
      <c r="CO206" s="8">
        <v>0</v>
      </c>
      <c r="CP206" s="8">
        <v>0</v>
      </c>
      <c r="CQ206" s="8">
        <v>0</v>
      </c>
      <c r="CR206" s="8">
        <v>0</v>
      </c>
      <c r="CS206" s="8">
        <v>0</v>
      </c>
      <c r="CT206" s="8">
        <v>1</v>
      </c>
      <c r="CU206" s="8">
        <v>0</v>
      </c>
      <c r="CV206" s="8">
        <v>0</v>
      </c>
      <c r="CW206" s="8">
        <v>0</v>
      </c>
      <c r="CX206" s="8">
        <v>0</v>
      </c>
      <c r="CY206" s="8">
        <v>0</v>
      </c>
      <c r="CZ206" s="9" t="str">
        <f>IFERROR(VLOOKUP(A206,'FSI2020 Results'!B:H,4,0),"")</f>
        <v/>
      </c>
      <c r="DA206" s="9" t="str">
        <f>IFERROR(VLOOKUP(A206,'FSI2020 Results'!B:H,5,0),"")</f>
        <v/>
      </c>
      <c r="DB206" s="9" t="str">
        <f>IFERROR(VLOOKUP(A206,'FSI2020 Results'!B:H,6,0),"")</f>
        <v/>
      </c>
      <c r="DC206" s="9" t="str">
        <f>IFERROR(VLOOKUP($A206,'SS2020'!$A:$AB,24,0),"")</f>
        <v/>
      </c>
      <c r="DD206" s="9" t="str">
        <f>IFERROR(VLOOKUP($A206,'SS2020'!$A:$AB,25,0),"")</f>
        <v/>
      </c>
      <c r="DE206" s="9" t="str">
        <f>IFERROR(VLOOKUP($A206,'SS2020'!$A:$AB,26,0),"")</f>
        <v/>
      </c>
      <c r="DF206" s="9" t="str">
        <f>IFERROR(VLOOKUP($A206,'SS2020'!$A:$AB,27,0),"")</f>
        <v/>
      </c>
      <c r="DG206" s="39">
        <f>IFERROR(VLOOKUP(A206,'GSW2020'!A:D,4,0),"")</f>
        <v>6.3919463855199865E-7</v>
      </c>
      <c r="DH206" s="9">
        <f>IFERROR(VLOOKUP(A206,'GSW2020'!A:E,5,0),"")</f>
        <v>335061.21875</v>
      </c>
      <c r="DI206" s="9">
        <f t="shared" si="138"/>
        <v>1</v>
      </c>
      <c r="DJ206" s="9">
        <f t="shared" si="139"/>
        <v>0</v>
      </c>
      <c r="DK206" s="9" t="str">
        <f>IFERROR(IF(INDEX('FSI2020 Results'!A:A,MATCH('Country characteristics'!A151,'FSI2020 Results'!B:B,0))&lt;11,1,0),"")</f>
        <v/>
      </c>
      <c r="DL206" s="9" t="str">
        <f>IFERROR(IF(INDEX('FSI2020 Results'!A:A,MATCH('Country characteristics'!A151,'FSI2020 Results'!B:B,0))&lt;16,1,0),"")</f>
        <v/>
      </c>
      <c r="DM206" s="10">
        <f t="shared" si="140"/>
        <v>0</v>
      </c>
      <c r="DN206" s="9">
        <f t="shared" si="141"/>
        <v>0</v>
      </c>
      <c r="DO206" s="9">
        <f t="shared" si="142"/>
        <v>0</v>
      </c>
      <c r="DP206" s="10">
        <f t="shared" si="143"/>
        <v>0</v>
      </c>
      <c r="DQ206" s="9">
        <f t="shared" si="144"/>
        <v>0</v>
      </c>
      <c r="DR206" s="9">
        <f t="shared" si="145"/>
        <v>0</v>
      </c>
      <c r="DS206" s="9">
        <f t="shared" si="146"/>
        <v>0</v>
      </c>
      <c r="DT206" s="10">
        <f t="shared" si="147"/>
        <v>0</v>
      </c>
      <c r="DU206" s="10">
        <f t="shared" si="148"/>
        <v>0</v>
      </c>
      <c r="DV206" s="9">
        <f t="shared" si="149"/>
        <v>0</v>
      </c>
      <c r="DW206" s="9">
        <f t="shared" si="150"/>
        <v>0</v>
      </c>
      <c r="DX206" s="9">
        <f t="shared" si="151"/>
        <v>0</v>
      </c>
      <c r="DY206" s="10">
        <f t="shared" si="152"/>
        <v>0</v>
      </c>
      <c r="DZ206" s="9">
        <f t="shared" si="153"/>
        <v>0</v>
      </c>
      <c r="EA206" s="10">
        <f t="shared" si="154"/>
        <v>0</v>
      </c>
      <c r="EB206" s="9">
        <f t="shared" si="155"/>
        <v>0</v>
      </c>
      <c r="EC206" s="9">
        <f t="shared" si="156"/>
        <v>1</v>
      </c>
      <c r="ED206" s="9">
        <f t="shared" si="157"/>
        <v>1</v>
      </c>
      <c r="EE206" s="9">
        <f t="shared" si="158"/>
        <v>0</v>
      </c>
      <c r="EF206" s="9">
        <v>1</v>
      </c>
      <c r="EG206" s="9">
        <f t="shared" si="159"/>
        <v>0</v>
      </c>
      <c r="EH206" s="9">
        <f t="shared" si="160"/>
        <v>0</v>
      </c>
      <c r="EI206" s="9">
        <f t="shared" si="161"/>
        <v>0</v>
      </c>
      <c r="EJ206" s="9">
        <f t="shared" si="162"/>
        <v>0</v>
      </c>
      <c r="EK206" s="9">
        <f t="shared" si="163"/>
        <v>1</v>
      </c>
      <c r="EL206" s="9">
        <f t="shared" si="164"/>
        <v>0</v>
      </c>
      <c r="EM206" s="9">
        <f t="shared" si="165"/>
        <v>0</v>
      </c>
      <c r="EN206" s="9">
        <f t="shared" si="166"/>
        <v>1</v>
      </c>
      <c r="EO206" s="9">
        <f t="shared" si="167"/>
        <v>0</v>
      </c>
      <c r="EP206" s="9">
        <f t="shared" si="168"/>
        <v>0</v>
      </c>
      <c r="EQ206" s="9">
        <f t="shared" si="169"/>
        <v>1</v>
      </c>
      <c r="ER206" s="9">
        <f t="shared" si="170"/>
        <v>0</v>
      </c>
      <c r="ES206" s="9">
        <f t="shared" si="171"/>
        <v>0</v>
      </c>
      <c r="ET206" s="10">
        <f t="shared" si="172"/>
        <v>0</v>
      </c>
      <c r="EU206" s="10">
        <f t="shared" si="173"/>
        <v>0</v>
      </c>
      <c r="EV206" s="10">
        <f t="shared" si="174"/>
        <v>0</v>
      </c>
      <c r="EW206" s="10">
        <f t="shared" si="175"/>
        <v>1</v>
      </c>
      <c r="EX206" s="10">
        <f t="shared" si="176"/>
        <v>0</v>
      </c>
      <c r="EY206" s="10">
        <f t="shared" si="177"/>
        <v>0</v>
      </c>
      <c r="EZ206" s="10">
        <f t="shared" si="178"/>
        <v>1</v>
      </c>
      <c r="FA206" s="10">
        <f t="shared" si="179"/>
        <v>0</v>
      </c>
      <c r="FB206" s="10">
        <f t="shared" si="180"/>
        <v>0</v>
      </c>
      <c r="FC206" s="10">
        <f t="shared" si="181"/>
        <v>0</v>
      </c>
      <c r="FD206" s="10">
        <f t="shared" si="182"/>
        <v>0</v>
      </c>
      <c r="FE206" s="10">
        <f t="shared" si="183"/>
        <v>0</v>
      </c>
    </row>
    <row r="207" spans="1:161">
      <c r="A207" t="s">
        <v>642</v>
      </c>
      <c r="D207">
        <v>0</v>
      </c>
      <c r="E207">
        <v>0</v>
      </c>
      <c r="F207" t="s">
        <v>643</v>
      </c>
      <c r="G207" t="s">
        <v>644</v>
      </c>
      <c r="H207" t="s">
        <v>642</v>
      </c>
      <c r="I207" s="8"/>
      <c r="J207" s="7" t="s">
        <v>896</v>
      </c>
      <c r="K207" s="7" t="s">
        <v>896</v>
      </c>
      <c r="L207" s="8">
        <v>0</v>
      </c>
      <c r="M207" s="8">
        <v>0</v>
      </c>
      <c r="N207" s="8">
        <v>0</v>
      </c>
      <c r="O207" s="8">
        <v>0</v>
      </c>
      <c r="P207" s="8">
        <v>0</v>
      </c>
      <c r="Q207" s="8">
        <v>0</v>
      </c>
      <c r="R207" s="8">
        <v>0</v>
      </c>
      <c r="S207" s="8">
        <v>0</v>
      </c>
      <c r="T207" s="8">
        <v>0</v>
      </c>
      <c r="U207" s="8">
        <v>0</v>
      </c>
      <c r="V207" s="8">
        <v>0</v>
      </c>
      <c r="W207" s="8">
        <v>0</v>
      </c>
      <c r="X207" s="8">
        <v>0</v>
      </c>
      <c r="Y207" s="8">
        <v>0</v>
      </c>
      <c r="Z207" s="8">
        <v>0</v>
      </c>
      <c r="AA207" s="8">
        <v>0</v>
      </c>
      <c r="AB207" s="7" t="s">
        <v>896</v>
      </c>
      <c r="AC207" s="1">
        <v>0</v>
      </c>
      <c r="AD207" s="1">
        <v>0</v>
      </c>
      <c r="AE207" s="7" t="s">
        <v>896</v>
      </c>
      <c r="AF207" s="8"/>
      <c r="AG207" s="8"/>
      <c r="AH207" s="7" t="s">
        <v>896</v>
      </c>
      <c r="AI207" s="8"/>
      <c r="AJ207" s="8"/>
      <c r="AK207" s="8"/>
      <c r="AL207" s="8"/>
      <c r="AM207" s="8"/>
      <c r="AN207" s="8"/>
      <c r="AO207" s="36" t="s">
        <v>896</v>
      </c>
      <c r="AP207" s="36" t="s">
        <v>896</v>
      </c>
      <c r="AQ207" s="36" t="s">
        <v>896</v>
      </c>
      <c r="AR207" s="36" t="s">
        <v>896</v>
      </c>
      <c r="AS207" s="36" t="s">
        <v>896</v>
      </c>
      <c r="AT207" s="36" t="s">
        <v>896</v>
      </c>
      <c r="AU207" s="36" t="s">
        <v>896</v>
      </c>
      <c r="AV207" s="36" t="s">
        <v>896</v>
      </c>
      <c r="AW207" s="36" t="s">
        <v>896</v>
      </c>
      <c r="AX207" s="36" t="s">
        <v>896</v>
      </c>
      <c r="AY207" s="36" t="s">
        <v>896</v>
      </c>
      <c r="AZ207" s="36" t="s">
        <v>896</v>
      </c>
      <c r="BA207" s="36" t="s">
        <v>896</v>
      </c>
      <c r="BB207" s="36" t="s">
        <v>896</v>
      </c>
      <c r="BC207" s="36" t="s">
        <v>896</v>
      </c>
      <c r="BD207" s="36" t="s">
        <v>896</v>
      </c>
      <c r="BE207" s="36" t="s">
        <v>896</v>
      </c>
      <c r="BF207" s="36" t="s">
        <v>896</v>
      </c>
      <c r="BG207" s="36" t="s">
        <v>896</v>
      </c>
      <c r="BH207" s="36" t="s">
        <v>896</v>
      </c>
      <c r="BI207" s="36" t="s">
        <v>896</v>
      </c>
      <c r="BJ207" s="36" t="s">
        <v>896</v>
      </c>
      <c r="BK207" s="36" t="s">
        <v>896</v>
      </c>
      <c r="BL207" s="36" t="s">
        <v>896</v>
      </c>
      <c r="BM207" s="8">
        <v>2.6800000441085103E-8</v>
      </c>
      <c r="BN207" s="8" t="s">
        <v>896</v>
      </c>
      <c r="BO207" t="s">
        <v>642</v>
      </c>
      <c r="BP207" s="8">
        <v>0</v>
      </c>
      <c r="BQ207" s="8">
        <v>0</v>
      </c>
      <c r="BR207" s="8">
        <v>0</v>
      </c>
      <c r="BS207" s="8">
        <v>0</v>
      </c>
      <c r="BT207" s="8"/>
      <c r="BU207" s="8"/>
      <c r="BV207" s="8"/>
      <c r="BW207" s="8"/>
      <c r="BX207" s="8">
        <v>2.3873619591931122E-7</v>
      </c>
      <c r="BY207" s="8"/>
      <c r="BZ207" s="8">
        <v>0</v>
      </c>
      <c r="CA207" s="7" t="s">
        <v>896</v>
      </c>
      <c r="CB207" s="8"/>
      <c r="CC207" s="8">
        <v>0</v>
      </c>
      <c r="CD207" s="8"/>
      <c r="CE207" s="8"/>
      <c r="CF207" s="8"/>
      <c r="CG207" s="8"/>
      <c r="CH207" s="8">
        <v>0</v>
      </c>
      <c r="CI207" s="8" t="s">
        <v>1014</v>
      </c>
      <c r="CJ207" s="8">
        <v>0</v>
      </c>
      <c r="CK207" s="8">
        <v>0</v>
      </c>
      <c r="CL207" s="8">
        <v>0</v>
      </c>
      <c r="CM207" s="8">
        <v>0</v>
      </c>
      <c r="CN207" s="8">
        <v>0</v>
      </c>
      <c r="CO207" s="8">
        <v>0</v>
      </c>
      <c r="CP207" s="8">
        <v>0</v>
      </c>
      <c r="CQ207" s="8">
        <v>0</v>
      </c>
      <c r="CR207" s="8">
        <v>0</v>
      </c>
      <c r="CS207" s="8">
        <v>0</v>
      </c>
      <c r="CT207" s="8">
        <v>1</v>
      </c>
      <c r="CU207" s="8">
        <v>0</v>
      </c>
      <c r="CV207" s="8">
        <v>0</v>
      </c>
      <c r="CW207" s="8">
        <v>0</v>
      </c>
      <c r="CX207" s="8">
        <v>0</v>
      </c>
      <c r="CY207" s="8">
        <v>0</v>
      </c>
      <c r="CZ207" s="9" t="str">
        <f>IFERROR(VLOOKUP(A207,'FSI2020 Results'!B:H,4,0),"")</f>
        <v/>
      </c>
      <c r="DA207" s="9" t="str">
        <f>IFERROR(VLOOKUP(A207,'FSI2020 Results'!B:H,5,0),"")</f>
        <v/>
      </c>
      <c r="DB207" s="9" t="str">
        <f>IFERROR(VLOOKUP(A207,'FSI2020 Results'!B:H,6,0),"")</f>
        <v/>
      </c>
      <c r="DC207" s="9" t="str">
        <f>IFERROR(VLOOKUP($A207,'SS2020'!$A:$AB,24,0),"")</f>
        <v/>
      </c>
      <c r="DD207" s="9" t="str">
        <f>IFERROR(VLOOKUP($A207,'SS2020'!$A:$AB,25,0),"")</f>
        <v/>
      </c>
      <c r="DE207" s="9" t="str">
        <f>IFERROR(VLOOKUP($A207,'SS2020'!$A:$AB,26,0),"")</f>
        <v/>
      </c>
      <c r="DF207" s="9" t="str">
        <f>IFERROR(VLOOKUP($A207,'SS2020'!$A:$AB,27,0),"")</f>
        <v/>
      </c>
      <c r="DG207" s="39">
        <f>IFERROR(VLOOKUP(A207,'GSW2020'!A:D,4,0),"")</f>
        <v>5.7178108363586944E-6</v>
      </c>
      <c r="DH207" s="9">
        <f>IFERROR(VLOOKUP(A207,'GSW2020'!A:E,5,0),"")</f>
        <v>2997235.25</v>
      </c>
      <c r="DI207" s="9">
        <f t="shared" si="138"/>
        <v>1</v>
      </c>
      <c r="DJ207" s="9">
        <f t="shared" si="139"/>
        <v>0</v>
      </c>
      <c r="DK207" s="9" t="str">
        <f>IFERROR(IF(INDEX('FSI2020 Results'!A:A,MATCH('Country characteristics'!A153,'FSI2020 Results'!B:B,0))&lt;11,1,0),"")</f>
        <v/>
      </c>
      <c r="DL207" s="9" t="str">
        <f>IFERROR(IF(INDEX('FSI2020 Results'!A:A,MATCH('Country characteristics'!A153,'FSI2020 Results'!B:B,0))&lt;16,1,0),"")</f>
        <v/>
      </c>
      <c r="DM207" s="10">
        <f t="shared" si="140"/>
        <v>0</v>
      </c>
      <c r="DN207" s="9">
        <f t="shared" si="141"/>
        <v>0</v>
      </c>
      <c r="DO207" s="9">
        <f t="shared" si="142"/>
        <v>0</v>
      </c>
      <c r="DP207" s="10">
        <f t="shared" si="143"/>
        <v>0</v>
      </c>
      <c r="DQ207" s="9">
        <f t="shared" si="144"/>
        <v>0</v>
      </c>
      <c r="DR207" s="9">
        <f t="shared" si="145"/>
        <v>0</v>
      </c>
      <c r="DS207" s="9">
        <f t="shared" si="146"/>
        <v>0</v>
      </c>
      <c r="DT207" s="10">
        <f t="shared" si="147"/>
        <v>0</v>
      </c>
      <c r="DU207" s="10">
        <f t="shared" si="148"/>
        <v>0</v>
      </c>
      <c r="DV207" s="9">
        <f t="shared" si="149"/>
        <v>0</v>
      </c>
      <c r="DW207" s="9">
        <f t="shared" si="150"/>
        <v>0</v>
      </c>
      <c r="DX207" s="9">
        <f t="shared" si="151"/>
        <v>0</v>
      </c>
      <c r="DY207" s="10">
        <f t="shared" si="152"/>
        <v>0</v>
      </c>
      <c r="DZ207" s="9">
        <f t="shared" si="153"/>
        <v>0</v>
      </c>
      <c r="EA207" s="10">
        <f t="shared" si="154"/>
        <v>0</v>
      </c>
      <c r="EB207" s="9">
        <f t="shared" si="155"/>
        <v>0</v>
      </c>
      <c r="EC207" s="9">
        <f t="shared" si="156"/>
        <v>1</v>
      </c>
      <c r="ED207" s="9">
        <f t="shared" si="157"/>
        <v>1</v>
      </c>
      <c r="EE207" s="9">
        <f t="shared" si="158"/>
        <v>0</v>
      </c>
      <c r="EF207" s="9">
        <v>1</v>
      </c>
      <c r="EG207" s="9">
        <f t="shared" si="159"/>
        <v>0</v>
      </c>
      <c r="EH207" s="9">
        <f t="shared" si="160"/>
        <v>0</v>
      </c>
      <c r="EI207" s="9">
        <f t="shared" si="161"/>
        <v>0</v>
      </c>
      <c r="EJ207" s="9">
        <f t="shared" si="162"/>
        <v>0</v>
      </c>
      <c r="EK207" s="9">
        <f t="shared" si="163"/>
        <v>0</v>
      </c>
      <c r="EL207" s="9">
        <f t="shared" si="164"/>
        <v>0</v>
      </c>
      <c r="EM207" s="9">
        <f t="shared" si="165"/>
        <v>0</v>
      </c>
      <c r="EN207" s="9">
        <f t="shared" si="166"/>
        <v>0</v>
      </c>
      <c r="EO207" s="9">
        <f t="shared" si="167"/>
        <v>0</v>
      </c>
      <c r="EP207" s="9">
        <f t="shared" si="168"/>
        <v>0</v>
      </c>
      <c r="EQ207" s="9">
        <f t="shared" si="169"/>
        <v>0</v>
      </c>
      <c r="ER207" s="9">
        <f t="shared" si="170"/>
        <v>0</v>
      </c>
      <c r="ES207" s="9">
        <f t="shared" si="171"/>
        <v>0</v>
      </c>
      <c r="ET207" s="10">
        <f t="shared" si="172"/>
        <v>0</v>
      </c>
      <c r="EU207" s="10">
        <f t="shared" si="173"/>
        <v>0</v>
      </c>
      <c r="EV207" s="10">
        <f t="shared" si="174"/>
        <v>0</v>
      </c>
      <c r="EW207" s="10">
        <f t="shared" si="175"/>
        <v>0</v>
      </c>
      <c r="EX207" s="10">
        <f t="shared" si="176"/>
        <v>0</v>
      </c>
      <c r="EY207" s="10">
        <f t="shared" si="177"/>
        <v>0</v>
      </c>
      <c r="EZ207" s="10">
        <f t="shared" si="178"/>
        <v>1</v>
      </c>
      <c r="FA207" s="10">
        <f t="shared" si="179"/>
        <v>0</v>
      </c>
      <c r="FB207" s="10">
        <f t="shared" si="180"/>
        <v>0</v>
      </c>
      <c r="FC207" s="10">
        <f t="shared" si="181"/>
        <v>0</v>
      </c>
      <c r="FD207" s="10">
        <f t="shared" si="182"/>
        <v>0</v>
      </c>
      <c r="FE207" s="10">
        <f t="shared" si="183"/>
        <v>0</v>
      </c>
    </row>
    <row r="208" spans="1:161">
      <c r="A208" s="7" t="s">
        <v>918</v>
      </c>
      <c r="D208">
        <v>0</v>
      </c>
      <c r="E208">
        <v>0</v>
      </c>
      <c r="F208" s="7" t="s">
        <v>896</v>
      </c>
      <c r="H208" s="7" t="s">
        <v>918</v>
      </c>
      <c r="I208" s="8"/>
      <c r="J208" s="7" t="s">
        <v>896</v>
      </c>
      <c r="K208" s="7" t="s">
        <v>896</v>
      </c>
      <c r="L208" s="8">
        <v>0</v>
      </c>
      <c r="M208" s="8">
        <v>0</v>
      </c>
      <c r="N208" s="8">
        <v>0</v>
      </c>
      <c r="O208" s="8">
        <v>0</v>
      </c>
      <c r="P208" s="8">
        <v>0</v>
      </c>
      <c r="Q208" s="8">
        <v>0</v>
      </c>
      <c r="R208" s="8">
        <v>0</v>
      </c>
      <c r="S208" s="8">
        <v>0</v>
      </c>
      <c r="T208" s="8">
        <v>0</v>
      </c>
      <c r="U208" s="8">
        <v>0</v>
      </c>
      <c r="V208" s="8">
        <v>0</v>
      </c>
      <c r="W208" s="8">
        <v>0</v>
      </c>
      <c r="X208" s="8">
        <v>0</v>
      </c>
      <c r="Y208" s="8">
        <v>0</v>
      </c>
      <c r="Z208" s="8">
        <v>0</v>
      </c>
      <c r="AA208" s="8">
        <v>0</v>
      </c>
      <c r="AB208" s="7" t="s">
        <v>896</v>
      </c>
      <c r="AC208" s="1">
        <v>0</v>
      </c>
      <c r="AD208" s="1">
        <v>0</v>
      </c>
      <c r="AE208" s="7" t="s">
        <v>896</v>
      </c>
      <c r="AF208" s="8"/>
      <c r="AG208" s="8"/>
      <c r="AH208" s="7" t="s">
        <v>896</v>
      </c>
      <c r="AI208" s="8"/>
      <c r="AJ208" s="8"/>
      <c r="AK208" s="8"/>
      <c r="AL208" s="8"/>
      <c r="AM208" s="8"/>
      <c r="AN208" s="8"/>
      <c r="AO208" s="36" t="s">
        <v>896</v>
      </c>
      <c r="AP208" s="36" t="s">
        <v>896</v>
      </c>
      <c r="AQ208" s="36" t="s">
        <v>896</v>
      </c>
      <c r="AR208" s="36" t="s">
        <v>896</v>
      </c>
      <c r="AS208" s="36" t="s">
        <v>896</v>
      </c>
      <c r="AT208" s="36" t="s">
        <v>896</v>
      </c>
      <c r="AU208" s="36" t="s">
        <v>896</v>
      </c>
      <c r="AV208" s="36" t="s">
        <v>896</v>
      </c>
      <c r="AW208" s="36" t="s">
        <v>896</v>
      </c>
      <c r="AX208" s="36" t="s">
        <v>896</v>
      </c>
      <c r="AY208" s="36" t="s">
        <v>896</v>
      </c>
      <c r="AZ208" s="36" t="s">
        <v>896</v>
      </c>
      <c r="BA208" s="36" t="s">
        <v>896</v>
      </c>
      <c r="BB208" s="36" t="s">
        <v>896</v>
      </c>
      <c r="BC208" s="36" t="s">
        <v>896</v>
      </c>
      <c r="BD208" s="36" t="s">
        <v>896</v>
      </c>
      <c r="BE208" s="36" t="s">
        <v>896</v>
      </c>
      <c r="BF208" s="36" t="s">
        <v>896</v>
      </c>
      <c r="BG208" s="36" t="s">
        <v>896</v>
      </c>
      <c r="BH208" s="36" t="s">
        <v>896</v>
      </c>
      <c r="BI208" s="36" t="s">
        <v>896</v>
      </c>
      <c r="BJ208" s="36" t="s">
        <v>896</v>
      </c>
      <c r="BK208" s="36" t="s">
        <v>896</v>
      </c>
      <c r="BL208" s="36" t="s">
        <v>896</v>
      </c>
      <c r="BM208" s="8"/>
      <c r="BN208" s="8" t="s">
        <v>896</v>
      </c>
      <c r="BO208" s="7" t="s">
        <v>918</v>
      </c>
      <c r="BP208" s="8">
        <v>0</v>
      </c>
      <c r="BQ208" s="8">
        <v>0</v>
      </c>
      <c r="BR208" s="8"/>
      <c r="BS208" s="8">
        <v>0</v>
      </c>
      <c r="BT208" s="8"/>
      <c r="BU208" s="8"/>
      <c r="BV208" s="8"/>
      <c r="BW208" s="8"/>
      <c r="BX208" s="8"/>
      <c r="BY208" s="8"/>
      <c r="BZ208" s="8"/>
      <c r="CA208" s="7" t="s">
        <v>896</v>
      </c>
      <c r="CB208" s="8"/>
      <c r="CC208" s="8"/>
      <c r="CD208" s="8"/>
      <c r="CE208" s="8"/>
      <c r="CF208" s="8"/>
      <c r="CG208" s="8"/>
      <c r="CH208" s="8">
        <v>0</v>
      </c>
      <c r="CI208" s="8" t="s">
        <v>896</v>
      </c>
      <c r="CJ208" s="8" t="s">
        <v>896</v>
      </c>
      <c r="CK208" s="8" t="s">
        <v>896</v>
      </c>
      <c r="CL208" s="8" t="s">
        <v>896</v>
      </c>
      <c r="CM208" s="8" t="s">
        <v>896</v>
      </c>
      <c r="CN208" s="8" t="s">
        <v>896</v>
      </c>
      <c r="CO208" s="8" t="s">
        <v>896</v>
      </c>
      <c r="CP208" s="8" t="s">
        <v>896</v>
      </c>
      <c r="CQ208" s="8" t="s">
        <v>896</v>
      </c>
      <c r="CR208" s="8" t="s">
        <v>896</v>
      </c>
      <c r="CS208" s="8" t="s">
        <v>896</v>
      </c>
      <c r="CT208" s="8" t="s">
        <v>896</v>
      </c>
      <c r="CU208" s="8" t="s">
        <v>896</v>
      </c>
      <c r="CV208" s="8" t="s">
        <v>896</v>
      </c>
      <c r="CW208" s="8" t="s">
        <v>896</v>
      </c>
      <c r="CX208" s="8" t="s">
        <v>896</v>
      </c>
      <c r="CY208" s="8" t="s">
        <v>896</v>
      </c>
      <c r="CZ208" s="9" t="str">
        <f>IFERROR(VLOOKUP(A208,'FSI2020 Results'!B:H,4,0),"")</f>
        <v/>
      </c>
      <c r="DA208" s="9" t="str">
        <f>IFERROR(VLOOKUP(A208,'FSI2020 Results'!B:H,5,0),"")</f>
        <v/>
      </c>
      <c r="DB208" s="9" t="str">
        <f>IFERROR(VLOOKUP(A208,'FSI2020 Results'!B:H,6,0),"")</f>
        <v/>
      </c>
      <c r="DC208" s="9" t="str">
        <f>IFERROR(VLOOKUP($A208,'SS2020'!$A:$AB,24,0),"")</f>
        <v/>
      </c>
      <c r="DD208" s="9" t="str">
        <f>IFERROR(VLOOKUP($A208,'SS2020'!$A:$AB,25,0),"")</f>
        <v/>
      </c>
      <c r="DE208" s="9" t="str">
        <f>IFERROR(VLOOKUP($A208,'SS2020'!$A:$AB,26,0),"")</f>
        <v/>
      </c>
      <c r="DF208" s="9" t="str">
        <f>IFERROR(VLOOKUP($A208,'SS2020'!$A:$AB,27,0),"")</f>
        <v/>
      </c>
      <c r="DG208" s="39" t="str">
        <f>IFERROR(VLOOKUP(A208,'GSW2020'!A:D,4,0),"")</f>
        <v/>
      </c>
      <c r="DH208" s="9" t="str">
        <f>IFERROR(VLOOKUP(A208,'GSW2020'!A:E,5,0),"")</f>
        <v/>
      </c>
      <c r="DI208" s="9">
        <f t="shared" si="138"/>
        <v>1</v>
      </c>
      <c r="DJ208" s="9">
        <f t="shared" si="139"/>
        <v>0</v>
      </c>
      <c r="DK208" s="9" t="str">
        <f>IFERROR(IF(INDEX('FSI2020 Results'!A:A,MATCH('Country characteristics'!A154,'FSI2020 Results'!B:B,0))&lt;11,1,0),"")</f>
        <v/>
      </c>
      <c r="DL208" s="9" t="str">
        <f>IFERROR(IF(INDEX('FSI2020 Results'!A:A,MATCH('Country characteristics'!A154,'FSI2020 Results'!B:B,0))&lt;16,1,0),"")</f>
        <v/>
      </c>
      <c r="DM208" s="10">
        <f t="shared" si="140"/>
        <v>0</v>
      </c>
      <c r="DN208" s="9">
        <f t="shared" si="141"/>
        <v>0</v>
      </c>
      <c r="DO208" s="9">
        <f t="shared" si="142"/>
        <v>0</v>
      </c>
      <c r="DP208" s="10">
        <f t="shared" si="143"/>
        <v>0</v>
      </c>
      <c r="DQ208" s="9">
        <f t="shared" si="144"/>
        <v>0</v>
      </c>
      <c r="DR208" s="9">
        <f t="shared" si="145"/>
        <v>0</v>
      </c>
      <c r="DS208" s="9">
        <f t="shared" si="146"/>
        <v>0</v>
      </c>
      <c r="DT208" s="10">
        <f t="shared" si="147"/>
        <v>0</v>
      </c>
      <c r="DU208" s="10">
        <f t="shared" si="148"/>
        <v>0</v>
      </c>
      <c r="DV208" s="9">
        <f t="shared" si="149"/>
        <v>0</v>
      </c>
      <c r="DW208" s="9">
        <f t="shared" si="150"/>
        <v>0</v>
      </c>
      <c r="DX208" s="9">
        <f t="shared" si="151"/>
        <v>0</v>
      </c>
      <c r="DY208" s="10">
        <f t="shared" si="152"/>
        <v>0</v>
      </c>
      <c r="DZ208" s="9">
        <f t="shared" si="153"/>
        <v>0</v>
      </c>
      <c r="EA208" s="10">
        <f t="shared" si="154"/>
        <v>0</v>
      </c>
      <c r="EB208" s="9">
        <f t="shared" si="155"/>
        <v>0</v>
      </c>
      <c r="EC208" s="9">
        <f t="shared" si="156"/>
        <v>1</v>
      </c>
      <c r="ED208" s="9">
        <f t="shared" si="157"/>
        <v>1</v>
      </c>
      <c r="EE208" s="9">
        <f t="shared" si="158"/>
        <v>0</v>
      </c>
      <c r="EF208" s="9">
        <v>1</v>
      </c>
      <c r="EG208" s="9">
        <f t="shared" si="159"/>
        <v>0</v>
      </c>
      <c r="EH208" s="9">
        <f t="shared" si="160"/>
        <v>0</v>
      </c>
      <c r="EI208" s="9">
        <f t="shared" si="161"/>
        <v>0</v>
      </c>
      <c r="EJ208" s="9">
        <f t="shared" si="162"/>
        <v>0</v>
      </c>
      <c r="EK208" s="9">
        <f t="shared" si="163"/>
        <v>0</v>
      </c>
      <c r="EL208" s="9">
        <f t="shared" si="164"/>
        <v>0</v>
      </c>
      <c r="EM208" s="9">
        <f t="shared" si="165"/>
        <v>0</v>
      </c>
      <c r="EN208" s="9">
        <f t="shared" si="166"/>
        <v>0</v>
      </c>
      <c r="EO208" s="9">
        <f t="shared" si="167"/>
        <v>0</v>
      </c>
      <c r="EP208" s="9">
        <f t="shared" si="168"/>
        <v>0</v>
      </c>
      <c r="EQ208" s="9">
        <f t="shared" si="169"/>
        <v>0</v>
      </c>
      <c r="ER208" s="9">
        <f t="shared" si="170"/>
        <v>0</v>
      </c>
      <c r="ES208" s="9">
        <f t="shared" si="171"/>
        <v>0</v>
      </c>
      <c r="ET208" s="10" t="str">
        <f t="shared" si="172"/>
        <v/>
      </c>
      <c r="EU208" s="10" t="str">
        <f t="shared" si="173"/>
        <v/>
      </c>
      <c r="EV208" s="10" t="str">
        <f t="shared" si="174"/>
        <v/>
      </c>
      <c r="EW208" s="10" t="str">
        <f t="shared" si="175"/>
        <v/>
      </c>
      <c r="EX208" s="10" t="str">
        <f t="shared" si="176"/>
        <v/>
      </c>
      <c r="EY208" s="10" t="str">
        <f t="shared" si="177"/>
        <v/>
      </c>
      <c r="EZ208" s="10" t="str">
        <f t="shared" si="178"/>
        <v/>
      </c>
      <c r="FA208" s="10" t="str">
        <f t="shared" si="179"/>
        <v/>
      </c>
      <c r="FB208" s="10" t="str">
        <f t="shared" si="180"/>
        <v/>
      </c>
      <c r="FC208" s="10" t="str">
        <f t="shared" si="181"/>
        <v/>
      </c>
      <c r="FD208" s="10" t="str">
        <f t="shared" si="182"/>
        <v/>
      </c>
      <c r="FE208" s="10" t="str">
        <f t="shared" si="183"/>
        <v/>
      </c>
    </row>
    <row r="209" spans="1:161">
      <c r="A209" t="s">
        <v>573</v>
      </c>
      <c r="D209">
        <v>0</v>
      </c>
      <c r="E209">
        <v>0</v>
      </c>
      <c r="F209" t="s">
        <v>574</v>
      </c>
      <c r="G209" t="s">
        <v>575</v>
      </c>
      <c r="H209" t="s">
        <v>573</v>
      </c>
      <c r="I209" s="8">
        <v>1</v>
      </c>
      <c r="J209" s="7" t="s">
        <v>1149</v>
      </c>
      <c r="K209" s="7" t="s">
        <v>1128</v>
      </c>
      <c r="L209" s="8">
        <v>0</v>
      </c>
      <c r="M209" s="8">
        <v>0</v>
      </c>
      <c r="N209" s="8">
        <v>0</v>
      </c>
      <c r="O209" s="8">
        <v>0</v>
      </c>
      <c r="P209" s="8">
        <v>0</v>
      </c>
      <c r="Q209" s="8">
        <v>0</v>
      </c>
      <c r="R209" s="8">
        <v>0</v>
      </c>
      <c r="S209" s="8">
        <v>0</v>
      </c>
      <c r="T209" s="8">
        <v>0</v>
      </c>
      <c r="U209" s="8">
        <v>0</v>
      </c>
      <c r="V209" s="8">
        <v>0</v>
      </c>
      <c r="W209" s="8">
        <v>0</v>
      </c>
      <c r="X209" s="8">
        <v>0</v>
      </c>
      <c r="Y209" s="8">
        <v>0</v>
      </c>
      <c r="Z209" s="8">
        <v>0</v>
      </c>
      <c r="AA209" s="8">
        <v>0</v>
      </c>
      <c r="AB209" s="7" t="s">
        <v>1142</v>
      </c>
      <c r="AC209" s="1">
        <v>0</v>
      </c>
      <c r="AD209" s="1">
        <v>0</v>
      </c>
      <c r="AE209" s="7" t="s">
        <v>1136</v>
      </c>
      <c r="AF209" s="8">
        <v>401932279</v>
      </c>
      <c r="AG209" s="8"/>
      <c r="AH209" s="7" t="s">
        <v>896</v>
      </c>
      <c r="AI209" s="8"/>
      <c r="AJ209" s="8"/>
      <c r="AK209" s="8"/>
      <c r="AL209" s="8"/>
      <c r="AM209" s="8"/>
      <c r="AN209" s="8"/>
      <c r="AO209" s="36" t="s">
        <v>896</v>
      </c>
      <c r="AP209" s="36" t="s">
        <v>896</v>
      </c>
      <c r="AQ209" s="36" t="s">
        <v>896</v>
      </c>
      <c r="AR209" s="36" t="s">
        <v>896</v>
      </c>
      <c r="AS209" s="36" t="s">
        <v>896</v>
      </c>
      <c r="AT209" s="36" t="s">
        <v>896</v>
      </c>
      <c r="AU209" s="36" t="s">
        <v>896</v>
      </c>
      <c r="AV209" s="36" t="s">
        <v>896</v>
      </c>
      <c r="AW209" s="36" t="s">
        <v>896</v>
      </c>
      <c r="AX209" s="36" t="s">
        <v>896</v>
      </c>
      <c r="AY209" s="36" t="s">
        <v>896</v>
      </c>
      <c r="AZ209" s="36" t="s">
        <v>896</v>
      </c>
      <c r="BA209" s="36" t="s">
        <v>896</v>
      </c>
      <c r="BB209" s="36" t="s">
        <v>896</v>
      </c>
      <c r="BC209" s="36" t="s">
        <v>896</v>
      </c>
      <c r="BD209" s="36" t="s">
        <v>896</v>
      </c>
      <c r="BE209" s="36" t="s">
        <v>896</v>
      </c>
      <c r="BF209" s="36" t="s">
        <v>896</v>
      </c>
      <c r="BG209" s="36" t="s">
        <v>896</v>
      </c>
      <c r="BH209" s="36" t="s">
        <v>896</v>
      </c>
      <c r="BI209" s="36" t="s">
        <v>896</v>
      </c>
      <c r="BJ209" s="36" t="s">
        <v>896</v>
      </c>
      <c r="BK209" s="36" t="s">
        <v>896</v>
      </c>
      <c r="BL209" s="36" t="s">
        <v>896</v>
      </c>
      <c r="BM209" s="8">
        <v>2.8299999144110188E-7</v>
      </c>
      <c r="BN209" s="8" t="s">
        <v>896</v>
      </c>
      <c r="BO209" t="s">
        <v>573</v>
      </c>
      <c r="BP209" s="8">
        <v>0</v>
      </c>
      <c r="BQ209" s="8">
        <v>0</v>
      </c>
      <c r="BR209" s="8">
        <v>0</v>
      </c>
      <c r="BS209" s="8">
        <v>0</v>
      </c>
      <c r="BT209" s="8"/>
      <c r="BU209" s="8"/>
      <c r="BV209" s="8"/>
      <c r="BW209" s="8"/>
      <c r="BX209" s="8">
        <v>1.2099468954756216E-7</v>
      </c>
      <c r="BY209" s="8"/>
      <c r="BZ209" s="8">
        <v>0</v>
      </c>
      <c r="CA209" s="7" t="s">
        <v>896</v>
      </c>
      <c r="CB209" s="8">
        <v>401932279</v>
      </c>
      <c r="CC209" s="8">
        <v>0</v>
      </c>
      <c r="CD209" s="8"/>
      <c r="CE209" s="8"/>
      <c r="CF209" s="8"/>
      <c r="CG209" s="8"/>
      <c r="CH209" s="8">
        <v>0</v>
      </c>
      <c r="CI209" s="8" t="s">
        <v>1144</v>
      </c>
      <c r="CJ209" s="8">
        <v>0</v>
      </c>
      <c r="CK209" s="8">
        <v>0</v>
      </c>
      <c r="CL209" s="8">
        <v>0</v>
      </c>
      <c r="CM209" s="8">
        <v>0</v>
      </c>
      <c r="CN209" s="8">
        <v>0</v>
      </c>
      <c r="CO209" s="8">
        <v>0</v>
      </c>
      <c r="CP209" s="8">
        <v>0</v>
      </c>
      <c r="CQ209" s="8">
        <v>0</v>
      </c>
      <c r="CR209" s="8">
        <v>0</v>
      </c>
      <c r="CS209" s="8">
        <v>0</v>
      </c>
      <c r="CT209" s="8">
        <v>0</v>
      </c>
      <c r="CU209" s="8">
        <v>0</v>
      </c>
      <c r="CV209" s="8">
        <v>0</v>
      </c>
      <c r="CW209" s="8">
        <v>0</v>
      </c>
      <c r="CX209" s="8">
        <v>0</v>
      </c>
      <c r="CY209" s="8">
        <v>1</v>
      </c>
      <c r="CZ209" s="9" t="str">
        <f>IFERROR(VLOOKUP(A209,'FSI2020 Results'!B:H,4,0),"")</f>
        <v/>
      </c>
      <c r="DA209" s="9" t="str">
        <f>IFERROR(VLOOKUP(A209,'FSI2020 Results'!B:H,5,0),"")</f>
        <v/>
      </c>
      <c r="DB209" s="9" t="str">
        <f>IFERROR(VLOOKUP(A209,'FSI2020 Results'!B:H,6,0),"")</f>
        <v/>
      </c>
      <c r="DC209" s="9" t="str">
        <f>IFERROR(VLOOKUP($A209,'SS2020'!$A:$AB,24,0),"")</f>
        <v/>
      </c>
      <c r="DD209" s="9" t="str">
        <f>IFERROR(VLOOKUP($A209,'SS2020'!$A:$AB,25,0),"")</f>
        <v/>
      </c>
      <c r="DE209" s="9" t="str">
        <f>IFERROR(VLOOKUP($A209,'SS2020'!$A:$AB,26,0),"")</f>
        <v/>
      </c>
      <c r="DF209" s="9" t="str">
        <f>IFERROR(VLOOKUP($A209,'SS2020'!$A:$AB,27,0),"")</f>
        <v/>
      </c>
      <c r="DG209" s="39">
        <f>IFERROR(VLOOKUP(A209,'GSW2020'!A:D,4,0),"")</f>
        <v>2.1092109818710014E-5</v>
      </c>
      <c r="DH209" s="9">
        <f>IFERROR(VLOOKUP(A209,'GSW2020'!A:E,5,0),"")</f>
        <v>11056332</v>
      </c>
      <c r="DI209" s="9">
        <f t="shared" si="138"/>
        <v>1</v>
      </c>
      <c r="DJ209" s="9">
        <f t="shared" si="139"/>
        <v>0</v>
      </c>
      <c r="DK209" s="9" t="str">
        <f>IFERROR(IF(INDEX('FSI2020 Results'!A:A,MATCH('Country characteristics'!A156,'FSI2020 Results'!B:B,0))&lt;11,1,0),"")</f>
        <v/>
      </c>
      <c r="DL209" s="9" t="str">
        <f>IFERROR(IF(INDEX('FSI2020 Results'!A:A,MATCH('Country characteristics'!A156,'FSI2020 Results'!B:B,0))&lt;16,1,0),"")</f>
        <v/>
      </c>
      <c r="DM209" s="10">
        <f t="shared" si="140"/>
        <v>0</v>
      </c>
      <c r="DN209" s="9">
        <f t="shared" si="141"/>
        <v>0</v>
      </c>
      <c r="DO209" s="9">
        <f t="shared" si="142"/>
        <v>0</v>
      </c>
      <c r="DP209" s="10">
        <f t="shared" si="143"/>
        <v>0</v>
      </c>
      <c r="DQ209" s="9">
        <f t="shared" si="144"/>
        <v>0</v>
      </c>
      <c r="DR209" s="9">
        <f t="shared" si="145"/>
        <v>0</v>
      </c>
      <c r="DS209" s="9">
        <f t="shared" si="146"/>
        <v>0</v>
      </c>
      <c r="DT209" s="10">
        <f t="shared" si="147"/>
        <v>0</v>
      </c>
      <c r="DU209" s="10">
        <f t="shared" si="148"/>
        <v>0</v>
      </c>
      <c r="DV209" s="9">
        <f t="shared" si="149"/>
        <v>0</v>
      </c>
      <c r="DW209" s="9">
        <f t="shared" si="150"/>
        <v>0</v>
      </c>
      <c r="DX209" s="9">
        <f t="shared" si="151"/>
        <v>0</v>
      </c>
      <c r="DY209" s="10">
        <f t="shared" si="152"/>
        <v>0</v>
      </c>
      <c r="DZ209" s="9">
        <f t="shared" si="153"/>
        <v>0</v>
      </c>
      <c r="EA209" s="10">
        <f t="shared" si="154"/>
        <v>0</v>
      </c>
      <c r="EB209" s="9">
        <f t="shared" si="155"/>
        <v>0</v>
      </c>
      <c r="EC209" s="9">
        <f t="shared" si="156"/>
        <v>1</v>
      </c>
      <c r="ED209" s="9">
        <f t="shared" si="157"/>
        <v>1</v>
      </c>
      <c r="EE209" s="9">
        <f t="shared" si="158"/>
        <v>0</v>
      </c>
      <c r="EF209" s="9">
        <v>1</v>
      </c>
      <c r="EG209" s="9">
        <f t="shared" si="159"/>
        <v>0</v>
      </c>
      <c r="EH209" s="9">
        <f t="shared" si="160"/>
        <v>0</v>
      </c>
      <c r="EI209" s="9">
        <f t="shared" si="161"/>
        <v>0</v>
      </c>
      <c r="EJ209" s="9">
        <f t="shared" si="162"/>
        <v>1</v>
      </c>
      <c r="EK209" s="9">
        <f t="shared" si="163"/>
        <v>0</v>
      </c>
      <c r="EL209" s="9">
        <f t="shared" si="164"/>
        <v>0</v>
      </c>
      <c r="EM209" s="9">
        <f t="shared" si="165"/>
        <v>0</v>
      </c>
      <c r="EN209" s="9">
        <f t="shared" si="166"/>
        <v>0</v>
      </c>
      <c r="EO209" s="9">
        <f t="shared" si="167"/>
        <v>0</v>
      </c>
      <c r="EP209" s="9">
        <f t="shared" si="168"/>
        <v>0</v>
      </c>
      <c r="EQ209" s="9">
        <f t="shared" si="169"/>
        <v>1</v>
      </c>
      <c r="ER209" s="9">
        <f t="shared" si="170"/>
        <v>0</v>
      </c>
      <c r="ES209" s="9">
        <f t="shared" si="171"/>
        <v>0</v>
      </c>
      <c r="ET209" s="10">
        <f t="shared" si="172"/>
        <v>0</v>
      </c>
      <c r="EU209" s="10">
        <f t="shared" si="173"/>
        <v>0</v>
      </c>
      <c r="EV209" s="10">
        <f t="shared" si="174"/>
        <v>0</v>
      </c>
      <c r="EW209" s="10">
        <f t="shared" si="175"/>
        <v>0</v>
      </c>
      <c r="EX209" s="10">
        <f t="shared" si="176"/>
        <v>0</v>
      </c>
      <c r="EY209" s="10">
        <f t="shared" si="177"/>
        <v>0</v>
      </c>
      <c r="EZ209" s="10">
        <f t="shared" si="178"/>
        <v>0</v>
      </c>
      <c r="FA209" s="10">
        <f t="shared" si="179"/>
        <v>0</v>
      </c>
      <c r="FB209" s="10">
        <f t="shared" si="180"/>
        <v>0</v>
      </c>
      <c r="FC209" s="10">
        <f t="shared" si="181"/>
        <v>0</v>
      </c>
      <c r="FD209" s="10">
        <f t="shared" si="182"/>
        <v>0</v>
      </c>
      <c r="FE209" s="10">
        <f t="shared" si="183"/>
        <v>1</v>
      </c>
    </row>
    <row r="210" spans="1:161">
      <c r="A210" t="s">
        <v>609</v>
      </c>
      <c r="D210">
        <v>0</v>
      </c>
      <c r="E210">
        <v>0</v>
      </c>
      <c r="F210" t="s">
        <v>610</v>
      </c>
      <c r="G210" t="s">
        <v>611</v>
      </c>
      <c r="H210" t="s">
        <v>609</v>
      </c>
      <c r="I210" s="8">
        <v>1</v>
      </c>
      <c r="J210" s="7" t="s">
        <v>1177</v>
      </c>
      <c r="K210" s="7" t="s">
        <v>1178</v>
      </c>
      <c r="L210" s="8">
        <v>0</v>
      </c>
      <c r="M210" s="8">
        <v>0</v>
      </c>
      <c r="N210" s="8">
        <v>0</v>
      </c>
      <c r="O210" s="8">
        <v>0</v>
      </c>
      <c r="P210" s="8">
        <v>0</v>
      </c>
      <c r="Q210" s="8">
        <v>0</v>
      </c>
      <c r="R210" s="8">
        <v>0</v>
      </c>
      <c r="S210" s="8">
        <v>0</v>
      </c>
      <c r="T210" s="8">
        <v>0</v>
      </c>
      <c r="U210" s="8">
        <v>0</v>
      </c>
      <c r="V210" s="8">
        <v>0</v>
      </c>
      <c r="W210" s="8">
        <v>0</v>
      </c>
      <c r="X210" s="8">
        <v>0</v>
      </c>
      <c r="Y210" s="8">
        <v>0</v>
      </c>
      <c r="Z210" s="8">
        <v>0</v>
      </c>
      <c r="AA210" s="8">
        <v>0</v>
      </c>
      <c r="AB210" s="7" t="s">
        <v>1132</v>
      </c>
      <c r="AC210" s="1">
        <v>0</v>
      </c>
      <c r="AD210" s="1">
        <v>0</v>
      </c>
      <c r="AE210" s="7" t="s">
        <v>1136</v>
      </c>
      <c r="AF210" s="8">
        <v>11443671436</v>
      </c>
      <c r="AG210" s="8"/>
      <c r="AH210" s="7" t="s">
        <v>896</v>
      </c>
      <c r="AI210" s="8"/>
      <c r="AJ210" s="8"/>
      <c r="AK210" s="8"/>
      <c r="AL210" s="8"/>
      <c r="AM210" s="8"/>
      <c r="AN210" s="8"/>
      <c r="AO210" s="36" t="s">
        <v>896</v>
      </c>
      <c r="AP210" s="36" t="s">
        <v>896</v>
      </c>
      <c r="AQ210" s="36" t="s">
        <v>896</v>
      </c>
      <c r="AR210" s="36" t="s">
        <v>896</v>
      </c>
      <c r="AS210" s="36" t="s">
        <v>896</v>
      </c>
      <c r="AT210" s="36" t="s">
        <v>896</v>
      </c>
      <c r="AU210" s="36" t="s">
        <v>896</v>
      </c>
      <c r="AV210" s="36" t="s">
        <v>896</v>
      </c>
      <c r="AW210" s="36" t="s">
        <v>896</v>
      </c>
      <c r="AX210" s="36" t="s">
        <v>896</v>
      </c>
      <c r="AY210" s="36" t="s">
        <v>896</v>
      </c>
      <c r="AZ210" s="36" t="s">
        <v>896</v>
      </c>
      <c r="BA210" s="36" t="s">
        <v>896</v>
      </c>
      <c r="BB210" s="36" t="s">
        <v>896</v>
      </c>
      <c r="BC210" s="36" t="s">
        <v>896</v>
      </c>
      <c r="BD210" s="36" t="s">
        <v>896</v>
      </c>
      <c r="BE210" s="36" t="s">
        <v>896</v>
      </c>
      <c r="BF210" s="36" t="s">
        <v>896</v>
      </c>
      <c r="BG210" s="36" t="s">
        <v>896</v>
      </c>
      <c r="BH210" s="36" t="s">
        <v>896</v>
      </c>
      <c r="BI210" s="36" t="s">
        <v>896</v>
      </c>
      <c r="BJ210" s="36" t="s">
        <v>896</v>
      </c>
      <c r="BK210" s="36" t="s">
        <v>896</v>
      </c>
      <c r="BL210" s="36" t="s">
        <v>896</v>
      </c>
      <c r="BM210" s="8">
        <v>1.2900000001536682E-5</v>
      </c>
      <c r="BN210" s="8" t="s">
        <v>896</v>
      </c>
      <c r="BO210" t="s">
        <v>609</v>
      </c>
      <c r="BP210" s="8">
        <v>0</v>
      </c>
      <c r="BQ210" s="8">
        <v>0</v>
      </c>
      <c r="BR210" s="8">
        <v>0</v>
      </c>
      <c r="BS210" s="8">
        <v>0</v>
      </c>
      <c r="BT210" s="8"/>
      <c r="BU210" s="8"/>
      <c r="BV210" s="8"/>
      <c r="BW210" s="8"/>
      <c r="BX210" s="8">
        <v>4.1735354759186633E-5</v>
      </c>
      <c r="BY210" s="8"/>
      <c r="BZ210" s="8">
        <v>4</v>
      </c>
      <c r="CA210" s="7" t="s">
        <v>896</v>
      </c>
      <c r="CB210" s="8">
        <v>11443671436</v>
      </c>
      <c r="CC210" s="8">
        <v>158.40012741088867</v>
      </c>
      <c r="CD210" s="8"/>
      <c r="CE210" s="8"/>
      <c r="CF210" s="8">
        <v>0.11999999731779099</v>
      </c>
      <c r="CG210" s="8">
        <v>5470000</v>
      </c>
      <c r="CH210" s="8">
        <v>0</v>
      </c>
      <c r="CI210" s="8" t="s">
        <v>1134</v>
      </c>
      <c r="CJ210" s="8">
        <v>0</v>
      </c>
      <c r="CK210" s="8">
        <v>0</v>
      </c>
      <c r="CL210" s="8">
        <v>0</v>
      </c>
      <c r="CM210" s="8">
        <v>0</v>
      </c>
      <c r="CN210" s="8">
        <v>0</v>
      </c>
      <c r="CO210" s="8">
        <v>0</v>
      </c>
      <c r="CP210" s="8">
        <v>0</v>
      </c>
      <c r="CQ210" s="8">
        <v>0</v>
      </c>
      <c r="CR210" s="8">
        <v>0</v>
      </c>
      <c r="CS210" s="8">
        <v>0</v>
      </c>
      <c r="CT210" s="8">
        <v>0</v>
      </c>
      <c r="CU210" s="8">
        <v>0</v>
      </c>
      <c r="CV210" s="8">
        <v>1</v>
      </c>
      <c r="CW210" s="8">
        <v>0</v>
      </c>
      <c r="CX210" s="8">
        <v>0</v>
      </c>
      <c r="CY210" s="8">
        <v>0</v>
      </c>
      <c r="CZ210" s="9" t="str">
        <f>IFERROR(VLOOKUP(A210,'FSI2020 Results'!B:H,4,0),"")</f>
        <v/>
      </c>
      <c r="DA210" s="9" t="str">
        <f>IFERROR(VLOOKUP(A210,'FSI2020 Results'!B:H,5,0),"")</f>
        <v/>
      </c>
      <c r="DB210" s="9" t="str">
        <f>IFERROR(VLOOKUP(A210,'FSI2020 Results'!B:H,6,0),"")</f>
        <v/>
      </c>
      <c r="DC210" s="9" t="str">
        <f>IFERROR(VLOOKUP($A210,'SS2020'!$A:$AB,24,0),"")</f>
        <v/>
      </c>
      <c r="DD210" s="9" t="str">
        <f>IFERROR(VLOOKUP($A210,'SS2020'!$A:$AB,25,0),"")</f>
        <v/>
      </c>
      <c r="DE210" s="9" t="str">
        <f>IFERROR(VLOOKUP($A210,'SS2020'!$A:$AB,26,0),"")</f>
        <v/>
      </c>
      <c r="DF210" s="9" t="str">
        <f>IFERROR(VLOOKUP($A210,'SS2020'!$A:$AB,27,0),"")</f>
        <v/>
      </c>
      <c r="DG210" s="39">
        <f>IFERROR(VLOOKUP(A210,'GSW2020'!A:D,4,0),"")</f>
        <v>1.0435092008265201E-5</v>
      </c>
      <c r="DH210" s="9">
        <f>IFERROR(VLOOKUP(A210,'GSW2020'!A:E,5,0),"")</f>
        <v>5470000</v>
      </c>
      <c r="DI210" s="9">
        <f t="shared" si="138"/>
        <v>1</v>
      </c>
      <c r="DJ210" s="9">
        <f t="shared" si="139"/>
        <v>0</v>
      </c>
      <c r="DK210" s="9" t="str">
        <f>IFERROR(IF(INDEX('FSI2020 Results'!A:A,MATCH('Country characteristics'!A157,'FSI2020 Results'!B:B,0))&lt;11,1,0),"")</f>
        <v/>
      </c>
      <c r="DL210" s="9" t="str">
        <f>IFERROR(IF(INDEX('FSI2020 Results'!A:A,MATCH('Country characteristics'!A157,'FSI2020 Results'!B:B,0))&lt;16,1,0),"")</f>
        <v/>
      </c>
      <c r="DM210" s="10">
        <f t="shared" si="140"/>
        <v>0</v>
      </c>
      <c r="DN210" s="9">
        <f t="shared" si="141"/>
        <v>0</v>
      </c>
      <c r="DO210" s="9">
        <f t="shared" si="142"/>
        <v>0</v>
      </c>
      <c r="DP210" s="10">
        <f t="shared" si="143"/>
        <v>0</v>
      </c>
      <c r="DQ210" s="9">
        <f t="shared" si="144"/>
        <v>0</v>
      </c>
      <c r="DR210" s="9">
        <f t="shared" si="145"/>
        <v>0</v>
      </c>
      <c r="DS210" s="9">
        <f t="shared" si="146"/>
        <v>0</v>
      </c>
      <c r="DT210" s="10">
        <f t="shared" si="147"/>
        <v>0</v>
      </c>
      <c r="DU210" s="10">
        <f t="shared" si="148"/>
        <v>0</v>
      </c>
      <c r="DV210" s="9">
        <f t="shared" si="149"/>
        <v>0</v>
      </c>
      <c r="DW210" s="9">
        <f t="shared" si="150"/>
        <v>0</v>
      </c>
      <c r="DX210" s="9">
        <f t="shared" si="151"/>
        <v>0</v>
      </c>
      <c r="DY210" s="10">
        <f t="shared" si="152"/>
        <v>0</v>
      </c>
      <c r="DZ210" s="9">
        <f t="shared" si="153"/>
        <v>0</v>
      </c>
      <c r="EA210" s="10">
        <f t="shared" si="154"/>
        <v>0</v>
      </c>
      <c r="EB210" s="9">
        <f t="shared" si="155"/>
        <v>0</v>
      </c>
      <c r="EC210" s="9">
        <f t="shared" si="156"/>
        <v>1</v>
      </c>
      <c r="ED210" s="9">
        <f t="shared" si="157"/>
        <v>1</v>
      </c>
      <c r="EE210" s="9">
        <f t="shared" si="158"/>
        <v>0</v>
      </c>
      <c r="EF210" s="9">
        <v>1</v>
      </c>
      <c r="EG210" s="9">
        <f t="shared" si="159"/>
        <v>0</v>
      </c>
      <c r="EH210" s="9">
        <f t="shared" si="160"/>
        <v>1</v>
      </c>
      <c r="EI210" s="9">
        <f t="shared" si="161"/>
        <v>0</v>
      </c>
      <c r="EJ210" s="9">
        <f t="shared" si="162"/>
        <v>0</v>
      </c>
      <c r="EK210" s="9">
        <f t="shared" si="163"/>
        <v>0</v>
      </c>
      <c r="EL210" s="9">
        <f t="shared" si="164"/>
        <v>0</v>
      </c>
      <c r="EM210" s="9">
        <f t="shared" si="165"/>
        <v>0</v>
      </c>
      <c r="EN210" s="9">
        <f t="shared" si="166"/>
        <v>0</v>
      </c>
      <c r="EO210" s="9">
        <f t="shared" si="167"/>
        <v>0</v>
      </c>
      <c r="EP210" s="9">
        <f t="shared" si="168"/>
        <v>0</v>
      </c>
      <c r="EQ210" s="9">
        <f t="shared" si="169"/>
        <v>1</v>
      </c>
      <c r="ER210" s="9">
        <f t="shared" si="170"/>
        <v>0</v>
      </c>
      <c r="ES210" s="9">
        <f t="shared" si="171"/>
        <v>0</v>
      </c>
      <c r="ET210" s="10">
        <f t="shared" si="172"/>
        <v>0</v>
      </c>
      <c r="EU210" s="10">
        <f t="shared" si="173"/>
        <v>0</v>
      </c>
      <c r="EV210" s="10">
        <f t="shared" si="174"/>
        <v>0</v>
      </c>
      <c r="EW210" s="10">
        <f t="shared" si="175"/>
        <v>0</v>
      </c>
      <c r="EX210" s="10">
        <f t="shared" si="176"/>
        <v>0</v>
      </c>
      <c r="EY210" s="10">
        <f t="shared" si="177"/>
        <v>0</v>
      </c>
      <c r="EZ210" s="10">
        <f t="shared" si="178"/>
        <v>0</v>
      </c>
      <c r="FA210" s="10">
        <f t="shared" si="179"/>
        <v>0</v>
      </c>
      <c r="FB210" s="10">
        <f t="shared" si="180"/>
        <v>1</v>
      </c>
      <c r="FC210" s="10">
        <f t="shared" si="181"/>
        <v>0</v>
      </c>
      <c r="FD210" s="10">
        <f t="shared" si="182"/>
        <v>0</v>
      </c>
      <c r="FE210" s="10">
        <f t="shared" si="183"/>
        <v>0</v>
      </c>
    </row>
    <row r="211" spans="1:161">
      <c r="A211" t="s">
        <v>582</v>
      </c>
      <c r="D211">
        <v>0</v>
      </c>
      <c r="E211">
        <v>0</v>
      </c>
      <c r="F211" t="s">
        <v>583</v>
      </c>
      <c r="G211" t="s">
        <v>584</v>
      </c>
      <c r="H211" t="s">
        <v>582</v>
      </c>
      <c r="I211" s="8">
        <v>1</v>
      </c>
      <c r="J211" s="7" t="s">
        <v>1149</v>
      </c>
      <c r="K211" s="7" t="s">
        <v>1128</v>
      </c>
      <c r="L211" s="8">
        <v>0</v>
      </c>
      <c r="M211" s="8">
        <v>0</v>
      </c>
      <c r="N211" s="8">
        <v>0</v>
      </c>
      <c r="O211" s="8">
        <v>1</v>
      </c>
      <c r="P211" s="8">
        <v>0</v>
      </c>
      <c r="Q211" s="8">
        <v>0</v>
      </c>
      <c r="R211" s="8">
        <v>0</v>
      </c>
      <c r="S211" s="8">
        <v>0</v>
      </c>
      <c r="T211" s="8">
        <v>0</v>
      </c>
      <c r="U211" s="8">
        <v>0</v>
      </c>
      <c r="V211" s="8">
        <v>0</v>
      </c>
      <c r="W211" s="8">
        <v>0</v>
      </c>
      <c r="X211" s="8">
        <v>0</v>
      </c>
      <c r="Y211" s="8">
        <v>0</v>
      </c>
      <c r="Z211" s="8">
        <v>0</v>
      </c>
      <c r="AA211" s="8">
        <v>1</v>
      </c>
      <c r="AB211" s="7" t="s">
        <v>1142</v>
      </c>
      <c r="AC211" s="1">
        <v>0</v>
      </c>
      <c r="AD211" s="1">
        <v>0</v>
      </c>
      <c r="AE211" s="7" t="s">
        <v>1136</v>
      </c>
      <c r="AF211" s="8">
        <v>13066749138</v>
      </c>
      <c r="AG211" s="8"/>
      <c r="AH211" s="7" t="s">
        <v>896</v>
      </c>
      <c r="AI211" s="8"/>
      <c r="AJ211" s="8"/>
      <c r="AK211" s="8"/>
      <c r="AL211" s="8"/>
      <c r="AM211" s="8"/>
      <c r="AN211" s="8"/>
      <c r="AO211" s="36" t="s">
        <v>896</v>
      </c>
      <c r="AP211" s="36" t="s">
        <v>896</v>
      </c>
      <c r="AQ211" s="36" t="s">
        <v>896</v>
      </c>
      <c r="AR211" s="36" t="s">
        <v>896</v>
      </c>
      <c r="AS211" s="36" t="s">
        <v>896</v>
      </c>
      <c r="AT211" s="36" t="s">
        <v>896</v>
      </c>
      <c r="AU211" s="36" t="s">
        <v>896</v>
      </c>
      <c r="AV211" s="36" t="s">
        <v>896</v>
      </c>
      <c r="AW211" s="36" t="s">
        <v>896</v>
      </c>
      <c r="AX211" s="36" t="s">
        <v>896</v>
      </c>
      <c r="AY211" s="36" t="s">
        <v>896</v>
      </c>
      <c r="AZ211" s="36" t="s">
        <v>896</v>
      </c>
      <c r="BA211" s="36" t="s">
        <v>896</v>
      </c>
      <c r="BB211" s="36" t="s">
        <v>896</v>
      </c>
      <c r="BC211" s="36" t="s">
        <v>896</v>
      </c>
      <c r="BD211" s="36" t="s">
        <v>896</v>
      </c>
      <c r="BE211" s="36" t="s">
        <v>896</v>
      </c>
      <c r="BF211" s="36" t="s">
        <v>896</v>
      </c>
      <c r="BG211" s="36" t="s">
        <v>896</v>
      </c>
      <c r="BH211" s="36" t="s">
        <v>896</v>
      </c>
      <c r="BI211" s="36" t="s">
        <v>896</v>
      </c>
      <c r="BJ211" s="36" t="s">
        <v>896</v>
      </c>
      <c r="BK211" s="36" t="s">
        <v>896</v>
      </c>
      <c r="BL211" s="36" t="s">
        <v>896</v>
      </c>
      <c r="BM211" s="8">
        <v>1.5100000382517464E-5</v>
      </c>
      <c r="BN211" s="8" t="s">
        <v>896</v>
      </c>
      <c r="BO211" t="s">
        <v>582</v>
      </c>
      <c r="BP211" s="8">
        <v>0</v>
      </c>
      <c r="BQ211" s="8">
        <v>0</v>
      </c>
      <c r="BR211" s="8">
        <v>289686464</v>
      </c>
      <c r="BS211" s="8">
        <v>0</v>
      </c>
      <c r="BT211" s="8"/>
      <c r="BU211" s="8"/>
      <c r="BV211" s="8"/>
      <c r="BW211" s="8"/>
      <c r="BX211" s="8">
        <v>2.5193927455071638E-4</v>
      </c>
      <c r="BY211" s="8"/>
      <c r="BZ211" s="8">
        <v>4</v>
      </c>
      <c r="CA211" s="7" t="s">
        <v>896</v>
      </c>
      <c r="CB211" s="8">
        <v>13066749138</v>
      </c>
      <c r="CC211" s="8">
        <v>252.95137023925781</v>
      </c>
      <c r="CD211" s="8"/>
      <c r="CE211" s="8"/>
      <c r="CF211" s="8">
        <v>0.25</v>
      </c>
      <c r="CG211" s="8">
        <v>9977083.1748252306</v>
      </c>
      <c r="CH211" s="8">
        <v>0</v>
      </c>
      <c r="CI211" s="8" t="s">
        <v>1148</v>
      </c>
      <c r="CJ211" s="8">
        <v>0</v>
      </c>
      <c r="CK211" s="8">
        <v>0</v>
      </c>
      <c r="CL211" s="8">
        <v>0</v>
      </c>
      <c r="CM211" s="8">
        <v>0</v>
      </c>
      <c r="CN211" s="8">
        <v>0</v>
      </c>
      <c r="CO211" s="8">
        <v>0</v>
      </c>
      <c r="CP211" s="8">
        <v>0</v>
      </c>
      <c r="CQ211" s="8">
        <v>0</v>
      </c>
      <c r="CR211" s="8">
        <v>0</v>
      </c>
      <c r="CS211" s="8">
        <v>0</v>
      </c>
      <c r="CT211" s="8">
        <v>0</v>
      </c>
      <c r="CU211" s="8">
        <v>1</v>
      </c>
      <c r="CV211" s="8">
        <v>0</v>
      </c>
      <c r="CW211" s="8">
        <v>0</v>
      </c>
      <c r="CX211" s="8">
        <v>0</v>
      </c>
      <c r="CY211" s="8">
        <v>0</v>
      </c>
      <c r="CZ211" s="9" t="str">
        <f>IFERROR(VLOOKUP(A211,'FSI2020 Results'!B:H,4,0),"")</f>
        <v/>
      </c>
      <c r="DA211" s="9" t="str">
        <f>IFERROR(VLOOKUP(A211,'FSI2020 Results'!B:H,5,0),"")</f>
        <v/>
      </c>
      <c r="DB211" s="9" t="str">
        <f>IFERROR(VLOOKUP(A211,'FSI2020 Results'!B:H,6,0),"")</f>
        <v/>
      </c>
      <c r="DC211" s="9" t="str">
        <f>IFERROR(VLOOKUP($A211,'SS2020'!$A:$AB,24,0),"")</f>
        <v/>
      </c>
      <c r="DD211" s="9" t="str">
        <f>IFERROR(VLOOKUP($A211,'SS2020'!$A:$AB,25,0),"")</f>
        <v/>
      </c>
      <c r="DE211" s="9" t="str">
        <f>IFERROR(VLOOKUP($A211,'SS2020'!$A:$AB,26,0),"")</f>
        <v/>
      </c>
      <c r="DF211" s="9" t="str">
        <f>IFERROR(VLOOKUP($A211,'SS2020'!$A:$AB,27,0),"")</f>
        <v/>
      </c>
      <c r="DG211" s="39">
        <f>IFERROR(VLOOKUP(A211,'GSW2020'!A:D,4,0),"")</f>
        <v>1.903323209262453E-5</v>
      </c>
      <c r="DH211" s="9">
        <f>IFERROR(VLOOKUP(A211,'GSW2020'!A:E,5,0),"")</f>
        <v>9977083</v>
      </c>
      <c r="DI211" s="9">
        <f t="shared" si="138"/>
        <v>1</v>
      </c>
      <c r="DJ211" s="9">
        <f t="shared" si="139"/>
        <v>0</v>
      </c>
      <c r="DK211" s="9" t="str">
        <f>IFERROR(IF(INDEX('FSI2020 Results'!A:A,MATCH('Country characteristics'!A159,'FSI2020 Results'!B:B,0))&lt;11,1,0),"")</f>
        <v/>
      </c>
      <c r="DL211" s="9" t="str">
        <f>IFERROR(IF(INDEX('FSI2020 Results'!A:A,MATCH('Country characteristics'!A159,'FSI2020 Results'!B:B,0))&lt;16,1,0),"")</f>
        <v/>
      </c>
      <c r="DM211" s="10">
        <f t="shared" si="140"/>
        <v>0</v>
      </c>
      <c r="DN211" s="9">
        <f t="shared" si="141"/>
        <v>0</v>
      </c>
      <c r="DO211" s="9">
        <f t="shared" si="142"/>
        <v>0</v>
      </c>
      <c r="DP211" s="10">
        <f t="shared" si="143"/>
        <v>0</v>
      </c>
      <c r="DQ211" s="9">
        <f t="shared" si="144"/>
        <v>0</v>
      </c>
      <c r="DR211" s="9">
        <f t="shared" si="145"/>
        <v>0</v>
      </c>
      <c r="DS211" s="9">
        <f t="shared" si="146"/>
        <v>0</v>
      </c>
      <c r="DT211" s="10">
        <f t="shared" si="147"/>
        <v>0</v>
      </c>
      <c r="DU211" s="10">
        <f t="shared" si="148"/>
        <v>0</v>
      </c>
      <c r="DV211" s="9">
        <f t="shared" si="149"/>
        <v>0</v>
      </c>
      <c r="DW211" s="9">
        <f t="shared" si="150"/>
        <v>0</v>
      </c>
      <c r="DX211" s="9">
        <f t="shared" si="151"/>
        <v>0</v>
      </c>
      <c r="DY211" s="10">
        <f t="shared" si="152"/>
        <v>0</v>
      </c>
      <c r="DZ211" s="9">
        <f t="shared" si="153"/>
        <v>0</v>
      </c>
      <c r="EA211" s="10">
        <f t="shared" si="154"/>
        <v>0</v>
      </c>
      <c r="EB211" s="9">
        <f t="shared" si="155"/>
        <v>0</v>
      </c>
      <c r="EC211" s="9">
        <f t="shared" si="156"/>
        <v>1</v>
      </c>
      <c r="ED211" s="9">
        <f t="shared" si="157"/>
        <v>1</v>
      </c>
      <c r="EE211" s="9">
        <f t="shared" si="158"/>
        <v>0</v>
      </c>
      <c r="EF211" s="9">
        <v>1</v>
      </c>
      <c r="EG211" s="9">
        <f t="shared" si="159"/>
        <v>0</v>
      </c>
      <c r="EH211" s="9">
        <f t="shared" si="160"/>
        <v>0</v>
      </c>
      <c r="EI211" s="9">
        <f t="shared" si="161"/>
        <v>0</v>
      </c>
      <c r="EJ211" s="9">
        <f t="shared" si="162"/>
        <v>1</v>
      </c>
      <c r="EK211" s="9">
        <f t="shared" si="163"/>
        <v>0</v>
      </c>
      <c r="EL211" s="9">
        <f t="shared" si="164"/>
        <v>0</v>
      </c>
      <c r="EM211" s="9">
        <f t="shared" si="165"/>
        <v>0</v>
      </c>
      <c r="EN211" s="9">
        <f t="shared" si="166"/>
        <v>0</v>
      </c>
      <c r="EO211" s="9">
        <f t="shared" si="167"/>
        <v>0</v>
      </c>
      <c r="EP211" s="9">
        <f t="shared" si="168"/>
        <v>0</v>
      </c>
      <c r="EQ211" s="9">
        <f t="shared" si="169"/>
        <v>1</v>
      </c>
      <c r="ER211" s="9">
        <f t="shared" si="170"/>
        <v>0</v>
      </c>
      <c r="ES211" s="9">
        <f t="shared" si="171"/>
        <v>0</v>
      </c>
      <c r="ET211" s="10">
        <f t="shared" si="172"/>
        <v>0</v>
      </c>
      <c r="EU211" s="10">
        <f t="shared" si="173"/>
        <v>0</v>
      </c>
      <c r="EV211" s="10">
        <f t="shared" si="174"/>
        <v>0</v>
      </c>
      <c r="EW211" s="10">
        <f t="shared" si="175"/>
        <v>0</v>
      </c>
      <c r="EX211" s="10">
        <f t="shared" si="176"/>
        <v>0</v>
      </c>
      <c r="EY211" s="10">
        <f t="shared" si="177"/>
        <v>0</v>
      </c>
      <c r="EZ211" s="10">
        <f t="shared" si="178"/>
        <v>0</v>
      </c>
      <c r="FA211" s="10">
        <f t="shared" si="179"/>
        <v>1</v>
      </c>
      <c r="FB211" s="10">
        <f t="shared" si="180"/>
        <v>0</v>
      </c>
      <c r="FC211" s="10">
        <f t="shared" si="181"/>
        <v>0</v>
      </c>
      <c r="FD211" s="10">
        <f t="shared" si="182"/>
        <v>0</v>
      </c>
      <c r="FE211" s="10">
        <f t="shared" si="183"/>
        <v>0</v>
      </c>
    </row>
    <row r="212" spans="1:161">
      <c r="A212" t="s">
        <v>645</v>
      </c>
      <c r="D212">
        <v>0</v>
      </c>
      <c r="E212">
        <v>0</v>
      </c>
      <c r="F212" t="s">
        <v>646</v>
      </c>
      <c r="G212" t="s">
        <v>647</v>
      </c>
      <c r="H212" t="s">
        <v>645</v>
      </c>
      <c r="I212" s="8">
        <v>1</v>
      </c>
      <c r="J212" s="7" t="s">
        <v>1135</v>
      </c>
      <c r="K212" s="7" t="s">
        <v>1128</v>
      </c>
      <c r="L212" s="8">
        <v>0</v>
      </c>
      <c r="M212" s="8">
        <v>0</v>
      </c>
      <c r="N212" s="8">
        <v>0</v>
      </c>
      <c r="O212" s="8">
        <v>0</v>
      </c>
      <c r="P212" s="8">
        <v>0</v>
      </c>
      <c r="Q212" s="8">
        <v>0</v>
      </c>
      <c r="R212" s="8">
        <v>0</v>
      </c>
      <c r="S212" s="8">
        <v>0</v>
      </c>
      <c r="T212" s="8">
        <v>0</v>
      </c>
      <c r="U212" s="8">
        <v>0</v>
      </c>
      <c r="V212" s="8">
        <v>0</v>
      </c>
      <c r="W212" s="8">
        <v>0</v>
      </c>
      <c r="X212" s="8">
        <v>0</v>
      </c>
      <c r="Y212" s="8">
        <v>0</v>
      </c>
      <c r="Z212" s="8">
        <v>0</v>
      </c>
      <c r="AA212" s="8">
        <v>0</v>
      </c>
      <c r="AB212" s="7" t="s">
        <v>1135</v>
      </c>
      <c r="AC212" s="1">
        <v>1</v>
      </c>
      <c r="AD212" s="1">
        <v>0</v>
      </c>
      <c r="AE212" s="7" t="s">
        <v>1166</v>
      </c>
      <c r="AF212" s="8">
        <v>14717223207</v>
      </c>
      <c r="AG212" s="8"/>
      <c r="AH212" s="7" t="s">
        <v>896</v>
      </c>
      <c r="AI212" s="8"/>
      <c r="AJ212" s="8"/>
      <c r="AK212" s="8"/>
      <c r="AL212" s="8"/>
      <c r="AM212" s="8"/>
      <c r="AN212" s="8"/>
      <c r="AO212" s="36" t="s">
        <v>896</v>
      </c>
      <c r="AP212" s="36" t="s">
        <v>896</v>
      </c>
      <c r="AQ212" s="36" t="s">
        <v>896</v>
      </c>
      <c r="AR212" s="36" t="s">
        <v>896</v>
      </c>
      <c r="AS212" s="36" t="s">
        <v>896</v>
      </c>
      <c r="AT212" s="36" t="s">
        <v>896</v>
      </c>
      <c r="AU212" s="36" t="s">
        <v>896</v>
      </c>
      <c r="AV212" s="36" t="s">
        <v>896</v>
      </c>
      <c r="AW212" s="36" t="s">
        <v>896</v>
      </c>
      <c r="AX212" s="36" t="s">
        <v>896</v>
      </c>
      <c r="AY212" s="36" t="s">
        <v>896</v>
      </c>
      <c r="AZ212" s="36" t="s">
        <v>896</v>
      </c>
      <c r="BA212" s="36" t="s">
        <v>896</v>
      </c>
      <c r="BB212" s="36" t="s">
        <v>896</v>
      </c>
      <c r="BC212" s="36" t="s">
        <v>896</v>
      </c>
      <c r="BD212" s="36" t="s">
        <v>896</v>
      </c>
      <c r="BE212" s="36" t="s">
        <v>896</v>
      </c>
      <c r="BF212" s="36" t="s">
        <v>896</v>
      </c>
      <c r="BG212" s="36" t="s">
        <v>896</v>
      </c>
      <c r="BH212" s="36" t="s">
        <v>896</v>
      </c>
      <c r="BI212" s="36" t="s">
        <v>896</v>
      </c>
      <c r="BJ212" s="36" t="s">
        <v>896</v>
      </c>
      <c r="BK212" s="36" t="s">
        <v>896</v>
      </c>
      <c r="BL212" s="36" t="s">
        <v>896</v>
      </c>
      <c r="BM212" s="8">
        <v>6.5000001825410436E-8</v>
      </c>
      <c r="BN212" s="8" t="s">
        <v>896</v>
      </c>
      <c r="BO212" t="s">
        <v>645</v>
      </c>
      <c r="BP212" s="8">
        <v>0</v>
      </c>
      <c r="BQ212" s="8">
        <v>0</v>
      </c>
      <c r="BR212" s="8">
        <v>0</v>
      </c>
      <c r="BS212" s="8">
        <v>0</v>
      </c>
      <c r="BT212" s="8"/>
      <c r="BU212" s="8"/>
      <c r="BV212" s="8"/>
      <c r="BW212" s="8"/>
      <c r="BX212" s="8">
        <v>4.3770560744764057E-4</v>
      </c>
      <c r="BY212" s="8"/>
      <c r="BZ212" s="8">
        <v>8</v>
      </c>
      <c r="CA212" s="7" t="s">
        <v>896</v>
      </c>
      <c r="CB212" s="8">
        <v>14717223207</v>
      </c>
      <c r="CC212" s="8"/>
      <c r="CD212" s="8"/>
      <c r="CE212" s="8"/>
      <c r="CF212" s="8">
        <v>0.31999999284744263</v>
      </c>
      <c r="CG212" s="8">
        <v>2956457.6978060598</v>
      </c>
      <c r="CH212" s="8">
        <v>0</v>
      </c>
      <c r="CI212" s="8" t="s">
        <v>1014</v>
      </c>
      <c r="CJ212" s="8">
        <v>0</v>
      </c>
      <c r="CK212" s="8">
        <v>0</v>
      </c>
      <c r="CL212" s="8">
        <v>0</v>
      </c>
      <c r="CM212" s="8">
        <v>0</v>
      </c>
      <c r="CN212" s="8">
        <v>0</v>
      </c>
      <c r="CO212" s="8">
        <v>0</v>
      </c>
      <c r="CP212" s="8">
        <v>0</v>
      </c>
      <c r="CQ212" s="8">
        <v>0</v>
      </c>
      <c r="CR212" s="8">
        <v>0</v>
      </c>
      <c r="CS212" s="8">
        <v>0</v>
      </c>
      <c r="CT212" s="8">
        <v>1</v>
      </c>
      <c r="CU212" s="8">
        <v>0</v>
      </c>
      <c r="CV212" s="8">
        <v>0</v>
      </c>
      <c r="CW212" s="8">
        <v>0</v>
      </c>
      <c r="CX212" s="8">
        <v>0</v>
      </c>
      <c r="CY212" s="8">
        <v>0</v>
      </c>
      <c r="CZ212" s="9" t="str">
        <f>IFERROR(VLOOKUP(A212,'FSI2020 Results'!B:H,4,0),"")</f>
        <v/>
      </c>
      <c r="DA212" s="9" t="str">
        <f>IFERROR(VLOOKUP(A212,'FSI2020 Results'!B:H,5,0),"")</f>
        <v/>
      </c>
      <c r="DB212" s="9" t="str">
        <f>IFERROR(VLOOKUP(A212,'FSI2020 Results'!B:H,6,0),"")</f>
        <v/>
      </c>
      <c r="DC212" s="9" t="str">
        <f>IFERROR(VLOOKUP($A212,'SS2020'!$A:$AB,24,0),"")</f>
        <v/>
      </c>
      <c r="DD212" s="9" t="str">
        <f>IFERROR(VLOOKUP($A212,'SS2020'!$A:$AB,25,0),"")</f>
        <v/>
      </c>
      <c r="DE212" s="9" t="str">
        <f>IFERROR(VLOOKUP($A212,'SS2020'!$A:$AB,26,0),"")</f>
        <v/>
      </c>
      <c r="DF212" s="9" t="str">
        <f>IFERROR(VLOOKUP($A212,'SS2020'!$A:$AB,27,0),"")</f>
        <v/>
      </c>
      <c r="DG212" s="39">
        <f>IFERROR(VLOOKUP(A212,'GSW2020'!A:D,4,0),"")</f>
        <v>5.6400194807793014E-6</v>
      </c>
      <c r="DH212" s="9">
        <f>IFERROR(VLOOKUP(A212,'GSW2020'!A:E,5,0),"")</f>
        <v>2956457.75</v>
      </c>
      <c r="DI212" s="9">
        <f t="shared" si="138"/>
        <v>1</v>
      </c>
      <c r="DJ212" s="9">
        <f t="shared" si="139"/>
        <v>0</v>
      </c>
      <c r="DK212" s="9" t="str">
        <f>IFERROR(IF(INDEX('FSI2020 Results'!A:A,MATCH('Country characteristics'!A163,'FSI2020 Results'!B:B,0))&lt;11,1,0),"")</f>
        <v/>
      </c>
      <c r="DL212" s="9" t="str">
        <f>IFERROR(IF(INDEX('FSI2020 Results'!A:A,MATCH('Country characteristics'!A163,'FSI2020 Results'!B:B,0))&lt;16,1,0),"")</f>
        <v/>
      </c>
      <c r="DM212" s="10">
        <f t="shared" si="140"/>
        <v>0</v>
      </c>
      <c r="DN212" s="9">
        <f t="shared" si="141"/>
        <v>0</v>
      </c>
      <c r="DO212" s="9">
        <f t="shared" si="142"/>
        <v>0</v>
      </c>
      <c r="DP212" s="10">
        <f t="shared" si="143"/>
        <v>0</v>
      </c>
      <c r="DQ212" s="9">
        <f t="shared" si="144"/>
        <v>0</v>
      </c>
      <c r="DR212" s="9">
        <f t="shared" si="145"/>
        <v>0</v>
      </c>
      <c r="DS212" s="9">
        <f t="shared" si="146"/>
        <v>0</v>
      </c>
      <c r="DT212" s="10">
        <f t="shared" si="147"/>
        <v>0</v>
      </c>
      <c r="DU212" s="10">
        <f t="shared" si="148"/>
        <v>0</v>
      </c>
      <c r="DV212" s="9">
        <f t="shared" si="149"/>
        <v>0</v>
      </c>
      <c r="DW212" s="9">
        <f t="shared" si="150"/>
        <v>0</v>
      </c>
      <c r="DX212" s="9">
        <f t="shared" si="151"/>
        <v>0</v>
      </c>
      <c r="DY212" s="10">
        <f t="shared" si="152"/>
        <v>0</v>
      </c>
      <c r="DZ212" s="9">
        <f t="shared" si="153"/>
        <v>0</v>
      </c>
      <c r="EA212" s="10">
        <f t="shared" si="154"/>
        <v>0</v>
      </c>
      <c r="EB212" s="9">
        <f t="shared" si="155"/>
        <v>0</v>
      </c>
      <c r="EC212" s="9">
        <f t="shared" si="156"/>
        <v>1</v>
      </c>
      <c r="ED212" s="9">
        <f t="shared" si="157"/>
        <v>1</v>
      </c>
      <c r="EE212" s="9">
        <f t="shared" si="158"/>
        <v>0</v>
      </c>
      <c r="EF212" s="9">
        <v>1</v>
      </c>
      <c r="EG212" s="9">
        <f t="shared" si="159"/>
        <v>0</v>
      </c>
      <c r="EH212" s="9">
        <f t="shared" si="160"/>
        <v>0</v>
      </c>
      <c r="EI212" s="9">
        <f t="shared" si="161"/>
        <v>0</v>
      </c>
      <c r="EJ212" s="9">
        <f t="shared" si="162"/>
        <v>0</v>
      </c>
      <c r="EK212" s="9">
        <f t="shared" si="163"/>
        <v>1</v>
      </c>
      <c r="EL212" s="9">
        <f t="shared" si="164"/>
        <v>0</v>
      </c>
      <c r="EM212" s="9">
        <f t="shared" si="165"/>
        <v>0</v>
      </c>
      <c r="EN212" s="9">
        <f t="shared" si="166"/>
        <v>1</v>
      </c>
      <c r="EO212" s="9">
        <f t="shared" si="167"/>
        <v>0</v>
      </c>
      <c r="EP212" s="9">
        <f t="shared" si="168"/>
        <v>1</v>
      </c>
      <c r="EQ212" s="9">
        <f t="shared" si="169"/>
        <v>0</v>
      </c>
      <c r="ER212" s="9">
        <f t="shared" si="170"/>
        <v>0</v>
      </c>
      <c r="ES212" s="9">
        <f t="shared" si="171"/>
        <v>0</v>
      </c>
      <c r="ET212" s="10">
        <f t="shared" si="172"/>
        <v>0</v>
      </c>
      <c r="EU212" s="10">
        <f t="shared" si="173"/>
        <v>0</v>
      </c>
      <c r="EV212" s="10">
        <f t="shared" si="174"/>
        <v>0</v>
      </c>
      <c r="EW212" s="10">
        <f t="shared" si="175"/>
        <v>0</v>
      </c>
      <c r="EX212" s="10">
        <f t="shared" si="176"/>
        <v>0</v>
      </c>
      <c r="EY212" s="10">
        <f t="shared" si="177"/>
        <v>0</v>
      </c>
      <c r="EZ212" s="10">
        <f t="shared" si="178"/>
        <v>1</v>
      </c>
      <c r="FA212" s="10">
        <f t="shared" si="179"/>
        <v>0</v>
      </c>
      <c r="FB212" s="10">
        <f t="shared" si="180"/>
        <v>0</v>
      </c>
      <c r="FC212" s="10">
        <f t="shared" si="181"/>
        <v>0</v>
      </c>
      <c r="FD212" s="10">
        <f t="shared" si="182"/>
        <v>0</v>
      </c>
      <c r="FE212" s="10">
        <f t="shared" si="183"/>
        <v>0</v>
      </c>
    </row>
    <row r="213" spans="1:161">
      <c r="A213" t="s">
        <v>594</v>
      </c>
      <c r="D213">
        <v>0</v>
      </c>
      <c r="E213">
        <v>0</v>
      </c>
      <c r="F213" t="s">
        <v>595</v>
      </c>
      <c r="G213" t="s">
        <v>596</v>
      </c>
      <c r="H213" t="s">
        <v>594</v>
      </c>
      <c r="I213" s="8">
        <v>1</v>
      </c>
      <c r="J213" s="7" t="s">
        <v>1149</v>
      </c>
      <c r="K213" s="7" t="s">
        <v>1128</v>
      </c>
      <c r="L213" s="8">
        <v>0</v>
      </c>
      <c r="M213" s="8">
        <v>0</v>
      </c>
      <c r="N213" s="8">
        <v>0</v>
      </c>
      <c r="O213" s="8">
        <v>0</v>
      </c>
      <c r="P213" s="8">
        <v>0</v>
      </c>
      <c r="Q213" s="8">
        <v>0</v>
      </c>
      <c r="R213" s="8">
        <v>0</v>
      </c>
      <c r="S213" s="8">
        <v>0</v>
      </c>
      <c r="T213" s="8">
        <v>0</v>
      </c>
      <c r="U213" s="8">
        <v>0</v>
      </c>
      <c r="V213" s="8">
        <v>0</v>
      </c>
      <c r="W213" s="8">
        <v>0</v>
      </c>
      <c r="X213" s="8">
        <v>0</v>
      </c>
      <c r="Y213" s="8">
        <v>0</v>
      </c>
      <c r="Z213" s="8">
        <v>0</v>
      </c>
      <c r="AA213" s="8">
        <v>0</v>
      </c>
      <c r="AB213" s="7" t="s">
        <v>1142</v>
      </c>
      <c r="AC213" s="1">
        <v>0</v>
      </c>
      <c r="AD213" s="1">
        <v>0</v>
      </c>
      <c r="AE213" s="7" t="s">
        <v>1136</v>
      </c>
      <c r="AF213" s="8">
        <v>71214803378</v>
      </c>
      <c r="AG213" s="8"/>
      <c r="AH213" s="7" t="s">
        <v>896</v>
      </c>
      <c r="AI213" s="8"/>
      <c r="AJ213" s="8"/>
      <c r="AK213" s="8"/>
      <c r="AL213" s="8"/>
      <c r="AM213" s="8"/>
      <c r="AN213" s="8"/>
      <c r="AO213" s="36" t="s">
        <v>896</v>
      </c>
      <c r="AP213" s="36" t="s">
        <v>896</v>
      </c>
      <c r="AQ213" s="36" t="s">
        <v>896</v>
      </c>
      <c r="AR213" s="36" t="s">
        <v>896</v>
      </c>
      <c r="AS213" s="36" t="s">
        <v>896</v>
      </c>
      <c r="AT213" s="36" t="s">
        <v>896</v>
      </c>
      <c r="AU213" s="36" t="s">
        <v>896</v>
      </c>
      <c r="AV213" s="36" t="s">
        <v>896</v>
      </c>
      <c r="AW213" s="36" t="s">
        <v>896</v>
      </c>
      <c r="AX213" s="36" t="s">
        <v>896</v>
      </c>
      <c r="AY213" s="36" t="s">
        <v>896</v>
      </c>
      <c r="AZ213" s="36" t="s">
        <v>896</v>
      </c>
      <c r="BA213" s="36" t="s">
        <v>896</v>
      </c>
      <c r="BB213" s="36" t="s">
        <v>896</v>
      </c>
      <c r="BC213" s="36" t="s">
        <v>896</v>
      </c>
      <c r="BD213" s="36" t="s">
        <v>896</v>
      </c>
      <c r="BE213" s="36" t="s">
        <v>896</v>
      </c>
      <c r="BF213" s="36" t="s">
        <v>896</v>
      </c>
      <c r="BG213" s="36" t="s">
        <v>896</v>
      </c>
      <c r="BH213" s="36" t="s">
        <v>896</v>
      </c>
      <c r="BI213" s="36" t="s">
        <v>896</v>
      </c>
      <c r="BJ213" s="36" t="s">
        <v>896</v>
      </c>
      <c r="BK213" s="36" t="s">
        <v>896</v>
      </c>
      <c r="BL213" s="36" t="s">
        <v>896</v>
      </c>
      <c r="BM213" s="8">
        <v>1.3799999578623101E-5</v>
      </c>
      <c r="BN213" s="8" t="s">
        <v>896</v>
      </c>
      <c r="BO213" t="s">
        <v>594</v>
      </c>
      <c r="BP213" s="8">
        <v>0</v>
      </c>
      <c r="BQ213" s="8">
        <v>0</v>
      </c>
      <c r="BR213" s="8">
        <v>0</v>
      </c>
      <c r="BS213" s="8">
        <v>0</v>
      </c>
      <c r="BT213" s="8"/>
      <c r="BU213" s="8"/>
      <c r="BV213" s="8"/>
      <c r="BW213" s="8"/>
      <c r="BX213" s="8">
        <v>3.4386161928219063E-4</v>
      </c>
      <c r="BY213" s="8"/>
      <c r="BZ213" s="8">
        <v>4</v>
      </c>
      <c r="CA213" s="7" t="s">
        <v>896</v>
      </c>
      <c r="CB213" s="8">
        <v>71214803378</v>
      </c>
      <c r="CC213" s="8">
        <v>237.60018539428711</v>
      </c>
      <c r="CD213" s="8"/>
      <c r="CE213" s="8"/>
      <c r="CF213" s="8">
        <v>0.25</v>
      </c>
      <c r="CG213" s="8">
        <v>7243261.4276512396</v>
      </c>
      <c r="CH213" s="8">
        <v>0</v>
      </c>
      <c r="CI213" s="8" t="s">
        <v>1148</v>
      </c>
      <c r="CJ213" s="8">
        <v>0</v>
      </c>
      <c r="CK213" s="8">
        <v>0</v>
      </c>
      <c r="CL213" s="8">
        <v>1</v>
      </c>
      <c r="CM213" s="8">
        <v>0</v>
      </c>
      <c r="CN213" s="8">
        <v>0</v>
      </c>
      <c r="CO213" s="8">
        <v>0</v>
      </c>
      <c r="CP213" s="8">
        <v>0</v>
      </c>
      <c r="CQ213" s="8">
        <v>0</v>
      </c>
      <c r="CR213" s="8">
        <v>0</v>
      </c>
      <c r="CS213" s="8">
        <v>0</v>
      </c>
      <c r="CT213" s="8">
        <v>0</v>
      </c>
      <c r="CU213" s="8">
        <v>1</v>
      </c>
      <c r="CV213" s="8">
        <v>0</v>
      </c>
      <c r="CW213" s="8">
        <v>0</v>
      </c>
      <c r="CX213" s="8">
        <v>0</v>
      </c>
      <c r="CY213" s="8">
        <v>0</v>
      </c>
      <c r="CZ213" s="9" t="str">
        <f>IFERROR(VLOOKUP(A213,'FSI2020 Results'!B:H,4,0),"")</f>
        <v/>
      </c>
      <c r="DA213" s="9" t="str">
        <f>IFERROR(VLOOKUP(A213,'FSI2020 Results'!B:H,5,0),"")</f>
        <v/>
      </c>
      <c r="DB213" s="9" t="str">
        <f>IFERROR(VLOOKUP(A213,'FSI2020 Results'!B:H,6,0),"")</f>
        <v/>
      </c>
      <c r="DC213" s="9" t="str">
        <f>IFERROR(VLOOKUP($A213,'SS2020'!$A:$AB,24,0),"")</f>
        <v/>
      </c>
      <c r="DD213" s="9" t="str">
        <f>IFERROR(VLOOKUP($A213,'SS2020'!$A:$AB,25,0),"")</f>
        <v/>
      </c>
      <c r="DE213" s="9" t="str">
        <f>IFERROR(VLOOKUP($A213,'SS2020'!$A:$AB,26,0),"")</f>
        <v/>
      </c>
      <c r="DF213" s="9" t="str">
        <f>IFERROR(VLOOKUP($A213,'SS2020'!$A:$AB,27,0),"")</f>
        <v/>
      </c>
      <c r="DG213" s="39">
        <f>IFERROR(VLOOKUP(A213,'GSW2020'!A:D,4,0),"")</f>
        <v>1.3817933904647361E-5</v>
      </c>
      <c r="DH213" s="9">
        <f>IFERROR(VLOOKUP(A213,'GSW2020'!A:E,5,0),"")</f>
        <v>7243261.5</v>
      </c>
      <c r="DI213" s="9">
        <f t="shared" si="138"/>
        <v>1</v>
      </c>
      <c r="DJ213" s="9">
        <f t="shared" si="139"/>
        <v>0</v>
      </c>
      <c r="DK213" s="9" t="str">
        <f>IFERROR(IF(INDEX('FSI2020 Results'!A:A,MATCH('Country characteristics'!A164,'FSI2020 Results'!B:B,0))&lt;11,1,0),"")</f>
        <v/>
      </c>
      <c r="DL213" s="9" t="str">
        <f>IFERROR(IF(INDEX('FSI2020 Results'!A:A,MATCH('Country characteristics'!A164,'FSI2020 Results'!B:B,0))&lt;16,1,0),"")</f>
        <v/>
      </c>
      <c r="DM213" s="10">
        <f t="shared" si="140"/>
        <v>0</v>
      </c>
      <c r="DN213" s="9">
        <f t="shared" si="141"/>
        <v>0</v>
      </c>
      <c r="DO213" s="9">
        <f t="shared" si="142"/>
        <v>0</v>
      </c>
      <c r="DP213" s="10">
        <f t="shared" si="143"/>
        <v>0</v>
      </c>
      <c r="DQ213" s="9">
        <f t="shared" si="144"/>
        <v>0</v>
      </c>
      <c r="DR213" s="9">
        <f t="shared" si="145"/>
        <v>0</v>
      </c>
      <c r="DS213" s="9">
        <f t="shared" si="146"/>
        <v>0</v>
      </c>
      <c r="DT213" s="10">
        <f t="shared" si="147"/>
        <v>0</v>
      </c>
      <c r="DU213" s="10">
        <f t="shared" si="148"/>
        <v>0</v>
      </c>
      <c r="DV213" s="9">
        <f t="shared" si="149"/>
        <v>0</v>
      </c>
      <c r="DW213" s="9">
        <f t="shared" si="150"/>
        <v>0</v>
      </c>
      <c r="DX213" s="9">
        <f t="shared" si="151"/>
        <v>0</v>
      </c>
      <c r="DY213" s="10">
        <f t="shared" si="152"/>
        <v>0</v>
      </c>
      <c r="DZ213" s="9">
        <f t="shared" si="153"/>
        <v>0</v>
      </c>
      <c r="EA213" s="10">
        <f t="shared" si="154"/>
        <v>0</v>
      </c>
      <c r="EB213" s="9">
        <f t="shared" si="155"/>
        <v>0</v>
      </c>
      <c r="EC213" s="9">
        <f t="shared" si="156"/>
        <v>1</v>
      </c>
      <c r="ED213" s="9">
        <f t="shared" si="157"/>
        <v>1</v>
      </c>
      <c r="EE213" s="9">
        <f t="shared" si="158"/>
        <v>0</v>
      </c>
      <c r="EF213" s="9">
        <v>1</v>
      </c>
      <c r="EG213" s="9">
        <f t="shared" si="159"/>
        <v>0</v>
      </c>
      <c r="EH213" s="9">
        <f t="shared" si="160"/>
        <v>0</v>
      </c>
      <c r="EI213" s="9">
        <f t="shared" si="161"/>
        <v>0</v>
      </c>
      <c r="EJ213" s="9">
        <f t="shared" si="162"/>
        <v>1</v>
      </c>
      <c r="EK213" s="9">
        <f t="shared" si="163"/>
        <v>0</v>
      </c>
      <c r="EL213" s="9">
        <f t="shared" si="164"/>
        <v>0</v>
      </c>
      <c r="EM213" s="9">
        <f t="shared" si="165"/>
        <v>0</v>
      </c>
      <c r="EN213" s="9">
        <f t="shared" si="166"/>
        <v>0</v>
      </c>
      <c r="EO213" s="9">
        <f t="shared" si="167"/>
        <v>0</v>
      </c>
      <c r="EP213" s="9">
        <f t="shared" si="168"/>
        <v>0</v>
      </c>
      <c r="EQ213" s="9">
        <f t="shared" si="169"/>
        <v>1</v>
      </c>
      <c r="ER213" s="9">
        <f t="shared" si="170"/>
        <v>0</v>
      </c>
      <c r="ES213" s="9">
        <f t="shared" si="171"/>
        <v>0</v>
      </c>
      <c r="ET213" s="10">
        <f t="shared" si="172"/>
        <v>0</v>
      </c>
      <c r="EU213" s="10">
        <f t="shared" si="173"/>
        <v>0</v>
      </c>
      <c r="EV213" s="10">
        <f t="shared" si="174"/>
        <v>0</v>
      </c>
      <c r="EW213" s="10">
        <f t="shared" si="175"/>
        <v>1</v>
      </c>
      <c r="EX213" s="10">
        <f t="shared" si="176"/>
        <v>0</v>
      </c>
      <c r="EY213" s="10">
        <f t="shared" si="177"/>
        <v>0</v>
      </c>
      <c r="EZ213" s="10">
        <f t="shared" si="178"/>
        <v>0</v>
      </c>
      <c r="FA213" s="10">
        <f t="shared" si="179"/>
        <v>1</v>
      </c>
      <c r="FB213" s="10">
        <f t="shared" si="180"/>
        <v>0</v>
      </c>
      <c r="FC213" s="10">
        <f t="shared" si="181"/>
        <v>0</v>
      </c>
      <c r="FD213" s="10">
        <f t="shared" si="182"/>
        <v>0</v>
      </c>
      <c r="FE213" s="10">
        <f t="shared" si="183"/>
        <v>0</v>
      </c>
    </row>
    <row r="214" spans="1:161">
      <c r="A214" t="s">
        <v>519</v>
      </c>
      <c r="D214">
        <v>0</v>
      </c>
      <c r="E214">
        <v>0</v>
      </c>
      <c r="F214" t="s">
        <v>520</v>
      </c>
      <c r="G214" t="s">
        <v>521</v>
      </c>
      <c r="H214" t="s">
        <v>519</v>
      </c>
      <c r="I214" s="8">
        <v>1</v>
      </c>
      <c r="J214" s="7" t="s">
        <v>1135</v>
      </c>
      <c r="K214" s="7" t="s">
        <v>1128</v>
      </c>
      <c r="L214" s="8">
        <v>0</v>
      </c>
      <c r="M214" s="8">
        <v>0</v>
      </c>
      <c r="N214" s="8">
        <v>0</v>
      </c>
      <c r="O214" s="8">
        <v>1</v>
      </c>
      <c r="P214" s="8">
        <v>0</v>
      </c>
      <c r="Q214" s="8">
        <v>0</v>
      </c>
      <c r="R214" s="8">
        <v>0</v>
      </c>
      <c r="S214" s="8">
        <v>0</v>
      </c>
      <c r="T214" s="8">
        <v>0</v>
      </c>
      <c r="U214" s="8">
        <v>0</v>
      </c>
      <c r="V214" s="8">
        <v>0</v>
      </c>
      <c r="W214" s="8">
        <v>0</v>
      </c>
      <c r="X214" s="8">
        <v>0</v>
      </c>
      <c r="Y214" s="8">
        <v>0</v>
      </c>
      <c r="Z214" s="8">
        <v>0</v>
      </c>
      <c r="AA214" s="8">
        <v>1</v>
      </c>
      <c r="AB214" s="7" t="s">
        <v>1135</v>
      </c>
      <c r="AC214" s="1">
        <v>1</v>
      </c>
      <c r="AD214" s="1">
        <v>0</v>
      </c>
      <c r="AE214" s="7" t="s">
        <v>1130</v>
      </c>
      <c r="AF214" s="8">
        <v>14521711634</v>
      </c>
      <c r="AG214" s="8"/>
      <c r="AH214" s="7" t="s">
        <v>896</v>
      </c>
      <c r="AI214" s="8"/>
      <c r="AJ214" s="8"/>
      <c r="AK214" s="8"/>
      <c r="AL214" s="8"/>
      <c r="AM214" s="8"/>
      <c r="AN214" s="8"/>
      <c r="AO214" s="36" t="s">
        <v>896</v>
      </c>
      <c r="AP214" s="36" t="s">
        <v>896</v>
      </c>
      <c r="AQ214" s="36" t="s">
        <v>896</v>
      </c>
      <c r="AR214" s="36" t="s">
        <v>896</v>
      </c>
      <c r="AS214" s="36" t="s">
        <v>896</v>
      </c>
      <c r="AT214" s="36" t="s">
        <v>896</v>
      </c>
      <c r="AU214" s="36" t="s">
        <v>896</v>
      </c>
      <c r="AV214" s="36" t="s">
        <v>896</v>
      </c>
      <c r="AW214" s="36" t="s">
        <v>896</v>
      </c>
      <c r="AX214" s="36" t="s">
        <v>896</v>
      </c>
      <c r="AY214" s="36" t="s">
        <v>896</v>
      </c>
      <c r="AZ214" s="36" t="s">
        <v>896</v>
      </c>
      <c r="BA214" s="36" t="s">
        <v>896</v>
      </c>
      <c r="BB214" s="36" t="s">
        <v>896</v>
      </c>
      <c r="BC214" s="36" t="s">
        <v>896</v>
      </c>
      <c r="BD214" s="36" t="s">
        <v>896</v>
      </c>
      <c r="BE214" s="36" t="s">
        <v>896</v>
      </c>
      <c r="BF214" s="36" t="s">
        <v>896</v>
      </c>
      <c r="BG214" s="36" t="s">
        <v>896</v>
      </c>
      <c r="BH214" s="36" t="s">
        <v>896</v>
      </c>
      <c r="BI214" s="36" t="s">
        <v>896</v>
      </c>
      <c r="BJ214" s="36" t="s">
        <v>896</v>
      </c>
      <c r="BK214" s="36" t="s">
        <v>896</v>
      </c>
      <c r="BL214" s="36" t="s">
        <v>896</v>
      </c>
      <c r="BM214" s="8">
        <v>5.7699999160831794E-5</v>
      </c>
      <c r="BN214" s="8" t="s">
        <v>896</v>
      </c>
      <c r="BO214" t="s">
        <v>519</v>
      </c>
      <c r="BP214" s="8">
        <v>0</v>
      </c>
      <c r="BQ214" s="8">
        <v>0</v>
      </c>
      <c r="BR214" s="8">
        <v>0</v>
      </c>
      <c r="BS214" s="8">
        <v>0</v>
      </c>
      <c r="BT214" s="8"/>
      <c r="BU214" s="8"/>
      <c r="BV214" s="8"/>
      <c r="BW214" s="8"/>
      <c r="BX214" s="8">
        <v>6.8787589420653199E-5</v>
      </c>
      <c r="BY214" s="8"/>
      <c r="BZ214" s="8">
        <v>7</v>
      </c>
      <c r="CA214" s="7" t="s">
        <v>896</v>
      </c>
      <c r="CB214" s="8">
        <v>14521711634</v>
      </c>
      <c r="CC214" s="8">
        <v>599.59515380859375</v>
      </c>
      <c r="CD214" s="8"/>
      <c r="CE214" s="8"/>
      <c r="CF214" s="8">
        <v>0.31999999284744263</v>
      </c>
      <c r="CG214" s="8">
        <v>33931705.146687701</v>
      </c>
      <c r="CH214" s="8">
        <v>0</v>
      </c>
      <c r="CI214" s="8" t="s">
        <v>1014</v>
      </c>
      <c r="CJ214" s="8">
        <v>0</v>
      </c>
      <c r="CK214" s="8">
        <v>0</v>
      </c>
      <c r="CL214" s="8">
        <v>0</v>
      </c>
      <c r="CM214" s="8">
        <v>0</v>
      </c>
      <c r="CN214" s="8">
        <v>0</v>
      </c>
      <c r="CO214" s="8">
        <v>0</v>
      </c>
      <c r="CP214" s="8">
        <v>0</v>
      </c>
      <c r="CQ214" s="8">
        <v>0</v>
      </c>
      <c r="CR214" s="8">
        <v>0</v>
      </c>
      <c r="CS214" s="8">
        <v>0</v>
      </c>
      <c r="CT214" s="8">
        <v>1</v>
      </c>
      <c r="CU214" s="8">
        <v>0</v>
      </c>
      <c r="CV214" s="8">
        <v>0</v>
      </c>
      <c r="CW214" s="8">
        <v>0</v>
      </c>
      <c r="CX214" s="8">
        <v>0</v>
      </c>
      <c r="CY214" s="8">
        <v>0</v>
      </c>
      <c r="CZ214" s="9" t="str">
        <f>IFERROR(VLOOKUP(A214,'FSI2020 Results'!B:H,4,0),"")</f>
        <v/>
      </c>
      <c r="DA214" s="9" t="str">
        <f>IFERROR(VLOOKUP(A214,'FSI2020 Results'!B:H,5,0),"")</f>
        <v/>
      </c>
      <c r="DB214" s="9" t="str">
        <f>IFERROR(VLOOKUP(A214,'FSI2020 Results'!B:H,6,0),"")</f>
        <v/>
      </c>
      <c r="DC214" s="9" t="str">
        <f>IFERROR(VLOOKUP($A214,'SS2020'!$A:$AB,24,0),"")</f>
        <v/>
      </c>
      <c r="DD214" s="9" t="str">
        <f>IFERROR(VLOOKUP($A214,'SS2020'!$A:$AB,25,0),"")</f>
        <v/>
      </c>
      <c r="DE214" s="9" t="str">
        <f>IFERROR(VLOOKUP($A214,'SS2020'!$A:$AB,26,0),"")</f>
        <v/>
      </c>
      <c r="DF214" s="9" t="str">
        <f>IFERROR(VLOOKUP($A214,'SS2020'!$A:$AB,27,0),"")</f>
        <v/>
      </c>
      <c r="DG214" s="39">
        <f>IFERROR(VLOOKUP(A214,'GSW2020'!A:D,4,0),"")</f>
        <v>6.473134271800518E-5</v>
      </c>
      <c r="DH214" s="9">
        <f>IFERROR(VLOOKUP(A214,'GSW2020'!A:E,5,0),"")</f>
        <v>33931704</v>
      </c>
      <c r="DI214" s="9">
        <f t="shared" si="138"/>
        <v>1</v>
      </c>
      <c r="DJ214" s="9">
        <f t="shared" si="139"/>
        <v>0</v>
      </c>
      <c r="DK214" s="9" t="str">
        <f>IFERROR(IF(INDEX('FSI2020 Results'!A:A,MATCH('Country characteristics'!A165,'FSI2020 Results'!B:B,0))&lt;11,1,0),"")</f>
        <v/>
      </c>
      <c r="DL214" s="9" t="str">
        <f>IFERROR(IF(INDEX('FSI2020 Results'!A:A,MATCH('Country characteristics'!A165,'FSI2020 Results'!B:B,0))&lt;16,1,0),"")</f>
        <v/>
      </c>
      <c r="DM214" s="10">
        <f t="shared" si="140"/>
        <v>0</v>
      </c>
      <c r="DN214" s="9">
        <f t="shared" si="141"/>
        <v>0</v>
      </c>
      <c r="DO214" s="9">
        <f t="shared" si="142"/>
        <v>0</v>
      </c>
      <c r="DP214" s="10">
        <f t="shared" si="143"/>
        <v>0</v>
      </c>
      <c r="DQ214" s="9">
        <f t="shared" si="144"/>
        <v>0</v>
      </c>
      <c r="DR214" s="9">
        <f t="shared" si="145"/>
        <v>0</v>
      </c>
      <c r="DS214" s="9">
        <f t="shared" si="146"/>
        <v>0</v>
      </c>
      <c r="DT214" s="10">
        <f t="shared" si="147"/>
        <v>0</v>
      </c>
      <c r="DU214" s="10">
        <f t="shared" si="148"/>
        <v>0</v>
      </c>
      <c r="DV214" s="9">
        <f t="shared" si="149"/>
        <v>0</v>
      </c>
      <c r="DW214" s="9">
        <f t="shared" si="150"/>
        <v>0</v>
      </c>
      <c r="DX214" s="9">
        <f t="shared" si="151"/>
        <v>0</v>
      </c>
      <c r="DY214" s="10">
        <f t="shared" si="152"/>
        <v>0</v>
      </c>
      <c r="DZ214" s="9">
        <f t="shared" si="153"/>
        <v>0</v>
      </c>
      <c r="EA214" s="10">
        <f t="shared" si="154"/>
        <v>0</v>
      </c>
      <c r="EB214" s="9">
        <f t="shared" si="155"/>
        <v>0</v>
      </c>
      <c r="EC214" s="9">
        <f t="shared" si="156"/>
        <v>1</v>
      </c>
      <c r="ED214" s="9">
        <f t="shared" si="157"/>
        <v>1</v>
      </c>
      <c r="EE214" s="9">
        <f t="shared" si="158"/>
        <v>0</v>
      </c>
      <c r="EF214" s="9">
        <v>1</v>
      </c>
      <c r="EG214" s="9">
        <f t="shared" si="159"/>
        <v>0</v>
      </c>
      <c r="EH214" s="9">
        <f t="shared" si="160"/>
        <v>0</v>
      </c>
      <c r="EI214" s="9">
        <f t="shared" si="161"/>
        <v>0</v>
      </c>
      <c r="EJ214" s="9">
        <f t="shared" si="162"/>
        <v>0</v>
      </c>
      <c r="EK214" s="9">
        <f t="shared" si="163"/>
        <v>1</v>
      </c>
      <c r="EL214" s="9">
        <f t="shared" si="164"/>
        <v>0</v>
      </c>
      <c r="EM214" s="9">
        <f t="shared" si="165"/>
        <v>0</v>
      </c>
      <c r="EN214" s="9">
        <f t="shared" si="166"/>
        <v>1</v>
      </c>
      <c r="EO214" s="9">
        <f t="shared" si="167"/>
        <v>0</v>
      </c>
      <c r="EP214" s="9">
        <f t="shared" si="168"/>
        <v>0</v>
      </c>
      <c r="EQ214" s="9">
        <f t="shared" si="169"/>
        <v>0</v>
      </c>
      <c r="ER214" s="9">
        <f t="shared" si="170"/>
        <v>1</v>
      </c>
      <c r="ES214" s="9">
        <f t="shared" si="171"/>
        <v>0</v>
      </c>
      <c r="ET214" s="10">
        <f t="shared" si="172"/>
        <v>0</v>
      </c>
      <c r="EU214" s="10">
        <f t="shared" si="173"/>
        <v>0</v>
      </c>
      <c r="EV214" s="10">
        <f t="shared" si="174"/>
        <v>0</v>
      </c>
      <c r="EW214" s="10">
        <f t="shared" si="175"/>
        <v>0</v>
      </c>
      <c r="EX214" s="10">
        <f t="shared" si="176"/>
        <v>0</v>
      </c>
      <c r="EY214" s="10">
        <f t="shared" si="177"/>
        <v>0</v>
      </c>
      <c r="EZ214" s="10">
        <f t="shared" si="178"/>
        <v>1</v>
      </c>
      <c r="FA214" s="10">
        <f t="shared" si="179"/>
        <v>0</v>
      </c>
      <c r="FB214" s="10">
        <f t="shared" si="180"/>
        <v>0</v>
      </c>
      <c r="FC214" s="10">
        <f t="shared" si="181"/>
        <v>0</v>
      </c>
      <c r="FD214" s="10">
        <f t="shared" si="182"/>
        <v>0</v>
      </c>
      <c r="FE214" s="10">
        <f t="shared" si="183"/>
        <v>0</v>
      </c>
    </row>
    <row r="215" spans="1:161">
      <c r="A215" t="s">
        <v>719</v>
      </c>
      <c r="D215">
        <v>0</v>
      </c>
      <c r="E215">
        <v>0</v>
      </c>
      <c r="F215" t="s">
        <v>720</v>
      </c>
      <c r="G215" t="s">
        <v>721</v>
      </c>
      <c r="H215" t="s">
        <v>719</v>
      </c>
      <c r="I215" s="8">
        <v>1</v>
      </c>
      <c r="J215" s="7" t="s">
        <v>1149</v>
      </c>
      <c r="K215" s="7" t="s">
        <v>1128</v>
      </c>
      <c r="L215" s="8">
        <v>0</v>
      </c>
      <c r="M215" s="8">
        <v>0</v>
      </c>
      <c r="N215" s="8">
        <v>0</v>
      </c>
      <c r="O215" s="8">
        <v>0</v>
      </c>
      <c r="P215" s="8">
        <v>0</v>
      </c>
      <c r="Q215" s="8">
        <v>0</v>
      </c>
      <c r="R215" s="8">
        <v>0</v>
      </c>
      <c r="S215" s="8">
        <v>0</v>
      </c>
      <c r="T215" s="8">
        <v>0</v>
      </c>
      <c r="U215" s="8">
        <v>0</v>
      </c>
      <c r="V215" s="8">
        <v>0</v>
      </c>
      <c r="W215" s="8">
        <v>0</v>
      </c>
      <c r="X215" s="8">
        <v>0</v>
      </c>
      <c r="Y215" s="8">
        <v>0</v>
      </c>
      <c r="Z215" s="8">
        <v>0</v>
      </c>
      <c r="AA215" s="8">
        <v>0</v>
      </c>
      <c r="AB215" s="7" t="s">
        <v>1150</v>
      </c>
      <c r="AC215" s="1">
        <v>0</v>
      </c>
      <c r="AD215" s="1">
        <v>0</v>
      </c>
      <c r="AE215" s="7" t="s">
        <v>1166</v>
      </c>
      <c r="AF215" s="8">
        <v>29040398982</v>
      </c>
      <c r="AG215" s="8"/>
      <c r="AH215" s="7" t="s">
        <v>896</v>
      </c>
      <c r="AI215" s="8"/>
      <c r="AJ215" s="8"/>
      <c r="AK215" s="8"/>
      <c r="AL215" s="8"/>
      <c r="AM215" s="8"/>
      <c r="AN215" s="8"/>
      <c r="AO215" s="36" t="s">
        <v>896</v>
      </c>
      <c r="AP215" s="36" t="s">
        <v>896</v>
      </c>
      <c r="AQ215" s="36" t="s">
        <v>896</v>
      </c>
      <c r="AR215" s="36" t="s">
        <v>896</v>
      </c>
      <c r="AS215" s="36" t="s">
        <v>896</v>
      </c>
      <c r="AT215" s="36" t="s">
        <v>896</v>
      </c>
      <c r="AU215" s="36" t="s">
        <v>896</v>
      </c>
      <c r="AV215" s="36" t="s">
        <v>896</v>
      </c>
      <c r="AW215" s="36" t="s">
        <v>896</v>
      </c>
      <c r="AX215" s="36" t="s">
        <v>896</v>
      </c>
      <c r="AY215" s="36" t="s">
        <v>896</v>
      </c>
      <c r="AZ215" s="36" t="s">
        <v>896</v>
      </c>
      <c r="BA215" s="36" t="s">
        <v>896</v>
      </c>
      <c r="BB215" s="36" t="s">
        <v>896</v>
      </c>
      <c r="BC215" s="36" t="s">
        <v>896</v>
      </c>
      <c r="BD215" s="36" t="s">
        <v>896</v>
      </c>
      <c r="BE215" s="36" t="s">
        <v>896</v>
      </c>
      <c r="BF215" s="36" t="s">
        <v>896</v>
      </c>
      <c r="BG215" s="36" t="s">
        <v>896</v>
      </c>
      <c r="BH215" s="36" t="s">
        <v>896</v>
      </c>
      <c r="BI215" s="36" t="s">
        <v>896</v>
      </c>
      <c r="BJ215" s="36" t="s">
        <v>896</v>
      </c>
      <c r="BK215" s="36" t="s">
        <v>896</v>
      </c>
      <c r="BL215" s="36" t="s">
        <v>896</v>
      </c>
      <c r="BM215" s="8">
        <v>1.3300000318849925E-5</v>
      </c>
      <c r="BN215" s="8" t="s">
        <v>896</v>
      </c>
      <c r="BO215" t="s">
        <v>719</v>
      </c>
      <c r="BP215" s="8">
        <v>0</v>
      </c>
      <c r="BQ215" s="8">
        <v>0</v>
      </c>
      <c r="BR215" s="8">
        <v>0</v>
      </c>
      <c r="BS215" s="8">
        <v>0</v>
      </c>
      <c r="BT215" s="8"/>
      <c r="BU215" s="8"/>
      <c r="BV215" s="8"/>
      <c r="BW215" s="8"/>
      <c r="BX215" s="8">
        <v>1.3793328501489326E-5</v>
      </c>
      <c r="BY215" s="8"/>
      <c r="BZ215" s="8">
        <v>0</v>
      </c>
      <c r="CA215" s="7" t="s">
        <v>896</v>
      </c>
      <c r="CB215" s="8">
        <v>29040398982</v>
      </c>
      <c r="CC215" s="8">
        <v>0</v>
      </c>
      <c r="CD215" s="8"/>
      <c r="CE215" s="8"/>
      <c r="CF215" s="8">
        <v>0.2</v>
      </c>
      <c r="CG215" s="8"/>
      <c r="CH215" s="8">
        <v>0</v>
      </c>
      <c r="CI215" s="8" t="s">
        <v>1148</v>
      </c>
      <c r="CJ215" s="8">
        <v>0</v>
      </c>
      <c r="CK215" s="8">
        <v>0</v>
      </c>
      <c r="CL215" s="8">
        <v>1</v>
      </c>
      <c r="CM215" s="8">
        <v>0</v>
      </c>
      <c r="CN215" s="8">
        <v>0</v>
      </c>
      <c r="CO215" s="8">
        <v>0</v>
      </c>
      <c r="CP215" s="8">
        <v>0</v>
      </c>
      <c r="CQ215" s="8">
        <v>0</v>
      </c>
      <c r="CR215" s="8">
        <v>0</v>
      </c>
      <c r="CS215" s="8">
        <v>0</v>
      </c>
      <c r="CT215" s="8">
        <v>0</v>
      </c>
      <c r="CU215" s="8">
        <v>1</v>
      </c>
      <c r="CV215" s="8">
        <v>0</v>
      </c>
      <c r="CW215" s="8">
        <v>0</v>
      </c>
      <c r="CX215" s="8">
        <v>0</v>
      </c>
      <c r="CY215" s="8">
        <v>0</v>
      </c>
      <c r="CZ215" s="9" t="str">
        <f>IFERROR(VLOOKUP(A215,'FSI2020 Results'!B:H,4,0),"")</f>
        <v/>
      </c>
      <c r="DA215" s="9" t="str">
        <f>IFERROR(VLOOKUP(A215,'FSI2020 Results'!B:H,5,0),"")</f>
        <v/>
      </c>
      <c r="DB215" s="9" t="str">
        <f>IFERROR(VLOOKUP(A215,'FSI2020 Results'!B:H,6,0),"")</f>
        <v/>
      </c>
      <c r="DC215" s="9" t="str">
        <f>IFERROR(VLOOKUP($A215,'SS2020'!$A:$AB,24,0),"")</f>
        <v/>
      </c>
      <c r="DD215" s="9" t="str">
        <f>IFERROR(VLOOKUP($A215,'SS2020'!$A:$AB,25,0),"")</f>
        <v/>
      </c>
      <c r="DE215" s="9" t="str">
        <f>IFERROR(VLOOKUP($A215,'SS2020'!$A:$AB,26,0),"")</f>
        <v/>
      </c>
      <c r="DF215" s="9" t="str">
        <f>IFERROR(VLOOKUP($A215,'SS2020'!$A:$AB,27,0),"")</f>
        <v/>
      </c>
      <c r="DG215" s="39">
        <f>IFERROR(VLOOKUP(A215,'GSW2020'!A:D,4,0),"")</f>
        <v>1.4274361319621676E-6</v>
      </c>
      <c r="DH215" s="9">
        <f>IFERROR(VLOOKUP(A215,'GSW2020'!A:E,5,0),"")</f>
        <v>748251.75</v>
      </c>
      <c r="DI215" s="9">
        <f t="shared" si="138"/>
        <v>1</v>
      </c>
      <c r="DJ215" s="9">
        <f t="shared" si="139"/>
        <v>0</v>
      </c>
      <c r="DK215" s="9" t="str">
        <f>IFERROR(IF(INDEX('FSI2020 Results'!A:A,MATCH('Country characteristics'!A167,'FSI2020 Results'!B:B,0))&lt;11,1,0),"")</f>
        <v/>
      </c>
      <c r="DL215" s="9" t="str">
        <f>IFERROR(IF(INDEX('FSI2020 Results'!A:A,MATCH('Country characteristics'!A167,'FSI2020 Results'!B:B,0))&lt;16,1,0),"")</f>
        <v/>
      </c>
      <c r="DM215" s="10">
        <f t="shared" si="140"/>
        <v>0</v>
      </c>
      <c r="DN215" s="9">
        <f t="shared" si="141"/>
        <v>0</v>
      </c>
      <c r="DO215" s="9">
        <f t="shared" si="142"/>
        <v>0</v>
      </c>
      <c r="DP215" s="10">
        <f t="shared" si="143"/>
        <v>0</v>
      </c>
      <c r="DQ215" s="9">
        <f t="shared" si="144"/>
        <v>0</v>
      </c>
      <c r="DR215" s="9">
        <f t="shared" si="145"/>
        <v>0</v>
      </c>
      <c r="DS215" s="9">
        <f t="shared" si="146"/>
        <v>0</v>
      </c>
      <c r="DT215" s="10">
        <f t="shared" si="147"/>
        <v>0</v>
      </c>
      <c r="DU215" s="10">
        <f t="shared" si="148"/>
        <v>0</v>
      </c>
      <c r="DV215" s="9">
        <f t="shared" si="149"/>
        <v>0</v>
      </c>
      <c r="DW215" s="9">
        <f t="shared" si="150"/>
        <v>0</v>
      </c>
      <c r="DX215" s="9">
        <f t="shared" si="151"/>
        <v>0</v>
      </c>
      <c r="DY215" s="10">
        <f t="shared" si="152"/>
        <v>0</v>
      </c>
      <c r="DZ215" s="9">
        <f t="shared" si="153"/>
        <v>0</v>
      </c>
      <c r="EA215" s="10">
        <f t="shared" si="154"/>
        <v>0</v>
      </c>
      <c r="EB215" s="9">
        <f t="shared" si="155"/>
        <v>0</v>
      </c>
      <c r="EC215" s="9">
        <f t="shared" si="156"/>
        <v>1</v>
      </c>
      <c r="ED215" s="9">
        <f t="shared" si="157"/>
        <v>1</v>
      </c>
      <c r="EE215" s="9">
        <f t="shared" si="158"/>
        <v>0</v>
      </c>
      <c r="EF215" s="9">
        <v>1</v>
      </c>
      <c r="EG215" s="9">
        <f t="shared" si="159"/>
        <v>1</v>
      </c>
      <c r="EH215" s="9">
        <f t="shared" si="160"/>
        <v>0</v>
      </c>
      <c r="EI215" s="9">
        <f t="shared" si="161"/>
        <v>0</v>
      </c>
      <c r="EJ215" s="9">
        <f t="shared" si="162"/>
        <v>0</v>
      </c>
      <c r="EK215" s="9">
        <f t="shared" si="163"/>
        <v>0</v>
      </c>
      <c r="EL215" s="9">
        <f t="shared" si="164"/>
        <v>0</v>
      </c>
      <c r="EM215" s="9">
        <f t="shared" si="165"/>
        <v>0</v>
      </c>
      <c r="EN215" s="9">
        <f t="shared" si="166"/>
        <v>0</v>
      </c>
      <c r="EO215" s="9">
        <f t="shared" si="167"/>
        <v>0</v>
      </c>
      <c r="EP215" s="9">
        <f t="shared" si="168"/>
        <v>1</v>
      </c>
      <c r="EQ215" s="9">
        <f t="shared" si="169"/>
        <v>0</v>
      </c>
      <c r="ER215" s="9">
        <f t="shared" si="170"/>
        <v>0</v>
      </c>
      <c r="ES215" s="9">
        <f t="shared" si="171"/>
        <v>0</v>
      </c>
      <c r="ET215" s="10">
        <f t="shared" si="172"/>
        <v>0</v>
      </c>
      <c r="EU215" s="10">
        <f t="shared" si="173"/>
        <v>0</v>
      </c>
      <c r="EV215" s="10">
        <f t="shared" si="174"/>
        <v>0</v>
      </c>
      <c r="EW215" s="10">
        <f t="shared" si="175"/>
        <v>1</v>
      </c>
      <c r="EX215" s="10">
        <f t="shared" si="176"/>
        <v>0</v>
      </c>
      <c r="EY215" s="10">
        <f t="shared" si="177"/>
        <v>0</v>
      </c>
      <c r="EZ215" s="10">
        <f t="shared" si="178"/>
        <v>0</v>
      </c>
      <c r="FA215" s="10">
        <f t="shared" si="179"/>
        <v>1</v>
      </c>
      <c r="FB215" s="10">
        <f t="shared" si="180"/>
        <v>0</v>
      </c>
      <c r="FC215" s="10">
        <f t="shared" si="181"/>
        <v>0</v>
      </c>
      <c r="FD215" s="10">
        <f t="shared" si="182"/>
        <v>0</v>
      </c>
      <c r="FE215" s="10">
        <f t="shared" si="183"/>
        <v>0</v>
      </c>
    </row>
    <row r="216" spans="1:161">
      <c r="A216" t="s">
        <v>919</v>
      </c>
      <c r="D216">
        <v>0</v>
      </c>
      <c r="E216">
        <v>0</v>
      </c>
      <c r="F216" t="s">
        <v>920</v>
      </c>
      <c r="G216" t="s">
        <v>921</v>
      </c>
      <c r="H216" t="s">
        <v>919</v>
      </c>
      <c r="I216" s="8"/>
      <c r="J216" s="7" t="s">
        <v>896</v>
      </c>
      <c r="K216" s="7" t="s">
        <v>1128</v>
      </c>
      <c r="L216" s="8">
        <v>0</v>
      </c>
      <c r="M216" s="8">
        <v>0</v>
      </c>
      <c r="N216" s="8">
        <v>1</v>
      </c>
      <c r="O216" s="8">
        <v>0</v>
      </c>
      <c r="P216" s="8">
        <v>0</v>
      </c>
      <c r="Q216" s="8">
        <v>0</v>
      </c>
      <c r="R216" s="8">
        <v>0</v>
      </c>
      <c r="S216" s="8">
        <v>0</v>
      </c>
      <c r="T216" s="8">
        <v>1</v>
      </c>
      <c r="U216" s="8">
        <v>0</v>
      </c>
      <c r="V216" s="8">
        <v>0</v>
      </c>
      <c r="W216" s="8">
        <v>1</v>
      </c>
      <c r="X216" s="8">
        <v>0</v>
      </c>
      <c r="Y216" s="8">
        <v>1</v>
      </c>
      <c r="Z216" s="8">
        <v>0</v>
      </c>
      <c r="AA216" s="8">
        <v>0</v>
      </c>
      <c r="AB216" s="7" t="s">
        <v>896</v>
      </c>
      <c r="AC216" s="1">
        <v>0</v>
      </c>
      <c r="AD216" s="1">
        <v>0</v>
      </c>
      <c r="AE216" s="7" t="s">
        <v>896</v>
      </c>
      <c r="AF216" s="8"/>
      <c r="AG216" s="8"/>
      <c r="AH216" s="7" t="s">
        <v>896</v>
      </c>
      <c r="AI216" s="8"/>
      <c r="AJ216" s="8"/>
      <c r="AK216" s="8"/>
      <c r="AL216" s="8"/>
      <c r="AM216" s="8"/>
      <c r="AN216" s="8"/>
      <c r="AO216" s="36" t="s">
        <v>896</v>
      </c>
      <c r="AP216" s="36" t="s">
        <v>896</v>
      </c>
      <c r="AQ216" s="36" t="s">
        <v>896</v>
      </c>
      <c r="AR216" s="36" t="s">
        <v>896</v>
      </c>
      <c r="AS216" s="36" t="s">
        <v>896</v>
      </c>
      <c r="AT216" s="36" t="s">
        <v>896</v>
      </c>
      <c r="AU216" s="36" t="s">
        <v>896</v>
      </c>
      <c r="AV216" s="36" t="s">
        <v>896</v>
      </c>
      <c r="AW216" s="36" t="s">
        <v>896</v>
      </c>
      <c r="AX216" s="36" t="s">
        <v>896</v>
      </c>
      <c r="AY216" s="36" t="s">
        <v>896</v>
      </c>
      <c r="AZ216" s="36" t="s">
        <v>896</v>
      </c>
      <c r="BA216" s="36" t="s">
        <v>896</v>
      </c>
      <c r="BB216" s="36" t="s">
        <v>896</v>
      </c>
      <c r="BC216" s="36" t="s">
        <v>896</v>
      </c>
      <c r="BD216" s="36" t="s">
        <v>896</v>
      </c>
      <c r="BE216" s="36" t="s">
        <v>896</v>
      </c>
      <c r="BF216" s="36" t="s">
        <v>896</v>
      </c>
      <c r="BG216" s="36" t="s">
        <v>896</v>
      </c>
      <c r="BH216" s="36" t="s">
        <v>896</v>
      </c>
      <c r="BI216" s="36" t="s">
        <v>896</v>
      </c>
      <c r="BJ216" s="36" t="s">
        <v>896</v>
      </c>
      <c r="BK216" s="36" t="s">
        <v>896</v>
      </c>
      <c r="BL216" s="36" t="s">
        <v>896</v>
      </c>
      <c r="BM216" s="8"/>
      <c r="BN216" s="8" t="s">
        <v>896</v>
      </c>
      <c r="BO216" t="s">
        <v>919</v>
      </c>
      <c r="BP216" s="8">
        <v>0</v>
      </c>
      <c r="BQ216" s="8">
        <v>0</v>
      </c>
      <c r="BR216" s="8"/>
      <c r="BS216" s="8">
        <v>0</v>
      </c>
      <c r="BT216" s="8"/>
      <c r="BU216" s="8"/>
      <c r="BV216" s="8"/>
      <c r="BW216" s="8"/>
      <c r="BX216" s="8">
        <v>2.7808853885406916E-7</v>
      </c>
      <c r="BY216" s="8"/>
      <c r="BZ216" s="8"/>
      <c r="CA216" s="7" t="s">
        <v>896</v>
      </c>
      <c r="CB216" s="8">
        <v>3728153355</v>
      </c>
      <c r="CC216" s="8"/>
      <c r="CD216" s="8"/>
      <c r="CE216" s="8"/>
      <c r="CF216" s="8"/>
      <c r="CG216" s="8"/>
      <c r="CH216" s="8">
        <v>0</v>
      </c>
      <c r="CI216" s="8">
        <v>0</v>
      </c>
      <c r="CJ216" s="8">
        <v>0</v>
      </c>
      <c r="CK216" s="8">
        <v>0</v>
      </c>
      <c r="CL216" s="8">
        <v>0</v>
      </c>
      <c r="CM216" s="8">
        <v>0</v>
      </c>
      <c r="CN216" s="8">
        <v>0</v>
      </c>
      <c r="CO216" s="8">
        <v>0</v>
      </c>
      <c r="CP216" s="8">
        <v>0</v>
      </c>
      <c r="CQ216" s="8">
        <v>0</v>
      </c>
      <c r="CR216" s="8">
        <v>0</v>
      </c>
      <c r="CS216" s="8">
        <v>0</v>
      </c>
      <c r="CT216" s="8">
        <v>0</v>
      </c>
      <c r="CU216" s="8">
        <v>0</v>
      </c>
      <c r="CV216" s="8">
        <v>0</v>
      </c>
      <c r="CW216" s="8">
        <v>0</v>
      </c>
      <c r="CX216" s="8">
        <v>0</v>
      </c>
      <c r="CY216" s="8">
        <v>0</v>
      </c>
      <c r="CZ216" s="9" t="str">
        <f>IFERROR(VLOOKUP(A216,'FSI2020 Results'!B:H,4,0),"")</f>
        <v/>
      </c>
      <c r="DA216" s="9" t="str">
        <f>IFERROR(VLOOKUP(A216,'FSI2020 Results'!B:H,5,0),"")</f>
        <v/>
      </c>
      <c r="DB216" s="9" t="str">
        <f>IFERROR(VLOOKUP(A216,'FSI2020 Results'!B:H,6,0),"")</f>
        <v/>
      </c>
      <c r="DC216" s="9" t="str">
        <f>IFERROR(VLOOKUP($A216,'SS2020'!$A:$AB,24,0),"")</f>
        <v/>
      </c>
      <c r="DD216" s="9" t="str">
        <f>IFERROR(VLOOKUP($A216,'SS2020'!$A:$AB,25,0),"")</f>
        <v/>
      </c>
      <c r="DE216" s="9" t="str">
        <f>IFERROR(VLOOKUP($A216,'SS2020'!$A:$AB,26,0),"")</f>
        <v/>
      </c>
      <c r="DF216" s="9" t="str">
        <f>IFERROR(VLOOKUP($A216,'SS2020'!$A:$AB,27,0),"")</f>
        <v/>
      </c>
      <c r="DG216" s="39" t="str">
        <f>IFERROR(VLOOKUP(A216,'GSW2020'!A:D,4,0),"")</f>
        <v/>
      </c>
      <c r="DH216" s="9" t="str">
        <f>IFERROR(VLOOKUP(A216,'GSW2020'!A:E,5,0),"")</f>
        <v/>
      </c>
      <c r="DI216" s="9">
        <f t="shared" si="138"/>
        <v>1</v>
      </c>
      <c r="DJ216" s="9">
        <f t="shared" si="139"/>
        <v>0</v>
      </c>
      <c r="DK216" s="9" t="str">
        <f>IFERROR(IF(INDEX('FSI2020 Results'!A:A,MATCH('Country characteristics'!A169,'FSI2020 Results'!B:B,0))&lt;11,1,0),"")</f>
        <v/>
      </c>
      <c r="DL216" s="9" t="str">
        <f>IFERROR(IF(INDEX('FSI2020 Results'!A:A,MATCH('Country characteristics'!A169,'FSI2020 Results'!B:B,0))&lt;16,1,0),"")</f>
        <v/>
      </c>
      <c r="DM216" s="10">
        <f t="shared" si="140"/>
        <v>0</v>
      </c>
      <c r="DN216" s="9">
        <f t="shared" si="141"/>
        <v>0</v>
      </c>
      <c r="DO216" s="9">
        <f t="shared" si="142"/>
        <v>0</v>
      </c>
      <c r="DP216" s="10">
        <f t="shared" si="143"/>
        <v>1</v>
      </c>
      <c r="DQ216" s="9">
        <f t="shared" si="144"/>
        <v>1</v>
      </c>
      <c r="DR216" s="9">
        <f t="shared" si="145"/>
        <v>0</v>
      </c>
      <c r="DS216" s="9">
        <f t="shared" si="146"/>
        <v>1</v>
      </c>
      <c r="DT216" s="10">
        <f t="shared" si="147"/>
        <v>0</v>
      </c>
      <c r="DU216" s="10">
        <f t="shared" si="148"/>
        <v>1</v>
      </c>
      <c r="DV216" s="9">
        <f t="shared" si="149"/>
        <v>1</v>
      </c>
      <c r="DW216" s="9">
        <f t="shared" si="150"/>
        <v>0</v>
      </c>
      <c r="DX216" s="9">
        <f t="shared" si="151"/>
        <v>0</v>
      </c>
      <c r="DY216" s="10">
        <f t="shared" si="152"/>
        <v>0</v>
      </c>
      <c r="DZ216" s="9">
        <f t="shared" si="153"/>
        <v>0</v>
      </c>
      <c r="EA216" s="10">
        <f t="shared" si="154"/>
        <v>0</v>
      </c>
      <c r="EB216" s="9">
        <f t="shared" si="155"/>
        <v>0</v>
      </c>
      <c r="EC216" s="9">
        <f t="shared" si="156"/>
        <v>0</v>
      </c>
      <c r="ED216" s="9">
        <f t="shared" si="157"/>
        <v>1</v>
      </c>
      <c r="EE216" s="9">
        <f t="shared" si="158"/>
        <v>0</v>
      </c>
      <c r="EF216" s="9">
        <v>1</v>
      </c>
      <c r="EG216" s="9">
        <f t="shared" si="159"/>
        <v>0</v>
      </c>
      <c r="EH216" s="9">
        <f t="shared" si="160"/>
        <v>0</v>
      </c>
      <c r="EI216" s="9">
        <f t="shared" si="161"/>
        <v>0</v>
      </c>
      <c r="EJ216" s="9">
        <f t="shared" si="162"/>
        <v>0</v>
      </c>
      <c r="EK216" s="9">
        <f t="shared" si="163"/>
        <v>0</v>
      </c>
      <c r="EL216" s="9">
        <f t="shared" si="164"/>
        <v>0</v>
      </c>
      <c r="EM216" s="9">
        <f t="shared" si="165"/>
        <v>0</v>
      </c>
      <c r="EN216" s="9">
        <f t="shared" si="166"/>
        <v>0</v>
      </c>
      <c r="EO216" s="9">
        <f t="shared" si="167"/>
        <v>0</v>
      </c>
      <c r="EP216" s="9">
        <f t="shared" si="168"/>
        <v>0</v>
      </c>
      <c r="EQ216" s="9">
        <f t="shared" si="169"/>
        <v>0</v>
      </c>
      <c r="ER216" s="9">
        <f t="shared" si="170"/>
        <v>0</v>
      </c>
      <c r="ES216" s="9">
        <f t="shared" si="171"/>
        <v>0</v>
      </c>
      <c r="ET216" s="10">
        <f t="shared" si="172"/>
        <v>0</v>
      </c>
      <c r="EU216" s="10">
        <f t="shared" si="173"/>
        <v>0</v>
      </c>
      <c r="EV216" s="10">
        <f t="shared" si="174"/>
        <v>0</v>
      </c>
      <c r="EW216" s="10">
        <f t="shared" si="175"/>
        <v>0</v>
      </c>
      <c r="EX216" s="10">
        <f t="shared" si="176"/>
        <v>0</v>
      </c>
      <c r="EY216" s="10">
        <f t="shared" si="177"/>
        <v>0</v>
      </c>
      <c r="EZ216" s="10">
        <f t="shared" si="178"/>
        <v>0</v>
      </c>
      <c r="FA216" s="10">
        <f t="shared" si="179"/>
        <v>0</v>
      </c>
      <c r="FB216" s="10">
        <f t="shared" si="180"/>
        <v>0</v>
      </c>
      <c r="FC216" s="10">
        <f t="shared" si="181"/>
        <v>0</v>
      </c>
      <c r="FD216" s="10">
        <f t="shared" si="182"/>
        <v>0</v>
      </c>
      <c r="FE216" s="10">
        <f t="shared" si="183"/>
        <v>0</v>
      </c>
    </row>
    <row r="217" spans="1:161">
      <c r="A217" t="s">
        <v>576</v>
      </c>
      <c r="D217">
        <v>0</v>
      </c>
      <c r="E217">
        <v>0</v>
      </c>
      <c r="F217" t="s">
        <v>577</v>
      </c>
      <c r="G217" t="s">
        <v>578</v>
      </c>
      <c r="H217" t="s">
        <v>576</v>
      </c>
      <c r="I217" s="8"/>
      <c r="J217" s="7" t="s">
        <v>896</v>
      </c>
      <c r="K217" s="7" t="s">
        <v>1128</v>
      </c>
      <c r="L217" s="8">
        <v>0</v>
      </c>
      <c r="M217" s="8">
        <v>0</v>
      </c>
      <c r="N217" s="8">
        <v>1</v>
      </c>
      <c r="O217" s="8">
        <v>0</v>
      </c>
      <c r="P217" s="8">
        <v>0</v>
      </c>
      <c r="Q217" s="8">
        <v>0</v>
      </c>
      <c r="R217" s="8">
        <v>0</v>
      </c>
      <c r="S217" s="8">
        <v>0</v>
      </c>
      <c r="T217" s="8">
        <v>0</v>
      </c>
      <c r="U217" s="8">
        <v>1</v>
      </c>
      <c r="V217" s="8">
        <v>0</v>
      </c>
      <c r="W217" s="8">
        <v>1</v>
      </c>
      <c r="X217" s="8">
        <v>0</v>
      </c>
      <c r="Y217" s="8">
        <v>0</v>
      </c>
      <c r="Z217" s="8">
        <v>0</v>
      </c>
      <c r="AA217" s="8">
        <v>0</v>
      </c>
      <c r="AB217" s="7" t="s">
        <v>1142</v>
      </c>
      <c r="AC217" s="1">
        <v>0</v>
      </c>
      <c r="AD217" s="1">
        <v>0</v>
      </c>
      <c r="AE217" s="7" t="s">
        <v>1133</v>
      </c>
      <c r="AF217" s="8"/>
      <c r="AG217" s="8"/>
      <c r="AH217" s="7" t="s">
        <v>896</v>
      </c>
      <c r="AI217" s="8"/>
      <c r="AJ217" s="8"/>
      <c r="AK217" s="8"/>
      <c r="AL217" s="8"/>
      <c r="AM217" s="8"/>
      <c r="AN217" s="8"/>
      <c r="AO217" s="36" t="s">
        <v>896</v>
      </c>
      <c r="AP217" s="36" t="s">
        <v>896</v>
      </c>
      <c r="AQ217" s="36" t="s">
        <v>896</v>
      </c>
      <c r="AR217" s="36" t="s">
        <v>896</v>
      </c>
      <c r="AS217" s="36" t="s">
        <v>896</v>
      </c>
      <c r="AT217" s="36" t="s">
        <v>896</v>
      </c>
      <c r="AU217" s="36" t="s">
        <v>896</v>
      </c>
      <c r="AV217" s="36" t="s">
        <v>896</v>
      </c>
      <c r="AW217" s="36" t="s">
        <v>896</v>
      </c>
      <c r="AX217" s="36" t="s">
        <v>896</v>
      </c>
      <c r="AY217" s="36" t="s">
        <v>896</v>
      </c>
      <c r="AZ217" s="36" t="s">
        <v>896</v>
      </c>
      <c r="BA217" s="36" t="s">
        <v>896</v>
      </c>
      <c r="BB217" s="36" t="s">
        <v>896</v>
      </c>
      <c r="BC217" s="36" t="s">
        <v>896</v>
      </c>
      <c r="BD217" s="36" t="s">
        <v>896</v>
      </c>
      <c r="BE217" s="36" t="s">
        <v>896</v>
      </c>
      <c r="BF217" s="36" t="s">
        <v>896</v>
      </c>
      <c r="BG217" s="36" t="s">
        <v>896</v>
      </c>
      <c r="BH217" s="36" t="s">
        <v>896</v>
      </c>
      <c r="BI217" s="36" t="s">
        <v>896</v>
      </c>
      <c r="BJ217" s="36" t="s">
        <v>896</v>
      </c>
      <c r="BK217" s="36" t="s">
        <v>896</v>
      </c>
      <c r="BL217" s="36" t="s">
        <v>896</v>
      </c>
      <c r="BM217" s="8">
        <v>1.3799999578623101E-6</v>
      </c>
      <c r="BN217" s="8" t="s">
        <v>896</v>
      </c>
      <c r="BO217" t="s">
        <v>576</v>
      </c>
      <c r="BP217" s="8">
        <v>0</v>
      </c>
      <c r="BQ217" s="8">
        <v>0</v>
      </c>
      <c r="BR217" s="8">
        <v>0</v>
      </c>
      <c r="BS217" s="8">
        <v>0</v>
      </c>
      <c r="BT217" s="8"/>
      <c r="BU217" s="8"/>
      <c r="BV217" s="8"/>
      <c r="BW217" s="8"/>
      <c r="BX217" s="8">
        <v>1.4139837228056727E-6</v>
      </c>
      <c r="BY217" s="8"/>
      <c r="BZ217" s="8">
        <v>2</v>
      </c>
      <c r="CA217" s="7" t="s">
        <v>896</v>
      </c>
      <c r="CB217" s="8">
        <v>11110000000</v>
      </c>
      <c r="CC217" s="8"/>
      <c r="CD217" s="8"/>
      <c r="CE217" s="8"/>
      <c r="CF217" s="8"/>
      <c r="CG217" s="8"/>
      <c r="CH217" s="8">
        <v>0</v>
      </c>
      <c r="CI217" s="8" t="s">
        <v>1144</v>
      </c>
      <c r="CJ217" s="8">
        <v>0</v>
      </c>
      <c r="CK217" s="8">
        <v>0</v>
      </c>
      <c r="CL217" s="8">
        <v>0</v>
      </c>
      <c r="CM217" s="8">
        <v>0</v>
      </c>
      <c r="CN217" s="8">
        <v>0</v>
      </c>
      <c r="CO217" s="8">
        <v>0</v>
      </c>
      <c r="CP217" s="8">
        <v>0</v>
      </c>
      <c r="CQ217" s="8">
        <v>0</v>
      </c>
      <c r="CR217" s="8">
        <v>0</v>
      </c>
      <c r="CS217" s="8">
        <v>0</v>
      </c>
      <c r="CT217" s="8">
        <v>0</v>
      </c>
      <c r="CU217" s="8">
        <v>0</v>
      </c>
      <c r="CV217" s="8">
        <v>0</v>
      </c>
      <c r="CW217" s="8">
        <v>0</v>
      </c>
      <c r="CX217" s="8">
        <v>0</v>
      </c>
      <c r="CY217" s="8">
        <v>1</v>
      </c>
      <c r="CZ217" s="9" t="str">
        <f>IFERROR(VLOOKUP(A217,'FSI2020 Results'!B:H,4,0),"")</f>
        <v/>
      </c>
      <c r="DA217" s="9" t="str">
        <f>IFERROR(VLOOKUP(A217,'FSI2020 Results'!B:H,5,0),"")</f>
        <v/>
      </c>
      <c r="DB217" s="9" t="str">
        <f>IFERROR(VLOOKUP(A217,'FSI2020 Results'!B:H,6,0),"")</f>
        <v/>
      </c>
      <c r="DC217" s="9" t="str">
        <f>IFERROR(VLOOKUP($A217,'SS2020'!$A:$AB,24,0),"")</f>
        <v/>
      </c>
      <c r="DD217" s="9" t="str">
        <f>IFERROR(VLOOKUP($A217,'SS2020'!$A:$AB,25,0),"")</f>
        <v/>
      </c>
      <c r="DE217" s="9" t="str">
        <f>IFERROR(VLOOKUP($A217,'SS2020'!$A:$AB,26,0),"")</f>
        <v/>
      </c>
      <c r="DF217" s="9" t="str">
        <f>IFERROR(VLOOKUP($A217,'SS2020'!$A:$AB,27,0),"")</f>
        <v/>
      </c>
      <c r="DG217" s="39">
        <f>IFERROR(VLOOKUP(A217,'GSW2020'!A:D,4,0),"")</f>
        <v>2.0829393179155886E-5</v>
      </c>
      <c r="DH217" s="9">
        <f>IFERROR(VLOOKUP(A217,'GSW2020'!A:E,5,0),"")</f>
        <v>10918618</v>
      </c>
      <c r="DI217" s="9">
        <f t="shared" si="138"/>
        <v>1</v>
      </c>
      <c r="DJ217" s="9">
        <f t="shared" si="139"/>
        <v>0</v>
      </c>
      <c r="DK217" s="9" t="str">
        <f>IFERROR(IF(INDEX('FSI2020 Results'!A:A,MATCH('Country characteristics'!A170,'FSI2020 Results'!B:B,0))&lt;11,1,0),"")</f>
        <v/>
      </c>
      <c r="DL217" s="9" t="str">
        <f>IFERROR(IF(INDEX('FSI2020 Results'!A:A,MATCH('Country characteristics'!A170,'FSI2020 Results'!B:B,0))&lt;16,1,0),"")</f>
        <v/>
      </c>
      <c r="DM217" s="10">
        <f t="shared" si="140"/>
        <v>0</v>
      </c>
      <c r="DN217" s="9">
        <f t="shared" si="141"/>
        <v>0</v>
      </c>
      <c r="DO217" s="9">
        <f t="shared" si="142"/>
        <v>0</v>
      </c>
      <c r="DP217" s="10">
        <f t="shared" si="143"/>
        <v>1</v>
      </c>
      <c r="DQ217" s="9">
        <f t="shared" si="144"/>
        <v>1</v>
      </c>
      <c r="DR217" s="9">
        <f t="shared" si="145"/>
        <v>0</v>
      </c>
      <c r="DS217" s="9">
        <f t="shared" si="146"/>
        <v>1</v>
      </c>
      <c r="DT217" s="10">
        <f t="shared" si="147"/>
        <v>0</v>
      </c>
      <c r="DU217" s="10">
        <f t="shared" si="148"/>
        <v>1</v>
      </c>
      <c r="DV217" s="9">
        <f t="shared" si="149"/>
        <v>1</v>
      </c>
      <c r="DW217" s="9">
        <f t="shared" si="150"/>
        <v>0</v>
      </c>
      <c r="DX217" s="9">
        <f t="shared" si="151"/>
        <v>0</v>
      </c>
      <c r="DY217" s="10">
        <f t="shared" si="152"/>
        <v>0</v>
      </c>
      <c r="DZ217" s="9">
        <f t="shared" si="153"/>
        <v>0</v>
      </c>
      <c r="EA217" s="10">
        <f t="shared" si="154"/>
        <v>0</v>
      </c>
      <c r="EB217" s="9">
        <f t="shared" si="155"/>
        <v>0</v>
      </c>
      <c r="EC217" s="9">
        <f t="shared" si="156"/>
        <v>0</v>
      </c>
      <c r="ED217" s="9">
        <f t="shared" si="157"/>
        <v>1</v>
      </c>
      <c r="EE217" s="9">
        <f t="shared" si="158"/>
        <v>0</v>
      </c>
      <c r="EF217" s="9">
        <v>1</v>
      </c>
      <c r="EG217" s="9">
        <f t="shared" si="159"/>
        <v>0</v>
      </c>
      <c r="EH217" s="9">
        <f t="shared" si="160"/>
        <v>0</v>
      </c>
      <c r="EI217" s="9">
        <f t="shared" si="161"/>
        <v>0</v>
      </c>
      <c r="EJ217" s="9">
        <f t="shared" si="162"/>
        <v>1</v>
      </c>
      <c r="EK217" s="9">
        <f t="shared" si="163"/>
        <v>0</v>
      </c>
      <c r="EL217" s="9">
        <f t="shared" si="164"/>
        <v>0</v>
      </c>
      <c r="EM217" s="9">
        <f t="shared" si="165"/>
        <v>0</v>
      </c>
      <c r="EN217" s="9">
        <f t="shared" si="166"/>
        <v>0</v>
      </c>
      <c r="EO217" s="9">
        <f t="shared" si="167"/>
        <v>0</v>
      </c>
      <c r="EP217" s="9">
        <f t="shared" si="168"/>
        <v>0</v>
      </c>
      <c r="EQ217" s="9">
        <f t="shared" si="169"/>
        <v>0</v>
      </c>
      <c r="ER217" s="9">
        <f t="shared" si="170"/>
        <v>0</v>
      </c>
      <c r="ES217" s="9">
        <f t="shared" si="171"/>
        <v>1</v>
      </c>
      <c r="ET217" s="10">
        <f t="shared" si="172"/>
        <v>0</v>
      </c>
      <c r="EU217" s="10">
        <f t="shared" si="173"/>
        <v>0</v>
      </c>
      <c r="EV217" s="10">
        <f t="shared" si="174"/>
        <v>0</v>
      </c>
      <c r="EW217" s="10">
        <f t="shared" si="175"/>
        <v>0</v>
      </c>
      <c r="EX217" s="10">
        <f t="shared" si="176"/>
        <v>0</v>
      </c>
      <c r="EY217" s="10">
        <f t="shared" si="177"/>
        <v>0</v>
      </c>
      <c r="EZ217" s="10">
        <f t="shared" si="178"/>
        <v>0</v>
      </c>
      <c r="FA217" s="10">
        <f t="shared" si="179"/>
        <v>0</v>
      </c>
      <c r="FB217" s="10">
        <f t="shared" si="180"/>
        <v>0</v>
      </c>
      <c r="FC217" s="10">
        <f t="shared" si="181"/>
        <v>0</v>
      </c>
      <c r="FD217" s="10">
        <f t="shared" si="182"/>
        <v>0</v>
      </c>
      <c r="FE217" s="10">
        <f t="shared" si="183"/>
        <v>1</v>
      </c>
    </row>
    <row r="218" spans="1:161">
      <c r="A218" t="s">
        <v>537</v>
      </c>
      <c r="D218">
        <v>0</v>
      </c>
      <c r="E218">
        <v>0</v>
      </c>
      <c r="F218" t="s">
        <v>538</v>
      </c>
      <c r="G218" t="s">
        <v>539</v>
      </c>
      <c r="H218" t="s">
        <v>537</v>
      </c>
      <c r="I218" s="8">
        <v>1</v>
      </c>
      <c r="J218" s="7" t="s">
        <v>1138</v>
      </c>
      <c r="K218" s="7" t="s">
        <v>1128</v>
      </c>
      <c r="L218" s="8">
        <v>0</v>
      </c>
      <c r="M218" s="8">
        <v>0</v>
      </c>
      <c r="N218" s="8">
        <v>0</v>
      </c>
      <c r="O218" s="8">
        <v>0</v>
      </c>
      <c r="P218" s="8">
        <v>0</v>
      </c>
      <c r="Q218" s="8">
        <v>0</v>
      </c>
      <c r="R218" s="8">
        <v>0</v>
      </c>
      <c r="S218" s="8">
        <v>0</v>
      </c>
      <c r="T218" s="8">
        <v>0</v>
      </c>
      <c r="U218" s="8">
        <v>0</v>
      </c>
      <c r="V218" s="8">
        <v>0</v>
      </c>
      <c r="W218" s="8">
        <v>0</v>
      </c>
      <c r="X218" s="8">
        <v>0</v>
      </c>
      <c r="Y218" s="8">
        <v>0</v>
      </c>
      <c r="Z218" s="8">
        <v>0</v>
      </c>
      <c r="AA218" s="8">
        <v>0</v>
      </c>
      <c r="AB218" s="7" t="s">
        <v>1137</v>
      </c>
      <c r="AC218" s="1">
        <v>0</v>
      </c>
      <c r="AD218" s="1">
        <v>1</v>
      </c>
      <c r="AE218" s="7" t="s">
        <v>1136</v>
      </c>
      <c r="AF218" s="8">
        <v>13117845417</v>
      </c>
      <c r="AG218" s="8"/>
      <c r="AH218" s="7" t="s">
        <v>896</v>
      </c>
      <c r="AI218" s="8"/>
      <c r="AJ218" s="8"/>
      <c r="AK218" s="8"/>
      <c r="AL218" s="8"/>
      <c r="AM218" s="8"/>
      <c r="AN218" s="8"/>
      <c r="AO218" s="36" t="s">
        <v>896</v>
      </c>
      <c r="AP218" s="36" t="s">
        <v>896</v>
      </c>
      <c r="AQ218" s="36" t="s">
        <v>896</v>
      </c>
      <c r="AR218" s="36" t="s">
        <v>896</v>
      </c>
      <c r="AS218" s="36" t="s">
        <v>896</v>
      </c>
      <c r="AT218" s="36" t="s">
        <v>896</v>
      </c>
      <c r="AU218" s="36" t="s">
        <v>896</v>
      </c>
      <c r="AV218" s="36" t="s">
        <v>896</v>
      </c>
      <c r="AW218" s="36" t="s">
        <v>896</v>
      </c>
      <c r="AX218" s="36" t="s">
        <v>896</v>
      </c>
      <c r="AY218" s="36" t="s">
        <v>896</v>
      </c>
      <c r="AZ218" s="36" t="s">
        <v>896</v>
      </c>
      <c r="BA218" s="36" t="s">
        <v>896</v>
      </c>
      <c r="BB218" s="36" t="s">
        <v>896</v>
      </c>
      <c r="BC218" s="36" t="s">
        <v>896</v>
      </c>
      <c r="BD218" s="36" t="s">
        <v>896</v>
      </c>
      <c r="BE218" s="36" t="s">
        <v>896</v>
      </c>
      <c r="BF218" s="36" t="s">
        <v>896</v>
      </c>
      <c r="BG218" s="36" t="s">
        <v>896</v>
      </c>
      <c r="BH218" s="36" t="s">
        <v>896</v>
      </c>
      <c r="BI218" s="36" t="s">
        <v>896</v>
      </c>
      <c r="BJ218" s="36" t="s">
        <v>896</v>
      </c>
      <c r="BK218" s="36" t="s">
        <v>896</v>
      </c>
      <c r="BL218" s="36" t="s">
        <v>896</v>
      </c>
      <c r="BM218" s="8">
        <v>1.3599999874713831E-5</v>
      </c>
      <c r="BN218" s="8" t="s">
        <v>896</v>
      </c>
      <c r="BO218" t="s">
        <v>537</v>
      </c>
      <c r="BP218" s="8">
        <v>0</v>
      </c>
      <c r="BQ218" s="8">
        <v>0</v>
      </c>
      <c r="BR218" s="8">
        <v>0</v>
      </c>
      <c r="BS218" s="8">
        <v>0</v>
      </c>
      <c r="BT218" s="8"/>
      <c r="BU218" s="8"/>
      <c r="BV218" s="8"/>
      <c r="BW218" s="8"/>
      <c r="BX218" s="8">
        <v>3.2613453640270287E-5</v>
      </c>
      <c r="BY218" s="8"/>
      <c r="BZ218" s="8">
        <v>4</v>
      </c>
      <c r="CA218" s="7" t="s">
        <v>896</v>
      </c>
      <c r="CB218" s="8">
        <v>13117845417</v>
      </c>
      <c r="CC218" s="8">
        <v>194.9259033203125</v>
      </c>
      <c r="CD218" s="8"/>
      <c r="CE218" s="8"/>
      <c r="CF218" s="8">
        <v>0.30000001192092896</v>
      </c>
      <c r="CG218" s="8"/>
      <c r="CH218" s="8">
        <v>0</v>
      </c>
      <c r="CI218" s="8" t="s">
        <v>1138</v>
      </c>
      <c r="CJ218" s="8">
        <v>0</v>
      </c>
      <c r="CK218" s="8">
        <v>0</v>
      </c>
      <c r="CL218" s="8">
        <v>1</v>
      </c>
      <c r="CM218" s="8">
        <v>0</v>
      </c>
      <c r="CN218" s="8">
        <v>0</v>
      </c>
      <c r="CO218" s="8">
        <v>0</v>
      </c>
      <c r="CP218" s="8">
        <v>1</v>
      </c>
      <c r="CQ218" s="8">
        <v>0</v>
      </c>
      <c r="CR218" s="8">
        <v>0</v>
      </c>
      <c r="CS218" s="8">
        <v>0</v>
      </c>
      <c r="CT218" s="8">
        <v>0</v>
      </c>
      <c r="CU218" s="8">
        <v>0</v>
      </c>
      <c r="CV218" s="8">
        <v>0</v>
      </c>
      <c r="CW218" s="8">
        <v>1</v>
      </c>
      <c r="CX218" s="8">
        <v>0</v>
      </c>
      <c r="CY218" s="8">
        <v>0</v>
      </c>
      <c r="CZ218" s="9" t="str">
        <f>IFERROR(VLOOKUP(A218,'FSI2020 Results'!B:H,4,0),"")</f>
        <v/>
      </c>
      <c r="DA218" s="9" t="str">
        <f>IFERROR(VLOOKUP(A218,'FSI2020 Results'!B:H,5,0),"")</f>
        <v/>
      </c>
      <c r="DB218" s="9" t="str">
        <f>IFERROR(VLOOKUP(A218,'FSI2020 Results'!B:H,6,0),"")</f>
        <v/>
      </c>
      <c r="DC218" s="9" t="str">
        <f>IFERROR(VLOOKUP($A218,'SS2020'!$A:$AB,24,0),"")</f>
        <v/>
      </c>
      <c r="DD218" s="9" t="str">
        <f>IFERROR(VLOOKUP($A218,'SS2020'!$A:$AB,25,0),"")</f>
        <v/>
      </c>
      <c r="DE218" s="9" t="str">
        <f>IFERROR(VLOOKUP($A218,'SS2020'!$A:$AB,26,0),"")</f>
        <v/>
      </c>
      <c r="DF218" s="9" t="str">
        <f>IFERROR(VLOOKUP($A218,'SS2020'!$A:$AB,27,0),"")</f>
        <v/>
      </c>
      <c r="DG218" s="39">
        <f>IFERROR(VLOOKUP(A218,'GSW2020'!A:D,4,0),"")</f>
        <v>3.7805632018717006E-5</v>
      </c>
      <c r="DH218" s="9">
        <f>IFERROR(VLOOKUP(A218,'GSW2020'!A:E,5,0),"")</f>
        <v>19817440</v>
      </c>
      <c r="DI218" s="9">
        <f t="shared" si="138"/>
        <v>1</v>
      </c>
      <c r="DJ218" s="9">
        <f t="shared" si="139"/>
        <v>0</v>
      </c>
      <c r="DK218" s="9" t="str">
        <f>IFERROR(IF(INDEX('FSI2020 Results'!A:A,MATCH('Country characteristics'!A172,'FSI2020 Results'!B:B,0))&lt;11,1,0),"")</f>
        <v/>
      </c>
      <c r="DL218" s="9" t="str">
        <f>IFERROR(IF(INDEX('FSI2020 Results'!A:A,MATCH('Country characteristics'!A172,'FSI2020 Results'!B:B,0))&lt;16,1,0),"")</f>
        <v/>
      </c>
      <c r="DM218" s="10">
        <f t="shared" si="140"/>
        <v>0</v>
      </c>
      <c r="DN218" s="9">
        <f t="shared" si="141"/>
        <v>0</v>
      </c>
      <c r="DO218" s="9">
        <f t="shared" si="142"/>
        <v>0</v>
      </c>
      <c r="DP218" s="10">
        <f t="shared" si="143"/>
        <v>0</v>
      </c>
      <c r="DQ218" s="9">
        <f t="shared" si="144"/>
        <v>0</v>
      </c>
      <c r="DR218" s="9">
        <f t="shared" si="145"/>
        <v>0</v>
      </c>
      <c r="DS218" s="9">
        <f t="shared" si="146"/>
        <v>0</v>
      </c>
      <c r="DT218" s="10">
        <f t="shared" si="147"/>
        <v>0</v>
      </c>
      <c r="DU218" s="10">
        <f t="shared" si="148"/>
        <v>0</v>
      </c>
      <c r="DV218" s="9">
        <f t="shared" si="149"/>
        <v>0</v>
      </c>
      <c r="DW218" s="9">
        <f t="shared" si="150"/>
        <v>0</v>
      </c>
      <c r="DX218" s="9">
        <f t="shared" si="151"/>
        <v>0</v>
      </c>
      <c r="DY218" s="10">
        <f t="shared" si="152"/>
        <v>0</v>
      </c>
      <c r="DZ218" s="9">
        <f t="shared" si="153"/>
        <v>0</v>
      </c>
      <c r="EA218" s="10">
        <f t="shared" si="154"/>
        <v>0</v>
      </c>
      <c r="EB218" s="9">
        <f t="shared" si="155"/>
        <v>0</v>
      </c>
      <c r="EC218" s="9">
        <f t="shared" si="156"/>
        <v>1</v>
      </c>
      <c r="ED218" s="9">
        <f t="shared" si="157"/>
        <v>1</v>
      </c>
      <c r="EE218" s="9">
        <f t="shared" si="158"/>
        <v>0</v>
      </c>
      <c r="EF218" s="9">
        <v>1</v>
      </c>
      <c r="EG218" s="9">
        <f t="shared" si="159"/>
        <v>0</v>
      </c>
      <c r="EH218" s="9">
        <f t="shared" si="160"/>
        <v>0</v>
      </c>
      <c r="EI218" s="9">
        <f t="shared" si="161"/>
        <v>0</v>
      </c>
      <c r="EJ218" s="9">
        <f t="shared" si="162"/>
        <v>0</v>
      </c>
      <c r="EK218" s="9">
        <f t="shared" si="163"/>
        <v>0</v>
      </c>
      <c r="EL218" s="9">
        <f t="shared" si="164"/>
        <v>1</v>
      </c>
      <c r="EM218" s="9">
        <f t="shared" si="165"/>
        <v>0</v>
      </c>
      <c r="EN218" s="9">
        <f t="shared" si="166"/>
        <v>0</v>
      </c>
      <c r="EO218" s="9">
        <f t="shared" si="167"/>
        <v>1</v>
      </c>
      <c r="EP218" s="9">
        <f t="shared" si="168"/>
        <v>0</v>
      </c>
      <c r="EQ218" s="9">
        <f t="shared" si="169"/>
        <v>1</v>
      </c>
      <c r="ER218" s="9">
        <f t="shared" si="170"/>
        <v>0</v>
      </c>
      <c r="ES218" s="9">
        <f t="shared" si="171"/>
        <v>0</v>
      </c>
      <c r="ET218" s="10">
        <f t="shared" si="172"/>
        <v>0</v>
      </c>
      <c r="EU218" s="10">
        <f t="shared" si="173"/>
        <v>0</v>
      </c>
      <c r="EV218" s="10">
        <f t="shared" si="174"/>
        <v>0</v>
      </c>
      <c r="EW218" s="10">
        <f t="shared" si="175"/>
        <v>1</v>
      </c>
      <c r="EX218" s="10">
        <f t="shared" si="176"/>
        <v>1</v>
      </c>
      <c r="EY218" s="10">
        <f t="shared" si="177"/>
        <v>0</v>
      </c>
      <c r="EZ218" s="10">
        <f t="shared" si="178"/>
        <v>0</v>
      </c>
      <c r="FA218" s="10">
        <f t="shared" si="179"/>
        <v>0</v>
      </c>
      <c r="FB218" s="10">
        <f t="shared" si="180"/>
        <v>0</v>
      </c>
      <c r="FC218" s="10">
        <f t="shared" si="181"/>
        <v>1</v>
      </c>
      <c r="FD218" s="10">
        <f t="shared" si="182"/>
        <v>0</v>
      </c>
      <c r="FE218" s="10">
        <f t="shared" si="183"/>
        <v>0</v>
      </c>
    </row>
    <row r="219" spans="1:161">
      <c r="A219" t="s">
        <v>671</v>
      </c>
      <c r="D219">
        <v>0</v>
      </c>
      <c r="E219">
        <v>0</v>
      </c>
      <c r="F219" t="s">
        <v>672</v>
      </c>
      <c r="G219" t="s">
        <v>673</v>
      </c>
      <c r="H219" t="s">
        <v>671</v>
      </c>
      <c r="I219" s="8">
        <v>1</v>
      </c>
      <c r="J219" s="7" t="s">
        <v>1135</v>
      </c>
      <c r="K219" s="7" t="s">
        <v>1128</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7" t="s">
        <v>1135</v>
      </c>
      <c r="AC219" s="1">
        <v>1</v>
      </c>
      <c r="AD219" s="1">
        <v>0</v>
      </c>
      <c r="AE219" s="7" t="s">
        <v>1166</v>
      </c>
      <c r="AF219" s="8">
        <v>9290938457</v>
      </c>
      <c r="AG219" s="8"/>
      <c r="AH219" s="7" t="s">
        <v>896</v>
      </c>
      <c r="AI219" s="8"/>
      <c r="AJ219" s="8"/>
      <c r="AK219" s="8"/>
      <c r="AL219" s="8"/>
      <c r="AM219" s="8"/>
      <c r="AN219" s="8"/>
      <c r="AO219" s="36" t="s">
        <v>896</v>
      </c>
      <c r="AP219" s="36" t="s">
        <v>896</v>
      </c>
      <c r="AQ219" s="36" t="s">
        <v>896</v>
      </c>
      <c r="AR219" s="36" t="s">
        <v>896</v>
      </c>
      <c r="AS219" s="36" t="s">
        <v>896</v>
      </c>
      <c r="AT219" s="36" t="s">
        <v>896</v>
      </c>
      <c r="AU219" s="36" t="s">
        <v>896</v>
      </c>
      <c r="AV219" s="36" t="s">
        <v>896</v>
      </c>
      <c r="AW219" s="36" t="s">
        <v>896</v>
      </c>
      <c r="AX219" s="36" t="s">
        <v>896</v>
      </c>
      <c r="AY219" s="36" t="s">
        <v>896</v>
      </c>
      <c r="AZ219" s="36" t="s">
        <v>896</v>
      </c>
      <c r="BA219" s="36" t="s">
        <v>896</v>
      </c>
      <c r="BB219" s="36" t="s">
        <v>896</v>
      </c>
      <c r="BC219" s="36" t="s">
        <v>896</v>
      </c>
      <c r="BD219" s="36" t="s">
        <v>896</v>
      </c>
      <c r="BE219" s="36" t="s">
        <v>896</v>
      </c>
      <c r="BF219" s="36" t="s">
        <v>896</v>
      </c>
      <c r="BG219" s="36" t="s">
        <v>896</v>
      </c>
      <c r="BH219" s="36" t="s">
        <v>896</v>
      </c>
      <c r="BI219" s="36" t="s">
        <v>896</v>
      </c>
      <c r="BJ219" s="36" t="s">
        <v>896</v>
      </c>
      <c r="BK219" s="36" t="s">
        <v>896</v>
      </c>
      <c r="BL219" s="36" t="s">
        <v>896</v>
      </c>
      <c r="BM219" s="8">
        <v>5.070000042906031E-6</v>
      </c>
      <c r="BN219" s="8" t="s">
        <v>896</v>
      </c>
      <c r="BO219" t="s">
        <v>671</v>
      </c>
      <c r="BP219" s="8">
        <v>0</v>
      </c>
      <c r="BQ219" s="8">
        <v>0</v>
      </c>
      <c r="BR219" s="8">
        <v>0</v>
      </c>
      <c r="BS219" s="8">
        <v>0</v>
      </c>
      <c r="BT219" s="8"/>
      <c r="BU219" s="8"/>
      <c r="BV219" s="8"/>
      <c r="BW219" s="8"/>
      <c r="BX219" s="8">
        <v>6.3185764398616818E-5</v>
      </c>
      <c r="BY219" s="8"/>
      <c r="BZ219" s="8">
        <v>0</v>
      </c>
      <c r="CA219" s="7" t="s">
        <v>896</v>
      </c>
      <c r="CB219" s="8">
        <v>9290938457</v>
      </c>
      <c r="CC219" s="8">
        <v>0</v>
      </c>
      <c r="CD219" s="8"/>
      <c r="CE219" s="8"/>
      <c r="CF219" s="8">
        <v>0.3</v>
      </c>
      <c r="CG219" s="8"/>
      <c r="CH219" s="8">
        <v>0</v>
      </c>
      <c r="CI219" s="8" t="s">
        <v>1014</v>
      </c>
      <c r="CJ219" s="8">
        <v>0</v>
      </c>
      <c r="CK219" s="8">
        <v>0</v>
      </c>
      <c r="CL219" s="8">
        <v>1</v>
      </c>
      <c r="CM219" s="8">
        <v>0</v>
      </c>
      <c r="CN219" s="8">
        <v>0</v>
      </c>
      <c r="CO219" s="8">
        <v>0</v>
      </c>
      <c r="CP219" s="8">
        <v>0</v>
      </c>
      <c r="CQ219" s="8">
        <v>0</v>
      </c>
      <c r="CR219" s="8">
        <v>0</v>
      </c>
      <c r="CS219" s="8">
        <v>0</v>
      </c>
      <c r="CT219" s="8">
        <v>1</v>
      </c>
      <c r="CU219" s="8">
        <v>0</v>
      </c>
      <c r="CV219" s="8">
        <v>0</v>
      </c>
      <c r="CW219" s="8">
        <v>0</v>
      </c>
      <c r="CX219" s="8">
        <v>0</v>
      </c>
      <c r="CY219" s="8">
        <v>0</v>
      </c>
      <c r="CZ219" s="9" t="str">
        <f>IFERROR(VLOOKUP(A219,'FSI2020 Results'!B:H,4,0),"")</f>
        <v/>
      </c>
      <c r="DA219" s="9" t="str">
        <f>IFERROR(VLOOKUP(A219,'FSI2020 Results'!B:H,5,0),"")</f>
        <v/>
      </c>
      <c r="DB219" s="9" t="str">
        <f>IFERROR(VLOOKUP(A219,'FSI2020 Results'!B:H,6,0),"")</f>
        <v/>
      </c>
      <c r="DC219" s="9" t="str">
        <f>IFERROR(VLOOKUP($A219,'SS2020'!$A:$AB,24,0),"")</f>
        <v/>
      </c>
      <c r="DD219" s="9" t="str">
        <f>IFERROR(VLOOKUP($A219,'SS2020'!$A:$AB,25,0),"")</f>
        <v/>
      </c>
      <c r="DE219" s="9" t="str">
        <f>IFERROR(VLOOKUP($A219,'SS2020'!$A:$AB,26,0),"")</f>
        <v/>
      </c>
      <c r="DF219" s="9" t="str">
        <f>IFERROR(VLOOKUP($A219,'SS2020'!$A:$AB,27,0),"")</f>
        <v/>
      </c>
      <c r="DG219" s="39">
        <f>IFERROR(VLOOKUP(A219,'GSW2020'!A:D,4,0),"")</f>
        <v>3.3731282655935502E-6</v>
      </c>
      <c r="DH219" s="9">
        <f>IFERROR(VLOOKUP(A219,'GSW2020'!A:E,5,0),"")</f>
        <v>1768169.625</v>
      </c>
      <c r="DI219" s="9">
        <f t="shared" si="138"/>
        <v>1</v>
      </c>
      <c r="DJ219" s="9">
        <f t="shared" si="139"/>
        <v>0</v>
      </c>
      <c r="DK219" s="9" t="str">
        <f>IFERROR(IF(INDEX('FSI2020 Results'!A:A,MATCH('Country characteristics'!A173,'FSI2020 Results'!B:B,0))&lt;11,1,0),"")</f>
        <v/>
      </c>
      <c r="DL219" s="9" t="str">
        <f>IFERROR(IF(INDEX('FSI2020 Results'!A:A,MATCH('Country characteristics'!A173,'FSI2020 Results'!B:B,0))&lt;16,1,0),"")</f>
        <v/>
      </c>
      <c r="DM219" s="10">
        <f t="shared" si="140"/>
        <v>0</v>
      </c>
      <c r="DN219" s="9">
        <f t="shared" si="141"/>
        <v>0</v>
      </c>
      <c r="DO219" s="9">
        <f t="shared" si="142"/>
        <v>0</v>
      </c>
      <c r="DP219" s="10">
        <f t="shared" si="143"/>
        <v>0</v>
      </c>
      <c r="DQ219" s="9">
        <f t="shared" si="144"/>
        <v>0</v>
      </c>
      <c r="DR219" s="9">
        <f t="shared" si="145"/>
        <v>0</v>
      </c>
      <c r="DS219" s="9">
        <f t="shared" si="146"/>
        <v>0</v>
      </c>
      <c r="DT219" s="10">
        <f t="shared" si="147"/>
        <v>0</v>
      </c>
      <c r="DU219" s="10">
        <f t="shared" si="148"/>
        <v>0</v>
      </c>
      <c r="DV219" s="9">
        <f t="shared" si="149"/>
        <v>0</v>
      </c>
      <c r="DW219" s="9">
        <f t="shared" si="150"/>
        <v>0</v>
      </c>
      <c r="DX219" s="9">
        <f t="shared" si="151"/>
        <v>0</v>
      </c>
      <c r="DY219" s="10">
        <f t="shared" si="152"/>
        <v>0</v>
      </c>
      <c r="DZ219" s="9">
        <f t="shared" si="153"/>
        <v>0</v>
      </c>
      <c r="EA219" s="10">
        <f t="shared" si="154"/>
        <v>0</v>
      </c>
      <c r="EB219" s="9">
        <f t="shared" si="155"/>
        <v>0</v>
      </c>
      <c r="EC219" s="9">
        <f t="shared" si="156"/>
        <v>1</v>
      </c>
      <c r="ED219" s="9">
        <f t="shared" si="157"/>
        <v>1</v>
      </c>
      <c r="EE219" s="9">
        <f t="shared" si="158"/>
        <v>0</v>
      </c>
      <c r="EF219" s="9">
        <v>1</v>
      </c>
      <c r="EG219" s="9">
        <f t="shared" si="159"/>
        <v>0</v>
      </c>
      <c r="EH219" s="9">
        <f t="shared" si="160"/>
        <v>0</v>
      </c>
      <c r="EI219" s="9">
        <f t="shared" si="161"/>
        <v>0</v>
      </c>
      <c r="EJ219" s="9">
        <f t="shared" si="162"/>
        <v>0</v>
      </c>
      <c r="EK219" s="9">
        <f t="shared" si="163"/>
        <v>1</v>
      </c>
      <c r="EL219" s="9">
        <f t="shared" si="164"/>
        <v>0</v>
      </c>
      <c r="EM219" s="9">
        <f t="shared" si="165"/>
        <v>0</v>
      </c>
      <c r="EN219" s="9">
        <f t="shared" si="166"/>
        <v>1</v>
      </c>
      <c r="EO219" s="9">
        <f t="shared" si="167"/>
        <v>0</v>
      </c>
      <c r="EP219" s="9">
        <f t="shared" si="168"/>
        <v>1</v>
      </c>
      <c r="EQ219" s="9">
        <f t="shared" si="169"/>
        <v>0</v>
      </c>
      <c r="ER219" s="9">
        <f t="shared" si="170"/>
        <v>0</v>
      </c>
      <c r="ES219" s="9">
        <f t="shared" si="171"/>
        <v>0</v>
      </c>
      <c r="ET219" s="10">
        <f t="shared" si="172"/>
        <v>0</v>
      </c>
      <c r="EU219" s="10">
        <f t="shared" si="173"/>
        <v>0</v>
      </c>
      <c r="EV219" s="10">
        <f t="shared" si="174"/>
        <v>0</v>
      </c>
      <c r="EW219" s="10">
        <f t="shared" si="175"/>
        <v>1</v>
      </c>
      <c r="EX219" s="10">
        <f t="shared" si="176"/>
        <v>0</v>
      </c>
      <c r="EY219" s="10">
        <f t="shared" si="177"/>
        <v>0</v>
      </c>
      <c r="EZ219" s="10">
        <f t="shared" si="178"/>
        <v>1</v>
      </c>
      <c r="FA219" s="10">
        <f t="shared" si="179"/>
        <v>0</v>
      </c>
      <c r="FB219" s="10">
        <f t="shared" si="180"/>
        <v>0</v>
      </c>
      <c r="FC219" s="10">
        <f t="shared" si="181"/>
        <v>0</v>
      </c>
      <c r="FD219" s="10">
        <f t="shared" si="182"/>
        <v>0</v>
      </c>
      <c r="FE219" s="10">
        <f t="shared" si="183"/>
        <v>0</v>
      </c>
    </row>
    <row r="220" spans="1:161">
      <c r="A220" t="s">
        <v>769</v>
      </c>
      <c r="D220">
        <v>0</v>
      </c>
      <c r="E220">
        <v>0</v>
      </c>
      <c r="F220" t="s">
        <v>770</v>
      </c>
      <c r="G220" t="s">
        <v>771</v>
      </c>
      <c r="H220" t="s">
        <v>769</v>
      </c>
      <c r="I220" s="8"/>
      <c r="J220" s="7" t="s">
        <v>896</v>
      </c>
      <c r="K220" s="7" t="s">
        <v>1128</v>
      </c>
      <c r="L220" s="8">
        <v>0</v>
      </c>
      <c r="M220" s="8">
        <v>0</v>
      </c>
      <c r="N220" s="8">
        <v>0</v>
      </c>
      <c r="O220" s="8">
        <v>0</v>
      </c>
      <c r="P220" s="8">
        <v>0</v>
      </c>
      <c r="Q220" s="8">
        <v>0</v>
      </c>
      <c r="R220" s="8">
        <v>0</v>
      </c>
      <c r="S220" s="8">
        <v>0</v>
      </c>
      <c r="T220" s="8">
        <v>0</v>
      </c>
      <c r="U220" s="8">
        <v>0</v>
      </c>
      <c r="V220" s="8">
        <v>0</v>
      </c>
      <c r="W220" s="8">
        <v>0</v>
      </c>
      <c r="X220" s="8">
        <v>0</v>
      </c>
      <c r="Y220" s="8">
        <v>1</v>
      </c>
      <c r="Z220" s="8">
        <v>0</v>
      </c>
      <c r="AA220" s="8">
        <v>1</v>
      </c>
      <c r="AB220" s="7" t="s">
        <v>896</v>
      </c>
      <c r="AC220" s="1">
        <v>0</v>
      </c>
      <c r="AD220" s="1">
        <v>0</v>
      </c>
      <c r="AE220" s="7" t="s">
        <v>896</v>
      </c>
      <c r="AF220" s="8"/>
      <c r="AG220" s="8"/>
      <c r="AH220" s="7" t="s">
        <v>896</v>
      </c>
      <c r="AI220" s="8"/>
      <c r="AJ220" s="8"/>
      <c r="AK220" s="8"/>
      <c r="AL220" s="8"/>
      <c r="AM220" s="8"/>
      <c r="AN220" s="8"/>
      <c r="AO220" s="36" t="s">
        <v>896</v>
      </c>
      <c r="AP220" s="36" t="s">
        <v>896</v>
      </c>
      <c r="AQ220" s="36" t="s">
        <v>896</v>
      </c>
      <c r="AR220" s="36" t="s">
        <v>896</v>
      </c>
      <c r="AS220" s="36" t="s">
        <v>896</v>
      </c>
      <c r="AT220" s="36" t="s">
        <v>896</v>
      </c>
      <c r="AU220" s="36" t="s">
        <v>896</v>
      </c>
      <c r="AV220" s="36" t="s">
        <v>896</v>
      </c>
      <c r="AW220" s="36" t="s">
        <v>896</v>
      </c>
      <c r="AX220" s="36" t="s">
        <v>896</v>
      </c>
      <c r="AY220" s="36" t="s">
        <v>896</v>
      </c>
      <c r="AZ220" s="36" t="s">
        <v>896</v>
      </c>
      <c r="BA220" s="36" t="s">
        <v>896</v>
      </c>
      <c r="BB220" s="36" t="s">
        <v>896</v>
      </c>
      <c r="BC220" s="36" t="s">
        <v>896</v>
      </c>
      <c r="BD220" s="36" t="s">
        <v>896</v>
      </c>
      <c r="BE220" s="36" t="s">
        <v>896</v>
      </c>
      <c r="BF220" s="36" t="s">
        <v>896</v>
      </c>
      <c r="BG220" s="36" t="s">
        <v>896</v>
      </c>
      <c r="BH220" s="36" t="s">
        <v>896</v>
      </c>
      <c r="BI220" s="36" t="s">
        <v>896</v>
      </c>
      <c r="BJ220" s="36" t="s">
        <v>896</v>
      </c>
      <c r="BK220" s="36" t="s">
        <v>896</v>
      </c>
      <c r="BL220" s="36" t="s">
        <v>896</v>
      </c>
      <c r="BM220" s="8"/>
      <c r="BN220" s="8" t="s">
        <v>896</v>
      </c>
      <c r="BO220" t="s">
        <v>769</v>
      </c>
      <c r="BP220" s="8">
        <v>0</v>
      </c>
      <c r="BQ220" s="8">
        <v>0</v>
      </c>
      <c r="BR220" s="8">
        <v>0</v>
      </c>
      <c r="BS220" s="8">
        <v>0</v>
      </c>
      <c r="BT220" s="8"/>
      <c r="BU220" s="8"/>
      <c r="BV220" s="8"/>
      <c r="BW220" s="8"/>
      <c r="BX220" s="8">
        <v>1.2597024843804854E-6</v>
      </c>
      <c r="BY220" s="8"/>
      <c r="BZ220" s="8">
        <v>0</v>
      </c>
      <c r="CA220" s="7" t="s">
        <v>896</v>
      </c>
      <c r="CB220" s="8">
        <v>10010000</v>
      </c>
      <c r="CC220" s="8">
        <v>0</v>
      </c>
      <c r="CD220" s="8"/>
      <c r="CE220" s="8"/>
      <c r="CF220" s="8"/>
      <c r="CG220" s="8"/>
      <c r="CH220" s="8">
        <v>0</v>
      </c>
      <c r="CI220" s="8" t="s">
        <v>1144</v>
      </c>
      <c r="CJ220" s="8">
        <v>0</v>
      </c>
      <c r="CK220" s="8">
        <v>0</v>
      </c>
      <c r="CL220" s="8">
        <v>0</v>
      </c>
      <c r="CM220" s="8">
        <v>0</v>
      </c>
      <c r="CN220" s="8">
        <v>0</v>
      </c>
      <c r="CO220" s="8">
        <v>0</v>
      </c>
      <c r="CP220" s="8">
        <v>0</v>
      </c>
      <c r="CQ220" s="8">
        <v>0</v>
      </c>
      <c r="CR220" s="8">
        <v>0</v>
      </c>
      <c r="CS220" s="8">
        <v>0</v>
      </c>
      <c r="CT220" s="8">
        <v>0</v>
      </c>
      <c r="CU220" s="8">
        <v>0</v>
      </c>
      <c r="CV220" s="8">
        <v>0</v>
      </c>
      <c r="CW220" s="8">
        <v>0</v>
      </c>
      <c r="CX220" s="8">
        <v>0</v>
      </c>
      <c r="CY220" s="8">
        <v>1</v>
      </c>
      <c r="CZ220" s="9" t="str">
        <f>IFERROR(VLOOKUP(A220,'FSI2020 Results'!B:H,4,0),"")</f>
        <v/>
      </c>
      <c r="DA220" s="9" t="str">
        <f>IFERROR(VLOOKUP(A220,'FSI2020 Results'!B:H,5,0),"")</f>
        <v/>
      </c>
      <c r="DB220" s="9" t="str">
        <f>IFERROR(VLOOKUP(A220,'FSI2020 Results'!B:H,6,0),"")</f>
        <v/>
      </c>
      <c r="DC220" s="9" t="str">
        <f>IFERROR(VLOOKUP($A220,'SS2020'!$A:$AB,24,0),"")</f>
        <v/>
      </c>
      <c r="DD220" s="9" t="str">
        <f>IFERROR(VLOOKUP($A220,'SS2020'!$A:$AB,25,0),"")</f>
        <v/>
      </c>
      <c r="DE220" s="9" t="str">
        <f>IFERROR(VLOOKUP($A220,'SS2020'!$A:$AB,26,0),"")</f>
        <v/>
      </c>
      <c r="DF220" s="9" t="str">
        <f>IFERROR(VLOOKUP($A220,'SS2020'!$A:$AB,27,0),"")</f>
        <v/>
      </c>
      <c r="DG220" s="39">
        <f>IFERROR(VLOOKUP(A220,'GSW2020'!A:D,4,0),"")</f>
        <v>1.7942127783499018E-7</v>
      </c>
      <c r="DH220" s="9">
        <f>IFERROR(VLOOKUP(A220,'GSW2020'!A:E,5,0),"")</f>
        <v>94051.34375</v>
      </c>
      <c r="DI220" s="9">
        <f t="shared" si="138"/>
        <v>1</v>
      </c>
      <c r="DJ220" s="9">
        <f t="shared" si="139"/>
        <v>0</v>
      </c>
      <c r="DK220" s="9" t="str">
        <f>IFERROR(IF(INDEX('FSI2020 Results'!A:A,MATCH('Country characteristics'!A175,'FSI2020 Results'!B:B,0))&lt;11,1,0),"")</f>
        <v/>
      </c>
      <c r="DL220" s="9" t="str">
        <f>IFERROR(IF(INDEX('FSI2020 Results'!A:A,MATCH('Country characteristics'!A175,'FSI2020 Results'!B:B,0))&lt;16,1,0),"")</f>
        <v/>
      </c>
      <c r="DM220" s="10">
        <f t="shared" si="140"/>
        <v>0</v>
      </c>
      <c r="DN220" s="9">
        <f t="shared" si="141"/>
        <v>0</v>
      </c>
      <c r="DO220" s="9">
        <f t="shared" si="142"/>
        <v>0</v>
      </c>
      <c r="DP220" s="10">
        <f t="shared" si="143"/>
        <v>0</v>
      </c>
      <c r="DQ220" s="9">
        <f t="shared" si="144"/>
        <v>0</v>
      </c>
      <c r="DR220" s="9">
        <f t="shared" si="145"/>
        <v>0</v>
      </c>
      <c r="DS220" s="9">
        <f t="shared" si="146"/>
        <v>0</v>
      </c>
      <c r="DT220" s="10">
        <f t="shared" si="147"/>
        <v>0</v>
      </c>
      <c r="DU220" s="10">
        <f t="shared" si="148"/>
        <v>0</v>
      </c>
      <c r="DV220" s="9">
        <f t="shared" si="149"/>
        <v>0</v>
      </c>
      <c r="DW220" s="9">
        <f t="shared" si="150"/>
        <v>0</v>
      </c>
      <c r="DX220" s="9">
        <f t="shared" si="151"/>
        <v>0</v>
      </c>
      <c r="DY220" s="10">
        <f t="shared" si="152"/>
        <v>0</v>
      </c>
      <c r="DZ220" s="9">
        <f t="shared" si="153"/>
        <v>0</v>
      </c>
      <c r="EA220" s="10">
        <f t="shared" si="154"/>
        <v>0</v>
      </c>
      <c r="EB220" s="9">
        <f t="shared" si="155"/>
        <v>0</v>
      </c>
      <c r="EC220" s="9">
        <f t="shared" si="156"/>
        <v>1</v>
      </c>
      <c r="ED220" s="9">
        <f t="shared" si="157"/>
        <v>1</v>
      </c>
      <c r="EE220" s="9">
        <f t="shared" si="158"/>
        <v>0</v>
      </c>
      <c r="EF220" s="9">
        <v>1</v>
      </c>
      <c r="EG220" s="9">
        <f t="shared" si="159"/>
        <v>0</v>
      </c>
      <c r="EH220" s="9">
        <f t="shared" si="160"/>
        <v>0</v>
      </c>
      <c r="EI220" s="9">
        <f t="shared" si="161"/>
        <v>0</v>
      </c>
      <c r="EJ220" s="9">
        <f t="shared" si="162"/>
        <v>0</v>
      </c>
      <c r="EK220" s="9">
        <f t="shared" si="163"/>
        <v>0</v>
      </c>
      <c r="EL220" s="9">
        <f t="shared" si="164"/>
        <v>0</v>
      </c>
      <c r="EM220" s="9">
        <f t="shared" si="165"/>
        <v>0</v>
      </c>
      <c r="EN220" s="9">
        <f t="shared" si="166"/>
        <v>0</v>
      </c>
      <c r="EO220" s="9">
        <f t="shared" si="167"/>
        <v>0</v>
      </c>
      <c r="EP220" s="9">
        <f t="shared" si="168"/>
        <v>0</v>
      </c>
      <c r="EQ220" s="9">
        <f t="shared" si="169"/>
        <v>0</v>
      </c>
      <c r="ER220" s="9">
        <f t="shared" si="170"/>
        <v>0</v>
      </c>
      <c r="ES220" s="9">
        <f t="shared" si="171"/>
        <v>0</v>
      </c>
      <c r="ET220" s="10">
        <f t="shared" si="172"/>
        <v>0</v>
      </c>
      <c r="EU220" s="10">
        <f t="shared" si="173"/>
        <v>0</v>
      </c>
      <c r="EV220" s="10">
        <f t="shared" si="174"/>
        <v>0</v>
      </c>
      <c r="EW220" s="10">
        <f t="shared" si="175"/>
        <v>0</v>
      </c>
      <c r="EX220" s="10">
        <f t="shared" si="176"/>
        <v>0</v>
      </c>
      <c r="EY220" s="10">
        <f t="shared" si="177"/>
        <v>0</v>
      </c>
      <c r="EZ220" s="10">
        <f t="shared" si="178"/>
        <v>0</v>
      </c>
      <c r="FA220" s="10">
        <f t="shared" si="179"/>
        <v>0</v>
      </c>
      <c r="FB220" s="10">
        <f t="shared" si="180"/>
        <v>0</v>
      </c>
      <c r="FC220" s="10">
        <f t="shared" si="181"/>
        <v>0</v>
      </c>
      <c r="FD220" s="10">
        <f t="shared" si="182"/>
        <v>0</v>
      </c>
      <c r="FE220" s="10">
        <f t="shared" si="183"/>
        <v>1</v>
      </c>
    </row>
    <row r="221" spans="1:161">
      <c r="A221" t="s">
        <v>731</v>
      </c>
      <c r="D221">
        <v>0</v>
      </c>
      <c r="E221">
        <v>0</v>
      </c>
      <c r="F221" t="s">
        <v>732</v>
      </c>
      <c r="G221" t="s">
        <v>733</v>
      </c>
      <c r="H221" t="s">
        <v>731</v>
      </c>
      <c r="I221" s="8"/>
      <c r="J221" s="7" t="s">
        <v>896</v>
      </c>
      <c r="K221" s="7" t="s">
        <v>896</v>
      </c>
      <c r="L221" s="8">
        <v>0</v>
      </c>
      <c r="M221" s="8">
        <v>0</v>
      </c>
      <c r="N221" s="8">
        <v>0</v>
      </c>
      <c r="O221" s="8">
        <v>0</v>
      </c>
      <c r="P221" s="8">
        <v>0</v>
      </c>
      <c r="Q221" s="8">
        <v>0</v>
      </c>
      <c r="R221" s="8">
        <v>0</v>
      </c>
      <c r="S221" s="8">
        <v>0</v>
      </c>
      <c r="T221" s="8">
        <v>0</v>
      </c>
      <c r="U221" s="8">
        <v>0</v>
      </c>
      <c r="V221" s="8">
        <v>0</v>
      </c>
      <c r="W221" s="8">
        <v>0</v>
      </c>
      <c r="X221" s="8">
        <v>0</v>
      </c>
      <c r="Y221" s="8">
        <v>0</v>
      </c>
      <c r="Z221" s="8">
        <v>0</v>
      </c>
      <c r="AA221" s="8">
        <v>0</v>
      </c>
      <c r="AB221" s="7" t="s">
        <v>896</v>
      </c>
      <c r="AC221" s="1">
        <v>0</v>
      </c>
      <c r="AD221" s="1">
        <v>0</v>
      </c>
      <c r="AE221" s="7" t="s">
        <v>896</v>
      </c>
      <c r="AF221" s="8"/>
      <c r="AG221" s="8"/>
      <c r="AH221" s="7" t="s">
        <v>896</v>
      </c>
      <c r="AI221" s="8"/>
      <c r="AJ221" s="8"/>
      <c r="AK221" s="8"/>
      <c r="AL221" s="8"/>
      <c r="AM221" s="8"/>
      <c r="AN221" s="8"/>
      <c r="AO221" s="36" t="s">
        <v>896</v>
      </c>
      <c r="AP221" s="36" t="s">
        <v>896</v>
      </c>
      <c r="AQ221" s="36" t="s">
        <v>896</v>
      </c>
      <c r="AR221" s="36" t="s">
        <v>896</v>
      </c>
      <c r="AS221" s="36" t="s">
        <v>896</v>
      </c>
      <c r="AT221" s="36" t="s">
        <v>896</v>
      </c>
      <c r="AU221" s="36" t="s">
        <v>896</v>
      </c>
      <c r="AV221" s="36" t="s">
        <v>896</v>
      </c>
      <c r="AW221" s="36" t="s">
        <v>896</v>
      </c>
      <c r="AX221" s="36" t="s">
        <v>896</v>
      </c>
      <c r="AY221" s="36" t="s">
        <v>896</v>
      </c>
      <c r="AZ221" s="36" t="s">
        <v>896</v>
      </c>
      <c r="BA221" s="36" t="s">
        <v>896</v>
      </c>
      <c r="BB221" s="36" t="s">
        <v>896</v>
      </c>
      <c r="BC221" s="36" t="s">
        <v>896</v>
      </c>
      <c r="BD221" s="36" t="s">
        <v>896</v>
      </c>
      <c r="BE221" s="36" t="s">
        <v>896</v>
      </c>
      <c r="BF221" s="36" t="s">
        <v>896</v>
      </c>
      <c r="BG221" s="36" t="s">
        <v>896</v>
      </c>
      <c r="BH221" s="36" t="s">
        <v>896</v>
      </c>
      <c r="BI221" s="36" t="s">
        <v>896</v>
      </c>
      <c r="BJ221" s="36" t="s">
        <v>896</v>
      </c>
      <c r="BK221" s="36" t="s">
        <v>896</v>
      </c>
      <c r="BL221" s="36" t="s">
        <v>896</v>
      </c>
      <c r="BM221" s="8"/>
      <c r="BN221" s="8" t="s">
        <v>896</v>
      </c>
      <c r="BO221" t="s">
        <v>731</v>
      </c>
      <c r="BP221" s="8">
        <v>0</v>
      </c>
      <c r="BQ221" s="8">
        <v>0</v>
      </c>
      <c r="BR221" s="8">
        <v>0</v>
      </c>
      <c r="BS221" s="8">
        <v>0</v>
      </c>
      <c r="BT221" s="8"/>
      <c r="BU221" s="8"/>
      <c r="BV221" s="8"/>
      <c r="BW221" s="8"/>
      <c r="BX221" s="8">
        <v>4.8731187881642538E-9</v>
      </c>
      <c r="BY221" s="8"/>
      <c r="BZ221" s="8">
        <v>0</v>
      </c>
      <c r="CA221" s="7" t="s">
        <v>896</v>
      </c>
      <c r="CB221" s="8"/>
      <c r="CC221" s="8">
        <v>0</v>
      </c>
      <c r="CD221" s="8"/>
      <c r="CE221" s="8"/>
      <c r="CF221" s="8"/>
      <c r="CG221" s="8"/>
      <c r="CH221" s="8">
        <v>0</v>
      </c>
      <c r="CI221" s="8" t="s">
        <v>1144</v>
      </c>
      <c r="CJ221" s="8">
        <v>0</v>
      </c>
      <c r="CK221" s="8">
        <v>0</v>
      </c>
      <c r="CL221" s="8">
        <v>0</v>
      </c>
      <c r="CM221" s="8">
        <v>0</v>
      </c>
      <c r="CN221" s="8">
        <v>0</v>
      </c>
      <c r="CO221" s="8">
        <v>0</v>
      </c>
      <c r="CP221" s="8">
        <v>0</v>
      </c>
      <c r="CQ221" s="8">
        <v>0</v>
      </c>
      <c r="CR221" s="8">
        <v>0</v>
      </c>
      <c r="CS221" s="8">
        <v>0</v>
      </c>
      <c r="CT221" s="8">
        <v>0</v>
      </c>
      <c r="CU221" s="8">
        <v>0</v>
      </c>
      <c r="CV221" s="8">
        <v>0</v>
      </c>
      <c r="CW221" s="8">
        <v>0</v>
      </c>
      <c r="CX221" s="8">
        <v>0</v>
      </c>
      <c r="CY221" s="8">
        <v>1</v>
      </c>
      <c r="CZ221" s="9" t="str">
        <f>IFERROR(VLOOKUP(A221,'FSI2020 Results'!B:H,4,0),"")</f>
        <v/>
      </c>
      <c r="DA221" s="9" t="str">
        <f>IFERROR(VLOOKUP(A221,'FSI2020 Results'!B:H,5,0),"")</f>
        <v/>
      </c>
      <c r="DB221" s="9" t="str">
        <f>IFERROR(VLOOKUP(A221,'FSI2020 Results'!B:H,6,0),"")</f>
        <v/>
      </c>
      <c r="DC221" s="9" t="str">
        <f>IFERROR(VLOOKUP($A221,'SS2020'!$A:$AB,24,0),"")</f>
        <v/>
      </c>
      <c r="DD221" s="9" t="str">
        <f>IFERROR(VLOOKUP($A221,'SS2020'!$A:$AB,25,0),"")</f>
        <v/>
      </c>
      <c r="DE221" s="9" t="str">
        <f>IFERROR(VLOOKUP($A221,'SS2020'!$A:$AB,26,0),"")</f>
        <v/>
      </c>
      <c r="DF221" s="9" t="str">
        <f>IFERROR(VLOOKUP($A221,'SS2020'!$A:$AB,27,0),"")</f>
        <v/>
      </c>
      <c r="DG221" s="39">
        <f>IFERROR(VLOOKUP(A221,'GSW2020'!A:D,4,0),"")</f>
        <v>1.2007761824861518E-6</v>
      </c>
      <c r="DH221" s="9">
        <f>IFERROR(VLOOKUP(A221,'GSW2020'!A:E,5,0),"")</f>
        <v>629438.25</v>
      </c>
      <c r="DI221" s="9">
        <f t="shared" si="138"/>
        <v>1</v>
      </c>
      <c r="DJ221" s="9">
        <f t="shared" si="139"/>
        <v>0</v>
      </c>
      <c r="DK221" s="9" t="str">
        <f>IFERROR(IF(INDEX('FSI2020 Results'!A:A,MATCH('Country characteristics'!A176,'FSI2020 Results'!B:B,0))&lt;11,1,0),"")</f>
        <v/>
      </c>
      <c r="DL221" s="9" t="str">
        <f>IFERROR(IF(INDEX('FSI2020 Results'!A:A,MATCH('Country characteristics'!A176,'FSI2020 Results'!B:B,0))&lt;16,1,0),"")</f>
        <v/>
      </c>
      <c r="DM221" s="10">
        <f t="shared" si="140"/>
        <v>0</v>
      </c>
      <c r="DN221" s="9">
        <f t="shared" si="141"/>
        <v>0</v>
      </c>
      <c r="DO221" s="9">
        <f t="shared" si="142"/>
        <v>0</v>
      </c>
      <c r="DP221" s="10">
        <f t="shared" si="143"/>
        <v>0</v>
      </c>
      <c r="DQ221" s="9">
        <f t="shared" si="144"/>
        <v>0</v>
      </c>
      <c r="DR221" s="9">
        <f t="shared" si="145"/>
        <v>0</v>
      </c>
      <c r="DS221" s="9">
        <f t="shared" si="146"/>
        <v>0</v>
      </c>
      <c r="DT221" s="10">
        <f t="shared" si="147"/>
        <v>0</v>
      </c>
      <c r="DU221" s="10">
        <f t="shared" si="148"/>
        <v>0</v>
      </c>
      <c r="DV221" s="9">
        <f t="shared" si="149"/>
        <v>0</v>
      </c>
      <c r="DW221" s="9">
        <f t="shared" si="150"/>
        <v>0</v>
      </c>
      <c r="DX221" s="9">
        <f t="shared" si="151"/>
        <v>0</v>
      </c>
      <c r="DY221" s="10">
        <f t="shared" si="152"/>
        <v>0</v>
      </c>
      <c r="DZ221" s="9">
        <f t="shared" si="153"/>
        <v>0</v>
      </c>
      <c r="EA221" s="10">
        <f t="shared" si="154"/>
        <v>0</v>
      </c>
      <c r="EB221" s="9">
        <f t="shared" si="155"/>
        <v>0</v>
      </c>
      <c r="EC221" s="9">
        <f t="shared" si="156"/>
        <v>1</v>
      </c>
      <c r="ED221" s="9">
        <f t="shared" si="157"/>
        <v>1</v>
      </c>
      <c r="EE221" s="9">
        <f t="shared" si="158"/>
        <v>0</v>
      </c>
      <c r="EF221" s="9">
        <v>1</v>
      </c>
      <c r="EG221" s="9">
        <f t="shared" si="159"/>
        <v>0</v>
      </c>
      <c r="EH221" s="9">
        <f t="shared" si="160"/>
        <v>0</v>
      </c>
      <c r="EI221" s="9">
        <f t="shared" si="161"/>
        <v>0</v>
      </c>
      <c r="EJ221" s="9">
        <f t="shared" si="162"/>
        <v>0</v>
      </c>
      <c r="EK221" s="9">
        <f t="shared" si="163"/>
        <v>0</v>
      </c>
      <c r="EL221" s="9">
        <f t="shared" si="164"/>
        <v>0</v>
      </c>
      <c r="EM221" s="9">
        <f t="shared" si="165"/>
        <v>0</v>
      </c>
      <c r="EN221" s="9">
        <f t="shared" si="166"/>
        <v>0</v>
      </c>
      <c r="EO221" s="9">
        <f t="shared" si="167"/>
        <v>0</v>
      </c>
      <c r="EP221" s="9">
        <f t="shared" si="168"/>
        <v>0</v>
      </c>
      <c r="EQ221" s="9">
        <f t="shared" si="169"/>
        <v>0</v>
      </c>
      <c r="ER221" s="9">
        <f t="shared" si="170"/>
        <v>0</v>
      </c>
      <c r="ES221" s="9">
        <f t="shared" si="171"/>
        <v>0</v>
      </c>
      <c r="ET221" s="10">
        <f t="shared" si="172"/>
        <v>0</v>
      </c>
      <c r="EU221" s="10">
        <f t="shared" si="173"/>
        <v>0</v>
      </c>
      <c r="EV221" s="10">
        <f t="shared" si="174"/>
        <v>0</v>
      </c>
      <c r="EW221" s="10">
        <f t="shared" si="175"/>
        <v>0</v>
      </c>
      <c r="EX221" s="10">
        <f t="shared" si="176"/>
        <v>0</v>
      </c>
      <c r="EY221" s="10">
        <f t="shared" si="177"/>
        <v>0</v>
      </c>
      <c r="EZ221" s="10">
        <f t="shared" si="178"/>
        <v>0</v>
      </c>
      <c r="FA221" s="10">
        <f t="shared" si="179"/>
        <v>0</v>
      </c>
      <c r="FB221" s="10">
        <f t="shared" si="180"/>
        <v>0</v>
      </c>
      <c r="FC221" s="10">
        <f t="shared" si="181"/>
        <v>0</v>
      </c>
      <c r="FD221" s="10">
        <f t="shared" si="182"/>
        <v>0</v>
      </c>
      <c r="FE221" s="10">
        <f t="shared" si="183"/>
        <v>1</v>
      </c>
    </row>
    <row r="222" spans="1:161">
      <c r="A222" t="s">
        <v>784</v>
      </c>
      <c r="D222">
        <v>0</v>
      </c>
      <c r="E222">
        <v>0</v>
      </c>
      <c r="F222" t="s">
        <v>785</v>
      </c>
      <c r="G222" t="s">
        <v>786</v>
      </c>
      <c r="H222" t="s">
        <v>784</v>
      </c>
      <c r="I222" s="8"/>
      <c r="J222" s="7" t="s">
        <v>896</v>
      </c>
      <c r="K222" s="7" t="s">
        <v>1128</v>
      </c>
      <c r="L222" s="8">
        <v>0</v>
      </c>
      <c r="M222" s="8">
        <v>0</v>
      </c>
      <c r="N222" s="8">
        <v>0</v>
      </c>
      <c r="O222" s="8">
        <v>0</v>
      </c>
      <c r="P222" s="8">
        <v>0</v>
      </c>
      <c r="Q222" s="8">
        <v>0</v>
      </c>
      <c r="R222" s="8">
        <v>0</v>
      </c>
      <c r="S222" s="8">
        <v>0</v>
      </c>
      <c r="T222" s="8">
        <v>0</v>
      </c>
      <c r="U222" s="8">
        <v>0</v>
      </c>
      <c r="V222" s="8">
        <v>0</v>
      </c>
      <c r="W222" s="8">
        <v>0</v>
      </c>
      <c r="X222" s="8">
        <v>0</v>
      </c>
      <c r="Y222" s="8">
        <v>0</v>
      </c>
      <c r="Z222" s="8">
        <v>0</v>
      </c>
      <c r="AA222" s="8">
        <v>0</v>
      </c>
      <c r="AB222" s="7" t="s">
        <v>1142</v>
      </c>
      <c r="AC222" s="1">
        <v>0</v>
      </c>
      <c r="AD222" s="1">
        <v>0</v>
      </c>
      <c r="AE222" s="7" t="s">
        <v>1166</v>
      </c>
      <c r="AF222" s="8"/>
      <c r="AG222" s="8"/>
      <c r="AH222" s="7" t="s">
        <v>896</v>
      </c>
      <c r="AI222" s="8"/>
      <c r="AJ222" s="8"/>
      <c r="AK222" s="8"/>
      <c r="AL222" s="8"/>
      <c r="AM222" s="8"/>
      <c r="AN222" s="8"/>
      <c r="AO222" s="36" t="s">
        <v>896</v>
      </c>
      <c r="AP222" s="36" t="s">
        <v>896</v>
      </c>
      <c r="AQ222" s="36" t="s">
        <v>896</v>
      </c>
      <c r="AR222" s="36" t="s">
        <v>896</v>
      </c>
      <c r="AS222" s="36" t="s">
        <v>896</v>
      </c>
      <c r="AT222" s="36" t="s">
        <v>896</v>
      </c>
      <c r="AU222" s="36" t="s">
        <v>896</v>
      </c>
      <c r="AV222" s="36" t="s">
        <v>896</v>
      </c>
      <c r="AW222" s="36" t="s">
        <v>896</v>
      </c>
      <c r="AX222" s="36" t="s">
        <v>896</v>
      </c>
      <c r="AY222" s="36" t="s">
        <v>896</v>
      </c>
      <c r="AZ222" s="36" t="s">
        <v>896</v>
      </c>
      <c r="BA222" s="36" t="s">
        <v>896</v>
      </c>
      <c r="BB222" s="36" t="s">
        <v>896</v>
      </c>
      <c r="BC222" s="36" t="s">
        <v>896</v>
      </c>
      <c r="BD222" s="36" t="s">
        <v>896</v>
      </c>
      <c r="BE222" s="36" t="s">
        <v>896</v>
      </c>
      <c r="BF222" s="36" t="s">
        <v>896</v>
      </c>
      <c r="BG222" s="36" t="s">
        <v>896</v>
      </c>
      <c r="BH222" s="36" t="s">
        <v>896</v>
      </c>
      <c r="BI222" s="36" t="s">
        <v>896</v>
      </c>
      <c r="BJ222" s="36" t="s">
        <v>896</v>
      </c>
      <c r="BK222" s="36" t="s">
        <v>896</v>
      </c>
      <c r="BL222" s="36" t="s">
        <v>896</v>
      </c>
      <c r="BM222" s="8"/>
      <c r="BN222" s="8" t="s">
        <v>896</v>
      </c>
      <c r="BO222" t="s">
        <v>784</v>
      </c>
      <c r="BP222" s="8">
        <v>0</v>
      </c>
      <c r="BQ222" s="8">
        <v>0</v>
      </c>
      <c r="BR222" s="8">
        <v>0</v>
      </c>
      <c r="BS222" s="8">
        <v>0</v>
      </c>
      <c r="BT222" s="8"/>
      <c r="BU222" s="8"/>
      <c r="BV222" s="8"/>
      <c r="BW222" s="8"/>
      <c r="BX222" s="8">
        <v>4.9669047024903975E-7</v>
      </c>
      <c r="BY222" s="8"/>
      <c r="BZ222" s="8">
        <v>0</v>
      </c>
      <c r="CA222" s="7" t="s">
        <v>896</v>
      </c>
      <c r="CB222" s="8">
        <v>40000000000</v>
      </c>
      <c r="CC222" s="8">
        <v>0</v>
      </c>
      <c r="CD222" s="8"/>
      <c r="CE222" s="8"/>
      <c r="CF222" s="8"/>
      <c r="CG222" s="8"/>
      <c r="CH222" s="8">
        <v>0</v>
      </c>
      <c r="CI222" s="8" t="s">
        <v>1148</v>
      </c>
      <c r="CJ222" s="8">
        <v>0</v>
      </c>
      <c r="CK222" s="8">
        <v>0</v>
      </c>
      <c r="CL222" s="8">
        <v>0</v>
      </c>
      <c r="CM222" s="8">
        <v>0</v>
      </c>
      <c r="CN222" s="8">
        <v>0</v>
      </c>
      <c r="CO222" s="8">
        <v>0</v>
      </c>
      <c r="CP222" s="8">
        <v>0</v>
      </c>
      <c r="CQ222" s="8">
        <v>0</v>
      </c>
      <c r="CR222" s="8">
        <v>0</v>
      </c>
      <c r="CS222" s="8">
        <v>0</v>
      </c>
      <c r="CT222" s="8">
        <v>0</v>
      </c>
      <c r="CU222" s="8">
        <v>1</v>
      </c>
      <c r="CV222" s="8">
        <v>0</v>
      </c>
      <c r="CW222" s="8">
        <v>0</v>
      </c>
      <c r="CX222" s="8">
        <v>0</v>
      </c>
      <c r="CY222" s="8">
        <v>0</v>
      </c>
      <c r="CZ222" s="9" t="str">
        <f>IFERROR(VLOOKUP(A222,'FSI2020 Results'!B:H,4,0),"")</f>
        <v/>
      </c>
      <c r="DA222" s="9" t="str">
        <f>IFERROR(VLOOKUP(A222,'FSI2020 Results'!B:H,5,0),"")</f>
        <v/>
      </c>
      <c r="DB222" s="9" t="str">
        <f>IFERROR(VLOOKUP(A222,'FSI2020 Results'!B:H,6,0),"")</f>
        <v/>
      </c>
      <c r="DC222" s="9" t="str">
        <f>IFERROR(VLOOKUP($A222,'SS2020'!$A:$AB,24,0),"")</f>
        <v/>
      </c>
      <c r="DD222" s="9" t="str">
        <f>IFERROR(VLOOKUP($A222,'SS2020'!$A:$AB,25,0),"")</f>
        <v/>
      </c>
      <c r="DE222" s="9" t="str">
        <f>IFERROR(VLOOKUP($A222,'SS2020'!$A:$AB,26,0),"")</f>
        <v/>
      </c>
      <c r="DF222" s="9" t="str">
        <f>IFERROR(VLOOKUP($A222,'SS2020'!$A:$AB,27,0),"")</f>
        <v/>
      </c>
      <c r="DG222" s="39">
        <f>IFERROR(VLOOKUP(A222,'GSW2020'!A:D,4,0),"")</f>
        <v>8.4740044314912666E-8</v>
      </c>
      <c r="DH222" s="9">
        <f>IFERROR(VLOOKUP(A222,'GSW2020'!A:E,5,0),"")</f>
        <v>44420.12109375</v>
      </c>
      <c r="DI222" s="9">
        <f t="shared" si="138"/>
        <v>1</v>
      </c>
      <c r="DJ222" s="9">
        <f t="shared" si="139"/>
        <v>0</v>
      </c>
      <c r="DK222" s="9" t="str">
        <f>IFERROR(IF(INDEX('FSI2020 Results'!A:A,MATCH('Country characteristics'!A177,'FSI2020 Results'!B:B,0))&lt;11,1,0),"")</f>
        <v/>
      </c>
      <c r="DL222" s="9" t="str">
        <f>IFERROR(IF(INDEX('FSI2020 Results'!A:A,MATCH('Country characteristics'!A177,'FSI2020 Results'!B:B,0))&lt;16,1,0),"")</f>
        <v/>
      </c>
      <c r="DM222" s="10">
        <f t="shared" si="140"/>
        <v>0</v>
      </c>
      <c r="DN222" s="9">
        <f t="shared" si="141"/>
        <v>0</v>
      </c>
      <c r="DO222" s="9">
        <f t="shared" si="142"/>
        <v>0</v>
      </c>
      <c r="DP222" s="10">
        <f t="shared" si="143"/>
        <v>0</v>
      </c>
      <c r="DQ222" s="9">
        <f t="shared" si="144"/>
        <v>0</v>
      </c>
      <c r="DR222" s="9">
        <f t="shared" si="145"/>
        <v>0</v>
      </c>
      <c r="DS222" s="9">
        <f t="shared" si="146"/>
        <v>0</v>
      </c>
      <c r="DT222" s="10">
        <f t="shared" si="147"/>
        <v>0</v>
      </c>
      <c r="DU222" s="10">
        <f t="shared" si="148"/>
        <v>0</v>
      </c>
      <c r="DV222" s="9">
        <f t="shared" si="149"/>
        <v>0</v>
      </c>
      <c r="DW222" s="9">
        <f t="shared" si="150"/>
        <v>0</v>
      </c>
      <c r="DX222" s="9">
        <f t="shared" si="151"/>
        <v>0</v>
      </c>
      <c r="DY222" s="10">
        <f t="shared" si="152"/>
        <v>0</v>
      </c>
      <c r="DZ222" s="9">
        <f t="shared" si="153"/>
        <v>0</v>
      </c>
      <c r="EA222" s="10">
        <f t="shared" si="154"/>
        <v>0</v>
      </c>
      <c r="EB222" s="9">
        <f t="shared" si="155"/>
        <v>0</v>
      </c>
      <c r="EC222" s="9">
        <f t="shared" si="156"/>
        <v>1</v>
      </c>
      <c r="ED222" s="9">
        <f t="shared" si="157"/>
        <v>1</v>
      </c>
      <c r="EE222" s="9">
        <f t="shared" si="158"/>
        <v>0</v>
      </c>
      <c r="EF222" s="9">
        <v>1</v>
      </c>
      <c r="EG222" s="9">
        <f t="shared" si="159"/>
        <v>0</v>
      </c>
      <c r="EH222" s="9">
        <f t="shared" si="160"/>
        <v>0</v>
      </c>
      <c r="EI222" s="9">
        <f t="shared" si="161"/>
        <v>0</v>
      </c>
      <c r="EJ222" s="9">
        <f t="shared" si="162"/>
        <v>1</v>
      </c>
      <c r="EK222" s="9">
        <f t="shared" si="163"/>
        <v>0</v>
      </c>
      <c r="EL222" s="9">
        <f t="shared" si="164"/>
        <v>0</v>
      </c>
      <c r="EM222" s="9">
        <f t="shared" si="165"/>
        <v>0</v>
      </c>
      <c r="EN222" s="9">
        <f t="shared" si="166"/>
        <v>0</v>
      </c>
      <c r="EO222" s="9">
        <f t="shared" si="167"/>
        <v>0</v>
      </c>
      <c r="EP222" s="9">
        <f t="shared" si="168"/>
        <v>1</v>
      </c>
      <c r="EQ222" s="9">
        <f t="shared" si="169"/>
        <v>0</v>
      </c>
      <c r="ER222" s="9">
        <f t="shared" si="170"/>
        <v>0</v>
      </c>
      <c r="ES222" s="9">
        <f t="shared" si="171"/>
        <v>0</v>
      </c>
      <c r="ET222" s="10">
        <f t="shared" si="172"/>
        <v>0</v>
      </c>
      <c r="EU222" s="10">
        <f t="shared" si="173"/>
        <v>0</v>
      </c>
      <c r="EV222" s="10">
        <f t="shared" si="174"/>
        <v>0</v>
      </c>
      <c r="EW222" s="10">
        <f t="shared" si="175"/>
        <v>0</v>
      </c>
      <c r="EX222" s="10">
        <f t="shared" si="176"/>
        <v>0</v>
      </c>
      <c r="EY222" s="10">
        <f t="shared" si="177"/>
        <v>0</v>
      </c>
      <c r="EZ222" s="10">
        <f t="shared" si="178"/>
        <v>0</v>
      </c>
      <c r="FA222" s="10">
        <f t="shared" si="179"/>
        <v>1</v>
      </c>
      <c r="FB222" s="10">
        <f t="shared" si="180"/>
        <v>0</v>
      </c>
      <c r="FC222" s="10">
        <f t="shared" si="181"/>
        <v>0</v>
      </c>
      <c r="FD222" s="10">
        <f t="shared" si="182"/>
        <v>0</v>
      </c>
      <c r="FE222" s="10">
        <f t="shared" si="183"/>
        <v>0</v>
      </c>
    </row>
    <row r="223" spans="1:161">
      <c r="A223" s="7" t="s">
        <v>922</v>
      </c>
      <c r="D223">
        <v>0</v>
      </c>
      <c r="E223">
        <v>0</v>
      </c>
      <c r="F223" s="7" t="s">
        <v>896</v>
      </c>
      <c r="H223" s="7" t="s">
        <v>922</v>
      </c>
      <c r="I223" s="8"/>
      <c r="J223" s="7" t="s">
        <v>896</v>
      </c>
      <c r="K223" s="7" t="s">
        <v>896</v>
      </c>
      <c r="L223" s="8">
        <v>0</v>
      </c>
      <c r="M223" s="8">
        <v>0</v>
      </c>
      <c r="N223" s="8">
        <v>0</v>
      </c>
      <c r="O223" s="8">
        <v>0</v>
      </c>
      <c r="P223" s="8">
        <v>0</v>
      </c>
      <c r="Q223" s="8">
        <v>0</v>
      </c>
      <c r="R223" s="8">
        <v>0</v>
      </c>
      <c r="S223" s="8">
        <v>0</v>
      </c>
      <c r="T223" s="8">
        <v>0</v>
      </c>
      <c r="U223" s="8">
        <v>0</v>
      </c>
      <c r="V223" s="8">
        <v>0</v>
      </c>
      <c r="W223" s="8">
        <v>0</v>
      </c>
      <c r="X223" s="8">
        <v>0</v>
      </c>
      <c r="Y223" s="8">
        <v>0</v>
      </c>
      <c r="Z223" s="8">
        <v>0</v>
      </c>
      <c r="AA223" s="8">
        <v>0</v>
      </c>
      <c r="AB223" s="7" t="s">
        <v>896</v>
      </c>
      <c r="AC223" s="1">
        <v>0</v>
      </c>
      <c r="AD223" s="1">
        <v>0</v>
      </c>
      <c r="AE223" s="7" t="s">
        <v>896</v>
      </c>
      <c r="AF223" s="8"/>
      <c r="AG223" s="8"/>
      <c r="AH223" s="7" t="s">
        <v>896</v>
      </c>
      <c r="AI223" s="8"/>
      <c r="AJ223" s="8"/>
      <c r="AK223" s="8"/>
      <c r="AL223" s="8"/>
      <c r="AM223" s="8"/>
      <c r="AN223" s="8"/>
      <c r="AO223" s="36" t="s">
        <v>896</v>
      </c>
      <c r="AP223" s="36" t="s">
        <v>896</v>
      </c>
      <c r="AQ223" s="36" t="s">
        <v>896</v>
      </c>
      <c r="AR223" s="36" t="s">
        <v>896</v>
      </c>
      <c r="AS223" s="36" t="s">
        <v>896</v>
      </c>
      <c r="AT223" s="36" t="s">
        <v>896</v>
      </c>
      <c r="AU223" s="36" t="s">
        <v>896</v>
      </c>
      <c r="AV223" s="36" t="s">
        <v>896</v>
      </c>
      <c r="AW223" s="36" t="s">
        <v>896</v>
      </c>
      <c r="AX223" s="36" t="s">
        <v>896</v>
      </c>
      <c r="AY223" s="36" t="s">
        <v>896</v>
      </c>
      <c r="AZ223" s="36" t="s">
        <v>896</v>
      </c>
      <c r="BA223" s="36" t="s">
        <v>896</v>
      </c>
      <c r="BB223" s="36" t="s">
        <v>896</v>
      </c>
      <c r="BC223" s="36" t="s">
        <v>896</v>
      </c>
      <c r="BD223" s="36" t="s">
        <v>896</v>
      </c>
      <c r="BE223" s="36" t="s">
        <v>896</v>
      </c>
      <c r="BF223" s="36" t="s">
        <v>896</v>
      </c>
      <c r="BG223" s="36" t="s">
        <v>896</v>
      </c>
      <c r="BH223" s="36" t="s">
        <v>896</v>
      </c>
      <c r="BI223" s="36" t="s">
        <v>896</v>
      </c>
      <c r="BJ223" s="36" t="s">
        <v>896</v>
      </c>
      <c r="BK223" s="36" t="s">
        <v>896</v>
      </c>
      <c r="BL223" s="36" t="s">
        <v>896</v>
      </c>
      <c r="BM223" s="8"/>
      <c r="BN223" s="8" t="s">
        <v>896</v>
      </c>
      <c r="BO223" s="7" t="s">
        <v>922</v>
      </c>
      <c r="BP223" s="8">
        <v>0</v>
      </c>
      <c r="BQ223" s="8">
        <v>0</v>
      </c>
      <c r="BR223" s="8"/>
      <c r="BS223" s="8">
        <v>0</v>
      </c>
      <c r="BT223" s="8"/>
      <c r="BU223" s="8"/>
      <c r="BV223" s="8"/>
      <c r="BW223" s="8"/>
      <c r="BX223" s="8"/>
      <c r="BY223" s="8"/>
      <c r="BZ223" s="8"/>
      <c r="CA223" s="7" t="s">
        <v>896</v>
      </c>
      <c r="CB223" s="8"/>
      <c r="CC223" s="8"/>
      <c r="CD223" s="8"/>
      <c r="CE223" s="8"/>
      <c r="CF223" s="8"/>
      <c r="CG223" s="8"/>
      <c r="CH223" s="8">
        <v>0</v>
      </c>
      <c r="CI223" s="8" t="s">
        <v>896</v>
      </c>
      <c r="CJ223" s="8" t="s">
        <v>896</v>
      </c>
      <c r="CK223" s="8" t="s">
        <v>896</v>
      </c>
      <c r="CL223" s="8" t="s">
        <v>896</v>
      </c>
      <c r="CM223" s="8" t="s">
        <v>896</v>
      </c>
      <c r="CN223" s="8" t="s">
        <v>896</v>
      </c>
      <c r="CO223" s="8" t="s">
        <v>896</v>
      </c>
      <c r="CP223" s="8" t="s">
        <v>896</v>
      </c>
      <c r="CQ223" s="8" t="s">
        <v>896</v>
      </c>
      <c r="CR223" s="8" t="s">
        <v>896</v>
      </c>
      <c r="CS223" s="8" t="s">
        <v>896</v>
      </c>
      <c r="CT223" s="8" t="s">
        <v>896</v>
      </c>
      <c r="CU223" s="8" t="s">
        <v>896</v>
      </c>
      <c r="CV223" s="8" t="s">
        <v>896</v>
      </c>
      <c r="CW223" s="8" t="s">
        <v>896</v>
      </c>
      <c r="CX223" s="8" t="s">
        <v>896</v>
      </c>
      <c r="CY223" s="8" t="s">
        <v>896</v>
      </c>
      <c r="CZ223" s="9" t="str">
        <f>IFERROR(VLOOKUP(A223,'FSI2020 Results'!B:H,4,0),"")</f>
        <v/>
      </c>
      <c r="DA223" s="9" t="str">
        <f>IFERROR(VLOOKUP(A223,'FSI2020 Results'!B:H,5,0),"")</f>
        <v/>
      </c>
      <c r="DB223" s="9" t="str">
        <f>IFERROR(VLOOKUP(A223,'FSI2020 Results'!B:H,6,0),"")</f>
        <v/>
      </c>
      <c r="DC223" s="9" t="str">
        <f>IFERROR(VLOOKUP($A223,'SS2020'!$A:$AB,24,0),"")</f>
        <v/>
      </c>
      <c r="DD223" s="9" t="str">
        <f>IFERROR(VLOOKUP($A223,'SS2020'!$A:$AB,25,0),"")</f>
        <v/>
      </c>
      <c r="DE223" s="9" t="str">
        <f>IFERROR(VLOOKUP($A223,'SS2020'!$A:$AB,26,0),"")</f>
        <v/>
      </c>
      <c r="DF223" s="9" t="str">
        <f>IFERROR(VLOOKUP($A223,'SS2020'!$A:$AB,27,0),"")</f>
        <v/>
      </c>
      <c r="DG223" s="39" t="str">
        <f>IFERROR(VLOOKUP(A223,'GSW2020'!A:D,4,0),"")</f>
        <v/>
      </c>
      <c r="DH223" s="9" t="str">
        <f>IFERROR(VLOOKUP(A223,'GSW2020'!A:E,5,0),"")</f>
        <v/>
      </c>
      <c r="DI223" s="9">
        <f t="shared" si="138"/>
        <v>1</v>
      </c>
      <c r="DJ223" s="9">
        <f t="shared" si="139"/>
        <v>0</v>
      </c>
      <c r="DK223" s="9" t="str">
        <f>IFERROR(IF(INDEX('FSI2020 Results'!A:A,MATCH('Country characteristics'!A178,'FSI2020 Results'!B:B,0))&lt;11,1,0),"")</f>
        <v/>
      </c>
      <c r="DL223" s="9" t="str">
        <f>IFERROR(IF(INDEX('FSI2020 Results'!A:A,MATCH('Country characteristics'!A178,'FSI2020 Results'!B:B,0))&lt;16,1,0),"")</f>
        <v/>
      </c>
      <c r="DM223" s="10">
        <f t="shared" si="140"/>
        <v>0</v>
      </c>
      <c r="DN223" s="9">
        <f t="shared" si="141"/>
        <v>0</v>
      </c>
      <c r="DO223" s="9">
        <f t="shared" si="142"/>
        <v>0</v>
      </c>
      <c r="DP223" s="10">
        <f t="shared" si="143"/>
        <v>0</v>
      </c>
      <c r="DQ223" s="9">
        <f t="shared" si="144"/>
        <v>0</v>
      </c>
      <c r="DR223" s="9">
        <f t="shared" si="145"/>
        <v>0</v>
      </c>
      <c r="DS223" s="9">
        <f t="shared" si="146"/>
        <v>0</v>
      </c>
      <c r="DT223" s="10">
        <f t="shared" si="147"/>
        <v>0</v>
      </c>
      <c r="DU223" s="10">
        <f t="shared" si="148"/>
        <v>0</v>
      </c>
      <c r="DV223" s="9">
        <f t="shared" si="149"/>
        <v>0</v>
      </c>
      <c r="DW223" s="9">
        <f t="shared" si="150"/>
        <v>0</v>
      </c>
      <c r="DX223" s="9">
        <f t="shared" si="151"/>
        <v>0</v>
      </c>
      <c r="DY223" s="10">
        <f t="shared" si="152"/>
        <v>0</v>
      </c>
      <c r="DZ223" s="9">
        <f t="shared" si="153"/>
        <v>0</v>
      </c>
      <c r="EA223" s="10">
        <f t="shared" si="154"/>
        <v>0</v>
      </c>
      <c r="EB223" s="9">
        <f t="shared" si="155"/>
        <v>0</v>
      </c>
      <c r="EC223" s="9">
        <f t="shared" si="156"/>
        <v>1</v>
      </c>
      <c r="ED223" s="9">
        <f t="shared" si="157"/>
        <v>1</v>
      </c>
      <c r="EE223" s="9">
        <f t="shared" si="158"/>
        <v>0</v>
      </c>
      <c r="EF223" s="9">
        <v>1</v>
      </c>
      <c r="EG223" s="9">
        <f t="shared" si="159"/>
        <v>0</v>
      </c>
      <c r="EH223" s="9">
        <f t="shared" si="160"/>
        <v>0</v>
      </c>
      <c r="EI223" s="9">
        <f t="shared" si="161"/>
        <v>0</v>
      </c>
      <c r="EJ223" s="9">
        <f t="shared" si="162"/>
        <v>0</v>
      </c>
      <c r="EK223" s="9">
        <f t="shared" si="163"/>
        <v>0</v>
      </c>
      <c r="EL223" s="9">
        <f t="shared" si="164"/>
        <v>0</v>
      </c>
      <c r="EM223" s="9">
        <f t="shared" si="165"/>
        <v>0</v>
      </c>
      <c r="EN223" s="9">
        <f t="shared" si="166"/>
        <v>0</v>
      </c>
      <c r="EO223" s="9">
        <f t="shared" si="167"/>
        <v>0</v>
      </c>
      <c r="EP223" s="9">
        <f t="shared" si="168"/>
        <v>0</v>
      </c>
      <c r="EQ223" s="9">
        <f t="shared" si="169"/>
        <v>0</v>
      </c>
      <c r="ER223" s="9">
        <f t="shared" si="170"/>
        <v>0</v>
      </c>
      <c r="ES223" s="9">
        <f t="shared" si="171"/>
        <v>0</v>
      </c>
      <c r="ET223" s="10" t="str">
        <f t="shared" si="172"/>
        <v/>
      </c>
      <c r="EU223" s="10" t="str">
        <f t="shared" si="173"/>
        <v/>
      </c>
      <c r="EV223" s="10" t="str">
        <f t="shared" si="174"/>
        <v/>
      </c>
      <c r="EW223" s="10" t="str">
        <f t="shared" si="175"/>
        <v/>
      </c>
      <c r="EX223" s="10" t="str">
        <f t="shared" si="176"/>
        <v/>
      </c>
      <c r="EY223" s="10" t="str">
        <f t="shared" si="177"/>
        <v/>
      </c>
      <c r="EZ223" s="10" t="str">
        <f t="shared" si="178"/>
        <v/>
      </c>
      <c r="FA223" s="10" t="str">
        <f t="shared" si="179"/>
        <v/>
      </c>
      <c r="FB223" s="10" t="str">
        <f t="shared" si="180"/>
        <v/>
      </c>
      <c r="FC223" s="10" t="str">
        <f t="shared" si="181"/>
        <v/>
      </c>
      <c r="FD223" s="10" t="str">
        <f t="shared" si="182"/>
        <v/>
      </c>
      <c r="FE223" s="10" t="str">
        <f t="shared" si="183"/>
        <v/>
      </c>
    </row>
    <row r="224" spans="1:161">
      <c r="A224" s="7" t="s">
        <v>923</v>
      </c>
      <c r="D224">
        <v>0</v>
      </c>
      <c r="E224">
        <v>0</v>
      </c>
      <c r="F224" s="7" t="s">
        <v>896</v>
      </c>
      <c r="H224" s="7" t="s">
        <v>923</v>
      </c>
      <c r="I224" s="8"/>
      <c r="J224" s="7" t="s">
        <v>896</v>
      </c>
      <c r="K224" s="7" t="s">
        <v>896</v>
      </c>
      <c r="L224" s="8">
        <v>0</v>
      </c>
      <c r="M224" s="8">
        <v>0</v>
      </c>
      <c r="N224" s="8">
        <v>0</v>
      </c>
      <c r="O224" s="8">
        <v>0</v>
      </c>
      <c r="P224" s="8">
        <v>0</v>
      </c>
      <c r="Q224" s="8">
        <v>0</v>
      </c>
      <c r="R224" s="8">
        <v>0</v>
      </c>
      <c r="S224" s="8">
        <v>0</v>
      </c>
      <c r="T224" s="8">
        <v>0</v>
      </c>
      <c r="U224" s="8">
        <v>0</v>
      </c>
      <c r="V224" s="8">
        <v>0</v>
      </c>
      <c r="W224" s="8">
        <v>0</v>
      </c>
      <c r="X224" s="8">
        <v>0</v>
      </c>
      <c r="Y224" s="8">
        <v>0</v>
      </c>
      <c r="Z224" s="8">
        <v>0</v>
      </c>
      <c r="AA224" s="8">
        <v>0</v>
      </c>
      <c r="AB224" s="7" t="s">
        <v>896</v>
      </c>
      <c r="AC224" s="1">
        <v>0</v>
      </c>
      <c r="AD224" s="1">
        <v>0</v>
      </c>
      <c r="AE224" s="7" t="s">
        <v>896</v>
      </c>
      <c r="AF224" s="8"/>
      <c r="AG224" s="8"/>
      <c r="AH224" s="7" t="s">
        <v>896</v>
      </c>
      <c r="AI224" s="8"/>
      <c r="AJ224" s="8"/>
      <c r="AK224" s="8"/>
      <c r="AL224" s="8"/>
      <c r="AM224" s="8"/>
      <c r="AN224" s="8"/>
      <c r="AO224" s="36" t="s">
        <v>896</v>
      </c>
      <c r="AP224" s="36" t="s">
        <v>896</v>
      </c>
      <c r="AQ224" s="36" t="s">
        <v>896</v>
      </c>
      <c r="AR224" s="36" t="s">
        <v>896</v>
      </c>
      <c r="AS224" s="36" t="s">
        <v>896</v>
      </c>
      <c r="AT224" s="36" t="s">
        <v>896</v>
      </c>
      <c r="AU224" s="36" t="s">
        <v>896</v>
      </c>
      <c r="AV224" s="36" t="s">
        <v>896</v>
      </c>
      <c r="AW224" s="36" t="s">
        <v>896</v>
      </c>
      <c r="AX224" s="36" t="s">
        <v>896</v>
      </c>
      <c r="AY224" s="36" t="s">
        <v>896</v>
      </c>
      <c r="AZ224" s="36" t="s">
        <v>896</v>
      </c>
      <c r="BA224" s="36" t="s">
        <v>896</v>
      </c>
      <c r="BB224" s="36" t="s">
        <v>896</v>
      </c>
      <c r="BC224" s="36" t="s">
        <v>896</v>
      </c>
      <c r="BD224" s="36" t="s">
        <v>896</v>
      </c>
      <c r="BE224" s="36" t="s">
        <v>896</v>
      </c>
      <c r="BF224" s="36" t="s">
        <v>896</v>
      </c>
      <c r="BG224" s="36" t="s">
        <v>896</v>
      </c>
      <c r="BH224" s="36" t="s">
        <v>896</v>
      </c>
      <c r="BI224" s="36" t="s">
        <v>896</v>
      </c>
      <c r="BJ224" s="36" t="s">
        <v>896</v>
      </c>
      <c r="BK224" s="36" t="s">
        <v>896</v>
      </c>
      <c r="BL224" s="36" t="s">
        <v>896</v>
      </c>
      <c r="BM224" s="8"/>
      <c r="BN224" s="8" t="s">
        <v>896</v>
      </c>
      <c r="BO224" s="7" t="s">
        <v>923</v>
      </c>
      <c r="BP224" s="8">
        <v>0</v>
      </c>
      <c r="BQ224" s="8">
        <v>0</v>
      </c>
      <c r="BR224" s="8"/>
      <c r="BS224" s="8">
        <v>0</v>
      </c>
      <c r="BT224" s="8"/>
      <c r="BU224" s="8"/>
      <c r="BV224" s="8"/>
      <c r="BW224" s="8"/>
      <c r="BX224" s="8"/>
      <c r="BY224" s="8"/>
      <c r="BZ224" s="8"/>
      <c r="CA224" s="7" t="s">
        <v>896</v>
      </c>
      <c r="CB224" s="8"/>
      <c r="CC224" s="8"/>
      <c r="CD224" s="8"/>
      <c r="CE224" s="8"/>
      <c r="CF224" s="8"/>
      <c r="CG224" s="8"/>
      <c r="CH224" s="8">
        <v>0</v>
      </c>
      <c r="CI224" s="8" t="s">
        <v>896</v>
      </c>
      <c r="CJ224" s="8" t="s">
        <v>896</v>
      </c>
      <c r="CK224" s="8" t="s">
        <v>896</v>
      </c>
      <c r="CL224" s="8" t="s">
        <v>896</v>
      </c>
      <c r="CM224" s="8" t="s">
        <v>896</v>
      </c>
      <c r="CN224" s="8" t="s">
        <v>896</v>
      </c>
      <c r="CO224" s="8" t="s">
        <v>896</v>
      </c>
      <c r="CP224" s="8" t="s">
        <v>896</v>
      </c>
      <c r="CQ224" s="8" t="s">
        <v>896</v>
      </c>
      <c r="CR224" s="8" t="s">
        <v>896</v>
      </c>
      <c r="CS224" s="8" t="s">
        <v>896</v>
      </c>
      <c r="CT224" s="8" t="s">
        <v>896</v>
      </c>
      <c r="CU224" s="8" t="s">
        <v>896</v>
      </c>
      <c r="CV224" s="8" t="s">
        <v>896</v>
      </c>
      <c r="CW224" s="8" t="s">
        <v>896</v>
      </c>
      <c r="CX224" s="8" t="s">
        <v>896</v>
      </c>
      <c r="CY224" s="8" t="s">
        <v>896</v>
      </c>
      <c r="CZ224" s="9" t="str">
        <f>IFERROR(VLOOKUP(A224,'FSI2020 Results'!B:H,4,0),"")</f>
        <v/>
      </c>
      <c r="DA224" s="9" t="str">
        <f>IFERROR(VLOOKUP(A224,'FSI2020 Results'!B:H,5,0),"")</f>
        <v/>
      </c>
      <c r="DB224" s="9" t="str">
        <f>IFERROR(VLOOKUP(A224,'FSI2020 Results'!B:H,6,0),"")</f>
        <v/>
      </c>
      <c r="DC224" s="9" t="str">
        <f>IFERROR(VLOOKUP($A224,'SS2020'!$A:$AB,24,0),"")</f>
        <v/>
      </c>
      <c r="DD224" s="9" t="str">
        <f>IFERROR(VLOOKUP($A224,'SS2020'!$A:$AB,25,0),"")</f>
        <v/>
      </c>
      <c r="DE224" s="9" t="str">
        <f>IFERROR(VLOOKUP($A224,'SS2020'!$A:$AB,26,0),"")</f>
        <v/>
      </c>
      <c r="DF224" s="9" t="str">
        <f>IFERROR(VLOOKUP($A224,'SS2020'!$A:$AB,27,0),"")</f>
        <v/>
      </c>
      <c r="DG224" s="39" t="str">
        <f>IFERROR(VLOOKUP(A224,'GSW2020'!A:D,4,0),"")</f>
        <v/>
      </c>
      <c r="DH224" s="9" t="str">
        <f>IFERROR(VLOOKUP(A224,'GSW2020'!A:E,5,0),"")</f>
        <v/>
      </c>
      <c r="DI224" s="9">
        <f t="shared" si="138"/>
        <v>1</v>
      </c>
      <c r="DJ224" s="9">
        <f t="shared" si="139"/>
        <v>0</v>
      </c>
      <c r="DK224" s="9" t="str">
        <f>IFERROR(IF(INDEX('FSI2020 Results'!A:A,MATCH('Country characteristics'!A179,'FSI2020 Results'!B:B,0))&lt;11,1,0),"")</f>
        <v/>
      </c>
      <c r="DL224" s="9" t="str">
        <f>IFERROR(IF(INDEX('FSI2020 Results'!A:A,MATCH('Country characteristics'!A179,'FSI2020 Results'!B:B,0))&lt;16,1,0),"")</f>
        <v/>
      </c>
      <c r="DM224" s="10">
        <f t="shared" si="140"/>
        <v>0</v>
      </c>
      <c r="DN224" s="9">
        <f t="shared" si="141"/>
        <v>0</v>
      </c>
      <c r="DO224" s="9">
        <f t="shared" si="142"/>
        <v>0</v>
      </c>
      <c r="DP224" s="10">
        <f t="shared" si="143"/>
        <v>0</v>
      </c>
      <c r="DQ224" s="9">
        <f t="shared" si="144"/>
        <v>0</v>
      </c>
      <c r="DR224" s="9">
        <f t="shared" si="145"/>
        <v>0</v>
      </c>
      <c r="DS224" s="9">
        <f t="shared" si="146"/>
        <v>0</v>
      </c>
      <c r="DT224" s="10">
        <f t="shared" si="147"/>
        <v>0</v>
      </c>
      <c r="DU224" s="10">
        <f t="shared" si="148"/>
        <v>0</v>
      </c>
      <c r="DV224" s="9">
        <f t="shared" si="149"/>
        <v>0</v>
      </c>
      <c r="DW224" s="9">
        <f t="shared" si="150"/>
        <v>0</v>
      </c>
      <c r="DX224" s="9">
        <f t="shared" si="151"/>
        <v>0</v>
      </c>
      <c r="DY224" s="10">
        <f t="shared" si="152"/>
        <v>0</v>
      </c>
      <c r="DZ224" s="9">
        <f t="shared" si="153"/>
        <v>0</v>
      </c>
      <c r="EA224" s="10">
        <f t="shared" si="154"/>
        <v>0</v>
      </c>
      <c r="EB224" s="9">
        <f t="shared" si="155"/>
        <v>0</v>
      </c>
      <c r="EC224" s="9">
        <f t="shared" si="156"/>
        <v>1</v>
      </c>
      <c r="ED224" s="9">
        <f t="shared" si="157"/>
        <v>1</v>
      </c>
      <c r="EE224" s="9">
        <f t="shared" si="158"/>
        <v>0</v>
      </c>
      <c r="EF224" s="9">
        <v>1</v>
      </c>
      <c r="EG224" s="9">
        <f t="shared" si="159"/>
        <v>0</v>
      </c>
      <c r="EH224" s="9">
        <f t="shared" si="160"/>
        <v>0</v>
      </c>
      <c r="EI224" s="9">
        <f t="shared" si="161"/>
        <v>0</v>
      </c>
      <c r="EJ224" s="9">
        <f t="shared" si="162"/>
        <v>0</v>
      </c>
      <c r="EK224" s="9">
        <f t="shared" si="163"/>
        <v>0</v>
      </c>
      <c r="EL224" s="9">
        <f t="shared" si="164"/>
        <v>0</v>
      </c>
      <c r="EM224" s="9">
        <f t="shared" si="165"/>
        <v>0</v>
      </c>
      <c r="EN224" s="9">
        <f t="shared" si="166"/>
        <v>0</v>
      </c>
      <c r="EO224" s="9">
        <f t="shared" si="167"/>
        <v>0</v>
      </c>
      <c r="EP224" s="9">
        <f t="shared" si="168"/>
        <v>0</v>
      </c>
      <c r="EQ224" s="9">
        <f t="shared" si="169"/>
        <v>0</v>
      </c>
      <c r="ER224" s="9">
        <f t="shared" si="170"/>
        <v>0</v>
      </c>
      <c r="ES224" s="9">
        <f t="shared" si="171"/>
        <v>0</v>
      </c>
      <c r="ET224" s="10" t="str">
        <f t="shared" si="172"/>
        <v/>
      </c>
      <c r="EU224" s="10" t="str">
        <f t="shared" si="173"/>
        <v/>
      </c>
      <c r="EV224" s="10" t="str">
        <f t="shared" si="174"/>
        <v/>
      </c>
      <c r="EW224" s="10" t="str">
        <f t="shared" si="175"/>
        <v/>
      </c>
      <c r="EX224" s="10" t="str">
        <f t="shared" si="176"/>
        <v/>
      </c>
      <c r="EY224" s="10" t="str">
        <f t="shared" si="177"/>
        <v/>
      </c>
      <c r="EZ224" s="10" t="str">
        <f t="shared" si="178"/>
        <v/>
      </c>
      <c r="FA224" s="10" t="str">
        <f t="shared" si="179"/>
        <v/>
      </c>
      <c r="FB224" s="10" t="str">
        <f t="shared" si="180"/>
        <v/>
      </c>
      <c r="FC224" s="10" t="str">
        <f t="shared" si="181"/>
        <v/>
      </c>
      <c r="FD224" s="10" t="str">
        <f t="shared" si="182"/>
        <v/>
      </c>
      <c r="FE224" s="10" t="str">
        <f t="shared" si="183"/>
        <v/>
      </c>
    </row>
    <row r="225" spans="1:161">
      <c r="A225" t="s">
        <v>924</v>
      </c>
      <c r="D225">
        <v>0</v>
      </c>
      <c r="E225">
        <v>0</v>
      </c>
      <c r="F225" t="s">
        <v>925</v>
      </c>
      <c r="G225" t="s">
        <v>926</v>
      </c>
      <c r="H225" t="s">
        <v>924</v>
      </c>
      <c r="I225" s="8"/>
      <c r="J225" s="7" t="s">
        <v>896</v>
      </c>
      <c r="K225" s="7" t="s">
        <v>1128</v>
      </c>
      <c r="L225" s="8">
        <v>0</v>
      </c>
      <c r="M225" s="8">
        <v>0</v>
      </c>
      <c r="N225" s="8">
        <v>1</v>
      </c>
      <c r="O225" s="8">
        <v>0</v>
      </c>
      <c r="P225" s="8">
        <v>0</v>
      </c>
      <c r="Q225" s="8">
        <v>0</v>
      </c>
      <c r="R225" s="8">
        <v>0</v>
      </c>
      <c r="S225" s="8">
        <v>0</v>
      </c>
      <c r="T225" s="8">
        <v>0</v>
      </c>
      <c r="U225" s="8">
        <v>0</v>
      </c>
      <c r="V225" s="8">
        <v>0</v>
      </c>
      <c r="W225" s="8">
        <v>0</v>
      </c>
      <c r="X225" s="8">
        <v>0</v>
      </c>
      <c r="Y225" s="8">
        <v>0</v>
      </c>
      <c r="Z225" s="8">
        <v>0</v>
      </c>
      <c r="AA225" s="8">
        <v>0</v>
      </c>
      <c r="AB225" s="7" t="s">
        <v>1142</v>
      </c>
      <c r="AC225" s="1">
        <v>0</v>
      </c>
      <c r="AD225" s="1">
        <v>0</v>
      </c>
      <c r="AE225" s="7" t="s">
        <v>1133</v>
      </c>
      <c r="AF225" s="8">
        <v>1323000000</v>
      </c>
      <c r="AG225" s="8"/>
      <c r="AH225" s="7" t="s">
        <v>896</v>
      </c>
      <c r="AI225" s="8"/>
      <c r="AJ225" s="8"/>
      <c r="AK225" s="8"/>
      <c r="AL225" s="8"/>
      <c r="AM225" s="8"/>
      <c r="AN225" s="8"/>
      <c r="AO225" s="36" t="s">
        <v>896</v>
      </c>
      <c r="AP225" s="36" t="s">
        <v>896</v>
      </c>
      <c r="AQ225" s="36" t="s">
        <v>896</v>
      </c>
      <c r="AR225" s="36" t="s">
        <v>896</v>
      </c>
      <c r="AS225" s="36" t="s">
        <v>896</v>
      </c>
      <c r="AT225" s="36" t="s">
        <v>896</v>
      </c>
      <c r="AU225" s="36" t="s">
        <v>896</v>
      </c>
      <c r="AV225" s="36" t="s">
        <v>896</v>
      </c>
      <c r="AW225" s="36" t="s">
        <v>896</v>
      </c>
      <c r="AX225" s="36" t="s">
        <v>896</v>
      </c>
      <c r="AY225" s="36" t="s">
        <v>896</v>
      </c>
      <c r="AZ225" s="36" t="s">
        <v>896</v>
      </c>
      <c r="BA225" s="36" t="s">
        <v>896</v>
      </c>
      <c r="BB225" s="36" t="s">
        <v>896</v>
      </c>
      <c r="BC225" s="36" t="s">
        <v>896</v>
      </c>
      <c r="BD225" s="36" t="s">
        <v>896</v>
      </c>
      <c r="BE225" s="36" t="s">
        <v>896</v>
      </c>
      <c r="BF225" s="36" t="s">
        <v>896</v>
      </c>
      <c r="BG225" s="36" t="s">
        <v>896</v>
      </c>
      <c r="BH225" s="36" t="s">
        <v>896</v>
      </c>
      <c r="BI225" s="36" t="s">
        <v>896</v>
      </c>
      <c r="BJ225" s="36" t="s">
        <v>896</v>
      </c>
      <c r="BK225" s="36" t="s">
        <v>896</v>
      </c>
      <c r="BL225" s="36" t="s">
        <v>896</v>
      </c>
      <c r="BM225" s="8"/>
      <c r="BN225" s="8" t="s">
        <v>896</v>
      </c>
      <c r="BO225" t="s">
        <v>924</v>
      </c>
      <c r="BP225" s="8">
        <v>0</v>
      </c>
      <c r="BQ225" s="8">
        <v>0</v>
      </c>
      <c r="BR225" s="8"/>
      <c r="BS225" s="8">
        <v>0</v>
      </c>
      <c r="BT225" s="8"/>
      <c r="BU225" s="8"/>
      <c r="BV225" s="8"/>
      <c r="BW225" s="8"/>
      <c r="BX225" s="8">
        <v>2.1993129146652418E-6</v>
      </c>
      <c r="BY225" s="8"/>
      <c r="BZ225" s="8">
        <v>1</v>
      </c>
      <c r="CA225" s="7" t="s">
        <v>896</v>
      </c>
      <c r="CB225" s="8">
        <v>1323000000</v>
      </c>
      <c r="CC225" s="8"/>
      <c r="CD225" s="8"/>
      <c r="CE225" s="8"/>
      <c r="CF225" s="8"/>
      <c r="CG225" s="8"/>
      <c r="CH225" s="8">
        <v>0</v>
      </c>
      <c r="CI225" s="8" t="s">
        <v>1144</v>
      </c>
      <c r="CJ225" s="8">
        <v>0</v>
      </c>
      <c r="CK225" s="8">
        <v>0</v>
      </c>
      <c r="CL225" s="8">
        <v>0</v>
      </c>
      <c r="CM225" s="8">
        <v>0</v>
      </c>
      <c r="CN225" s="8">
        <v>0</v>
      </c>
      <c r="CO225" s="8">
        <v>0</v>
      </c>
      <c r="CP225" s="8">
        <v>0</v>
      </c>
      <c r="CQ225" s="8">
        <v>0</v>
      </c>
      <c r="CR225" s="8">
        <v>0</v>
      </c>
      <c r="CS225" s="8">
        <v>0</v>
      </c>
      <c r="CT225" s="8">
        <v>0</v>
      </c>
      <c r="CU225" s="8">
        <v>0</v>
      </c>
      <c r="CV225" s="8">
        <v>0</v>
      </c>
      <c r="CW225" s="8">
        <v>0</v>
      </c>
      <c r="CX225" s="8">
        <v>0</v>
      </c>
      <c r="CY225" s="8">
        <v>1</v>
      </c>
      <c r="CZ225" s="9" t="str">
        <f>IFERROR(VLOOKUP(A225,'FSI2020 Results'!B:H,4,0),"")</f>
        <v/>
      </c>
      <c r="DA225" s="9" t="str">
        <f>IFERROR(VLOOKUP(A225,'FSI2020 Results'!B:H,5,0),"")</f>
        <v/>
      </c>
      <c r="DB225" s="9" t="str">
        <f>IFERROR(VLOOKUP(A225,'FSI2020 Results'!B:H,6,0),"")</f>
        <v/>
      </c>
      <c r="DC225" s="9" t="str">
        <f>IFERROR(VLOOKUP($A225,'SS2020'!$A:$AB,24,0),"")</f>
        <v/>
      </c>
      <c r="DD225" s="9" t="str">
        <f>IFERROR(VLOOKUP($A225,'SS2020'!$A:$AB,25,0),"")</f>
        <v/>
      </c>
      <c r="DE225" s="9" t="str">
        <f>IFERROR(VLOOKUP($A225,'SS2020'!$A:$AB,26,0),"")</f>
        <v/>
      </c>
      <c r="DF225" s="9" t="str">
        <f>IFERROR(VLOOKUP($A225,'SS2020'!$A:$AB,27,0),"")</f>
        <v/>
      </c>
      <c r="DG225" s="39" t="str">
        <f>IFERROR(VLOOKUP(A225,'GSW2020'!A:D,4,0),"")</f>
        <v/>
      </c>
      <c r="DH225" s="9" t="str">
        <f>IFERROR(VLOOKUP(A225,'GSW2020'!A:E,5,0),"")</f>
        <v/>
      </c>
      <c r="DI225" s="9">
        <f t="shared" si="138"/>
        <v>1</v>
      </c>
      <c r="DJ225" s="9">
        <f t="shared" si="139"/>
        <v>0</v>
      </c>
      <c r="DK225" s="9" t="str">
        <f>IFERROR(IF(INDEX('FSI2020 Results'!A:A,MATCH('Country characteristics'!A180,'FSI2020 Results'!B:B,0))&lt;11,1,0),"")</f>
        <v/>
      </c>
      <c r="DL225" s="9" t="str">
        <f>IFERROR(IF(INDEX('FSI2020 Results'!A:A,MATCH('Country characteristics'!A180,'FSI2020 Results'!B:B,0))&lt;16,1,0),"")</f>
        <v/>
      </c>
      <c r="DM225" s="10">
        <f t="shared" si="140"/>
        <v>0</v>
      </c>
      <c r="DN225" s="9">
        <f t="shared" si="141"/>
        <v>0</v>
      </c>
      <c r="DO225" s="9">
        <f t="shared" si="142"/>
        <v>0</v>
      </c>
      <c r="DP225" s="10">
        <f t="shared" si="143"/>
        <v>0</v>
      </c>
      <c r="DQ225" s="9">
        <f t="shared" si="144"/>
        <v>0</v>
      </c>
      <c r="DR225" s="9">
        <f t="shared" si="145"/>
        <v>0</v>
      </c>
      <c r="DS225" s="9">
        <f t="shared" si="146"/>
        <v>0</v>
      </c>
      <c r="DT225" s="10">
        <f t="shared" si="147"/>
        <v>0</v>
      </c>
      <c r="DU225" s="10">
        <f t="shared" si="148"/>
        <v>1</v>
      </c>
      <c r="DV225" s="9">
        <f t="shared" si="149"/>
        <v>1</v>
      </c>
      <c r="DW225" s="9">
        <f t="shared" si="150"/>
        <v>0</v>
      </c>
      <c r="DX225" s="9">
        <f t="shared" si="151"/>
        <v>0</v>
      </c>
      <c r="DY225" s="10">
        <f t="shared" si="152"/>
        <v>0</v>
      </c>
      <c r="DZ225" s="9">
        <f t="shared" si="153"/>
        <v>0</v>
      </c>
      <c r="EA225" s="10">
        <f t="shared" si="154"/>
        <v>0</v>
      </c>
      <c r="EB225" s="9">
        <f t="shared" si="155"/>
        <v>0</v>
      </c>
      <c r="EC225" s="9">
        <f t="shared" si="156"/>
        <v>0</v>
      </c>
      <c r="ED225" s="9">
        <f t="shared" si="157"/>
        <v>1</v>
      </c>
      <c r="EE225" s="9">
        <f t="shared" si="158"/>
        <v>0</v>
      </c>
      <c r="EF225" s="9">
        <v>1</v>
      </c>
      <c r="EG225" s="9">
        <f t="shared" si="159"/>
        <v>0</v>
      </c>
      <c r="EH225" s="9">
        <f t="shared" si="160"/>
        <v>0</v>
      </c>
      <c r="EI225" s="9">
        <f t="shared" si="161"/>
        <v>0</v>
      </c>
      <c r="EJ225" s="9">
        <f t="shared" si="162"/>
        <v>1</v>
      </c>
      <c r="EK225" s="9">
        <f t="shared" si="163"/>
        <v>0</v>
      </c>
      <c r="EL225" s="9">
        <f t="shared" si="164"/>
        <v>0</v>
      </c>
      <c r="EM225" s="9">
        <f t="shared" si="165"/>
        <v>0</v>
      </c>
      <c r="EN225" s="9">
        <f t="shared" si="166"/>
        <v>0</v>
      </c>
      <c r="EO225" s="9">
        <f t="shared" si="167"/>
        <v>0</v>
      </c>
      <c r="EP225" s="9">
        <f t="shared" si="168"/>
        <v>0</v>
      </c>
      <c r="EQ225" s="9">
        <f t="shared" si="169"/>
        <v>0</v>
      </c>
      <c r="ER225" s="9">
        <f t="shared" si="170"/>
        <v>0</v>
      </c>
      <c r="ES225" s="9">
        <f t="shared" si="171"/>
        <v>1</v>
      </c>
      <c r="ET225" s="10">
        <f t="shared" si="172"/>
        <v>0</v>
      </c>
      <c r="EU225" s="10">
        <f t="shared" si="173"/>
        <v>0</v>
      </c>
      <c r="EV225" s="10">
        <f t="shared" si="174"/>
        <v>0</v>
      </c>
      <c r="EW225" s="10">
        <f t="shared" si="175"/>
        <v>0</v>
      </c>
      <c r="EX225" s="10">
        <f t="shared" si="176"/>
        <v>0</v>
      </c>
      <c r="EY225" s="10">
        <f t="shared" si="177"/>
        <v>0</v>
      </c>
      <c r="EZ225" s="10">
        <f t="shared" si="178"/>
        <v>0</v>
      </c>
      <c r="FA225" s="10">
        <f t="shared" si="179"/>
        <v>0</v>
      </c>
      <c r="FB225" s="10">
        <f t="shared" si="180"/>
        <v>0</v>
      </c>
      <c r="FC225" s="10">
        <f t="shared" si="181"/>
        <v>0</v>
      </c>
      <c r="FD225" s="10">
        <f t="shared" si="182"/>
        <v>0</v>
      </c>
      <c r="FE225" s="10">
        <f t="shared" si="183"/>
        <v>1</v>
      </c>
    </row>
    <row r="226" spans="1:161">
      <c r="A226" t="s">
        <v>504</v>
      </c>
      <c r="D226">
        <v>0</v>
      </c>
      <c r="E226">
        <v>0</v>
      </c>
      <c r="F226" t="s">
        <v>505</v>
      </c>
      <c r="G226" t="s">
        <v>506</v>
      </c>
      <c r="H226" t="s">
        <v>504</v>
      </c>
      <c r="I226" s="8">
        <v>1</v>
      </c>
      <c r="J226" s="7" t="s">
        <v>1127</v>
      </c>
      <c r="K226" s="7" t="s">
        <v>1128</v>
      </c>
      <c r="L226" s="8">
        <v>0</v>
      </c>
      <c r="M226" s="8">
        <v>0</v>
      </c>
      <c r="N226" s="8">
        <v>0</v>
      </c>
      <c r="O226" s="8">
        <v>1</v>
      </c>
      <c r="P226" s="8">
        <v>0</v>
      </c>
      <c r="Q226" s="8">
        <v>0</v>
      </c>
      <c r="R226" s="8">
        <v>0</v>
      </c>
      <c r="S226" s="8">
        <v>0</v>
      </c>
      <c r="T226" s="8">
        <v>0</v>
      </c>
      <c r="U226" s="8">
        <v>0</v>
      </c>
      <c r="V226" s="8">
        <v>0</v>
      </c>
      <c r="W226" s="8">
        <v>0</v>
      </c>
      <c r="X226" s="8">
        <v>0</v>
      </c>
      <c r="Y226" s="8">
        <v>0</v>
      </c>
      <c r="Z226" s="8">
        <v>1</v>
      </c>
      <c r="AA226" s="8">
        <v>0</v>
      </c>
      <c r="AB226" s="7" t="s">
        <v>1129</v>
      </c>
      <c r="AC226" s="1">
        <v>0</v>
      </c>
      <c r="AD226" s="1">
        <v>0</v>
      </c>
      <c r="AE226" s="7" t="s">
        <v>1133</v>
      </c>
      <c r="AF226" s="8">
        <v>79276723017</v>
      </c>
      <c r="AG226" s="8"/>
      <c r="AH226" s="7" t="s">
        <v>896</v>
      </c>
      <c r="AI226" s="8"/>
      <c r="AJ226" s="8"/>
      <c r="AK226" s="8"/>
      <c r="AL226" s="8"/>
      <c r="AM226" s="8"/>
      <c r="AN226" s="8"/>
      <c r="AO226" s="36" t="s">
        <v>896</v>
      </c>
      <c r="AP226" s="36" t="s">
        <v>896</v>
      </c>
      <c r="AQ226" s="36" t="s">
        <v>896</v>
      </c>
      <c r="AR226" s="36" t="s">
        <v>896</v>
      </c>
      <c r="AS226" s="36" t="s">
        <v>896</v>
      </c>
      <c r="AT226" s="36" t="s">
        <v>896</v>
      </c>
      <c r="AU226" s="36" t="s">
        <v>896</v>
      </c>
      <c r="AV226" s="36" t="s">
        <v>896</v>
      </c>
      <c r="AW226" s="36" t="s">
        <v>896</v>
      </c>
      <c r="AX226" s="36" t="s">
        <v>896</v>
      </c>
      <c r="AY226" s="36" t="s">
        <v>896</v>
      </c>
      <c r="AZ226" s="36" t="s">
        <v>896</v>
      </c>
      <c r="BA226" s="36" t="s">
        <v>896</v>
      </c>
      <c r="BB226" s="36" t="s">
        <v>896</v>
      </c>
      <c r="BC226" s="36" t="s">
        <v>896</v>
      </c>
      <c r="BD226" s="36" t="s">
        <v>896</v>
      </c>
      <c r="BE226" s="36" t="s">
        <v>896</v>
      </c>
      <c r="BF226" s="36" t="s">
        <v>896</v>
      </c>
      <c r="BG226" s="36" t="s">
        <v>896</v>
      </c>
      <c r="BH226" s="36" t="s">
        <v>896</v>
      </c>
      <c r="BI226" s="36" t="s">
        <v>896</v>
      </c>
      <c r="BJ226" s="36" t="s">
        <v>896</v>
      </c>
      <c r="BK226" s="36" t="s">
        <v>896</v>
      </c>
      <c r="BL226" s="36" t="s">
        <v>896</v>
      </c>
      <c r="BM226" s="8">
        <v>3.6500001442618668E-5</v>
      </c>
      <c r="BN226" s="8" t="s">
        <v>896</v>
      </c>
      <c r="BO226" t="s">
        <v>504</v>
      </c>
      <c r="BP226" s="8">
        <v>0</v>
      </c>
      <c r="BQ226" s="8">
        <v>0</v>
      </c>
      <c r="BR226" s="8">
        <v>0</v>
      </c>
      <c r="BS226" s="8">
        <v>0</v>
      </c>
      <c r="BT226" s="8"/>
      <c r="BU226" s="8"/>
      <c r="BV226" s="8"/>
      <c r="BW226" s="8"/>
      <c r="BX226" s="8">
        <v>1.1799245986909725E-4</v>
      </c>
      <c r="BY226" s="8"/>
      <c r="BZ226" s="8">
        <v>4</v>
      </c>
      <c r="CA226" s="7" t="s">
        <v>896</v>
      </c>
      <c r="CB226" s="8">
        <v>79276723017</v>
      </c>
      <c r="CC226" s="8">
        <v>546.8642578125</v>
      </c>
      <c r="CD226" s="8"/>
      <c r="CE226" s="8"/>
      <c r="CF226" s="8">
        <v>0.15000000596046448</v>
      </c>
      <c r="CG226" s="8"/>
      <c r="CH226" s="8">
        <v>0</v>
      </c>
      <c r="CI226" s="8" t="s">
        <v>1148</v>
      </c>
      <c r="CJ226" s="8">
        <v>0</v>
      </c>
      <c r="CK226" s="8">
        <v>0</v>
      </c>
      <c r="CL226" s="8">
        <v>0</v>
      </c>
      <c r="CM226" s="8">
        <v>0</v>
      </c>
      <c r="CN226" s="8">
        <v>0</v>
      </c>
      <c r="CO226" s="8">
        <v>0</v>
      </c>
      <c r="CP226" s="8">
        <v>0</v>
      </c>
      <c r="CQ226" s="8">
        <v>0</v>
      </c>
      <c r="CR226" s="8">
        <v>0</v>
      </c>
      <c r="CS226" s="8">
        <v>1</v>
      </c>
      <c r="CT226" s="8">
        <v>0</v>
      </c>
      <c r="CU226" s="8">
        <v>1</v>
      </c>
      <c r="CV226" s="8">
        <v>0</v>
      </c>
      <c r="CW226" s="8">
        <v>0</v>
      </c>
      <c r="CX226" s="8">
        <v>0</v>
      </c>
      <c r="CY226" s="8">
        <v>0</v>
      </c>
      <c r="CZ226" s="9" t="str">
        <f>IFERROR(VLOOKUP(A226,'FSI2020 Results'!B:H,4,0),"")</f>
        <v/>
      </c>
      <c r="DA226" s="9" t="str">
        <f>IFERROR(VLOOKUP(A226,'FSI2020 Results'!B:H,5,0),"")</f>
        <v/>
      </c>
      <c r="DB226" s="9" t="str">
        <f>IFERROR(VLOOKUP(A226,'FSI2020 Results'!B:H,6,0),"")</f>
        <v/>
      </c>
      <c r="DC226" s="9" t="str">
        <f>IFERROR(VLOOKUP($A226,'SS2020'!$A:$AB,24,0),"")</f>
        <v/>
      </c>
      <c r="DD226" s="9" t="str">
        <f>IFERROR(VLOOKUP($A226,'SS2020'!$A:$AB,25,0),"")</f>
        <v/>
      </c>
      <c r="DE226" s="9" t="str">
        <f>IFERROR(VLOOKUP($A226,'SS2020'!$A:$AB,26,0),"")</f>
        <v/>
      </c>
      <c r="DF226" s="9" t="str">
        <f>IFERROR(VLOOKUP($A226,'SS2020'!$A:$AB,27,0),"")</f>
        <v/>
      </c>
      <c r="DG226" s="39">
        <f>IFERROR(VLOOKUP(A226,'GSW2020'!A:D,4,0),"")</f>
        <v>2.4979384033940732E-4</v>
      </c>
      <c r="DH226" s="9">
        <f>IFERROR(VLOOKUP(A226,'GSW2020'!A:E,5,0),"")</f>
        <v>130940128</v>
      </c>
      <c r="DI226" s="9">
        <f t="shared" si="138"/>
        <v>1</v>
      </c>
      <c r="DJ226" s="9">
        <f t="shared" si="139"/>
        <v>0</v>
      </c>
      <c r="DK226" s="9" t="str">
        <f>IFERROR(IF(INDEX('FSI2020 Results'!A:A,MATCH('Country characteristics'!A182,'FSI2020 Results'!B:B,0))&lt;11,1,0),"")</f>
        <v/>
      </c>
      <c r="DL226" s="9" t="str">
        <f>IFERROR(IF(INDEX('FSI2020 Results'!A:A,MATCH('Country characteristics'!A182,'FSI2020 Results'!B:B,0))&lt;16,1,0),"")</f>
        <v/>
      </c>
      <c r="DM226" s="10">
        <f t="shared" si="140"/>
        <v>0</v>
      </c>
      <c r="DN226" s="9">
        <f t="shared" si="141"/>
        <v>0</v>
      </c>
      <c r="DO226" s="9">
        <f t="shared" si="142"/>
        <v>0</v>
      </c>
      <c r="DP226" s="10">
        <f t="shared" si="143"/>
        <v>0</v>
      </c>
      <c r="DQ226" s="9">
        <f t="shared" si="144"/>
        <v>0</v>
      </c>
      <c r="DR226" s="9">
        <f t="shared" si="145"/>
        <v>0</v>
      </c>
      <c r="DS226" s="9">
        <f t="shared" si="146"/>
        <v>0</v>
      </c>
      <c r="DT226" s="10">
        <f t="shared" si="147"/>
        <v>0</v>
      </c>
      <c r="DU226" s="10">
        <f t="shared" si="148"/>
        <v>0</v>
      </c>
      <c r="DV226" s="9">
        <f t="shared" si="149"/>
        <v>0</v>
      </c>
      <c r="DW226" s="9">
        <f t="shared" si="150"/>
        <v>0</v>
      </c>
      <c r="DX226" s="9">
        <f t="shared" si="151"/>
        <v>0</v>
      </c>
      <c r="DY226" s="10">
        <f t="shared" si="152"/>
        <v>0</v>
      </c>
      <c r="DZ226" s="9">
        <f t="shared" si="153"/>
        <v>0</v>
      </c>
      <c r="EA226" s="10">
        <f t="shared" si="154"/>
        <v>0</v>
      </c>
      <c r="EB226" s="9">
        <f t="shared" si="155"/>
        <v>0</v>
      </c>
      <c r="EC226" s="9">
        <f t="shared" si="156"/>
        <v>1</v>
      </c>
      <c r="ED226" s="9">
        <f t="shared" si="157"/>
        <v>1</v>
      </c>
      <c r="EE226" s="9">
        <f t="shared" si="158"/>
        <v>0</v>
      </c>
      <c r="EF226" s="9">
        <v>1</v>
      </c>
      <c r="EG226" s="9">
        <f t="shared" si="159"/>
        <v>0</v>
      </c>
      <c r="EH226" s="9">
        <f t="shared" si="160"/>
        <v>0</v>
      </c>
      <c r="EI226" s="9">
        <f t="shared" si="161"/>
        <v>1</v>
      </c>
      <c r="EJ226" s="9">
        <f t="shared" si="162"/>
        <v>0</v>
      </c>
      <c r="EK226" s="9">
        <f t="shared" si="163"/>
        <v>0</v>
      </c>
      <c r="EL226" s="9">
        <f t="shared" si="164"/>
        <v>0</v>
      </c>
      <c r="EM226" s="9">
        <f t="shared" si="165"/>
        <v>0</v>
      </c>
      <c r="EN226" s="9">
        <f t="shared" si="166"/>
        <v>0</v>
      </c>
      <c r="EO226" s="9">
        <f t="shared" si="167"/>
        <v>0</v>
      </c>
      <c r="EP226" s="9">
        <f t="shared" si="168"/>
        <v>0</v>
      </c>
      <c r="EQ226" s="9">
        <f t="shared" si="169"/>
        <v>0</v>
      </c>
      <c r="ER226" s="9">
        <f t="shared" si="170"/>
        <v>0</v>
      </c>
      <c r="ES226" s="9">
        <f t="shared" si="171"/>
        <v>1</v>
      </c>
      <c r="ET226" s="10">
        <f t="shared" si="172"/>
        <v>0</v>
      </c>
      <c r="EU226" s="10">
        <f t="shared" si="173"/>
        <v>0</v>
      </c>
      <c r="EV226" s="10">
        <f t="shared" si="174"/>
        <v>0</v>
      </c>
      <c r="EW226" s="10">
        <f t="shared" si="175"/>
        <v>0</v>
      </c>
      <c r="EX226" s="10">
        <f t="shared" si="176"/>
        <v>0</v>
      </c>
      <c r="EY226" s="10">
        <f t="shared" si="177"/>
        <v>0</v>
      </c>
      <c r="EZ226" s="10">
        <f t="shared" si="178"/>
        <v>0</v>
      </c>
      <c r="FA226" s="10">
        <f t="shared" si="179"/>
        <v>1</v>
      </c>
      <c r="FB226" s="10">
        <f t="shared" si="180"/>
        <v>0</v>
      </c>
      <c r="FC226" s="10">
        <f t="shared" si="181"/>
        <v>0</v>
      </c>
      <c r="FD226" s="10">
        <f t="shared" si="182"/>
        <v>0</v>
      </c>
      <c r="FE226" s="10">
        <f t="shared" si="183"/>
        <v>0</v>
      </c>
    </row>
    <row r="227" spans="1:161">
      <c r="A227" t="s">
        <v>621</v>
      </c>
      <c r="D227">
        <v>0</v>
      </c>
      <c r="E227">
        <v>0</v>
      </c>
      <c r="F227" t="s">
        <v>622</v>
      </c>
      <c r="G227" t="s">
        <v>623</v>
      </c>
      <c r="H227" t="s">
        <v>621</v>
      </c>
      <c r="I227" s="8">
        <v>1</v>
      </c>
      <c r="J227" s="7" t="s">
        <v>1149</v>
      </c>
      <c r="K227" s="7" t="s">
        <v>1128</v>
      </c>
      <c r="L227" s="8">
        <v>0</v>
      </c>
      <c r="M227" s="8">
        <v>0</v>
      </c>
      <c r="N227" s="8">
        <v>0</v>
      </c>
      <c r="O227" s="8">
        <v>0</v>
      </c>
      <c r="P227" s="8">
        <v>0</v>
      </c>
      <c r="Q227" s="8">
        <v>0</v>
      </c>
      <c r="R227" s="8">
        <v>0</v>
      </c>
      <c r="S227" s="8">
        <v>0</v>
      </c>
      <c r="T227" s="8">
        <v>0</v>
      </c>
      <c r="U227" s="8">
        <v>0</v>
      </c>
      <c r="V227" s="8">
        <v>0</v>
      </c>
      <c r="W227" s="8">
        <v>0</v>
      </c>
      <c r="X227" s="8">
        <v>0</v>
      </c>
      <c r="Y227" s="8">
        <v>0</v>
      </c>
      <c r="Z227" s="8">
        <v>0</v>
      </c>
      <c r="AA227" s="8">
        <v>1</v>
      </c>
      <c r="AB227" s="7" t="s">
        <v>1142</v>
      </c>
      <c r="AC227" s="1">
        <v>0</v>
      </c>
      <c r="AD227" s="1">
        <v>0</v>
      </c>
      <c r="AE227" s="7" t="s">
        <v>1133</v>
      </c>
      <c r="AF227" s="8">
        <v>283994900</v>
      </c>
      <c r="AG227" s="8"/>
      <c r="AH227" s="7" t="s">
        <v>896</v>
      </c>
      <c r="AI227" s="8"/>
      <c r="AJ227" s="8"/>
      <c r="AK227" s="8"/>
      <c r="AL227" s="8"/>
      <c r="AM227" s="8"/>
      <c r="AN227" s="8"/>
      <c r="AO227" s="36" t="s">
        <v>896</v>
      </c>
      <c r="AP227" s="36" t="s">
        <v>896</v>
      </c>
      <c r="AQ227" s="36" t="s">
        <v>896</v>
      </c>
      <c r="AR227" s="36" t="s">
        <v>896</v>
      </c>
      <c r="AS227" s="36" t="s">
        <v>896</v>
      </c>
      <c r="AT227" s="36" t="s">
        <v>896</v>
      </c>
      <c r="AU227" s="36" t="s">
        <v>896</v>
      </c>
      <c r="AV227" s="36" t="s">
        <v>896</v>
      </c>
      <c r="AW227" s="36" t="s">
        <v>896</v>
      </c>
      <c r="AX227" s="36" t="s">
        <v>896</v>
      </c>
      <c r="AY227" s="36" t="s">
        <v>896</v>
      </c>
      <c r="AZ227" s="36" t="s">
        <v>896</v>
      </c>
      <c r="BA227" s="36" t="s">
        <v>896</v>
      </c>
      <c r="BB227" s="36" t="s">
        <v>896</v>
      </c>
      <c r="BC227" s="36" t="s">
        <v>896</v>
      </c>
      <c r="BD227" s="36" t="s">
        <v>896</v>
      </c>
      <c r="BE227" s="36" t="s">
        <v>896</v>
      </c>
      <c r="BF227" s="36" t="s">
        <v>896</v>
      </c>
      <c r="BG227" s="36" t="s">
        <v>896</v>
      </c>
      <c r="BH227" s="36" t="s">
        <v>896</v>
      </c>
      <c r="BI227" s="36" t="s">
        <v>896</v>
      </c>
      <c r="BJ227" s="36" t="s">
        <v>896</v>
      </c>
      <c r="BK227" s="36" t="s">
        <v>896</v>
      </c>
      <c r="BL227" s="36" t="s">
        <v>896</v>
      </c>
      <c r="BM227" s="8">
        <v>2.2799999896960799E-6</v>
      </c>
      <c r="BN227" s="8" t="s">
        <v>896</v>
      </c>
      <c r="BO227" t="s">
        <v>621</v>
      </c>
      <c r="BP227" s="8">
        <v>0</v>
      </c>
      <c r="BQ227" s="8">
        <v>0</v>
      </c>
      <c r="BR227" s="8">
        <v>456820320</v>
      </c>
      <c r="BS227" s="8">
        <v>0</v>
      </c>
      <c r="BT227" s="8"/>
      <c r="BU227" s="8"/>
      <c r="BV227" s="8"/>
      <c r="BW227" s="8"/>
      <c r="BX227" s="8">
        <v>1.7764916033262111E-7</v>
      </c>
      <c r="BY227" s="8"/>
      <c r="BZ227" s="8">
        <v>0</v>
      </c>
      <c r="CA227" s="7" t="s">
        <v>896</v>
      </c>
      <c r="CB227" s="8">
        <v>283994900</v>
      </c>
      <c r="CC227" s="8">
        <v>0</v>
      </c>
      <c r="CD227" s="8"/>
      <c r="CE227" s="8"/>
      <c r="CF227" s="8">
        <v>0</v>
      </c>
      <c r="CG227" s="8"/>
      <c r="CH227" s="8">
        <v>0</v>
      </c>
      <c r="CI227" s="8" t="s">
        <v>1144</v>
      </c>
      <c r="CJ227" s="8">
        <v>0</v>
      </c>
      <c r="CK227" s="8">
        <v>0</v>
      </c>
      <c r="CL227" s="8">
        <v>0</v>
      </c>
      <c r="CM227" s="8">
        <v>0</v>
      </c>
      <c r="CN227" s="8">
        <v>0</v>
      </c>
      <c r="CO227" s="8">
        <v>0</v>
      </c>
      <c r="CP227" s="8">
        <v>0</v>
      </c>
      <c r="CQ227" s="8">
        <v>0</v>
      </c>
      <c r="CR227" s="8">
        <v>0</v>
      </c>
      <c r="CS227" s="8">
        <v>0</v>
      </c>
      <c r="CT227" s="8">
        <v>0</v>
      </c>
      <c r="CU227" s="8">
        <v>0</v>
      </c>
      <c r="CV227" s="8">
        <v>0</v>
      </c>
      <c r="CW227" s="8">
        <v>0</v>
      </c>
      <c r="CX227" s="8">
        <v>0</v>
      </c>
      <c r="CY227" s="8">
        <v>1</v>
      </c>
      <c r="CZ227" s="9" t="str">
        <f>IFERROR(VLOOKUP(A227,'FSI2020 Results'!B:H,4,0),"")</f>
        <v/>
      </c>
      <c r="DA227" s="9" t="str">
        <f>IFERROR(VLOOKUP(A227,'FSI2020 Results'!B:H,5,0),"")</f>
        <v/>
      </c>
      <c r="DB227" s="9" t="str">
        <f>IFERROR(VLOOKUP(A227,'FSI2020 Results'!B:H,6,0),"")</f>
        <v/>
      </c>
      <c r="DC227" s="9" t="str">
        <f>IFERROR(VLOOKUP($A227,'SS2020'!$A:$AB,24,0),"")</f>
        <v/>
      </c>
      <c r="DD227" s="9" t="str">
        <f>IFERROR(VLOOKUP($A227,'SS2020'!$A:$AB,25,0),"")</f>
        <v/>
      </c>
      <c r="DE227" s="9" t="str">
        <f>IFERROR(VLOOKUP($A227,'SS2020'!$A:$AB,26,0),"")</f>
        <v/>
      </c>
      <c r="DF227" s="9" t="str">
        <f>IFERROR(VLOOKUP($A227,'SS2020'!$A:$AB,27,0),"")</f>
        <v/>
      </c>
      <c r="DG227" s="39">
        <f>IFERROR(VLOOKUP(A227,'GSW2020'!A:D,4,0),"")</f>
        <v>8.9238474174635485E-6</v>
      </c>
      <c r="DH227" s="9">
        <f>IFERROR(VLOOKUP(A227,'GSW2020'!A:E,5,0),"")</f>
        <v>4677816.5</v>
      </c>
      <c r="DI227" s="9">
        <f t="shared" si="138"/>
        <v>1</v>
      </c>
      <c r="DJ227" s="9">
        <f t="shared" si="139"/>
        <v>0</v>
      </c>
      <c r="DK227" s="9" t="str">
        <f>IFERROR(IF(INDEX('FSI2020 Results'!A:A,MATCH('Country characteristics'!A184,'FSI2020 Results'!B:B,0))&lt;11,1,0),"")</f>
        <v/>
      </c>
      <c r="DL227" s="9" t="str">
        <f>IFERROR(IF(INDEX('FSI2020 Results'!A:A,MATCH('Country characteristics'!A184,'FSI2020 Results'!B:B,0))&lt;16,1,0),"")</f>
        <v/>
      </c>
      <c r="DM227" s="10">
        <f t="shared" si="140"/>
        <v>0</v>
      </c>
      <c r="DN227" s="9">
        <f t="shared" si="141"/>
        <v>0</v>
      </c>
      <c r="DO227" s="9">
        <f t="shared" si="142"/>
        <v>0</v>
      </c>
      <c r="DP227" s="10">
        <f t="shared" si="143"/>
        <v>0</v>
      </c>
      <c r="DQ227" s="9">
        <f t="shared" si="144"/>
        <v>0</v>
      </c>
      <c r="DR227" s="9">
        <f t="shared" si="145"/>
        <v>0</v>
      </c>
      <c r="DS227" s="9">
        <f t="shared" si="146"/>
        <v>0</v>
      </c>
      <c r="DT227" s="10">
        <f t="shared" si="147"/>
        <v>0</v>
      </c>
      <c r="DU227" s="10">
        <f t="shared" si="148"/>
        <v>0</v>
      </c>
      <c r="DV227" s="9">
        <f t="shared" si="149"/>
        <v>0</v>
      </c>
      <c r="DW227" s="9">
        <f t="shared" si="150"/>
        <v>0</v>
      </c>
      <c r="DX227" s="9">
        <f t="shared" si="151"/>
        <v>0</v>
      </c>
      <c r="DY227" s="10">
        <f t="shared" si="152"/>
        <v>0</v>
      </c>
      <c r="DZ227" s="9">
        <f t="shared" si="153"/>
        <v>0</v>
      </c>
      <c r="EA227" s="10">
        <f t="shared" si="154"/>
        <v>0</v>
      </c>
      <c r="EB227" s="9">
        <f t="shared" si="155"/>
        <v>0</v>
      </c>
      <c r="EC227" s="9">
        <f t="shared" si="156"/>
        <v>1</v>
      </c>
      <c r="ED227" s="9">
        <f t="shared" si="157"/>
        <v>1</v>
      </c>
      <c r="EE227" s="9">
        <f t="shared" si="158"/>
        <v>0</v>
      </c>
      <c r="EF227" s="9">
        <v>1</v>
      </c>
      <c r="EG227" s="9">
        <f t="shared" si="159"/>
        <v>0</v>
      </c>
      <c r="EH227" s="9">
        <f t="shared" si="160"/>
        <v>0</v>
      </c>
      <c r="EI227" s="9">
        <f t="shared" si="161"/>
        <v>0</v>
      </c>
      <c r="EJ227" s="9">
        <f t="shared" si="162"/>
        <v>1</v>
      </c>
      <c r="EK227" s="9">
        <f t="shared" si="163"/>
        <v>0</v>
      </c>
      <c r="EL227" s="9">
        <f t="shared" si="164"/>
        <v>0</v>
      </c>
      <c r="EM227" s="9">
        <f t="shared" si="165"/>
        <v>0</v>
      </c>
      <c r="EN227" s="9">
        <f t="shared" si="166"/>
        <v>0</v>
      </c>
      <c r="EO227" s="9">
        <f t="shared" si="167"/>
        <v>0</v>
      </c>
      <c r="EP227" s="9">
        <f t="shared" si="168"/>
        <v>0</v>
      </c>
      <c r="EQ227" s="9">
        <f t="shared" si="169"/>
        <v>0</v>
      </c>
      <c r="ER227" s="9">
        <f t="shared" si="170"/>
        <v>0</v>
      </c>
      <c r="ES227" s="9">
        <f t="shared" si="171"/>
        <v>1</v>
      </c>
      <c r="ET227" s="10">
        <f t="shared" si="172"/>
        <v>0</v>
      </c>
      <c r="EU227" s="10">
        <f t="shared" si="173"/>
        <v>0</v>
      </c>
      <c r="EV227" s="10">
        <f t="shared" si="174"/>
        <v>0</v>
      </c>
      <c r="EW227" s="10">
        <f t="shared" si="175"/>
        <v>0</v>
      </c>
      <c r="EX227" s="10">
        <f t="shared" si="176"/>
        <v>0</v>
      </c>
      <c r="EY227" s="10">
        <f t="shared" si="177"/>
        <v>0</v>
      </c>
      <c r="EZ227" s="10">
        <f t="shared" si="178"/>
        <v>0</v>
      </c>
      <c r="FA227" s="10">
        <f t="shared" si="179"/>
        <v>0</v>
      </c>
      <c r="FB227" s="10">
        <f t="shared" si="180"/>
        <v>0</v>
      </c>
      <c r="FC227" s="10">
        <f t="shared" si="181"/>
        <v>0</v>
      </c>
      <c r="FD227" s="10">
        <f t="shared" si="182"/>
        <v>0</v>
      </c>
      <c r="FE227" s="10">
        <f t="shared" si="183"/>
        <v>1</v>
      </c>
    </row>
    <row r="228" spans="1:161">
      <c r="A228" t="s">
        <v>927</v>
      </c>
      <c r="D228">
        <v>0</v>
      </c>
      <c r="E228">
        <v>0</v>
      </c>
      <c r="F228" t="s">
        <v>928</v>
      </c>
      <c r="G228" t="s">
        <v>527</v>
      </c>
      <c r="H228" t="s">
        <v>927</v>
      </c>
      <c r="I228" s="8"/>
      <c r="J228" s="7" t="s">
        <v>896</v>
      </c>
      <c r="K228" s="7" t="s">
        <v>1128</v>
      </c>
      <c r="L228" s="8">
        <v>0</v>
      </c>
      <c r="M228" s="8">
        <v>0</v>
      </c>
      <c r="N228" s="8">
        <v>0</v>
      </c>
      <c r="O228" s="8">
        <v>0</v>
      </c>
      <c r="P228" s="8">
        <v>0</v>
      </c>
      <c r="Q228" s="8">
        <v>0</v>
      </c>
      <c r="R228" s="8">
        <v>0</v>
      </c>
      <c r="S228" s="8">
        <v>0</v>
      </c>
      <c r="T228" s="8">
        <v>0</v>
      </c>
      <c r="U228" s="8">
        <v>0</v>
      </c>
      <c r="V228" s="8">
        <v>0</v>
      </c>
      <c r="W228" s="8">
        <v>0</v>
      </c>
      <c r="X228" s="8">
        <v>0</v>
      </c>
      <c r="Y228" s="8"/>
      <c r="Z228" s="8"/>
      <c r="AA228" s="8"/>
      <c r="AB228" s="7" t="s">
        <v>896</v>
      </c>
      <c r="AC228" s="1">
        <v>0</v>
      </c>
      <c r="AD228" s="1">
        <v>0</v>
      </c>
      <c r="AE228" s="7" t="s">
        <v>896</v>
      </c>
      <c r="AF228" s="8"/>
      <c r="AG228" s="8"/>
      <c r="AH228" s="7" t="s">
        <v>896</v>
      </c>
      <c r="AI228" s="8"/>
      <c r="AJ228" s="8"/>
      <c r="AK228" s="8"/>
      <c r="AL228" s="8"/>
      <c r="AM228" s="8"/>
      <c r="AN228" s="8"/>
      <c r="AO228" s="36" t="s">
        <v>896</v>
      </c>
      <c r="AP228" s="36" t="s">
        <v>896</v>
      </c>
      <c r="AQ228" s="36" t="s">
        <v>896</v>
      </c>
      <c r="AR228" s="36" t="s">
        <v>896</v>
      </c>
      <c r="AS228" s="36" t="s">
        <v>896</v>
      </c>
      <c r="AT228" s="36" t="s">
        <v>896</v>
      </c>
      <c r="AU228" s="36" t="s">
        <v>896</v>
      </c>
      <c r="AV228" s="36" t="s">
        <v>896</v>
      </c>
      <c r="AW228" s="36" t="s">
        <v>896</v>
      </c>
      <c r="AX228" s="36" t="s">
        <v>896</v>
      </c>
      <c r="AY228" s="36" t="s">
        <v>896</v>
      </c>
      <c r="AZ228" s="36" t="s">
        <v>896</v>
      </c>
      <c r="BA228" s="36" t="s">
        <v>896</v>
      </c>
      <c r="BB228" s="36" t="s">
        <v>896</v>
      </c>
      <c r="BC228" s="36" t="s">
        <v>896</v>
      </c>
      <c r="BD228" s="36" t="s">
        <v>896</v>
      </c>
      <c r="BE228" s="36" t="s">
        <v>896</v>
      </c>
      <c r="BF228" s="36" t="s">
        <v>896</v>
      </c>
      <c r="BG228" s="36" t="s">
        <v>896</v>
      </c>
      <c r="BH228" s="36" t="s">
        <v>896</v>
      </c>
      <c r="BI228" s="36" t="s">
        <v>896</v>
      </c>
      <c r="BJ228" s="36" t="s">
        <v>896</v>
      </c>
      <c r="BK228" s="36" t="s">
        <v>896</v>
      </c>
      <c r="BL228" s="36" t="s">
        <v>896</v>
      </c>
      <c r="BM228" s="8"/>
      <c r="BN228" s="8" t="s">
        <v>896</v>
      </c>
      <c r="BO228" t="s">
        <v>927</v>
      </c>
      <c r="BP228" s="8">
        <v>0</v>
      </c>
      <c r="BQ228" s="8">
        <v>0</v>
      </c>
      <c r="BR228" s="8"/>
      <c r="BS228" s="8">
        <v>0</v>
      </c>
      <c r="BT228" s="8"/>
      <c r="BU228" s="8"/>
      <c r="BV228" s="8"/>
      <c r="BW228" s="8"/>
      <c r="BX228" s="8"/>
      <c r="BY228" s="8"/>
      <c r="BZ228" s="8"/>
      <c r="CA228" s="7" t="s">
        <v>896</v>
      </c>
      <c r="CB228" s="8">
        <v>14498100000</v>
      </c>
      <c r="CC228" s="8"/>
      <c r="CD228" s="8"/>
      <c r="CE228" s="8"/>
      <c r="CF228" s="8">
        <v>0.15000000596046448</v>
      </c>
      <c r="CG228" s="8"/>
      <c r="CH228" s="8">
        <v>0</v>
      </c>
      <c r="CI228" s="8" t="s">
        <v>1148</v>
      </c>
      <c r="CJ228" s="8">
        <v>0</v>
      </c>
      <c r="CK228" s="8">
        <v>0</v>
      </c>
      <c r="CL228" s="8">
        <v>0</v>
      </c>
      <c r="CM228" s="8">
        <v>0</v>
      </c>
      <c r="CN228" s="8">
        <v>0</v>
      </c>
      <c r="CO228" s="8">
        <v>0</v>
      </c>
      <c r="CP228" s="8">
        <v>0</v>
      </c>
      <c r="CQ228" s="8">
        <v>0</v>
      </c>
      <c r="CR228" s="8">
        <v>0</v>
      </c>
      <c r="CS228" s="8">
        <v>1</v>
      </c>
      <c r="CT228" s="8">
        <v>0</v>
      </c>
      <c r="CU228" s="8">
        <v>1</v>
      </c>
      <c r="CV228" s="8">
        <v>0</v>
      </c>
      <c r="CW228" s="8">
        <v>0</v>
      </c>
      <c r="CX228" s="8">
        <v>0</v>
      </c>
      <c r="CY228" s="8">
        <v>0</v>
      </c>
      <c r="CZ228" s="9" t="str">
        <f>IFERROR(VLOOKUP(A228,'FSI2020 Results'!B:H,4,0),"")</f>
        <v/>
      </c>
      <c r="DA228" s="9" t="str">
        <f>IFERROR(VLOOKUP(A228,'FSI2020 Results'!B:H,5,0),"")</f>
        <v/>
      </c>
      <c r="DB228" s="9" t="str">
        <f>IFERROR(VLOOKUP(A228,'FSI2020 Results'!B:H,6,0),"")</f>
        <v/>
      </c>
      <c r="DC228" s="9" t="str">
        <f>IFERROR(VLOOKUP($A228,'SS2020'!$A:$AB,24,0),"")</f>
        <v/>
      </c>
      <c r="DD228" s="9" t="str">
        <f>IFERROR(VLOOKUP($A228,'SS2020'!$A:$AB,25,0),"")</f>
        <v/>
      </c>
      <c r="DE228" s="9" t="str">
        <f>IFERROR(VLOOKUP($A228,'SS2020'!$A:$AB,26,0),"")</f>
        <v/>
      </c>
      <c r="DF228" s="9" t="str">
        <f>IFERROR(VLOOKUP($A228,'SS2020'!$A:$AB,27,0),"")</f>
        <v/>
      </c>
      <c r="DG228" s="39" t="str">
        <f>IFERROR(VLOOKUP(A228,'GSW2020'!A:D,4,0),"")</f>
        <v/>
      </c>
      <c r="DH228" s="9" t="str">
        <f>IFERROR(VLOOKUP(A228,'GSW2020'!A:E,5,0),"")</f>
        <v/>
      </c>
      <c r="DI228" s="9">
        <f t="shared" si="138"/>
        <v>1</v>
      </c>
      <c r="DJ228" s="9">
        <f t="shared" si="139"/>
        <v>0</v>
      </c>
      <c r="DK228" s="9" t="str">
        <f>IFERROR(IF(INDEX('FSI2020 Results'!A:A,MATCH('Country characteristics'!A185,'FSI2020 Results'!B:B,0))&lt;11,1,0),"")</f>
        <v/>
      </c>
      <c r="DL228" s="9" t="str">
        <f>IFERROR(IF(INDEX('FSI2020 Results'!A:A,MATCH('Country characteristics'!A185,'FSI2020 Results'!B:B,0))&lt;16,1,0),"")</f>
        <v/>
      </c>
      <c r="DM228" s="10">
        <f t="shared" si="140"/>
        <v>0</v>
      </c>
      <c r="DN228" s="9">
        <f t="shared" si="141"/>
        <v>0</v>
      </c>
      <c r="DO228" s="9">
        <f t="shared" si="142"/>
        <v>0</v>
      </c>
      <c r="DP228" s="10">
        <f t="shared" si="143"/>
        <v>0</v>
      </c>
      <c r="DQ228" s="9">
        <f t="shared" si="144"/>
        <v>0</v>
      </c>
      <c r="DR228" s="9">
        <f t="shared" si="145"/>
        <v>0</v>
      </c>
      <c r="DS228" s="9">
        <f t="shared" si="146"/>
        <v>0</v>
      </c>
      <c r="DT228" s="10">
        <f t="shared" si="147"/>
        <v>0</v>
      </c>
      <c r="DU228" s="10">
        <f t="shared" si="148"/>
        <v>0</v>
      </c>
      <c r="DV228" s="9">
        <f t="shared" si="149"/>
        <v>0</v>
      </c>
      <c r="DW228" s="9">
        <f t="shared" si="150"/>
        <v>0</v>
      </c>
      <c r="DX228" s="9">
        <f t="shared" si="151"/>
        <v>0</v>
      </c>
      <c r="DY228" s="10">
        <f t="shared" si="152"/>
        <v>0</v>
      </c>
      <c r="DZ228" s="9">
        <f t="shared" si="153"/>
        <v>0</v>
      </c>
      <c r="EA228" s="10">
        <f t="shared" si="154"/>
        <v>0</v>
      </c>
      <c r="EB228" s="9">
        <f t="shared" si="155"/>
        <v>0</v>
      </c>
      <c r="EC228" s="9">
        <f t="shared" si="156"/>
        <v>1</v>
      </c>
      <c r="ED228" s="9">
        <f t="shared" si="157"/>
        <v>1</v>
      </c>
      <c r="EE228" s="9">
        <f t="shared" si="158"/>
        <v>0</v>
      </c>
      <c r="EF228" s="9">
        <v>1</v>
      </c>
      <c r="EG228" s="9">
        <f t="shared" si="159"/>
        <v>0</v>
      </c>
      <c r="EH228" s="9">
        <f t="shared" si="160"/>
        <v>0</v>
      </c>
      <c r="EI228" s="9">
        <f t="shared" si="161"/>
        <v>0</v>
      </c>
      <c r="EJ228" s="9">
        <f t="shared" si="162"/>
        <v>0</v>
      </c>
      <c r="EK228" s="9">
        <f t="shared" si="163"/>
        <v>0</v>
      </c>
      <c r="EL228" s="9">
        <f t="shared" si="164"/>
        <v>0</v>
      </c>
      <c r="EM228" s="9">
        <f t="shared" si="165"/>
        <v>0</v>
      </c>
      <c r="EN228" s="9">
        <f t="shared" si="166"/>
        <v>0</v>
      </c>
      <c r="EO228" s="9">
        <f t="shared" si="167"/>
        <v>0</v>
      </c>
      <c r="EP228" s="9">
        <f t="shared" si="168"/>
        <v>0</v>
      </c>
      <c r="EQ228" s="9">
        <f t="shared" si="169"/>
        <v>0</v>
      </c>
      <c r="ER228" s="9">
        <f t="shared" si="170"/>
        <v>0</v>
      </c>
      <c r="ES228" s="9">
        <f t="shared" si="171"/>
        <v>0</v>
      </c>
      <c r="ET228" s="10">
        <f t="shared" si="172"/>
        <v>0</v>
      </c>
      <c r="EU228" s="10">
        <f t="shared" si="173"/>
        <v>0</v>
      </c>
      <c r="EV228" s="10">
        <f t="shared" si="174"/>
        <v>0</v>
      </c>
      <c r="EW228" s="10">
        <f t="shared" si="175"/>
        <v>0</v>
      </c>
      <c r="EX228" s="10">
        <f t="shared" si="176"/>
        <v>0</v>
      </c>
      <c r="EY228" s="10">
        <f t="shared" si="177"/>
        <v>0</v>
      </c>
      <c r="EZ228" s="10">
        <f t="shared" si="178"/>
        <v>0</v>
      </c>
      <c r="FA228" s="10">
        <f t="shared" si="179"/>
        <v>1</v>
      </c>
      <c r="FB228" s="10">
        <f t="shared" si="180"/>
        <v>0</v>
      </c>
      <c r="FC228" s="10">
        <f t="shared" si="181"/>
        <v>0</v>
      </c>
      <c r="FD228" s="10">
        <f t="shared" si="182"/>
        <v>0</v>
      </c>
      <c r="FE228" s="10">
        <f t="shared" si="183"/>
        <v>0</v>
      </c>
    </row>
    <row r="229" spans="1:161">
      <c r="A229" t="s">
        <v>579</v>
      </c>
      <c r="D229">
        <v>0</v>
      </c>
      <c r="E229">
        <v>0</v>
      </c>
      <c r="F229" t="s">
        <v>580</v>
      </c>
      <c r="G229" t="s">
        <v>581</v>
      </c>
      <c r="H229" t="s">
        <v>579</v>
      </c>
      <c r="I229" s="8">
        <v>1</v>
      </c>
      <c r="J229" s="7" t="s">
        <v>1149</v>
      </c>
      <c r="K229" s="7" t="s">
        <v>1128</v>
      </c>
      <c r="L229" s="8">
        <v>0</v>
      </c>
      <c r="M229" s="8">
        <v>0</v>
      </c>
      <c r="N229" s="8">
        <v>0</v>
      </c>
      <c r="O229" s="8">
        <v>1</v>
      </c>
      <c r="P229" s="8">
        <v>0</v>
      </c>
      <c r="Q229" s="8">
        <v>0</v>
      </c>
      <c r="R229" s="8">
        <v>0</v>
      </c>
      <c r="S229" s="8">
        <v>0</v>
      </c>
      <c r="T229" s="8">
        <v>0</v>
      </c>
      <c r="U229" s="8">
        <v>0</v>
      </c>
      <c r="V229" s="8">
        <v>0</v>
      </c>
      <c r="W229" s="8">
        <v>0</v>
      </c>
      <c r="X229" s="8">
        <v>0</v>
      </c>
      <c r="Y229" s="8">
        <v>0</v>
      </c>
      <c r="Z229" s="8">
        <v>0</v>
      </c>
      <c r="AA229" s="8">
        <v>0</v>
      </c>
      <c r="AB229" s="7" t="s">
        <v>1142</v>
      </c>
      <c r="AC229" s="1">
        <v>0</v>
      </c>
      <c r="AD229" s="1">
        <v>0</v>
      </c>
      <c r="AE229" s="7" t="s">
        <v>1136</v>
      </c>
      <c r="AF229" s="8">
        <v>23497607690</v>
      </c>
      <c r="AG229" s="8"/>
      <c r="AH229" s="7" t="s">
        <v>896</v>
      </c>
      <c r="AI229" s="8"/>
      <c r="AJ229" s="8"/>
      <c r="AK229" s="8"/>
      <c r="AL229" s="8"/>
      <c r="AM229" s="8"/>
      <c r="AN229" s="8"/>
      <c r="AO229" s="36" t="s">
        <v>896</v>
      </c>
      <c r="AP229" s="36" t="s">
        <v>896</v>
      </c>
      <c r="AQ229" s="36" t="s">
        <v>896</v>
      </c>
      <c r="AR229" s="36" t="s">
        <v>896</v>
      </c>
      <c r="AS229" s="36" t="s">
        <v>896</v>
      </c>
      <c r="AT229" s="36" t="s">
        <v>896</v>
      </c>
      <c r="AU229" s="36" t="s">
        <v>896</v>
      </c>
      <c r="AV229" s="36" t="s">
        <v>896</v>
      </c>
      <c r="AW229" s="36" t="s">
        <v>896</v>
      </c>
      <c r="AX229" s="36" t="s">
        <v>896</v>
      </c>
      <c r="AY229" s="36" t="s">
        <v>896</v>
      </c>
      <c r="AZ229" s="36" t="s">
        <v>896</v>
      </c>
      <c r="BA229" s="36" t="s">
        <v>896</v>
      </c>
      <c r="BB229" s="36" t="s">
        <v>896</v>
      </c>
      <c r="BC229" s="36" t="s">
        <v>896</v>
      </c>
      <c r="BD229" s="36" t="s">
        <v>896</v>
      </c>
      <c r="BE229" s="36" t="s">
        <v>896</v>
      </c>
      <c r="BF229" s="36" t="s">
        <v>896</v>
      </c>
      <c r="BG229" s="36" t="s">
        <v>896</v>
      </c>
      <c r="BH229" s="36" t="s">
        <v>896</v>
      </c>
      <c r="BI229" s="36" t="s">
        <v>896</v>
      </c>
      <c r="BJ229" s="36" t="s">
        <v>896</v>
      </c>
      <c r="BK229" s="36" t="s">
        <v>896</v>
      </c>
      <c r="BL229" s="36" t="s">
        <v>896</v>
      </c>
      <c r="BM229" s="8">
        <v>1.3300000318849925E-5</v>
      </c>
      <c r="BN229" s="8" t="s">
        <v>896</v>
      </c>
      <c r="BO229" t="s">
        <v>579</v>
      </c>
      <c r="BP229" s="8">
        <v>0</v>
      </c>
      <c r="BQ229" s="8">
        <v>0</v>
      </c>
      <c r="BR229" s="8">
        <v>0</v>
      </c>
      <c r="BS229" s="8">
        <v>0</v>
      </c>
      <c r="BT229" s="8"/>
      <c r="BU229" s="8"/>
      <c r="BV229" s="8"/>
      <c r="BW229" s="8"/>
      <c r="BX229" s="8">
        <v>1.7863870420074118E-4</v>
      </c>
      <c r="BY229" s="8"/>
      <c r="BZ229" s="8">
        <v>5</v>
      </c>
      <c r="CA229" s="7" t="s">
        <v>896</v>
      </c>
      <c r="CB229" s="8">
        <v>23497607690</v>
      </c>
      <c r="CC229" s="8">
        <v>517.46634674072266</v>
      </c>
      <c r="CD229" s="8"/>
      <c r="CE229" s="8"/>
      <c r="CF229" s="8">
        <v>0.30000001192092896</v>
      </c>
      <c r="CG229" s="8"/>
      <c r="CH229" s="8">
        <v>0</v>
      </c>
      <c r="CI229" s="8" t="s">
        <v>1144</v>
      </c>
      <c r="CJ229" s="8">
        <v>0</v>
      </c>
      <c r="CK229" s="8">
        <v>0</v>
      </c>
      <c r="CL229" s="8">
        <v>0</v>
      </c>
      <c r="CM229" s="8">
        <v>0</v>
      </c>
      <c r="CN229" s="8">
        <v>0</v>
      </c>
      <c r="CO229" s="8">
        <v>0</v>
      </c>
      <c r="CP229" s="8">
        <v>0</v>
      </c>
      <c r="CQ229" s="8">
        <v>0</v>
      </c>
      <c r="CR229" s="8">
        <v>0</v>
      </c>
      <c r="CS229" s="8">
        <v>0</v>
      </c>
      <c r="CT229" s="8">
        <v>0</v>
      </c>
      <c r="CU229" s="8">
        <v>0</v>
      </c>
      <c r="CV229" s="8">
        <v>0</v>
      </c>
      <c r="CW229" s="8">
        <v>0</v>
      </c>
      <c r="CX229" s="8">
        <v>0</v>
      </c>
      <c r="CY229" s="8">
        <v>1</v>
      </c>
      <c r="CZ229" s="9" t="str">
        <f>IFERROR(VLOOKUP(A229,'FSI2020 Results'!B:H,4,0),"")</f>
        <v/>
      </c>
      <c r="DA229" s="9" t="str">
        <f>IFERROR(VLOOKUP(A229,'FSI2020 Results'!B:H,5,0),"")</f>
        <v/>
      </c>
      <c r="DB229" s="9" t="str">
        <f>IFERROR(VLOOKUP(A229,'FSI2020 Results'!B:H,6,0),"")</f>
        <v/>
      </c>
      <c r="DC229" s="9" t="str">
        <f>IFERROR(VLOOKUP($A229,'SS2020'!$A:$AB,24,0),"")</f>
        <v/>
      </c>
      <c r="DD229" s="9" t="str">
        <f>IFERROR(VLOOKUP($A229,'SS2020'!$A:$AB,25,0),"")</f>
        <v/>
      </c>
      <c r="DE229" s="9" t="str">
        <f>IFERROR(VLOOKUP($A229,'SS2020'!$A:$AB,26,0),"")</f>
        <v/>
      </c>
      <c r="DF229" s="9" t="str">
        <f>IFERROR(VLOOKUP($A229,'SS2020'!$A:$AB,27,0),"")</f>
        <v/>
      </c>
      <c r="DG229" s="39">
        <f>IFERROR(VLOOKUP(A229,'GSW2020'!A:D,4,0),"")</f>
        <v>1.9365154003025964E-5</v>
      </c>
      <c r="DH229" s="9">
        <f>IFERROR(VLOOKUP(A229,'GSW2020'!A:E,5,0),"")</f>
        <v>10151074</v>
      </c>
      <c r="DI229" s="9">
        <f t="shared" si="138"/>
        <v>1</v>
      </c>
      <c r="DJ229" s="9">
        <f t="shared" si="139"/>
        <v>0</v>
      </c>
      <c r="DK229" s="9" t="str">
        <f>IFERROR(IF(INDEX('FSI2020 Results'!A:A,MATCH('Country characteristics'!A187,'FSI2020 Results'!B:B,0))&lt;11,1,0),"")</f>
        <v/>
      </c>
      <c r="DL229" s="9" t="str">
        <f>IFERROR(IF(INDEX('FSI2020 Results'!A:A,MATCH('Country characteristics'!A187,'FSI2020 Results'!B:B,0))&lt;16,1,0),"")</f>
        <v/>
      </c>
      <c r="DM229" s="10">
        <f t="shared" si="140"/>
        <v>0</v>
      </c>
      <c r="DN229" s="9">
        <f t="shared" si="141"/>
        <v>0</v>
      </c>
      <c r="DO229" s="9">
        <f t="shared" si="142"/>
        <v>0</v>
      </c>
      <c r="DP229" s="10">
        <f t="shared" si="143"/>
        <v>0</v>
      </c>
      <c r="DQ229" s="9">
        <f t="shared" si="144"/>
        <v>0</v>
      </c>
      <c r="DR229" s="9">
        <f t="shared" si="145"/>
        <v>0</v>
      </c>
      <c r="DS229" s="9">
        <f t="shared" si="146"/>
        <v>0</v>
      </c>
      <c r="DT229" s="10">
        <f t="shared" si="147"/>
        <v>0</v>
      </c>
      <c r="DU229" s="10">
        <f t="shared" si="148"/>
        <v>0</v>
      </c>
      <c r="DV229" s="9">
        <f t="shared" si="149"/>
        <v>0</v>
      </c>
      <c r="DW229" s="9">
        <f t="shared" si="150"/>
        <v>0</v>
      </c>
      <c r="DX229" s="9">
        <f t="shared" si="151"/>
        <v>0</v>
      </c>
      <c r="DY229" s="10">
        <f t="shared" si="152"/>
        <v>0</v>
      </c>
      <c r="DZ229" s="9">
        <f t="shared" si="153"/>
        <v>0</v>
      </c>
      <c r="EA229" s="10">
        <f t="shared" si="154"/>
        <v>0</v>
      </c>
      <c r="EB229" s="9">
        <f t="shared" si="155"/>
        <v>0</v>
      </c>
      <c r="EC229" s="9">
        <f t="shared" si="156"/>
        <v>1</v>
      </c>
      <c r="ED229" s="9">
        <f t="shared" si="157"/>
        <v>1</v>
      </c>
      <c r="EE229" s="9">
        <f t="shared" si="158"/>
        <v>0</v>
      </c>
      <c r="EF229" s="9">
        <v>1</v>
      </c>
      <c r="EG229" s="9">
        <f t="shared" si="159"/>
        <v>0</v>
      </c>
      <c r="EH229" s="9">
        <f t="shared" si="160"/>
        <v>0</v>
      </c>
      <c r="EI229" s="9">
        <f t="shared" si="161"/>
        <v>0</v>
      </c>
      <c r="EJ229" s="9">
        <f t="shared" si="162"/>
        <v>1</v>
      </c>
      <c r="EK229" s="9">
        <f t="shared" si="163"/>
        <v>0</v>
      </c>
      <c r="EL229" s="9">
        <f t="shared" si="164"/>
        <v>0</v>
      </c>
      <c r="EM229" s="9">
        <f t="shared" si="165"/>
        <v>0</v>
      </c>
      <c r="EN229" s="9">
        <f t="shared" si="166"/>
        <v>0</v>
      </c>
      <c r="EO229" s="9">
        <f t="shared" si="167"/>
        <v>0</v>
      </c>
      <c r="EP229" s="9">
        <f t="shared" si="168"/>
        <v>0</v>
      </c>
      <c r="EQ229" s="9">
        <f t="shared" si="169"/>
        <v>1</v>
      </c>
      <c r="ER229" s="9">
        <f t="shared" si="170"/>
        <v>0</v>
      </c>
      <c r="ES229" s="9">
        <f t="shared" si="171"/>
        <v>0</v>
      </c>
      <c r="ET229" s="10">
        <f t="shared" si="172"/>
        <v>0</v>
      </c>
      <c r="EU229" s="10">
        <f t="shared" si="173"/>
        <v>0</v>
      </c>
      <c r="EV229" s="10">
        <f t="shared" si="174"/>
        <v>0</v>
      </c>
      <c r="EW229" s="10">
        <f t="shared" si="175"/>
        <v>0</v>
      </c>
      <c r="EX229" s="10">
        <f t="shared" si="176"/>
        <v>0</v>
      </c>
      <c r="EY229" s="10">
        <f t="shared" si="177"/>
        <v>0</v>
      </c>
      <c r="EZ229" s="10">
        <f t="shared" si="178"/>
        <v>0</v>
      </c>
      <c r="FA229" s="10">
        <f t="shared" si="179"/>
        <v>0</v>
      </c>
      <c r="FB229" s="10">
        <f t="shared" si="180"/>
        <v>0</v>
      </c>
      <c r="FC229" s="10">
        <f t="shared" si="181"/>
        <v>0</v>
      </c>
      <c r="FD229" s="10">
        <f t="shared" si="182"/>
        <v>0</v>
      </c>
      <c r="FE229" s="10">
        <f t="shared" si="183"/>
        <v>1</v>
      </c>
    </row>
    <row r="230" spans="1:161">
      <c r="A230" t="s">
        <v>746</v>
      </c>
      <c r="D230">
        <v>0</v>
      </c>
      <c r="E230">
        <v>0</v>
      </c>
      <c r="F230" t="s">
        <v>747</v>
      </c>
      <c r="G230" t="s">
        <v>748</v>
      </c>
      <c r="H230" t="s">
        <v>746</v>
      </c>
      <c r="I230" s="8"/>
      <c r="J230" s="7" t="s">
        <v>896</v>
      </c>
      <c r="K230" s="7" t="s">
        <v>896</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7" t="s">
        <v>896</v>
      </c>
      <c r="AC230" s="1">
        <v>0</v>
      </c>
      <c r="AD230" s="1">
        <v>0</v>
      </c>
      <c r="AE230" s="7" t="s">
        <v>896</v>
      </c>
      <c r="AF230" s="8"/>
      <c r="AG230" s="8"/>
      <c r="AH230" s="7" t="s">
        <v>896</v>
      </c>
      <c r="AI230" s="8"/>
      <c r="AJ230" s="8"/>
      <c r="AK230" s="8"/>
      <c r="AL230" s="8"/>
      <c r="AM230" s="8"/>
      <c r="AN230" s="8"/>
      <c r="AO230" s="36" t="s">
        <v>896</v>
      </c>
      <c r="AP230" s="36" t="s">
        <v>896</v>
      </c>
      <c r="AQ230" s="36" t="s">
        <v>896</v>
      </c>
      <c r="AR230" s="36" t="s">
        <v>896</v>
      </c>
      <c r="AS230" s="36" t="s">
        <v>896</v>
      </c>
      <c r="AT230" s="36" t="s">
        <v>896</v>
      </c>
      <c r="AU230" s="36" t="s">
        <v>896</v>
      </c>
      <c r="AV230" s="36" t="s">
        <v>896</v>
      </c>
      <c r="AW230" s="36" t="s">
        <v>896</v>
      </c>
      <c r="AX230" s="36" t="s">
        <v>896</v>
      </c>
      <c r="AY230" s="36" t="s">
        <v>896</v>
      </c>
      <c r="AZ230" s="36" t="s">
        <v>896</v>
      </c>
      <c r="BA230" s="36" t="s">
        <v>896</v>
      </c>
      <c r="BB230" s="36" t="s">
        <v>896</v>
      </c>
      <c r="BC230" s="36" t="s">
        <v>896</v>
      </c>
      <c r="BD230" s="36" t="s">
        <v>896</v>
      </c>
      <c r="BE230" s="36" t="s">
        <v>896</v>
      </c>
      <c r="BF230" s="36" t="s">
        <v>896</v>
      </c>
      <c r="BG230" s="36" t="s">
        <v>896</v>
      </c>
      <c r="BH230" s="36" t="s">
        <v>896</v>
      </c>
      <c r="BI230" s="36" t="s">
        <v>896</v>
      </c>
      <c r="BJ230" s="36" t="s">
        <v>896</v>
      </c>
      <c r="BK230" s="36" t="s">
        <v>896</v>
      </c>
      <c r="BL230" s="36" t="s">
        <v>896</v>
      </c>
      <c r="BM230" s="8"/>
      <c r="BN230" s="8" t="s">
        <v>896</v>
      </c>
      <c r="BO230" t="s">
        <v>746</v>
      </c>
      <c r="BP230" s="8">
        <v>0</v>
      </c>
      <c r="BQ230" s="8">
        <v>0</v>
      </c>
      <c r="BR230" s="8">
        <v>0</v>
      </c>
      <c r="BS230" s="8">
        <v>0</v>
      </c>
      <c r="BT230" s="8"/>
      <c r="BU230" s="8"/>
      <c r="BV230" s="8"/>
      <c r="BW230" s="8"/>
      <c r="BX230" s="8">
        <v>5.0445285397138095E-7</v>
      </c>
      <c r="BY230" s="8"/>
      <c r="BZ230" s="8">
        <v>0</v>
      </c>
      <c r="CA230" s="7" t="s">
        <v>896</v>
      </c>
      <c r="CB230" s="8"/>
      <c r="CC230" s="8">
        <v>0</v>
      </c>
      <c r="CD230" s="8"/>
      <c r="CE230" s="8"/>
      <c r="CF230" s="8"/>
      <c r="CG230" s="8"/>
      <c r="CH230" s="8">
        <v>0</v>
      </c>
      <c r="CI230" s="8" t="s">
        <v>1144</v>
      </c>
      <c r="CJ230" s="8">
        <v>0</v>
      </c>
      <c r="CK230" s="8">
        <v>0</v>
      </c>
      <c r="CL230" s="8">
        <v>0</v>
      </c>
      <c r="CM230" s="8">
        <v>0</v>
      </c>
      <c r="CN230" s="8">
        <v>0</v>
      </c>
      <c r="CO230" s="8">
        <v>0</v>
      </c>
      <c r="CP230" s="8">
        <v>0</v>
      </c>
      <c r="CQ230" s="8">
        <v>0</v>
      </c>
      <c r="CR230" s="8">
        <v>0</v>
      </c>
      <c r="CS230" s="8">
        <v>0</v>
      </c>
      <c r="CT230" s="8">
        <v>0</v>
      </c>
      <c r="CU230" s="8">
        <v>0</v>
      </c>
      <c r="CV230" s="8">
        <v>0</v>
      </c>
      <c r="CW230" s="8">
        <v>0</v>
      </c>
      <c r="CX230" s="8">
        <v>0</v>
      </c>
      <c r="CY230" s="8">
        <v>1</v>
      </c>
      <c r="CZ230" s="9" t="str">
        <f>IFERROR(VLOOKUP(A230,'FSI2020 Results'!B:H,4,0),"")</f>
        <v/>
      </c>
      <c r="DA230" s="9" t="str">
        <f>IFERROR(VLOOKUP(A230,'FSI2020 Results'!B:H,5,0),"")</f>
        <v/>
      </c>
      <c r="DB230" s="9" t="str">
        <f>IFERROR(VLOOKUP(A230,'FSI2020 Results'!B:H,6,0),"")</f>
        <v/>
      </c>
      <c r="DC230" s="9" t="str">
        <f>IFERROR(VLOOKUP($A230,'SS2020'!$A:$AB,24,0),"")</f>
        <v/>
      </c>
      <c r="DD230" s="9" t="str">
        <f>IFERROR(VLOOKUP($A230,'SS2020'!$A:$AB,25,0),"")</f>
        <v/>
      </c>
      <c r="DE230" s="9" t="str">
        <f>IFERROR(VLOOKUP($A230,'SS2020'!$A:$AB,26,0),"")</f>
        <v/>
      </c>
      <c r="DF230" s="9" t="str">
        <f>IFERROR(VLOOKUP($A230,'SS2020'!$A:$AB,27,0),"")</f>
        <v/>
      </c>
      <c r="DG230" s="39">
        <f>IFERROR(VLOOKUP(A230,'GSW2020'!A:D,4,0),"")</f>
        <v>4.2565471858324599E-7</v>
      </c>
      <c r="DH230" s="9">
        <f>IFERROR(VLOOKUP(A230,'GSW2020'!A:E,5,0),"")</f>
        <v>223125.140625</v>
      </c>
      <c r="DI230" s="9">
        <f t="shared" si="138"/>
        <v>1</v>
      </c>
      <c r="DJ230" s="9">
        <f t="shared" si="139"/>
        <v>0</v>
      </c>
      <c r="DK230" s="9" t="str">
        <f>IFERROR(IF(INDEX('FSI2020 Results'!A:A,MATCH('Country characteristics'!A191,'FSI2020 Results'!B:B,0))&lt;11,1,0),"")</f>
        <v/>
      </c>
      <c r="DL230" s="9" t="str">
        <f>IFERROR(IF(INDEX('FSI2020 Results'!A:A,MATCH('Country characteristics'!A191,'FSI2020 Results'!B:B,0))&lt;16,1,0),"")</f>
        <v/>
      </c>
      <c r="DM230" s="10">
        <f t="shared" si="140"/>
        <v>0</v>
      </c>
      <c r="DN230" s="9">
        <f t="shared" si="141"/>
        <v>0</v>
      </c>
      <c r="DO230" s="9">
        <f t="shared" si="142"/>
        <v>0</v>
      </c>
      <c r="DP230" s="10">
        <f t="shared" si="143"/>
        <v>0</v>
      </c>
      <c r="DQ230" s="9">
        <f t="shared" si="144"/>
        <v>0</v>
      </c>
      <c r="DR230" s="9">
        <f t="shared" si="145"/>
        <v>0</v>
      </c>
      <c r="DS230" s="9">
        <f t="shared" si="146"/>
        <v>0</v>
      </c>
      <c r="DT230" s="10">
        <f t="shared" si="147"/>
        <v>0</v>
      </c>
      <c r="DU230" s="10">
        <f t="shared" si="148"/>
        <v>0</v>
      </c>
      <c r="DV230" s="9">
        <f t="shared" si="149"/>
        <v>0</v>
      </c>
      <c r="DW230" s="9">
        <f t="shared" si="150"/>
        <v>0</v>
      </c>
      <c r="DX230" s="9">
        <f t="shared" si="151"/>
        <v>0</v>
      </c>
      <c r="DY230" s="10">
        <f t="shared" si="152"/>
        <v>0</v>
      </c>
      <c r="DZ230" s="9">
        <f t="shared" si="153"/>
        <v>0</v>
      </c>
      <c r="EA230" s="10">
        <f t="shared" si="154"/>
        <v>0</v>
      </c>
      <c r="EB230" s="9">
        <f t="shared" si="155"/>
        <v>0</v>
      </c>
      <c r="EC230" s="9">
        <f t="shared" si="156"/>
        <v>1</v>
      </c>
      <c r="ED230" s="9">
        <f t="shared" si="157"/>
        <v>1</v>
      </c>
      <c r="EE230" s="9">
        <f t="shared" si="158"/>
        <v>0</v>
      </c>
      <c r="EF230" s="9">
        <v>1</v>
      </c>
      <c r="EG230" s="9">
        <f t="shared" si="159"/>
        <v>0</v>
      </c>
      <c r="EH230" s="9">
        <f t="shared" si="160"/>
        <v>0</v>
      </c>
      <c r="EI230" s="9">
        <f t="shared" si="161"/>
        <v>0</v>
      </c>
      <c r="EJ230" s="9">
        <f t="shared" si="162"/>
        <v>0</v>
      </c>
      <c r="EK230" s="9">
        <f t="shared" si="163"/>
        <v>0</v>
      </c>
      <c r="EL230" s="9">
        <f t="shared" si="164"/>
        <v>0</v>
      </c>
      <c r="EM230" s="9">
        <f t="shared" si="165"/>
        <v>0</v>
      </c>
      <c r="EN230" s="9">
        <f t="shared" si="166"/>
        <v>0</v>
      </c>
      <c r="EO230" s="9">
        <f t="shared" si="167"/>
        <v>0</v>
      </c>
      <c r="EP230" s="9">
        <f t="shared" si="168"/>
        <v>0</v>
      </c>
      <c r="EQ230" s="9">
        <f t="shared" si="169"/>
        <v>0</v>
      </c>
      <c r="ER230" s="9">
        <f t="shared" si="170"/>
        <v>0</v>
      </c>
      <c r="ES230" s="9">
        <f t="shared" si="171"/>
        <v>0</v>
      </c>
      <c r="ET230" s="10">
        <f t="shared" si="172"/>
        <v>0</v>
      </c>
      <c r="EU230" s="10">
        <f t="shared" si="173"/>
        <v>0</v>
      </c>
      <c r="EV230" s="10">
        <f t="shared" si="174"/>
        <v>0</v>
      </c>
      <c r="EW230" s="10">
        <f t="shared" si="175"/>
        <v>0</v>
      </c>
      <c r="EX230" s="10">
        <f t="shared" si="176"/>
        <v>0</v>
      </c>
      <c r="EY230" s="10">
        <f t="shared" si="177"/>
        <v>0</v>
      </c>
      <c r="EZ230" s="10">
        <f t="shared" si="178"/>
        <v>0</v>
      </c>
      <c r="FA230" s="10">
        <f t="shared" si="179"/>
        <v>0</v>
      </c>
      <c r="FB230" s="10">
        <f t="shared" si="180"/>
        <v>0</v>
      </c>
      <c r="FC230" s="10">
        <f t="shared" si="181"/>
        <v>0</v>
      </c>
      <c r="FD230" s="10">
        <f t="shared" si="182"/>
        <v>0</v>
      </c>
      <c r="FE230" s="10">
        <f t="shared" si="183"/>
        <v>1</v>
      </c>
    </row>
    <row r="231" spans="1:161">
      <c r="A231" t="s">
        <v>710</v>
      </c>
      <c r="D231">
        <v>0</v>
      </c>
      <c r="E231">
        <v>0</v>
      </c>
      <c r="F231" t="s">
        <v>711</v>
      </c>
      <c r="G231" t="s">
        <v>712</v>
      </c>
      <c r="H231" t="s">
        <v>710</v>
      </c>
      <c r="I231" s="8"/>
      <c r="J231" s="7" t="s">
        <v>896</v>
      </c>
      <c r="K231" s="7" t="s">
        <v>896</v>
      </c>
      <c r="L231" s="8">
        <v>0</v>
      </c>
      <c r="M231" s="8">
        <v>0</v>
      </c>
      <c r="N231" s="8">
        <v>0</v>
      </c>
      <c r="O231" s="8">
        <v>0</v>
      </c>
      <c r="P231" s="8">
        <v>0</v>
      </c>
      <c r="Q231" s="8">
        <v>0</v>
      </c>
      <c r="R231" s="8">
        <v>0</v>
      </c>
      <c r="S231" s="8">
        <v>0</v>
      </c>
      <c r="T231" s="8">
        <v>0</v>
      </c>
      <c r="U231" s="8">
        <v>0</v>
      </c>
      <c r="V231" s="8">
        <v>0</v>
      </c>
      <c r="W231" s="8">
        <v>0</v>
      </c>
      <c r="X231" s="8">
        <v>0</v>
      </c>
      <c r="Y231" s="8">
        <v>0</v>
      </c>
      <c r="Z231" s="8">
        <v>0</v>
      </c>
      <c r="AA231" s="8">
        <v>0</v>
      </c>
      <c r="AB231" s="7" t="s">
        <v>896</v>
      </c>
      <c r="AC231" s="1">
        <v>0</v>
      </c>
      <c r="AD231" s="1">
        <v>0</v>
      </c>
      <c r="AE231" s="7" t="s">
        <v>896</v>
      </c>
      <c r="AF231" s="8"/>
      <c r="AG231" s="8"/>
      <c r="AH231" s="7" t="s">
        <v>896</v>
      </c>
      <c r="AI231" s="8"/>
      <c r="AJ231" s="8"/>
      <c r="AK231" s="8"/>
      <c r="AL231" s="8"/>
      <c r="AM231" s="8"/>
      <c r="AN231" s="8"/>
      <c r="AO231" s="36" t="s">
        <v>896</v>
      </c>
      <c r="AP231" s="36" t="s">
        <v>896</v>
      </c>
      <c r="AQ231" s="36" t="s">
        <v>896</v>
      </c>
      <c r="AR231" s="36" t="s">
        <v>896</v>
      </c>
      <c r="AS231" s="36" t="s">
        <v>896</v>
      </c>
      <c r="AT231" s="36" t="s">
        <v>896</v>
      </c>
      <c r="AU231" s="36" t="s">
        <v>896</v>
      </c>
      <c r="AV231" s="36" t="s">
        <v>896</v>
      </c>
      <c r="AW231" s="36" t="s">
        <v>896</v>
      </c>
      <c r="AX231" s="36" t="s">
        <v>896</v>
      </c>
      <c r="AY231" s="36" t="s">
        <v>896</v>
      </c>
      <c r="AZ231" s="36" t="s">
        <v>896</v>
      </c>
      <c r="BA231" s="36" t="s">
        <v>896</v>
      </c>
      <c r="BB231" s="36" t="s">
        <v>896</v>
      </c>
      <c r="BC231" s="36" t="s">
        <v>896</v>
      </c>
      <c r="BD231" s="36" t="s">
        <v>896</v>
      </c>
      <c r="BE231" s="36" t="s">
        <v>896</v>
      </c>
      <c r="BF231" s="36" t="s">
        <v>896</v>
      </c>
      <c r="BG231" s="36" t="s">
        <v>896</v>
      </c>
      <c r="BH231" s="36" t="s">
        <v>896</v>
      </c>
      <c r="BI231" s="36" t="s">
        <v>896</v>
      </c>
      <c r="BJ231" s="36" t="s">
        <v>896</v>
      </c>
      <c r="BK231" s="36" t="s">
        <v>896</v>
      </c>
      <c r="BL231" s="36" t="s">
        <v>896</v>
      </c>
      <c r="BM231" s="8">
        <v>1.7099999638503505E-7</v>
      </c>
      <c r="BN231" s="8" t="s">
        <v>896</v>
      </c>
      <c r="BO231" t="s">
        <v>710</v>
      </c>
      <c r="BP231" s="8">
        <v>0</v>
      </c>
      <c r="BQ231" s="8">
        <v>0</v>
      </c>
      <c r="BR231" s="8">
        <v>0</v>
      </c>
      <c r="BS231" s="8">
        <v>0</v>
      </c>
      <c r="BT231" s="8"/>
      <c r="BU231" s="8"/>
      <c r="BV231" s="8"/>
      <c r="BW231" s="8"/>
      <c r="BX231" s="8">
        <v>7.8330878348534443E-6</v>
      </c>
      <c r="BY231" s="8"/>
      <c r="BZ231" s="8">
        <v>0</v>
      </c>
      <c r="CA231" s="7" t="s">
        <v>896</v>
      </c>
      <c r="CB231" s="8"/>
      <c r="CC231" s="8">
        <v>0</v>
      </c>
      <c r="CD231" s="8"/>
      <c r="CE231" s="8"/>
      <c r="CF231" s="8"/>
      <c r="CG231" s="8"/>
      <c r="CH231" s="8">
        <v>0</v>
      </c>
      <c r="CI231" s="8" t="s">
        <v>1014</v>
      </c>
      <c r="CJ231" s="8">
        <v>0</v>
      </c>
      <c r="CK231" s="8">
        <v>0</v>
      </c>
      <c r="CL231" s="8">
        <v>0</v>
      </c>
      <c r="CM231" s="8">
        <v>0</v>
      </c>
      <c r="CN231" s="8">
        <v>0</v>
      </c>
      <c r="CO231" s="8">
        <v>0</v>
      </c>
      <c r="CP231" s="8">
        <v>0</v>
      </c>
      <c r="CQ231" s="8">
        <v>0</v>
      </c>
      <c r="CR231" s="8">
        <v>0</v>
      </c>
      <c r="CS231" s="8">
        <v>0</v>
      </c>
      <c r="CT231" s="8">
        <v>1</v>
      </c>
      <c r="CU231" s="8">
        <v>0</v>
      </c>
      <c r="CV231" s="8">
        <v>0</v>
      </c>
      <c r="CW231" s="8">
        <v>0</v>
      </c>
      <c r="CX231" s="8">
        <v>0</v>
      </c>
      <c r="CY231" s="8">
        <v>0</v>
      </c>
      <c r="CZ231" s="9" t="str">
        <f>IFERROR(VLOOKUP(A231,'FSI2020 Results'!B:H,4,0),"")</f>
        <v/>
      </c>
      <c r="DA231" s="9" t="str">
        <f>IFERROR(VLOOKUP(A231,'FSI2020 Results'!B:H,5,0),"")</f>
        <v/>
      </c>
      <c r="DB231" s="9" t="str">
        <f>IFERROR(VLOOKUP(A231,'FSI2020 Results'!B:H,6,0),"")</f>
        <v/>
      </c>
      <c r="DC231" s="9" t="str">
        <f>IFERROR(VLOOKUP($A231,'SS2020'!$A:$AB,24,0),"")</f>
        <v/>
      </c>
      <c r="DD231" s="9" t="str">
        <f>IFERROR(VLOOKUP($A231,'SS2020'!$A:$AB,25,0),"")</f>
        <v/>
      </c>
      <c r="DE231" s="9" t="str">
        <f>IFERROR(VLOOKUP($A231,'SS2020'!$A:$AB,26,0),"")</f>
        <v/>
      </c>
      <c r="DF231" s="9" t="str">
        <f>IFERROR(VLOOKUP($A231,'SS2020'!$A:$AB,27,0),"")</f>
        <v/>
      </c>
      <c r="DG231" s="39">
        <f>IFERROR(VLOOKUP(A231,'GSW2020'!A:D,4,0),"")</f>
        <v>1.6544518075534143E-6</v>
      </c>
      <c r="DH231" s="9">
        <f>IFERROR(VLOOKUP(A231,'GSW2020'!A:E,5,0),"")</f>
        <v>867251.75</v>
      </c>
      <c r="DI231" s="9">
        <f t="shared" si="138"/>
        <v>1</v>
      </c>
      <c r="DJ231" s="9">
        <f t="shared" si="139"/>
        <v>0</v>
      </c>
      <c r="DK231" s="9" t="str">
        <f>IFERROR(IF(INDEX('FSI2020 Results'!A:A,MATCH('Country characteristics'!A196,'FSI2020 Results'!B:B,0))&lt;11,1,0),"")</f>
        <v/>
      </c>
      <c r="DL231" s="9" t="str">
        <f>IFERROR(IF(INDEX('FSI2020 Results'!A:A,MATCH('Country characteristics'!A196,'FSI2020 Results'!B:B,0))&lt;16,1,0),"")</f>
        <v/>
      </c>
      <c r="DM231" s="10">
        <f t="shared" si="140"/>
        <v>0</v>
      </c>
      <c r="DN231" s="9">
        <f t="shared" si="141"/>
        <v>0</v>
      </c>
      <c r="DO231" s="9">
        <f t="shared" si="142"/>
        <v>0</v>
      </c>
      <c r="DP231" s="10">
        <f t="shared" si="143"/>
        <v>0</v>
      </c>
      <c r="DQ231" s="9">
        <f t="shared" si="144"/>
        <v>0</v>
      </c>
      <c r="DR231" s="9">
        <f t="shared" si="145"/>
        <v>0</v>
      </c>
      <c r="DS231" s="9">
        <f t="shared" si="146"/>
        <v>0</v>
      </c>
      <c r="DT231" s="10">
        <f t="shared" si="147"/>
        <v>0</v>
      </c>
      <c r="DU231" s="10">
        <f t="shared" si="148"/>
        <v>0</v>
      </c>
      <c r="DV231" s="9">
        <f t="shared" si="149"/>
        <v>0</v>
      </c>
      <c r="DW231" s="9">
        <f t="shared" si="150"/>
        <v>0</v>
      </c>
      <c r="DX231" s="9">
        <f t="shared" si="151"/>
        <v>0</v>
      </c>
      <c r="DY231" s="10">
        <f t="shared" si="152"/>
        <v>0</v>
      </c>
      <c r="DZ231" s="9">
        <f t="shared" si="153"/>
        <v>0</v>
      </c>
      <c r="EA231" s="10">
        <f t="shared" si="154"/>
        <v>0</v>
      </c>
      <c r="EB231" s="9">
        <f t="shared" si="155"/>
        <v>0</v>
      </c>
      <c r="EC231" s="9">
        <f t="shared" si="156"/>
        <v>1</v>
      </c>
      <c r="ED231" s="9">
        <f t="shared" si="157"/>
        <v>1</v>
      </c>
      <c r="EE231" s="9">
        <f t="shared" si="158"/>
        <v>0</v>
      </c>
      <c r="EF231" s="9">
        <v>1</v>
      </c>
      <c r="EG231" s="9">
        <f t="shared" si="159"/>
        <v>0</v>
      </c>
      <c r="EH231" s="9">
        <f t="shared" si="160"/>
        <v>0</v>
      </c>
      <c r="EI231" s="9">
        <f t="shared" si="161"/>
        <v>0</v>
      </c>
      <c r="EJ231" s="9">
        <f t="shared" si="162"/>
        <v>0</v>
      </c>
      <c r="EK231" s="9">
        <f t="shared" si="163"/>
        <v>0</v>
      </c>
      <c r="EL231" s="9">
        <f t="shared" si="164"/>
        <v>0</v>
      </c>
      <c r="EM231" s="9">
        <f t="shared" si="165"/>
        <v>0</v>
      </c>
      <c r="EN231" s="9">
        <f t="shared" si="166"/>
        <v>0</v>
      </c>
      <c r="EO231" s="9">
        <f t="shared" si="167"/>
        <v>0</v>
      </c>
      <c r="EP231" s="9">
        <f t="shared" si="168"/>
        <v>0</v>
      </c>
      <c r="EQ231" s="9">
        <f t="shared" si="169"/>
        <v>0</v>
      </c>
      <c r="ER231" s="9">
        <f t="shared" si="170"/>
        <v>0</v>
      </c>
      <c r="ES231" s="9">
        <f t="shared" si="171"/>
        <v>0</v>
      </c>
      <c r="ET231" s="10">
        <f t="shared" si="172"/>
        <v>0</v>
      </c>
      <c r="EU231" s="10">
        <f t="shared" si="173"/>
        <v>0</v>
      </c>
      <c r="EV231" s="10">
        <f t="shared" si="174"/>
        <v>0</v>
      </c>
      <c r="EW231" s="10">
        <f t="shared" si="175"/>
        <v>0</v>
      </c>
      <c r="EX231" s="10">
        <f t="shared" si="176"/>
        <v>0</v>
      </c>
      <c r="EY231" s="10">
        <f t="shared" si="177"/>
        <v>0</v>
      </c>
      <c r="EZ231" s="10">
        <f t="shared" si="178"/>
        <v>1</v>
      </c>
      <c r="FA231" s="10">
        <f t="shared" si="179"/>
        <v>0</v>
      </c>
      <c r="FB231" s="10">
        <f t="shared" si="180"/>
        <v>0</v>
      </c>
      <c r="FC231" s="10">
        <f t="shared" si="181"/>
        <v>0</v>
      </c>
      <c r="FD231" s="10">
        <f t="shared" si="182"/>
        <v>0</v>
      </c>
      <c r="FE231" s="10">
        <f t="shared" si="183"/>
        <v>0</v>
      </c>
    </row>
    <row r="232" spans="1:161">
      <c r="A232" t="s">
        <v>804</v>
      </c>
      <c r="D232">
        <v>0</v>
      </c>
      <c r="E232">
        <v>0</v>
      </c>
      <c r="F232" t="s">
        <v>805</v>
      </c>
      <c r="G232" t="s">
        <v>806</v>
      </c>
      <c r="H232" t="s">
        <v>804</v>
      </c>
      <c r="I232" s="8"/>
      <c r="J232" s="7" t="s">
        <v>896</v>
      </c>
      <c r="K232" s="7" t="s">
        <v>1128</v>
      </c>
      <c r="L232" s="8">
        <v>0</v>
      </c>
      <c r="M232" s="8">
        <v>0</v>
      </c>
      <c r="N232" s="8">
        <v>0</v>
      </c>
      <c r="O232" s="8">
        <v>0</v>
      </c>
      <c r="P232" s="8">
        <v>0</v>
      </c>
      <c r="Q232" s="8">
        <v>0</v>
      </c>
      <c r="R232" s="8">
        <v>0</v>
      </c>
      <c r="S232" s="8">
        <v>0</v>
      </c>
      <c r="T232" s="8">
        <v>0</v>
      </c>
      <c r="U232" s="8">
        <v>0</v>
      </c>
      <c r="V232" s="8">
        <v>0</v>
      </c>
      <c r="W232" s="8">
        <v>0</v>
      </c>
      <c r="X232" s="8">
        <v>0</v>
      </c>
      <c r="Y232" s="8">
        <v>0</v>
      </c>
      <c r="Z232" s="8">
        <v>0</v>
      </c>
      <c r="AA232" s="8">
        <v>0</v>
      </c>
      <c r="AB232" s="7" t="s">
        <v>896</v>
      </c>
      <c r="AC232" s="1">
        <v>0</v>
      </c>
      <c r="AD232" s="1">
        <v>0</v>
      </c>
      <c r="AE232" s="7" t="s">
        <v>896</v>
      </c>
      <c r="AF232" s="8"/>
      <c r="AG232" s="8"/>
      <c r="AH232" s="7" t="s">
        <v>896</v>
      </c>
      <c r="AI232" s="8"/>
      <c r="AJ232" s="8"/>
      <c r="AK232" s="8"/>
      <c r="AL232" s="8"/>
      <c r="AM232" s="8"/>
      <c r="AN232" s="8"/>
      <c r="AO232" s="36" t="s">
        <v>896</v>
      </c>
      <c r="AP232" s="36" t="s">
        <v>896</v>
      </c>
      <c r="AQ232" s="36" t="s">
        <v>896</v>
      </c>
      <c r="AR232" s="36" t="s">
        <v>896</v>
      </c>
      <c r="AS232" s="36" t="s">
        <v>896</v>
      </c>
      <c r="AT232" s="36" t="s">
        <v>896</v>
      </c>
      <c r="AU232" s="36" t="s">
        <v>896</v>
      </c>
      <c r="AV232" s="36" t="s">
        <v>896</v>
      </c>
      <c r="AW232" s="36" t="s">
        <v>896</v>
      </c>
      <c r="AX232" s="36" t="s">
        <v>896</v>
      </c>
      <c r="AY232" s="36" t="s">
        <v>896</v>
      </c>
      <c r="AZ232" s="36" t="s">
        <v>896</v>
      </c>
      <c r="BA232" s="36" t="s">
        <v>896</v>
      </c>
      <c r="BB232" s="36" t="s">
        <v>896</v>
      </c>
      <c r="BC232" s="36" t="s">
        <v>896</v>
      </c>
      <c r="BD232" s="36" t="s">
        <v>896</v>
      </c>
      <c r="BE232" s="36" t="s">
        <v>896</v>
      </c>
      <c r="BF232" s="36" t="s">
        <v>896</v>
      </c>
      <c r="BG232" s="36" t="s">
        <v>896</v>
      </c>
      <c r="BH232" s="36" t="s">
        <v>896</v>
      </c>
      <c r="BI232" s="36" t="s">
        <v>896</v>
      </c>
      <c r="BJ232" s="36" t="s">
        <v>896</v>
      </c>
      <c r="BK232" s="36" t="s">
        <v>896</v>
      </c>
      <c r="BL232" s="36" t="s">
        <v>896</v>
      </c>
      <c r="BM232" s="8">
        <v>1.0800000005417587E-8</v>
      </c>
      <c r="BN232" s="8" t="s">
        <v>896</v>
      </c>
      <c r="BO232" t="s">
        <v>804</v>
      </c>
      <c r="BP232" s="8">
        <v>0</v>
      </c>
      <c r="BQ232" s="8">
        <v>0</v>
      </c>
      <c r="BR232" s="8">
        <v>0</v>
      </c>
      <c r="BS232" s="8">
        <v>0</v>
      </c>
      <c r="BT232" s="8"/>
      <c r="BU232" s="8"/>
      <c r="BV232" s="8"/>
      <c r="BW232" s="8"/>
      <c r="BX232" s="8">
        <v>7.8283794568138795E-8</v>
      </c>
      <c r="BY232" s="8"/>
      <c r="BZ232" s="8"/>
      <c r="CA232" s="7" t="s">
        <v>896</v>
      </c>
      <c r="CB232" s="8"/>
      <c r="CC232" s="8"/>
      <c r="CD232" s="8"/>
      <c r="CE232" s="8"/>
      <c r="CF232" s="8"/>
      <c r="CG232" s="8"/>
      <c r="CH232" s="8">
        <v>0</v>
      </c>
      <c r="CI232" s="8" t="s">
        <v>1014</v>
      </c>
      <c r="CJ232" s="8">
        <v>0</v>
      </c>
      <c r="CK232" s="8">
        <v>0</v>
      </c>
      <c r="CL232" s="8">
        <v>0</v>
      </c>
      <c r="CM232" s="8">
        <v>0</v>
      </c>
      <c r="CN232" s="8">
        <v>0</v>
      </c>
      <c r="CO232" s="8">
        <v>0</v>
      </c>
      <c r="CP232" s="8">
        <v>0</v>
      </c>
      <c r="CQ232" s="8">
        <v>0</v>
      </c>
      <c r="CR232" s="8">
        <v>0</v>
      </c>
      <c r="CS232" s="8">
        <v>0</v>
      </c>
      <c r="CT232" s="8">
        <v>1</v>
      </c>
      <c r="CU232" s="8">
        <v>0</v>
      </c>
      <c r="CV232" s="8">
        <v>0</v>
      </c>
      <c r="CW232" s="8">
        <v>0</v>
      </c>
      <c r="CX232" s="8">
        <v>0</v>
      </c>
      <c r="CY232" s="8">
        <v>0</v>
      </c>
      <c r="CZ232" s="9" t="str">
        <f>IFERROR(VLOOKUP(A232,'FSI2020 Results'!B:H,4,0),"")</f>
        <v/>
      </c>
      <c r="DA232" s="9" t="str">
        <f>IFERROR(VLOOKUP(A232,'FSI2020 Results'!B:H,5,0),"")</f>
        <v/>
      </c>
      <c r="DB232" s="9" t="str">
        <f>IFERROR(VLOOKUP(A232,'FSI2020 Results'!B:H,6,0),"")</f>
        <v/>
      </c>
      <c r="DC232" s="9" t="str">
        <f>IFERROR(VLOOKUP($A232,'SS2020'!$A:$AB,24,0),"")</f>
        <v/>
      </c>
      <c r="DD232" s="9" t="str">
        <f>IFERROR(VLOOKUP($A232,'SS2020'!$A:$AB,25,0),"")</f>
        <v/>
      </c>
      <c r="DE232" s="9" t="str">
        <f>IFERROR(VLOOKUP($A232,'SS2020'!$A:$AB,26,0),"")</f>
        <v/>
      </c>
      <c r="DF232" s="9" t="str">
        <f>IFERROR(VLOOKUP($A232,'SS2020'!$A:$AB,27,0),"")</f>
        <v/>
      </c>
      <c r="DG232" s="39">
        <f>IFERROR(VLOOKUP(A232,'GSW2020'!A:D,4,0),"")</f>
        <v>6.554455200813436E-9</v>
      </c>
      <c r="DH232" s="9">
        <f>IFERROR(VLOOKUP(A232,'GSW2020'!A:E,5,0),"")</f>
        <v>3435.79833984375</v>
      </c>
      <c r="DI232" s="9">
        <f t="shared" si="138"/>
        <v>1</v>
      </c>
      <c r="DJ232" s="9">
        <f t="shared" si="139"/>
        <v>0</v>
      </c>
      <c r="DK232" s="9" t="str">
        <f>IFERROR(IF(INDEX('FSI2020 Results'!A:A,MATCH('Country characteristics'!A200,'FSI2020 Results'!B:B,0))&lt;11,1,0),"")</f>
        <v/>
      </c>
      <c r="DL232" s="9" t="str">
        <f>IFERROR(IF(INDEX('FSI2020 Results'!A:A,MATCH('Country characteristics'!A200,'FSI2020 Results'!B:B,0))&lt;16,1,0),"")</f>
        <v/>
      </c>
      <c r="DM232" s="10">
        <f t="shared" si="140"/>
        <v>0</v>
      </c>
      <c r="DN232" s="9">
        <f t="shared" si="141"/>
        <v>0</v>
      </c>
      <c r="DO232" s="9">
        <f t="shared" si="142"/>
        <v>0</v>
      </c>
      <c r="DP232" s="10">
        <f t="shared" si="143"/>
        <v>0</v>
      </c>
      <c r="DQ232" s="9">
        <f t="shared" si="144"/>
        <v>0</v>
      </c>
      <c r="DR232" s="9">
        <f t="shared" si="145"/>
        <v>0</v>
      </c>
      <c r="DS232" s="9">
        <f t="shared" si="146"/>
        <v>0</v>
      </c>
      <c r="DT232" s="10">
        <f t="shared" si="147"/>
        <v>0</v>
      </c>
      <c r="DU232" s="10">
        <f t="shared" si="148"/>
        <v>0</v>
      </c>
      <c r="DV232" s="9">
        <f t="shared" si="149"/>
        <v>0</v>
      </c>
      <c r="DW232" s="9">
        <f t="shared" si="150"/>
        <v>0</v>
      </c>
      <c r="DX232" s="9">
        <f t="shared" si="151"/>
        <v>0</v>
      </c>
      <c r="DY232" s="10">
        <f t="shared" si="152"/>
        <v>0</v>
      </c>
      <c r="DZ232" s="9">
        <f t="shared" si="153"/>
        <v>0</v>
      </c>
      <c r="EA232" s="10">
        <f t="shared" si="154"/>
        <v>0</v>
      </c>
      <c r="EB232" s="9">
        <f t="shared" si="155"/>
        <v>0</v>
      </c>
      <c r="EC232" s="9">
        <f t="shared" si="156"/>
        <v>1</v>
      </c>
      <c r="ED232" s="9">
        <f t="shared" si="157"/>
        <v>1</v>
      </c>
      <c r="EE232" s="9">
        <f t="shared" si="158"/>
        <v>0</v>
      </c>
      <c r="EF232" s="9">
        <v>1</v>
      </c>
      <c r="EG232" s="9">
        <f t="shared" si="159"/>
        <v>0</v>
      </c>
      <c r="EH232" s="9">
        <f t="shared" si="160"/>
        <v>0</v>
      </c>
      <c r="EI232" s="9">
        <f t="shared" si="161"/>
        <v>0</v>
      </c>
      <c r="EJ232" s="9">
        <f t="shared" si="162"/>
        <v>0</v>
      </c>
      <c r="EK232" s="9">
        <f t="shared" si="163"/>
        <v>0</v>
      </c>
      <c r="EL232" s="9">
        <f t="shared" si="164"/>
        <v>0</v>
      </c>
      <c r="EM232" s="9">
        <f t="shared" si="165"/>
        <v>0</v>
      </c>
      <c r="EN232" s="9">
        <f t="shared" si="166"/>
        <v>0</v>
      </c>
      <c r="EO232" s="9">
        <f t="shared" si="167"/>
        <v>0</v>
      </c>
      <c r="EP232" s="9">
        <f t="shared" si="168"/>
        <v>0</v>
      </c>
      <c r="EQ232" s="9">
        <f t="shared" si="169"/>
        <v>0</v>
      </c>
      <c r="ER232" s="9">
        <f t="shared" si="170"/>
        <v>0</v>
      </c>
      <c r="ES232" s="9">
        <f t="shared" si="171"/>
        <v>0</v>
      </c>
      <c r="ET232" s="10">
        <f t="shared" si="172"/>
        <v>0</v>
      </c>
      <c r="EU232" s="10">
        <f t="shared" si="173"/>
        <v>0</v>
      </c>
      <c r="EV232" s="10">
        <f t="shared" si="174"/>
        <v>0</v>
      </c>
      <c r="EW232" s="10">
        <f t="shared" si="175"/>
        <v>0</v>
      </c>
      <c r="EX232" s="10">
        <f t="shared" si="176"/>
        <v>0</v>
      </c>
      <c r="EY232" s="10">
        <f t="shared" si="177"/>
        <v>0</v>
      </c>
      <c r="EZ232" s="10">
        <f t="shared" si="178"/>
        <v>1</v>
      </c>
      <c r="FA232" s="10">
        <f t="shared" si="179"/>
        <v>0</v>
      </c>
      <c r="FB232" s="10">
        <f t="shared" si="180"/>
        <v>0</v>
      </c>
      <c r="FC232" s="10">
        <f t="shared" si="181"/>
        <v>0</v>
      </c>
      <c r="FD232" s="10">
        <f t="shared" si="182"/>
        <v>0</v>
      </c>
      <c r="FE232" s="10">
        <f t="shared" si="183"/>
        <v>0</v>
      </c>
    </row>
    <row r="233" spans="1:161">
      <c r="A233" t="s">
        <v>798</v>
      </c>
      <c r="D233">
        <v>0</v>
      </c>
      <c r="E233">
        <v>0</v>
      </c>
      <c r="F233" t="s">
        <v>799</v>
      </c>
      <c r="G233" t="s">
        <v>800</v>
      </c>
      <c r="H233" t="s">
        <v>798</v>
      </c>
      <c r="I233" s="8">
        <v>1</v>
      </c>
      <c r="J233" s="7" t="s">
        <v>1135</v>
      </c>
      <c r="K233" s="7" t="s">
        <v>1128</v>
      </c>
      <c r="L233" s="8">
        <v>0</v>
      </c>
      <c r="M233" s="8">
        <v>0</v>
      </c>
      <c r="N233" s="8">
        <v>0</v>
      </c>
      <c r="O233" s="8">
        <v>0</v>
      </c>
      <c r="P233" s="8">
        <v>0</v>
      </c>
      <c r="Q233" s="8">
        <v>0</v>
      </c>
      <c r="R233" s="8">
        <v>0</v>
      </c>
      <c r="S233" s="8">
        <v>0</v>
      </c>
      <c r="T233" s="8">
        <v>0</v>
      </c>
      <c r="U233" s="8">
        <v>0</v>
      </c>
      <c r="V233" s="8">
        <v>0</v>
      </c>
      <c r="W233" s="8">
        <v>0</v>
      </c>
      <c r="X233" s="8">
        <v>0</v>
      </c>
      <c r="Y233" s="8">
        <v>0</v>
      </c>
      <c r="Z233" s="8">
        <v>0</v>
      </c>
      <c r="AA233" s="8">
        <v>0</v>
      </c>
      <c r="AB233" s="7" t="s">
        <v>1135</v>
      </c>
      <c r="AC233" s="1">
        <v>1</v>
      </c>
      <c r="AD233" s="1">
        <v>0</v>
      </c>
      <c r="AE233" s="7" t="s">
        <v>1136</v>
      </c>
      <c r="AF233" s="8">
        <v>422296762.30000001</v>
      </c>
      <c r="AG233" s="8"/>
      <c r="AH233" s="7" t="s">
        <v>896</v>
      </c>
      <c r="AI233" s="8"/>
      <c r="AJ233" s="8"/>
      <c r="AK233" s="8"/>
      <c r="AL233" s="8"/>
      <c r="AM233" s="8"/>
      <c r="AN233" s="8"/>
      <c r="AO233" s="36" t="s">
        <v>896</v>
      </c>
      <c r="AP233" s="36" t="s">
        <v>896</v>
      </c>
      <c r="AQ233" s="36" t="s">
        <v>896</v>
      </c>
      <c r="AR233" s="36" t="s">
        <v>896</v>
      </c>
      <c r="AS233" s="36" t="s">
        <v>896</v>
      </c>
      <c r="AT233" s="36" t="s">
        <v>896</v>
      </c>
      <c r="AU233" s="36" t="s">
        <v>896</v>
      </c>
      <c r="AV233" s="36" t="s">
        <v>896</v>
      </c>
      <c r="AW233" s="36" t="s">
        <v>896</v>
      </c>
      <c r="AX233" s="36" t="s">
        <v>896</v>
      </c>
      <c r="AY233" s="36" t="s">
        <v>896</v>
      </c>
      <c r="AZ233" s="36" t="s">
        <v>896</v>
      </c>
      <c r="BA233" s="36" t="s">
        <v>896</v>
      </c>
      <c r="BB233" s="36" t="s">
        <v>896</v>
      </c>
      <c r="BC233" s="36" t="s">
        <v>896</v>
      </c>
      <c r="BD233" s="36" t="s">
        <v>896</v>
      </c>
      <c r="BE233" s="36" t="s">
        <v>896</v>
      </c>
      <c r="BF233" s="36" t="s">
        <v>896</v>
      </c>
      <c r="BG233" s="36" t="s">
        <v>896</v>
      </c>
      <c r="BH233" s="36" t="s">
        <v>896</v>
      </c>
      <c r="BI233" s="36" t="s">
        <v>896</v>
      </c>
      <c r="BJ233" s="36" t="s">
        <v>896</v>
      </c>
      <c r="BK233" s="36" t="s">
        <v>896</v>
      </c>
      <c r="BL233" s="36" t="s">
        <v>896</v>
      </c>
      <c r="BM233" s="8">
        <v>1.4400000303282923E-8</v>
      </c>
      <c r="BN233" s="8" t="s">
        <v>896</v>
      </c>
      <c r="BO233" t="s">
        <v>798</v>
      </c>
      <c r="BP233" s="8">
        <v>0</v>
      </c>
      <c r="BQ233" s="8">
        <v>0</v>
      </c>
      <c r="BR233" s="8">
        <v>0</v>
      </c>
      <c r="BS233" s="8">
        <v>0</v>
      </c>
      <c r="BT233" s="8"/>
      <c r="BU233" s="8"/>
      <c r="BV233" s="8"/>
      <c r="BW233" s="8"/>
      <c r="BX233" s="8">
        <v>2.4408101027810226E-7</v>
      </c>
      <c r="BY233" s="8"/>
      <c r="BZ233" s="8">
        <v>0</v>
      </c>
      <c r="CA233" s="7" t="s">
        <v>896</v>
      </c>
      <c r="CB233" s="8">
        <v>422296762.30000001</v>
      </c>
      <c r="CC233" s="8">
        <v>0</v>
      </c>
      <c r="CD233" s="8"/>
      <c r="CE233" s="8"/>
      <c r="CF233" s="8"/>
      <c r="CG233" s="8">
        <v>7962.5077570997601</v>
      </c>
      <c r="CH233" s="8">
        <v>0</v>
      </c>
      <c r="CI233" s="8" t="s">
        <v>1014</v>
      </c>
      <c r="CJ233" s="8">
        <v>0</v>
      </c>
      <c r="CK233" s="8">
        <v>0</v>
      </c>
      <c r="CL233" s="8">
        <v>0</v>
      </c>
      <c r="CM233" s="8">
        <v>0</v>
      </c>
      <c r="CN233" s="8">
        <v>0</v>
      </c>
      <c r="CO233" s="8">
        <v>0</v>
      </c>
      <c r="CP233" s="8">
        <v>0</v>
      </c>
      <c r="CQ233" s="8">
        <v>0</v>
      </c>
      <c r="CR233" s="8">
        <v>0</v>
      </c>
      <c r="CS233" s="8">
        <v>0</v>
      </c>
      <c r="CT233" s="8">
        <v>1</v>
      </c>
      <c r="CU233" s="8">
        <v>0</v>
      </c>
      <c r="CV233" s="8">
        <v>0</v>
      </c>
      <c r="CW233" s="8">
        <v>0</v>
      </c>
      <c r="CX233" s="8">
        <v>0</v>
      </c>
      <c r="CY233" s="8">
        <v>0</v>
      </c>
      <c r="CZ233" s="9" t="str">
        <f>IFERROR(VLOOKUP(A233,'FSI2020 Results'!B:H,4,0),"")</f>
        <v/>
      </c>
      <c r="DA233" s="9" t="str">
        <f>IFERROR(VLOOKUP(A233,'FSI2020 Results'!B:H,5,0),"")</f>
        <v/>
      </c>
      <c r="DB233" s="9" t="str">
        <f>IFERROR(VLOOKUP(A233,'FSI2020 Results'!B:H,6,0),"")</f>
        <v/>
      </c>
      <c r="DC233" s="9" t="str">
        <f>IFERROR(VLOOKUP($A233,'SS2020'!$A:$AB,24,0),"")</f>
        <v/>
      </c>
      <c r="DD233" s="9" t="str">
        <f>IFERROR(VLOOKUP($A233,'SS2020'!$A:$AB,25,0),"")</f>
        <v/>
      </c>
      <c r="DE233" s="9" t="str">
        <f>IFERROR(VLOOKUP($A233,'SS2020'!$A:$AB,26,0),"")</f>
        <v/>
      </c>
      <c r="DF233" s="9" t="str">
        <f>IFERROR(VLOOKUP($A233,'SS2020'!$A:$AB,27,0),"")</f>
        <v/>
      </c>
      <c r="DG233" s="39">
        <f>IFERROR(VLOOKUP(A233,'GSW2020'!A:D,4,0),"")</f>
        <v>1.5190035895784604E-8</v>
      </c>
      <c r="DH233" s="9">
        <f>IFERROR(VLOOKUP(A233,'GSW2020'!A:E,5,0),"")</f>
        <v>7962.5078125</v>
      </c>
      <c r="DI233" s="9">
        <f t="shared" si="138"/>
        <v>1</v>
      </c>
      <c r="DJ233" s="9">
        <f t="shared" si="139"/>
        <v>0</v>
      </c>
      <c r="DK233" s="9" t="str">
        <f>IFERROR(IF(INDEX('FSI2020 Results'!A:A,MATCH('Country characteristics'!A203,'FSI2020 Results'!B:B,0))&lt;11,1,0),"")</f>
        <v/>
      </c>
      <c r="DL233" s="9" t="str">
        <f>IFERROR(IF(INDEX('FSI2020 Results'!A:A,MATCH('Country characteristics'!A203,'FSI2020 Results'!B:B,0))&lt;16,1,0),"")</f>
        <v/>
      </c>
      <c r="DM233" s="10">
        <f t="shared" si="140"/>
        <v>0</v>
      </c>
      <c r="DN233" s="9">
        <f t="shared" si="141"/>
        <v>0</v>
      </c>
      <c r="DO233" s="9">
        <f t="shared" si="142"/>
        <v>0</v>
      </c>
      <c r="DP233" s="10">
        <f t="shared" si="143"/>
        <v>0</v>
      </c>
      <c r="DQ233" s="9">
        <f t="shared" si="144"/>
        <v>0</v>
      </c>
      <c r="DR233" s="9">
        <f t="shared" si="145"/>
        <v>0</v>
      </c>
      <c r="DS233" s="9">
        <f t="shared" si="146"/>
        <v>0</v>
      </c>
      <c r="DT233" s="10">
        <f t="shared" si="147"/>
        <v>0</v>
      </c>
      <c r="DU233" s="10">
        <f t="shared" si="148"/>
        <v>0</v>
      </c>
      <c r="DV233" s="9">
        <f t="shared" si="149"/>
        <v>0</v>
      </c>
      <c r="DW233" s="9">
        <f t="shared" si="150"/>
        <v>0</v>
      </c>
      <c r="DX233" s="9">
        <f t="shared" si="151"/>
        <v>0</v>
      </c>
      <c r="DY233" s="10">
        <f t="shared" si="152"/>
        <v>0</v>
      </c>
      <c r="DZ233" s="9">
        <f t="shared" si="153"/>
        <v>0</v>
      </c>
      <c r="EA233" s="10">
        <f t="shared" si="154"/>
        <v>0</v>
      </c>
      <c r="EB233" s="9">
        <f t="shared" si="155"/>
        <v>0</v>
      </c>
      <c r="EC233" s="9">
        <f t="shared" si="156"/>
        <v>1</v>
      </c>
      <c r="ED233" s="9">
        <f t="shared" si="157"/>
        <v>1</v>
      </c>
      <c r="EE233" s="9">
        <f t="shared" si="158"/>
        <v>0</v>
      </c>
      <c r="EF233" s="9">
        <v>1</v>
      </c>
      <c r="EG233" s="9">
        <f t="shared" si="159"/>
        <v>0</v>
      </c>
      <c r="EH233" s="9">
        <f t="shared" si="160"/>
        <v>0</v>
      </c>
      <c r="EI233" s="9">
        <f t="shared" si="161"/>
        <v>0</v>
      </c>
      <c r="EJ233" s="9">
        <f t="shared" si="162"/>
        <v>0</v>
      </c>
      <c r="EK233" s="9">
        <f t="shared" si="163"/>
        <v>1</v>
      </c>
      <c r="EL233" s="9">
        <f t="shared" si="164"/>
        <v>0</v>
      </c>
      <c r="EM233" s="9">
        <f t="shared" si="165"/>
        <v>0</v>
      </c>
      <c r="EN233" s="9">
        <f t="shared" si="166"/>
        <v>1</v>
      </c>
      <c r="EO233" s="9">
        <f t="shared" si="167"/>
        <v>0</v>
      </c>
      <c r="EP233" s="9">
        <f t="shared" si="168"/>
        <v>0</v>
      </c>
      <c r="EQ233" s="9">
        <f t="shared" si="169"/>
        <v>1</v>
      </c>
      <c r="ER233" s="9">
        <f t="shared" si="170"/>
        <v>0</v>
      </c>
      <c r="ES233" s="9">
        <f t="shared" si="171"/>
        <v>0</v>
      </c>
      <c r="ET233" s="10">
        <f t="shared" si="172"/>
        <v>0</v>
      </c>
      <c r="EU233" s="10">
        <f t="shared" si="173"/>
        <v>0</v>
      </c>
      <c r="EV233" s="10">
        <f t="shared" si="174"/>
        <v>0</v>
      </c>
      <c r="EW233" s="10">
        <f t="shared" si="175"/>
        <v>0</v>
      </c>
      <c r="EX233" s="10">
        <f t="shared" si="176"/>
        <v>0</v>
      </c>
      <c r="EY233" s="10">
        <f t="shared" si="177"/>
        <v>0</v>
      </c>
      <c r="EZ233" s="10">
        <f t="shared" si="178"/>
        <v>1</v>
      </c>
      <c r="FA233" s="10">
        <f t="shared" si="179"/>
        <v>0</v>
      </c>
      <c r="FB233" s="10">
        <f t="shared" si="180"/>
        <v>0</v>
      </c>
      <c r="FC233" s="10">
        <f t="shared" si="181"/>
        <v>0</v>
      </c>
      <c r="FD233" s="10">
        <f t="shared" si="182"/>
        <v>0</v>
      </c>
      <c r="FE233" s="10">
        <f t="shared" si="183"/>
        <v>0</v>
      </c>
    </row>
    <row r="234" spans="1:161">
      <c r="A234" s="7" t="s">
        <v>929</v>
      </c>
      <c r="D234">
        <v>0</v>
      </c>
      <c r="E234">
        <v>0</v>
      </c>
      <c r="F234" s="7" t="s">
        <v>896</v>
      </c>
      <c r="H234" s="7" t="s">
        <v>929</v>
      </c>
      <c r="I234" s="8"/>
      <c r="J234" s="7" t="s">
        <v>896</v>
      </c>
      <c r="K234" s="7" t="s">
        <v>896</v>
      </c>
      <c r="L234" s="8">
        <v>0</v>
      </c>
      <c r="M234" s="8">
        <v>0</v>
      </c>
      <c r="N234" s="8">
        <v>0</v>
      </c>
      <c r="O234" s="8">
        <v>0</v>
      </c>
      <c r="P234" s="8">
        <v>0</v>
      </c>
      <c r="Q234" s="8">
        <v>0</v>
      </c>
      <c r="R234" s="8">
        <v>0</v>
      </c>
      <c r="S234" s="8">
        <v>0</v>
      </c>
      <c r="T234" s="8">
        <v>0</v>
      </c>
      <c r="U234" s="8">
        <v>0</v>
      </c>
      <c r="V234" s="8">
        <v>0</v>
      </c>
      <c r="W234" s="8">
        <v>0</v>
      </c>
      <c r="X234" s="8">
        <v>0</v>
      </c>
      <c r="Y234" s="8">
        <v>0</v>
      </c>
      <c r="Z234" s="8">
        <v>0</v>
      </c>
      <c r="AA234" s="8">
        <v>0</v>
      </c>
      <c r="AB234" s="7" t="s">
        <v>896</v>
      </c>
      <c r="AC234" s="1">
        <v>0</v>
      </c>
      <c r="AD234" s="1">
        <v>0</v>
      </c>
      <c r="AE234" s="7" t="s">
        <v>896</v>
      </c>
      <c r="AF234" s="8"/>
      <c r="AG234" s="8"/>
      <c r="AH234" s="7" t="s">
        <v>896</v>
      </c>
      <c r="AI234" s="8"/>
      <c r="AJ234" s="8"/>
      <c r="AK234" s="8"/>
      <c r="AL234" s="8"/>
      <c r="AM234" s="8"/>
      <c r="AN234" s="8"/>
      <c r="AO234" s="36" t="s">
        <v>896</v>
      </c>
      <c r="AP234" s="36" t="s">
        <v>896</v>
      </c>
      <c r="AQ234" s="36" t="s">
        <v>896</v>
      </c>
      <c r="AR234" s="36" t="s">
        <v>896</v>
      </c>
      <c r="AS234" s="36" t="s">
        <v>896</v>
      </c>
      <c r="AT234" s="36" t="s">
        <v>896</v>
      </c>
      <c r="AU234" s="36" t="s">
        <v>896</v>
      </c>
      <c r="AV234" s="36" t="s">
        <v>896</v>
      </c>
      <c r="AW234" s="36" t="s">
        <v>896</v>
      </c>
      <c r="AX234" s="36" t="s">
        <v>896</v>
      </c>
      <c r="AY234" s="36" t="s">
        <v>896</v>
      </c>
      <c r="AZ234" s="36" t="s">
        <v>896</v>
      </c>
      <c r="BA234" s="36" t="s">
        <v>896</v>
      </c>
      <c r="BB234" s="36" t="s">
        <v>896</v>
      </c>
      <c r="BC234" s="36" t="s">
        <v>896</v>
      </c>
      <c r="BD234" s="36" t="s">
        <v>896</v>
      </c>
      <c r="BE234" s="36" t="s">
        <v>896</v>
      </c>
      <c r="BF234" s="36" t="s">
        <v>896</v>
      </c>
      <c r="BG234" s="36" t="s">
        <v>896</v>
      </c>
      <c r="BH234" s="36" t="s">
        <v>896</v>
      </c>
      <c r="BI234" s="36" t="s">
        <v>896</v>
      </c>
      <c r="BJ234" s="36" t="s">
        <v>896</v>
      </c>
      <c r="BK234" s="36" t="s">
        <v>896</v>
      </c>
      <c r="BL234" s="36" t="s">
        <v>896</v>
      </c>
      <c r="BM234" s="8"/>
      <c r="BN234" s="8" t="s">
        <v>896</v>
      </c>
      <c r="BO234" s="7" t="s">
        <v>929</v>
      </c>
      <c r="BP234" s="8">
        <v>0</v>
      </c>
      <c r="BQ234" s="8">
        <v>0</v>
      </c>
      <c r="BR234" s="8"/>
      <c r="BS234" s="8">
        <v>0</v>
      </c>
      <c r="BT234" s="8"/>
      <c r="BU234" s="8"/>
      <c r="BV234" s="8"/>
      <c r="BW234" s="8"/>
      <c r="BX234" s="8"/>
      <c r="BY234" s="8"/>
      <c r="BZ234" s="8"/>
      <c r="CA234" s="7" t="s">
        <v>896</v>
      </c>
      <c r="CB234" s="8"/>
      <c r="CC234" s="8"/>
      <c r="CD234" s="8"/>
      <c r="CE234" s="8"/>
      <c r="CF234" s="8"/>
      <c r="CG234" s="8"/>
      <c r="CH234" s="8">
        <v>0</v>
      </c>
      <c r="CI234" s="8" t="s">
        <v>896</v>
      </c>
      <c r="CJ234" s="8" t="s">
        <v>896</v>
      </c>
      <c r="CK234" s="8" t="s">
        <v>896</v>
      </c>
      <c r="CL234" s="8" t="s">
        <v>896</v>
      </c>
      <c r="CM234" s="8" t="s">
        <v>896</v>
      </c>
      <c r="CN234" s="8" t="s">
        <v>896</v>
      </c>
      <c r="CO234" s="8" t="s">
        <v>896</v>
      </c>
      <c r="CP234" s="8" t="s">
        <v>896</v>
      </c>
      <c r="CQ234" s="8" t="s">
        <v>896</v>
      </c>
      <c r="CR234" s="8" t="s">
        <v>896</v>
      </c>
      <c r="CS234" s="8" t="s">
        <v>896</v>
      </c>
      <c r="CT234" s="8" t="s">
        <v>896</v>
      </c>
      <c r="CU234" s="8" t="s">
        <v>896</v>
      </c>
      <c r="CV234" s="8" t="s">
        <v>896</v>
      </c>
      <c r="CW234" s="8" t="s">
        <v>896</v>
      </c>
      <c r="CX234" s="8" t="s">
        <v>896</v>
      </c>
      <c r="CY234" s="8" t="s">
        <v>896</v>
      </c>
      <c r="CZ234" s="9" t="str">
        <f>IFERROR(VLOOKUP(A234,'FSI2020 Results'!B:H,4,0),"")</f>
        <v/>
      </c>
      <c r="DA234" s="9" t="str">
        <f>IFERROR(VLOOKUP(A234,'FSI2020 Results'!B:H,5,0),"")</f>
        <v/>
      </c>
      <c r="DB234" s="9" t="str">
        <f>IFERROR(VLOOKUP(A234,'FSI2020 Results'!B:H,6,0),"")</f>
        <v/>
      </c>
      <c r="DC234" s="9" t="str">
        <f>IFERROR(VLOOKUP($A234,'SS2020'!$A:$AB,24,0),"")</f>
        <v/>
      </c>
      <c r="DD234" s="9" t="str">
        <f>IFERROR(VLOOKUP($A234,'SS2020'!$A:$AB,25,0),"")</f>
        <v/>
      </c>
      <c r="DE234" s="9" t="str">
        <f>IFERROR(VLOOKUP($A234,'SS2020'!$A:$AB,26,0),"")</f>
        <v/>
      </c>
      <c r="DF234" s="9" t="str">
        <f>IFERROR(VLOOKUP($A234,'SS2020'!$A:$AB,27,0),"")</f>
        <v/>
      </c>
      <c r="DG234" s="39" t="str">
        <f>IFERROR(VLOOKUP(A234,'GSW2020'!A:D,4,0),"")</f>
        <v/>
      </c>
      <c r="DH234" s="9" t="str">
        <f>IFERROR(VLOOKUP(A234,'GSW2020'!A:E,5,0),"")</f>
        <v/>
      </c>
      <c r="DI234" s="9">
        <f t="shared" si="138"/>
        <v>1</v>
      </c>
      <c r="DJ234" s="9">
        <f t="shared" si="139"/>
        <v>0</v>
      </c>
      <c r="DK234" s="9" t="str">
        <f>IFERROR(IF(INDEX('FSI2020 Results'!A:A,MATCH('Country characteristics'!A204,'FSI2020 Results'!B:B,0))&lt;11,1,0),"")</f>
        <v/>
      </c>
      <c r="DL234" s="9" t="str">
        <f>IFERROR(IF(INDEX('FSI2020 Results'!A:A,MATCH('Country characteristics'!A204,'FSI2020 Results'!B:B,0))&lt;16,1,0),"")</f>
        <v/>
      </c>
      <c r="DM234" s="10">
        <f t="shared" si="140"/>
        <v>0</v>
      </c>
      <c r="DN234" s="9">
        <f t="shared" si="141"/>
        <v>0</v>
      </c>
      <c r="DO234" s="9">
        <f t="shared" si="142"/>
        <v>0</v>
      </c>
      <c r="DP234" s="10">
        <f t="shared" si="143"/>
        <v>0</v>
      </c>
      <c r="DQ234" s="9">
        <f t="shared" si="144"/>
        <v>0</v>
      </c>
      <c r="DR234" s="9">
        <f t="shared" si="145"/>
        <v>0</v>
      </c>
      <c r="DS234" s="9">
        <f t="shared" si="146"/>
        <v>0</v>
      </c>
      <c r="DT234" s="10">
        <f t="shared" si="147"/>
        <v>0</v>
      </c>
      <c r="DU234" s="10">
        <f t="shared" si="148"/>
        <v>0</v>
      </c>
      <c r="DV234" s="9">
        <f t="shared" si="149"/>
        <v>0</v>
      </c>
      <c r="DW234" s="9">
        <f t="shared" si="150"/>
        <v>0</v>
      </c>
      <c r="DX234" s="9">
        <f t="shared" si="151"/>
        <v>0</v>
      </c>
      <c r="DY234" s="10">
        <f t="shared" si="152"/>
        <v>0</v>
      </c>
      <c r="DZ234" s="9">
        <f t="shared" si="153"/>
        <v>0</v>
      </c>
      <c r="EA234" s="10">
        <f t="shared" si="154"/>
        <v>0</v>
      </c>
      <c r="EB234" s="9">
        <f t="shared" si="155"/>
        <v>0</v>
      </c>
      <c r="EC234" s="9">
        <f t="shared" si="156"/>
        <v>1</v>
      </c>
      <c r="ED234" s="9">
        <f t="shared" si="157"/>
        <v>1</v>
      </c>
      <c r="EE234" s="9">
        <f t="shared" si="158"/>
        <v>0</v>
      </c>
      <c r="EF234" s="9">
        <v>1</v>
      </c>
      <c r="EG234" s="9">
        <f t="shared" si="159"/>
        <v>0</v>
      </c>
      <c r="EH234" s="9">
        <f t="shared" si="160"/>
        <v>0</v>
      </c>
      <c r="EI234" s="9">
        <f t="shared" si="161"/>
        <v>0</v>
      </c>
      <c r="EJ234" s="9">
        <f t="shared" si="162"/>
        <v>0</v>
      </c>
      <c r="EK234" s="9">
        <f t="shared" si="163"/>
        <v>0</v>
      </c>
      <c r="EL234" s="9">
        <f t="shared" si="164"/>
        <v>0</v>
      </c>
      <c r="EM234" s="9">
        <f t="shared" si="165"/>
        <v>0</v>
      </c>
      <c r="EN234" s="9">
        <f t="shared" si="166"/>
        <v>0</v>
      </c>
      <c r="EO234" s="9">
        <f t="shared" si="167"/>
        <v>0</v>
      </c>
      <c r="EP234" s="9">
        <f t="shared" si="168"/>
        <v>0</v>
      </c>
      <c r="EQ234" s="9">
        <f t="shared" si="169"/>
        <v>0</v>
      </c>
      <c r="ER234" s="9">
        <f t="shared" si="170"/>
        <v>0</v>
      </c>
      <c r="ES234" s="9">
        <f t="shared" si="171"/>
        <v>0</v>
      </c>
      <c r="ET234" s="10" t="str">
        <f t="shared" si="172"/>
        <v/>
      </c>
      <c r="EU234" s="10" t="str">
        <f t="shared" si="173"/>
        <v/>
      </c>
      <c r="EV234" s="10" t="str">
        <f t="shared" si="174"/>
        <v/>
      </c>
      <c r="EW234" s="10" t="str">
        <f t="shared" si="175"/>
        <v/>
      </c>
      <c r="EX234" s="10" t="str">
        <f t="shared" si="176"/>
        <v/>
      </c>
      <c r="EY234" s="10" t="str">
        <f t="shared" si="177"/>
        <v/>
      </c>
      <c r="EZ234" s="10" t="str">
        <f t="shared" si="178"/>
        <v/>
      </c>
      <c r="FA234" s="10" t="str">
        <f t="shared" si="179"/>
        <v/>
      </c>
      <c r="FB234" s="10" t="str">
        <f t="shared" si="180"/>
        <v/>
      </c>
      <c r="FC234" s="10" t="str">
        <f t="shared" si="181"/>
        <v/>
      </c>
      <c r="FD234" s="10" t="str">
        <f t="shared" si="182"/>
        <v/>
      </c>
      <c r="FE234" s="10" t="str">
        <f t="shared" si="183"/>
        <v/>
      </c>
    </row>
    <row r="235" spans="1:161">
      <c r="A235" t="s">
        <v>561</v>
      </c>
      <c r="D235">
        <v>0</v>
      </c>
      <c r="E235">
        <v>0</v>
      </c>
      <c r="F235" t="s">
        <v>562</v>
      </c>
      <c r="G235" t="s">
        <v>563</v>
      </c>
      <c r="H235" t="s">
        <v>561</v>
      </c>
      <c r="I235" s="8">
        <v>1</v>
      </c>
      <c r="J235" s="7" t="s">
        <v>1135</v>
      </c>
      <c r="K235" s="7" t="s">
        <v>1128</v>
      </c>
      <c r="L235" s="8">
        <v>0</v>
      </c>
      <c r="M235" s="8">
        <v>0</v>
      </c>
      <c r="N235" s="8">
        <v>0</v>
      </c>
      <c r="O235" s="8">
        <v>1</v>
      </c>
      <c r="P235" s="8">
        <v>0</v>
      </c>
      <c r="Q235" s="8">
        <v>0</v>
      </c>
      <c r="R235" s="8">
        <v>0</v>
      </c>
      <c r="S235" s="8">
        <v>0</v>
      </c>
      <c r="T235" s="8">
        <v>0</v>
      </c>
      <c r="U235" s="8">
        <v>0</v>
      </c>
      <c r="V235" s="8">
        <v>0</v>
      </c>
      <c r="W235" s="8">
        <v>0</v>
      </c>
      <c r="X235" s="8">
        <v>0</v>
      </c>
      <c r="Y235" s="8">
        <v>0</v>
      </c>
      <c r="Z235" s="8">
        <v>0</v>
      </c>
      <c r="AA235" s="8">
        <v>0</v>
      </c>
      <c r="AB235" s="7" t="s">
        <v>1135</v>
      </c>
      <c r="AC235" s="1">
        <v>1</v>
      </c>
      <c r="AD235" s="1">
        <v>0</v>
      </c>
      <c r="AE235" s="7" t="s">
        <v>1166</v>
      </c>
      <c r="AF235" s="8">
        <v>24129599552</v>
      </c>
      <c r="AG235" s="8"/>
      <c r="AH235" s="7" t="s">
        <v>896</v>
      </c>
      <c r="AI235" s="8"/>
      <c r="AJ235" s="8"/>
      <c r="AK235" s="8"/>
      <c r="AL235" s="8"/>
      <c r="AM235" s="8"/>
      <c r="AN235" s="8"/>
      <c r="AO235" s="36" t="s">
        <v>896</v>
      </c>
      <c r="AP235" s="36" t="s">
        <v>896</v>
      </c>
      <c r="AQ235" s="36" t="s">
        <v>896</v>
      </c>
      <c r="AR235" s="36" t="s">
        <v>896</v>
      </c>
      <c r="AS235" s="36" t="s">
        <v>896</v>
      </c>
      <c r="AT235" s="36" t="s">
        <v>896</v>
      </c>
      <c r="AU235" s="36" t="s">
        <v>896</v>
      </c>
      <c r="AV235" s="36" t="s">
        <v>896</v>
      </c>
      <c r="AW235" s="36" t="s">
        <v>896</v>
      </c>
      <c r="AX235" s="36" t="s">
        <v>896</v>
      </c>
      <c r="AY235" s="36" t="s">
        <v>896</v>
      </c>
      <c r="AZ235" s="36" t="s">
        <v>896</v>
      </c>
      <c r="BA235" s="36" t="s">
        <v>896</v>
      </c>
      <c r="BB235" s="36" t="s">
        <v>896</v>
      </c>
      <c r="BC235" s="36" t="s">
        <v>896</v>
      </c>
      <c r="BD235" s="36" t="s">
        <v>896</v>
      </c>
      <c r="BE235" s="36" t="s">
        <v>896</v>
      </c>
      <c r="BF235" s="36" t="s">
        <v>896</v>
      </c>
      <c r="BG235" s="36" t="s">
        <v>896</v>
      </c>
      <c r="BH235" s="36" t="s">
        <v>896</v>
      </c>
      <c r="BI235" s="36" t="s">
        <v>896</v>
      </c>
      <c r="BJ235" s="36" t="s">
        <v>896</v>
      </c>
      <c r="BK235" s="36" t="s">
        <v>896</v>
      </c>
      <c r="BL235" s="36" t="s">
        <v>896</v>
      </c>
      <c r="BM235" s="8">
        <v>2.7500000214786269E-5</v>
      </c>
      <c r="BN235" s="8" t="s">
        <v>896</v>
      </c>
      <c r="BO235" t="s">
        <v>561</v>
      </c>
      <c r="BP235" s="8">
        <v>0</v>
      </c>
      <c r="BQ235" s="8">
        <v>0</v>
      </c>
      <c r="BR235" s="8">
        <v>0</v>
      </c>
      <c r="BS235" s="8">
        <v>0</v>
      </c>
      <c r="BT235" s="8"/>
      <c r="BU235" s="8"/>
      <c r="BV235" s="8"/>
      <c r="BW235" s="8"/>
      <c r="BX235" s="8">
        <v>6.1188771758350136E-5</v>
      </c>
      <c r="BY235" s="8"/>
      <c r="BZ235" s="8">
        <v>4</v>
      </c>
      <c r="CA235" s="7" t="s">
        <v>896</v>
      </c>
      <c r="CB235" s="8">
        <v>24129599552</v>
      </c>
      <c r="CC235" s="8"/>
      <c r="CD235" s="8"/>
      <c r="CE235" s="8"/>
      <c r="CF235" s="8">
        <v>0.30000001192092896</v>
      </c>
      <c r="CG235" s="8"/>
      <c r="CH235" s="8">
        <v>0</v>
      </c>
      <c r="CI235" s="8" t="s">
        <v>1014</v>
      </c>
      <c r="CJ235" s="8">
        <v>0</v>
      </c>
      <c r="CK235" s="8">
        <v>0</v>
      </c>
      <c r="CL235" s="8">
        <v>1</v>
      </c>
      <c r="CM235" s="8">
        <v>0</v>
      </c>
      <c r="CN235" s="8">
        <v>0</v>
      </c>
      <c r="CO235" s="8">
        <v>0</v>
      </c>
      <c r="CP235" s="8">
        <v>0</v>
      </c>
      <c r="CQ235" s="8">
        <v>0</v>
      </c>
      <c r="CR235" s="8">
        <v>0</v>
      </c>
      <c r="CS235" s="8">
        <v>0</v>
      </c>
      <c r="CT235" s="8">
        <v>1</v>
      </c>
      <c r="CU235" s="8">
        <v>0</v>
      </c>
      <c r="CV235" s="8">
        <v>0</v>
      </c>
      <c r="CW235" s="8">
        <v>0</v>
      </c>
      <c r="CX235" s="8">
        <v>0</v>
      </c>
      <c r="CY235" s="8">
        <v>0</v>
      </c>
      <c r="CZ235" s="9" t="str">
        <f>IFERROR(VLOOKUP(A235,'FSI2020 Results'!B:H,4,0),"")</f>
        <v/>
      </c>
      <c r="DA235" s="9" t="str">
        <f>IFERROR(VLOOKUP(A235,'FSI2020 Results'!B:H,5,0),"")</f>
        <v/>
      </c>
      <c r="DB235" s="9" t="str">
        <f>IFERROR(VLOOKUP(A235,'FSI2020 Results'!B:H,6,0),"")</f>
        <v/>
      </c>
      <c r="DC235" s="9" t="str">
        <f>IFERROR(VLOOKUP($A235,'SS2020'!$A:$AB,24,0),"")</f>
        <v/>
      </c>
      <c r="DD235" s="9" t="str">
        <f>IFERROR(VLOOKUP($A235,'SS2020'!$A:$AB,25,0),"")</f>
        <v/>
      </c>
      <c r="DE235" s="9" t="str">
        <f>IFERROR(VLOOKUP($A235,'SS2020'!$A:$AB,26,0),"")</f>
        <v/>
      </c>
      <c r="DF235" s="9" t="str">
        <f>IFERROR(VLOOKUP($A235,'SS2020'!$A:$AB,27,0),"")</f>
        <v/>
      </c>
      <c r="DG235" s="39">
        <f>IFERROR(VLOOKUP(A235,'GSW2020'!A:D,4,0),"")</f>
        <v>2.6263605832355097E-5</v>
      </c>
      <c r="DH235" s="9">
        <f>IFERROR(VLOOKUP(A235,'GSW2020'!A:E,5,0),"")</f>
        <v>13767193</v>
      </c>
      <c r="DI235" s="9">
        <f t="shared" si="138"/>
        <v>1</v>
      </c>
      <c r="DJ235" s="9">
        <f t="shared" si="139"/>
        <v>0</v>
      </c>
      <c r="DK235" s="9" t="str">
        <f>IFERROR(IF(INDEX('FSI2020 Results'!A:A,MATCH('Country characteristics'!A206,'FSI2020 Results'!B:B,0))&lt;11,1,0),"")</f>
        <v/>
      </c>
      <c r="DL235" s="9" t="str">
        <f>IFERROR(IF(INDEX('FSI2020 Results'!A:A,MATCH('Country characteristics'!A206,'FSI2020 Results'!B:B,0))&lt;16,1,0),"")</f>
        <v/>
      </c>
      <c r="DM235" s="10">
        <f t="shared" si="140"/>
        <v>0</v>
      </c>
      <c r="DN235" s="9">
        <f t="shared" si="141"/>
        <v>0</v>
      </c>
      <c r="DO235" s="9">
        <f t="shared" si="142"/>
        <v>0</v>
      </c>
      <c r="DP235" s="10">
        <f t="shared" si="143"/>
        <v>0</v>
      </c>
      <c r="DQ235" s="9">
        <f t="shared" si="144"/>
        <v>0</v>
      </c>
      <c r="DR235" s="9">
        <f t="shared" si="145"/>
        <v>0</v>
      </c>
      <c r="DS235" s="9">
        <f t="shared" si="146"/>
        <v>0</v>
      </c>
      <c r="DT235" s="10">
        <f t="shared" si="147"/>
        <v>0</v>
      </c>
      <c r="DU235" s="10">
        <f t="shared" si="148"/>
        <v>0</v>
      </c>
      <c r="DV235" s="9">
        <f t="shared" si="149"/>
        <v>0</v>
      </c>
      <c r="DW235" s="9">
        <f t="shared" si="150"/>
        <v>0</v>
      </c>
      <c r="DX235" s="9">
        <f t="shared" si="151"/>
        <v>0</v>
      </c>
      <c r="DY235" s="10">
        <f t="shared" si="152"/>
        <v>0</v>
      </c>
      <c r="DZ235" s="9">
        <f t="shared" si="153"/>
        <v>0</v>
      </c>
      <c r="EA235" s="10">
        <f t="shared" si="154"/>
        <v>0</v>
      </c>
      <c r="EB235" s="9">
        <f t="shared" si="155"/>
        <v>0</v>
      </c>
      <c r="EC235" s="9">
        <f t="shared" si="156"/>
        <v>1</v>
      </c>
      <c r="ED235" s="9">
        <f t="shared" si="157"/>
        <v>1</v>
      </c>
      <c r="EE235" s="9">
        <f t="shared" si="158"/>
        <v>0</v>
      </c>
      <c r="EF235" s="9">
        <v>1</v>
      </c>
      <c r="EG235" s="9">
        <f t="shared" si="159"/>
        <v>0</v>
      </c>
      <c r="EH235" s="9">
        <f t="shared" si="160"/>
        <v>0</v>
      </c>
      <c r="EI235" s="9">
        <f t="shared" si="161"/>
        <v>0</v>
      </c>
      <c r="EJ235" s="9">
        <f t="shared" si="162"/>
        <v>0</v>
      </c>
      <c r="EK235" s="9">
        <f t="shared" si="163"/>
        <v>1</v>
      </c>
      <c r="EL235" s="9">
        <f t="shared" si="164"/>
        <v>0</v>
      </c>
      <c r="EM235" s="9">
        <f t="shared" si="165"/>
        <v>0</v>
      </c>
      <c r="EN235" s="9">
        <f t="shared" si="166"/>
        <v>1</v>
      </c>
      <c r="EO235" s="9">
        <f t="shared" si="167"/>
        <v>0</v>
      </c>
      <c r="EP235" s="9">
        <f t="shared" si="168"/>
        <v>1</v>
      </c>
      <c r="EQ235" s="9">
        <f t="shared" si="169"/>
        <v>0</v>
      </c>
      <c r="ER235" s="9">
        <f t="shared" si="170"/>
        <v>0</v>
      </c>
      <c r="ES235" s="9">
        <f t="shared" si="171"/>
        <v>0</v>
      </c>
      <c r="ET235" s="10">
        <f t="shared" si="172"/>
        <v>0</v>
      </c>
      <c r="EU235" s="10">
        <f t="shared" si="173"/>
        <v>0</v>
      </c>
      <c r="EV235" s="10">
        <f t="shared" si="174"/>
        <v>0</v>
      </c>
      <c r="EW235" s="10">
        <f t="shared" si="175"/>
        <v>1</v>
      </c>
      <c r="EX235" s="10">
        <f t="shared" si="176"/>
        <v>0</v>
      </c>
      <c r="EY235" s="10">
        <f t="shared" si="177"/>
        <v>0</v>
      </c>
      <c r="EZ235" s="10">
        <f t="shared" si="178"/>
        <v>1</v>
      </c>
      <c r="FA235" s="10">
        <f t="shared" si="179"/>
        <v>0</v>
      </c>
      <c r="FB235" s="10">
        <f t="shared" si="180"/>
        <v>0</v>
      </c>
      <c r="FC235" s="10">
        <f t="shared" si="181"/>
        <v>0</v>
      </c>
      <c r="FD235" s="10">
        <f t="shared" si="182"/>
        <v>0</v>
      </c>
      <c r="FE235" s="10">
        <f t="shared" si="183"/>
        <v>0</v>
      </c>
    </row>
    <row r="236" spans="1:161">
      <c r="A236" t="s">
        <v>516</v>
      </c>
      <c r="D236">
        <v>0</v>
      </c>
      <c r="E236">
        <v>0</v>
      </c>
      <c r="F236" t="s">
        <v>517</v>
      </c>
      <c r="G236" t="s">
        <v>518</v>
      </c>
      <c r="H236" t="s">
        <v>516</v>
      </c>
      <c r="I236" s="8">
        <v>1</v>
      </c>
      <c r="J236" s="7" t="s">
        <v>1157</v>
      </c>
      <c r="K236" s="7" t="s">
        <v>1178</v>
      </c>
      <c r="L236" s="8">
        <v>0</v>
      </c>
      <c r="M236" s="8">
        <v>0</v>
      </c>
      <c r="N236" s="8">
        <v>0</v>
      </c>
      <c r="O236" s="8">
        <v>1</v>
      </c>
      <c r="P236" s="8">
        <v>0</v>
      </c>
      <c r="Q236" s="8">
        <v>0</v>
      </c>
      <c r="R236" s="8">
        <v>0</v>
      </c>
      <c r="S236" s="8">
        <v>0</v>
      </c>
      <c r="T236" s="8">
        <v>0</v>
      </c>
      <c r="U236" s="8">
        <v>0</v>
      </c>
      <c r="V236" s="8">
        <v>0</v>
      </c>
      <c r="W236" s="8">
        <v>0</v>
      </c>
      <c r="X236" s="8">
        <v>0</v>
      </c>
      <c r="Y236" s="8">
        <v>0</v>
      </c>
      <c r="Z236" s="8">
        <v>0</v>
      </c>
      <c r="AA236" s="8">
        <v>1</v>
      </c>
      <c r="AB236" s="7" t="s">
        <v>1132</v>
      </c>
      <c r="AC236" s="1">
        <v>0</v>
      </c>
      <c r="AD236" s="1">
        <v>0</v>
      </c>
      <c r="AE236" s="7" t="s">
        <v>1130</v>
      </c>
      <c r="AF236" s="8">
        <v>50597289147</v>
      </c>
      <c r="AG236" s="8"/>
      <c r="AH236" s="7" t="s">
        <v>896</v>
      </c>
      <c r="AI236" s="8"/>
      <c r="AJ236" s="8"/>
      <c r="AK236" s="8"/>
      <c r="AL236" s="8"/>
      <c r="AM236" s="8"/>
      <c r="AN236" s="8"/>
      <c r="AO236" s="36" t="s">
        <v>896</v>
      </c>
      <c r="AP236" s="36" t="s">
        <v>896</v>
      </c>
      <c r="AQ236" s="36" t="s">
        <v>896</v>
      </c>
      <c r="AR236" s="36" t="s">
        <v>896</v>
      </c>
      <c r="AS236" s="36" t="s">
        <v>896</v>
      </c>
      <c r="AT236" s="36" t="s">
        <v>896</v>
      </c>
      <c r="AU236" s="36" t="s">
        <v>896</v>
      </c>
      <c r="AV236" s="36" t="s">
        <v>896</v>
      </c>
      <c r="AW236" s="36" t="s">
        <v>896</v>
      </c>
      <c r="AX236" s="36" t="s">
        <v>896</v>
      </c>
      <c r="AY236" s="36" t="s">
        <v>896</v>
      </c>
      <c r="AZ236" s="36" t="s">
        <v>896</v>
      </c>
      <c r="BA236" s="36" t="s">
        <v>896</v>
      </c>
      <c r="BB236" s="36" t="s">
        <v>896</v>
      </c>
      <c r="BC236" s="36" t="s">
        <v>896</v>
      </c>
      <c r="BD236" s="36" t="s">
        <v>896</v>
      </c>
      <c r="BE236" s="36" t="s">
        <v>896</v>
      </c>
      <c r="BF236" s="36" t="s">
        <v>896</v>
      </c>
      <c r="BG236" s="36" t="s">
        <v>896</v>
      </c>
      <c r="BH236" s="36" t="s">
        <v>896</v>
      </c>
      <c r="BI236" s="36" t="s">
        <v>896</v>
      </c>
      <c r="BJ236" s="36" t="s">
        <v>896</v>
      </c>
      <c r="BK236" s="36" t="s">
        <v>896</v>
      </c>
      <c r="BL236" s="36" t="s">
        <v>896</v>
      </c>
      <c r="BM236" s="8">
        <v>5.5100001191021875E-5</v>
      </c>
      <c r="BN236" s="8" t="s">
        <v>896</v>
      </c>
      <c r="BO236" t="s">
        <v>516</v>
      </c>
      <c r="BP236" s="8">
        <v>0</v>
      </c>
      <c r="BQ236" s="8">
        <v>0</v>
      </c>
      <c r="BR236" s="8">
        <v>0</v>
      </c>
      <c r="BS236" s="8">
        <v>0</v>
      </c>
      <c r="BT236" s="8"/>
      <c r="BU236" s="8"/>
      <c r="BV236" s="8"/>
      <c r="BW236" s="8"/>
      <c r="BX236" s="8">
        <v>4.5982539069191688E-4</v>
      </c>
      <c r="BY236" s="8"/>
      <c r="BZ236" s="8">
        <v>4</v>
      </c>
      <c r="CA236" s="7" t="s">
        <v>896</v>
      </c>
      <c r="CB236" s="8">
        <v>50597289147</v>
      </c>
      <c r="CC236" s="8">
        <v>552.05732727050781</v>
      </c>
      <c r="CD236" s="8"/>
      <c r="CE236" s="8"/>
      <c r="CF236" s="8">
        <v>0.15000000596046448</v>
      </c>
      <c r="CG236" s="8">
        <v>35737949.670362897</v>
      </c>
      <c r="CH236" s="8">
        <v>0</v>
      </c>
      <c r="CI236" s="8" t="s">
        <v>1134</v>
      </c>
      <c r="CJ236" s="8">
        <v>0</v>
      </c>
      <c r="CK236" s="8">
        <v>0</v>
      </c>
      <c r="CL236" s="8">
        <v>0</v>
      </c>
      <c r="CM236" s="8">
        <v>0</v>
      </c>
      <c r="CN236" s="8">
        <v>0</v>
      </c>
      <c r="CO236" s="8">
        <v>0</v>
      </c>
      <c r="CP236" s="8">
        <v>0</v>
      </c>
      <c r="CQ236" s="8">
        <v>0</v>
      </c>
      <c r="CR236" s="8">
        <v>0</v>
      </c>
      <c r="CS236" s="8">
        <v>0</v>
      </c>
      <c r="CT236" s="8">
        <v>0</v>
      </c>
      <c r="CU236" s="8">
        <v>0</v>
      </c>
      <c r="CV236" s="8">
        <v>1</v>
      </c>
      <c r="CW236" s="8">
        <v>0</v>
      </c>
      <c r="CX236" s="8">
        <v>0</v>
      </c>
      <c r="CY236" s="8">
        <v>0</v>
      </c>
      <c r="CZ236" s="9" t="str">
        <f>IFERROR(VLOOKUP(A236,'FSI2020 Results'!B:H,4,0),"")</f>
        <v/>
      </c>
      <c r="DA236" s="9" t="str">
        <f>IFERROR(VLOOKUP(A236,'FSI2020 Results'!B:H,5,0),"")</f>
        <v/>
      </c>
      <c r="DB236" s="9" t="str">
        <f>IFERROR(VLOOKUP(A236,'FSI2020 Results'!B:H,6,0),"")</f>
        <v/>
      </c>
      <c r="DC236" s="9" t="str">
        <f>IFERROR(VLOOKUP($A236,'SS2020'!$A:$AB,24,0),"")</f>
        <v/>
      </c>
      <c r="DD236" s="9" t="str">
        <f>IFERROR(VLOOKUP($A236,'SS2020'!$A:$AB,25,0),"")</f>
        <v/>
      </c>
      <c r="DE236" s="9" t="str">
        <f>IFERROR(VLOOKUP($A236,'SS2020'!$A:$AB,26,0),"")</f>
        <v/>
      </c>
      <c r="DF236" s="9" t="str">
        <f>IFERROR(VLOOKUP($A236,'SS2020'!$A:$AB,27,0),"")</f>
        <v/>
      </c>
      <c r="DG236" s="39">
        <f>IFERROR(VLOOKUP(A236,'GSW2020'!A:D,4,0),"")</f>
        <v>6.8177105276845396E-5</v>
      </c>
      <c r="DH236" s="9">
        <f>IFERROR(VLOOKUP(A236,'GSW2020'!A:E,5,0),"")</f>
        <v>35737948</v>
      </c>
      <c r="DI236" s="9">
        <f t="shared" si="138"/>
        <v>1</v>
      </c>
      <c r="DJ236" s="9">
        <f t="shared" si="139"/>
        <v>0</v>
      </c>
      <c r="DK236" s="9" t="str">
        <f>IFERROR(IF(INDEX('FSI2020 Results'!A:A,MATCH('Country characteristics'!A207,'FSI2020 Results'!B:B,0))&lt;11,1,0),"")</f>
        <v/>
      </c>
      <c r="DL236" s="9" t="str">
        <f>IFERROR(IF(INDEX('FSI2020 Results'!A:A,MATCH('Country characteristics'!A207,'FSI2020 Results'!B:B,0))&lt;16,1,0),"")</f>
        <v/>
      </c>
      <c r="DM236" s="10">
        <f t="shared" si="140"/>
        <v>0</v>
      </c>
      <c r="DN236" s="9">
        <f t="shared" si="141"/>
        <v>0</v>
      </c>
      <c r="DO236" s="9">
        <f t="shared" si="142"/>
        <v>0</v>
      </c>
      <c r="DP236" s="10">
        <f t="shared" si="143"/>
        <v>0</v>
      </c>
      <c r="DQ236" s="9">
        <f t="shared" si="144"/>
        <v>0</v>
      </c>
      <c r="DR236" s="9">
        <f t="shared" si="145"/>
        <v>0</v>
      </c>
      <c r="DS236" s="9">
        <f t="shared" si="146"/>
        <v>0</v>
      </c>
      <c r="DT236" s="10">
        <f t="shared" si="147"/>
        <v>0</v>
      </c>
      <c r="DU236" s="10">
        <f t="shared" si="148"/>
        <v>0</v>
      </c>
      <c r="DV236" s="9">
        <f t="shared" si="149"/>
        <v>0</v>
      </c>
      <c r="DW236" s="9">
        <f t="shared" si="150"/>
        <v>0</v>
      </c>
      <c r="DX236" s="9">
        <f t="shared" si="151"/>
        <v>0</v>
      </c>
      <c r="DY236" s="10">
        <f t="shared" si="152"/>
        <v>0</v>
      </c>
      <c r="DZ236" s="9">
        <f t="shared" si="153"/>
        <v>0</v>
      </c>
      <c r="EA236" s="10">
        <f t="shared" si="154"/>
        <v>0</v>
      </c>
      <c r="EB236" s="9">
        <f t="shared" si="155"/>
        <v>0</v>
      </c>
      <c r="EC236" s="9">
        <f t="shared" si="156"/>
        <v>1</v>
      </c>
      <c r="ED236" s="9">
        <f t="shared" si="157"/>
        <v>1</v>
      </c>
      <c r="EE236" s="9">
        <f t="shared" si="158"/>
        <v>0</v>
      </c>
      <c r="EF236" s="9">
        <v>1</v>
      </c>
      <c r="EG236" s="9">
        <f t="shared" si="159"/>
        <v>0</v>
      </c>
      <c r="EH236" s="9">
        <f t="shared" si="160"/>
        <v>1</v>
      </c>
      <c r="EI236" s="9">
        <f t="shared" si="161"/>
        <v>0</v>
      </c>
      <c r="EJ236" s="9">
        <f t="shared" si="162"/>
        <v>0</v>
      </c>
      <c r="EK236" s="9">
        <f t="shared" si="163"/>
        <v>0</v>
      </c>
      <c r="EL236" s="9">
        <f t="shared" si="164"/>
        <v>0</v>
      </c>
      <c r="EM236" s="9">
        <f t="shared" si="165"/>
        <v>0</v>
      </c>
      <c r="EN236" s="9">
        <f t="shared" si="166"/>
        <v>0</v>
      </c>
      <c r="EO236" s="9">
        <f t="shared" si="167"/>
        <v>0</v>
      </c>
      <c r="EP236" s="9">
        <f t="shared" si="168"/>
        <v>0</v>
      </c>
      <c r="EQ236" s="9">
        <f t="shared" si="169"/>
        <v>0</v>
      </c>
      <c r="ER236" s="9">
        <f t="shared" si="170"/>
        <v>1</v>
      </c>
      <c r="ES236" s="9">
        <f t="shared" si="171"/>
        <v>0</v>
      </c>
      <c r="ET236" s="10">
        <f t="shared" si="172"/>
        <v>0</v>
      </c>
      <c r="EU236" s="10">
        <f t="shared" si="173"/>
        <v>0</v>
      </c>
      <c r="EV236" s="10">
        <f t="shared" si="174"/>
        <v>0</v>
      </c>
      <c r="EW236" s="10">
        <f t="shared" si="175"/>
        <v>0</v>
      </c>
      <c r="EX236" s="10">
        <f t="shared" si="176"/>
        <v>0</v>
      </c>
      <c r="EY236" s="10">
        <f t="shared" si="177"/>
        <v>0</v>
      </c>
      <c r="EZ236" s="10">
        <f t="shared" si="178"/>
        <v>0</v>
      </c>
      <c r="FA236" s="10">
        <f t="shared" si="179"/>
        <v>0</v>
      </c>
      <c r="FB236" s="10">
        <f t="shared" si="180"/>
        <v>1</v>
      </c>
      <c r="FC236" s="10">
        <f t="shared" si="181"/>
        <v>0</v>
      </c>
      <c r="FD236" s="10">
        <f t="shared" si="182"/>
        <v>0</v>
      </c>
      <c r="FE236" s="10">
        <f t="shared" si="183"/>
        <v>0</v>
      </c>
    </row>
    <row r="237" spans="1:161">
      <c r="A237" s="7" t="s">
        <v>930</v>
      </c>
      <c r="D237">
        <v>0</v>
      </c>
      <c r="E237">
        <v>0</v>
      </c>
      <c r="F237" s="7" t="s">
        <v>931</v>
      </c>
      <c r="H237" s="7" t="s">
        <v>930</v>
      </c>
      <c r="I237" s="8"/>
      <c r="J237" s="7" t="s">
        <v>896</v>
      </c>
      <c r="K237" s="7" t="s">
        <v>1178</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7" t="s">
        <v>896</v>
      </c>
      <c r="AC237" s="1">
        <v>0</v>
      </c>
      <c r="AD237" s="1">
        <v>0</v>
      </c>
      <c r="AE237" s="7" t="s">
        <v>896</v>
      </c>
      <c r="AF237" s="8"/>
      <c r="AG237" s="8"/>
      <c r="AH237" s="7" t="s">
        <v>896</v>
      </c>
      <c r="AI237" s="8"/>
      <c r="AJ237" s="8"/>
      <c r="AK237" s="8"/>
      <c r="AL237" s="8"/>
      <c r="AM237" s="8"/>
      <c r="AN237" s="8"/>
      <c r="AO237" s="36" t="s">
        <v>896</v>
      </c>
      <c r="AP237" s="36" t="s">
        <v>896</v>
      </c>
      <c r="AQ237" s="36" t="s">
        <v>896</v>
      </c>
      <c r="AR237" s="36" t="s">
        <v>896</v>
      </c>
      <c r="AS237" s="36" t="s">
        <v>896</v>
      </c>
      <c r="AT237" s="36" t="s">
        <v>896</v>
      </c>
      <c r="AU237" s="36" t="s">
        <v>896</v>
      </c>
      <c r="AV237" s="36" t="s">
        <v>896</v>
      </c>
      <c r="AW237" s="36" t="s">
        <v>896</v>
      </c>
      <c r="AX237" s="36" t="s">
        <v>896</v>
      </c>
      <c r="AY237" s="36" t="s">
        <v>896</v>
      </c>
      <c r="AZ237" s="36" t="s">
        <v>896</v>
      </c>
      <c r="BA237" s="36" t="s">
        <v>896</v>
      </c>
      <c r="BB237" s="36" t="s">
        <v>896</v>
      </c>
      <c r="BC237" s="36" t="s">
        <v>896</v>
      </c>
      <c r="BD237" s="36" t="s">
        <v>896</v>
      </c>
      <c r="BE237" s="36" t="s">
        <v>896</v>
      </c>
      <c r="BF237" s="36" t="s">
        <v>896</v>
      </c>
      <c r="BG237" s="36" t="s">
        <v>896</v>
      </c>
      <c r="BH237" s="36" t="s">
        <v>896</v>
      </c>
      <c r="BI237" s="36" t="s">
        <v>896</v>
      </c>
      <c r="BJ237" s="36" t="s">
        <v>896</v>
      </c>
      <c r="BK237" s="36" t="s">
        <v>896</v>
      </c>
      <c r="BL237" s="36" t="s">
        <v>896</v>
      </c>
      <c r="BM237" s="8"/>
      <c r="BN237" s="8" t="s">
        <v>896</v>
      </c>
      <c r="BO237" s="7" t="s">
        <v>930</v>
      </c>
      <c r="BP237" s="8">
        <v>0</v>
      </c>
      <c r="BQ237" s="8">
        <v>0</v>
      </c>
      <c r="BR237" s="8"/>
      <c r="BS237" s="8">
        <v>0</v>
      </c>
      <c r="BT237" s="8"/>
      <c r="BU237" s="8"/>
      <c r="BV237" s="8"/>
      <c r="BW237" s="8"/>
      <c r="BX237" s="8"/>
      <c r="BY237" s="8"/>
      <c r="BZ237" s="8"/>
      <c r="CA237" s="7" t="s">
        <v>896</v>
      </c>
      <c r="CB237" s="8"/>
      <c r="CC237" s="8"/>
      <c r="CD237" s="8"/>
      <c r="CE237" s="8"/>
      <c r="CF237" s="8"/>
      <c r="CG237" s="8"/>
      <c r="CH237" s="8">
        <v>0</v>
      </c>
      <c r="CI237" s="8" t="s">
        <v>896</v>
      </c>
      <c r="CJ237" s="8" t="s">
        <v>896</v>
      </c>
      <c r="CK237" s="8" t="s">
        <v>896</v>
      </c>
      <c r="CL237" s="8" t="s">
        <v>896</v>
      </c>
      <c r="CM237" s="8" t="s">
        <v>896</v>
      </c>
      <c r="CN237" s="8" t="s">
        <v>896</v>
      </c>
      <c r="CO237" s="8" t="s">
        <v>896</v>
      </c>
      <c r="CP237" s="8" t="s">
        <v>896</v>
      </c>
      <c r="CQ237" s="8" t="s">
        <v>896</v>
      </c>
      <c r="CR237" s="8" t="s">
        <v>896</v>
      </c>
      <c r="CS237" s="8" t="s">
        <v>896</v>
      </c>
      <c r="CT237" s="8" t="s">
        <v>896</v>
      </c>
      <c r="CU237" s="8" t="s">
        <v>896</v>
      </c>
      <c r="CV237" s="8" t="s">
        <v>896</v>
      </c>
      <c r="CW237" s="8" t="s">
        <v>896</v>
      </c>
      <c r="CX237" s="8" t="s">
        <v>896</v>
      </c>
      <c r="CY237" s="8" t="s">
        <v>896</v>
      </c>
      <c r="CZ237" s="9" t="str">
        <f>IFERROR(VLOOKUP(A237,'FSI2020 Results'!B:H,4,0),"")</f>
        <v/>
      </c>
      <c r="DA237" s="9" t="str">
        <f>IFERROR(VLOOKUP(A237,'FSI2020 Results'!B:H,5,0),"")</f>
        <v/>
      </c>
      <c r="DB237" s="9" t="str">
        <f>IFERROR(VLOOKUP(A237,'FSI2020 Results'!B:H,6,0),"")</f>
        <v/>
      </c>
      <c r="DC237" s="9" t="str">
        <f>IFERROR(VLOOKUP($A237,'SS2020'!$A:$AB,24,0),"")</f>
        <v/>
      </c>
      <c r="DD237" s="9" t="str">
        <f>IFERROR(VLOOKUP($A237,'SS2020'!$A:$AB,25,0),"")</f>
        <v/>
      </c>
      <c r="DE237" s="9" t="str">
        <f>IFERROR(VLOOKUP($A237,'SS2020'!$A:$AB,26,0),"")</f>
        <v/>
      </c>
      <c r="DF237" s="9" t="str">
        <f>IFERROR(VLOOKUP($A237,'SS2020'!$A:$AB,27,0),"")</f>
        <v/>
      </c>
      <c r="DG237" s="39" t="str">
        <f>IFERROR(VLOOKUP(A237,'GSW2020'!A:D,4,0),"")</f>
        <v/>
      </c>
      <c r="DH237" s="9" t="str">
        <f>IFERROR(VLOOKUP(A237,'GSW2020'!A:E,5,0),"")</f>
        <v/>
      </c>
      <c r="DI237" s="9">
        <f t="shared" si="138"/>
        <v>1</v>
      </c>
      <c r="DJ237" s="9">
        <f t="shared" si="139"/>
        <v>0</v>
      </c>
      <c r="DK237" s="9" t="str">
        <f>IFERROR(IF(INDEX('FSI2020 Results'!A:A,MATCH('Country characteristics'!A208,'FSI2020 Results'!B:B,0))&lt;11,1,0),"")</f>
        <v/>
      </c>
      <c r="DL237" s="9" t="str">
        <f>IFERROR(IF(INDEX('FSI2020 Results'!A:A,MATCH('Country characteristics'!A208,'FSI2020 Results'!B:B,0))&lt;16,1,0),"")</f>
        <v/>
      </c>
      <c r="DM237" s="10">
        <f t="shared" si="140"/>
        <v>0</v>
      </c>
      <c r="DN237" s="9">
        <f t="shared" si="141"/>
        <v>0</v>
      </c>
      <c r="DO237" s="9">
        <f t="shared" si="142"/>
        <v>0</v>
      </c>
      <c r="DP237" s="10">
        <f t="shared" si="143"/>
        <v>0</v>
      </c>
      <c r="DQ237" s="9">
        <f t="shared" si="144"/>
        <v>0</v>
      </c>
      <c r="DR237" s="9">
        <f t="shared" si="145"/>
        <v>0</v>
      </c>
      <c r="DS237" s="9">
        <f t="shared" si="146"/>
        <v>0</v>
      </c>
      <c r="DT237" s="10">
        <f t="shared" si="147"/>
        <v>0</v>
      </c>
      <c r="DU237" s="10">
        <f t="shared" si="148"/>
        <v>0</v>
      </c>
      <c r="DV237" s="9">
        <f t="shared" si="149"/>
        <v>0</v>
      </c>
      <c r="DW237" s="9">
        <f t="shared" si="150"/>
        <v>0</v>
      </c>
      <c r="DX237" s="9">
        <f t="shared" si="151"/>
        <v>0</v>
      </c>
      <c r="DY237" s="10">
        <f t="shared" si="152"/>
        <v>0</v>
      </c>
      <c r="DZ237" s="9">
        <f t="shared" si="153"/>
        <v>0</v>
      </c>
      <c r="EA237" s="10">
        <f t="shared" si="154"/>
        <v>0</v>
      </c>
      <c r="EB237" s="9">
        <f t="shared" si="155"/>
        <v>0</v>
      </c>
      <c r="EC237" s="9">
        <f t="shared" si="156"/>
        <v>1</v>
      </c>
      <c r="ED237" s="9">
        <f t="shared" si="157"/>
        <v>1</v>
      </c>
      <c r="EE237" s="9">
        <f t="shared" si="158"/>
        <v>0</v>
      </c>
      <c r="EF237" s="9">
        <v>1</v>
      </c>
      <c r="EG237" s="9">
        <f t="shared" si="159"/>
        <v>0</v>
      </c>
      <c r="EH237" s="9">
        <f t="shared" si="160"/>
        <v>0</v>
      </c>
      <c r="EI237" s="9">
        <f t="shared" si="161"/>
        <v>0</v>
      </c>
      <c r="EJ237" s="9">
        <f t="shared" si="162"/>
        <v>0</v>
      </c>
      <c r="EK237" s="9">
        <f t="shared" si="163"/>
        <v>0</v>
      </c>
      <c r="EL237" s="9">
        <f t="shared" si="164"/>
        <v>0</v>
      </c>
      <c r="EM237" s="9">
        <f t="shared" si="165"/>
        <v>0</v>
      </c>
      <c r="EN237" s="9">
        <f t="shared" si="166"/>
        <v>0</v>
      </c>
      <c r="EO237" s="9">
        <f t="shared" si="167"/>
        <v>0</v>
      </c>
      <c r="EP237" s="9">
        <f t="shared" si="168"/>
        <v>0</v>
      </c>
      <c r="EQ237" s="9">
        <f t="shared" si="169"/>
        <v>0</v>
      </c>
      <c r="ER237" s="9">
        <f t="shared" si="170"/>
        <v>0</v>
      </c>
      <c r="ES237" s="9">
        <f t="shared" si="171"/>
        <v>0</v>
      </c>
      <c r="ET237" s="10" t="str">
        <f t="shared" si="172"/>
        <v/>
      </c>
      <c r="EU237" s="10" t="str">
        <f t="shared" si="173"/>
        <v/>
      </c>
      <c r="EV237" s="10" t="str">
        <f t="shared" si="174"/>
        <v/>
      </c>
      <c r="EW237" s="10" t="str">
        <f t="shared" si="175"/>
        <v/>
      </c>
      <c r="EX237" s="10" t="str">
        <f t="shared" si="176"/>
        <v/>
      </c>
      <c r="EY237" s="10" t="str">
        <f t="shared" si="177"/>
        <v/>
      </c>
      <c r="EZ237" s="10" t="str">
        <f t="shared" si="178"/>
        <v/>
      </c>
      <c r="FA237" s="10" t="str">
        <f t="shared" si="179"/>
        <v/>
      </c>
      <c r="FB237" s="10" t="str">
        <f t="shared" si="180"/>
        <v/>
      </c>
      <c r="FC237" s="10" t="str">
        <f t="shared" si="181"/>
        <v/>
      </c>
      <c r="FD237" s="10" t="str">
        <f t="shared" si="182"/>
        <v/>
      </c>
      <c r="FE237" s="10" t="str">
        <f t="shared" si="183"/>
        <v/>
      </c>
    </row>
    <row r="238" spans="1:161">
      <c r="A238" t="s">
        <v>606</v>
      </c>
      <c r="D238">
        <v>0</v>
      </c>
      <c r="E238">
        <v>0</v>
      </c>
      <c r="F238" t="s">
        <v>607</v>
      </c>
      <c r="G238" t="s">
        <v>608</v>
      </c>
      <c r="H238" t="s">
        <v>606</v>
      </c>
      <c r="I238" s="8">
        <v>1</v>
      </c>
      <c r="J238" s="7" t="s">
        <v>1135</v>
      </c>
      <c r="K238" s="7" t="s">
        <v>1128</v>
      </c>
      <c r="L238" s="8">
        <v>0</v>
      </c>
      <c r="M238" s="8">
        <v>0</v>
      </c>
      <c r="N238" s="8">
        <v>0</v>
      </c>
      <c r="O238" s="8">
        <v>1</v>
      </c>
      <c r="P238" s="8">
        <v>0</v>
      </c>
      <c r="Q238" s="8">
        <v>0</v>
      </c>
      <c r="R238" s="8">
        <v>0</v>
      </c>
      <c r="S238" s="8">
        <v>0</v>
      </c>
      <c r="T238" s="8">
        <v>0</v>
      </c>
      <c r="U238" s="8">
        <v>0</v>
      </c>
      <c r="V238" s="8">
        <v>0</v>
      </c>
      <c r="W238" s="8">
        <v>0</v>
      </c>
      <c r="X238" s="8">
        <v>0</v>
      </c>
      <c r="Y238" s="8">
        <v>0</v>
      </c>
      <c r="Z238" s="8">
        <v>0</v>
      </c>
      <c r="AA238" s="8">
        <v>0</v>
      </c>
      <c r="AB238" s="7" t="s">
        <v>1135</v>
      </c>
      <c r="AC238" s="1">
        <v>1</v>
      </c>
      <c r="AD238" s="1">
        <v>0</v>
      </c>
      <c r="AE238" s="7" t="s">
        <v>1166</v>
      </c>
      <c r="AF238" s="8">
        <v>4085114794</v>
      </c>
      <c r="AG238" s="8"/>
      <c r="AH238" s="7" t="s">
        <v>896</v>
      </c>
      <c r="AI238" s="8"/>
      <c r="AJ238" s="8"/>
      <c r="AK238" s="8"/>
      <c r="AL238" s="8"/>
      <c r="AM238" s="8"/>
      <c r="AN238" s="8"/>
      <c r="AO238" s="36" t="s">
        <v>896</v>
      </c>
      <c r="AP238" s="36" t="s">
        <v>896</v>
      </c>
      <c r="AQ238" s="36" t="s">
        <v>896</v>
      </c>
      <c r="AR238" s="36" t="s">
        <v>896</v>
      </c>
      <c r="AS238" s="36" t="s">
        <v>896</v>
      </c>
      <c r="AT238" s="36" t="s">
        <v>896</v>
      </c>
      <c r="AU238" s="36" t="s">
        <v>896</v>
      </c>
      <c r="AV238" s="36" t="s">
        <v>896</v>
      </c>
      <c r="AW238" s="36" t="s">
        <v>896</v>
      </c>
      <c r="AX238" s="36" t="s">
        <v>896</v>
      </c>
      <c r="AY238" s="36" t="s">
        <v>896</v>
      </c>
      <c r="AZ238" s="36" t="s">
        <v>896</v>
      </c>
      <c r="BA238" s="36" t="s">
        <v>896</v>
      </c>
      <c r="BB238" s="36" t="s">
        <v>896</v>
      </c>
      <c r="BC238" s="36" t="s">
        <v>896</v>
      </c>
      <c r="BD238" s="36" t="s">
        <v>896</v>
      </c>
      <c r="BE238" s="36" t="s">
        <v>896</v>
      </c>
      <c r="BF238" s="36" t="s">
        <v>896</v>
      </c>
      <c r="BG238" s="36" t="s">
        <v>896</v>
      </c>
      <c r="BH238" s="36" t="s">
        <v>896</v>
      </c>
      <c r="BI238" s="36" t="s">
        <v>896</v>
      </c>
      <c r="BJ238" s="36" t="s">
        <v>896</v>
      </c>
      <c r="BK238" s="36" t="s">
        <v>896</v>
      </c>
      <c r="BL238" s="36" t="s">
        <v>896</v>
      </c>
      <c r="BM238" s="8">
        <v>7.3599999268481042E-6</v>
      </c>
      <c r="BN238" s="8" t="s">
        <v>896</v>
      </c>
      <c r="BO238" t="s">
        <v>606</v>
      </c>
      <c r="BP238" s="8">
        <v>0</v>
      </c>
      <c r="BQ238" s="8">
        <v>0</v>
      </c>
      <c r="BR238" s="8">
        <v>0</v>
      </c>
      <c r="BS238" s="8">
        <v>0</v>
      </c>
      <c r="BT238" s="8"/>
      <c r="BU238" s="8"/>
      <c r="BV238" s="8"/>
      <c r="BW238" s="8"/>
      <c r="BX238" s="8">
        <v>2.0254856007979052E-6</v>
      </c>
      <c r="BY238" s="8"/>
      <c r="BZ238" s="8">
        <v>2</v>
      </c>
      <c r="CA238" s="7" t="s">
        <v>896</v>
      </c>
      <c r="CB238" s="8">
        <v>4085114794</v>
      </c>
      <c r="CC238" s="8">
        <v>250.86981201171875</v>
      </c>
      <c r="CD238" s="8"/>
      <c r="CE238" s="8"/>
      <c r="CF238" s="8">
        <v>0.30000001192092896</v>
      </c>
      <c r="CG238" s="8">
        <v>5833835.1512553096</v>
      </c>
      <c r="CH238" s="8">
        <v>0</v>
      </c>
      <c r="CI238" s="8" t="s">
        <v>1014</v>
      </c>
      <c r="CJ238" s="8">
        <v>0</v>
      </c>
      <c r="CK238" s="8">
        <v>0</v>
      </c>
      <c r="CL238" s="8">
        <v>1</v>
      </c>
      <c r="CM238" s="8">
        <v>0</v>
      </c>
      <c r="CN238" s="8">
        <v>0</v>
      </c>
      <c r="CO238" s="8">
        <v>0</v>
      </c>
      <c r="CP238" s="8">
        <v>0</v>
      </c>
      <c r="CQ238" s="8">
        <v>0</v>
      </c>
      <c r="CR238" s="8">
        <v>0</v>
      </c>
      <c r="CS238" s="8">
        <v>0</v>
      </c>
      <c r="CT238" s="8">
        <v>1</v>
      </c>
      <c r="CU238" s="8">
        <v>0</v>
      </c>
      <c r="CV238" s="8">
        <v>0</v>
      </c>
      <c r="CW238" s="8">
        <v>0</v>
      </c>
      <c r="CX238" s="8">
        <v>0</v>
      </c>
      <c r="CY238" s="8">
        <v>0</v>
      </c>
      <c r="CZ238" s="9" t="str">
        <f>IFERROR(VLOOKUP(A238,'FSI2020 Results'!B:H,4,0),"")</f>
        <v/>
      </c>
      <c r="DA238" s="9" t="str">
        <f>IFERROR(VLOOKUP(A238,'FSI2020 Results'!B:H,5,0),"")</f>
        <v/>
      </c>
      <c r="DB238" s="9" t="str">
        <f>IFERROR(VLOOKUP(A238,'FSI2020 Results'!B:H,6,0),"")</f>
        <v/>
      </c>
      <c r="DC238" s="9" t="str">
        <f>IFERROR(VLOOKUP($A238,'SS2020'!$A:$AB,24,0),"")</f>
        <v/>
      </c>
      <c r="DD238" s="9" t="str">
        <f>IFERROR(VLOOKUP($A238,'SS2020'!$A:$AB,25,0),"")</f>
        <v/>
      </c>
      <c r="DE238" s="9" t="str">
        <f>IFERROR(VLOOKUP($A238,'SS2020'!$A:$AB,26,0),"")</f>
        <v/>
      </c>
      <c r="DF238" s="9" t="str">
        <f>IFERROR(VLOOKUP($A238,'SS2020'!$A:$AB,27,0),"")</f>
        <v/>
      </c>
      <c r="DG238" s="39">
        <f>IFERROR(VLOOKUP(A238,'GSW2020'!A:D,4,0),"")</f>
        <v>1.1129178346891422E-5</v>
      </c>
      <c r="DH238" s="9">
        <f>IFERROR(VLOOKUP(A238,'GSW2020'!A:E,5,0),"")</f>
        <v>5833835</v>
      </c>
      <c r="DI238" s="9">
        <f t="shared" si="138"/>
        <v>1</v>
      </c>
      <c r="DJ238" s="9">
        <f t="shared" si="139"/>
        <v>0</v>
      </c>
      <c r="DK238" s="9" t="str">
        <f>IFERROR(IF(INDEX('FSI2020 Results'!A:A,MATCH('Country characteristics'!A210,'FSI2020 Results'!B:B,0))&lt;11,1,0),"")</f>
        <v/>
      </c>
      <c r="DL238" s="9" t="str">
        <f>IFERROR(IF(INDEX('FSI2020 Results'!A:A,MATCH('Country characteristics'!A210,'FSI2020 Results'!B:B,0))&lt;16,1,0),"")</f>
        <v/>
      </c>
      <c r="DM238" s="10">
        <f t="shared" si="140"/>
        <v>0</v>
      </c>
      <c r="DN238" s="9">
        <f t="shared" si="141"/>
        <v>0</v>
      </c>
      <c r="DO238" s="9">
        <f t="shared" si="142"/>
        <v>0</v>
      </c>
      <c r="DP238" s="10">
        <f t="shared" si="143"/>
        <v>0</v>
      </c>
      <c r="DQ238" s="9">
        <f t="shared" si="144"/>
        <v>0</v>
      </c>
      <c r="DR238" s="9">
        <f t="shared" si="145"/>
        <v>0</v>
      </c>
      <c r="DS238" s="9">
        <f t="shared" si="146"/>
        <v>0</v>
      </c>
      <c r="DT238" s="10">
        <f t="shared" si="147"/>
        <v>0</v>
      </c>
      <c r="DU238" s="10">
        <f t="shared" si="148"/>
        <v>0</v>
      </c>
      <c r="DV238" s="9">
        <f t="shared" si="149"/>
        <v>0</v>
      </c>
      <c r="DW238" s="9">
        <f t="shared" si="150"/>
        <v>0</v>
      </c>
      <c r="DX238" s="9">
        <f t="shared" si="151"/>
        <v>0</v>
      </c>
      <c r="DY238" s="10">
        <f t="shared" si="152"/>
        <v>0</v>
      </c>
      <c r="DZ238" s="9">
        <f t="shared" si="153"/>
        <v>0</v>
      </c>
      <c r="EA238" s="10">
        <f t="shared" si="154"/>
        <v>0</v>
      </c>
      <c r="EB238" s="9">
        <f t="shared" si="155"/>
        <v>0</v>
      </c>
      <c r="EC238" s="9">
        <f t="shared" si="156"/>
        <v>1</v>
      </c>
      <c r="ED238" s="9">
        <f t="shared" si="157"/>
        <v>1</v>
      </c>
      <c r="EE238" s="9">
        <f t="shared" si="158"/>
        <v>0</v>
      </c>
      <c r="EF238" s="9">
        <v>1</v>
      </c>
      <c r="EG238" s="9">
        <f t="shared" si="159"/>
        <v>0</v>
      </c>
      <c r="EH238" s="9">
        <f t="shared" si="160"/>
        <v>0</v>
      </c>
      <c r="EI238" s="9">
        <f t="shared" si="161"/>
        <v>0</v>
      </c>
      <c r="EJ238" s="9">
        <f t="shared" si="162"/>
        <v>0</v>
      </c>
      <c r="EK238" s="9">
        <f t="shared" si="163"/>
        <v>1</v>
      </c>
      <c r="EL238" s="9">
        <f t="shared" si="164"/>
        <v>0</v>
      </c>
      <c r="EM238" s="9">
        <f t="shared" si="165"/>
        <v>0</v>
      </c>
      <c r="EN238" s="9">
        <f t="shared" si="166"/>
        <v>1</v>
      </c>
      <c r="EO238" s="9">
        <f t="shared" si="167"/>
        <v>0</v>
      </c>
      <c r="EP238" s="9">
        <f t="shared" si="168"/>
        <v>1</v>
      </c>
      <c r="EQ238" s="9">
        <f t="shared" si="169"/>
        <v>0</v>
      </c>
      <c r="ER238" s="9">
        <f t="shared" si="170"/>
        <v>0</v>
      </c>
      <c r="ES238" s="9">
        <f t="shared" si="171"/>
        <v>0</v>
      </c>
      <c r="ET238" s="10">
        <f t="shared" si="172"/>
        <v>0</v>
      </c>
      <c r="EU238" s="10">
        <f t="shared" si="173"/>
        <v>0</v>
      </c>
      <c r="EV238" s="10">
        <f t="shared" si="174"/>
        <v>0</v>
      </c>
      <c r="EW238" s="10">
        <f t="shared" si="175"/>
        <v>1</v>
      </c>
      <c r="EX238" s="10">
        <f t="shared" si="176"/>
        <v>0</v>
      </c>
      <c r="EY238" s="10">
        <f t="shared" si="177"/>
        <v>0</v>
      </c>
      <c r="EZ238" s="10">
        <f t="shared" si="178"/>
        <v>1</v>
      </c>
      <c r="FA238" s="10">
        <f t="shared" si="179"/>
        <v>0</v>
      </c>
      <c r="FB238" s="10">
        <f t="shared" si="180"/>
        <v>0</v>
      </c>
      <c r="FC238" s="10">
        <f t="shared" si="181"/>
        <v>0</v>
      </c>
      <c r="FD238" s="10">
        <f t="shared" si="182"/>
        <v>0</v>
      </c>
      <c r="FE238" s="10">
        <f t="shared" si="183"/>
        <v>0</v>
      </c>
    </row>
    <row r="239" spans="1:161">
      <c r="A239" t="s">
        <v>758</v>
      </c>
      <c r="D239">
        <v>0</v>
      </c>
      <c r="E239">
        <v>0</v>
      </c>
      <c r="F239" t="s">
        <v>759</v>
      </c>
      <c r="G239" t="s">
        <v>760</v>
      </c>
      <c r="H239" t="s">
        <v>758</v>
      </c>
      <c r="I239" s="8"/>
      <c r="J239" s="7" t="s">
        <v>896</v>
      </c>
      <c r="K239" s="7" t="s">
        <v>1128</v>
      </c>
      <c r="L239" s="8">
        <v>0</v>
      </c>
      <c r="M239" s="8">
        <v>0</v>
      </c>
      <c r="N239" s="8">
        <v>1</v>
      </c>
      <c r="O239" s="8">
        <v>0</v>
      </c>
      <c r="P239" s="8">
        <v>0</v>
      </c>
      <c r="Q239" s="8">
        <v>0</v>
      </c>
      <c r="R239" s="8">
        <v>0</v>
      </c>
      <c r="S239" s="8">
        <v>0</v>
      </c>
      <c r="T239" s="8">
        <v>1</v>
      </c>
      <c r="U239" s="8">
        <v>0</v>
      </c>
      <c r="V239" s="8">
        <v>0</v>
      </c>
      <c r="W239" s="8">
        <v>1</v>
      </c>
      <c r="X239" s="8">
        <v>0</v>
      </c>
      <c r="Y239" s="8">
        <v>0</v>
      </c>
      <c r="Z239" s="8">
        <v>0</v>
      </c>
      <c r="AA239" s="8">
        <v>0</v>
      </c>
      <c r="AB239" s="7" t="s">
        <v>1137</v>
      </c>
      <c r="AC239" s="1">
        <v>0</v>
      </c>
      <c r="AD239" s="1">
        <v>1</v>
      </c>
      <c r="AE239" s="7" t="s">
        <v>1133</v>
      </c>
      <c r="AF239" s="8"/>
      <c r="AG239" s="8"/>
      <c r="AH239" s="7" t="s">
        <v>896</v>
      </c>
      <c r="AI239" s="8"/>
      <c r="AJ239" s="8"/>
      <c r="AK239" s="8"/>
      <c r="AL239" s="8"/>
      <c r="AM239" s="8"/>
      <c r="AN239" s="8"/>
      <c r="AO239" s="36" t="s">
        <v>896</v>
      </c>
      <c r="AP239" s="36" t="s">
        <v>896</v>
      </c>
      <c r="AQ239" s="36" t="s">
        <v>896</v>
      </c>
      <c r="AR239" s="36" t="s">
        <v>896</v>
      </c>
      <c r="AS239" s="36" t="s">
        <v>896</v>
      </c>
      <c r="AT239" s="36" t="s">
        <v>896</v>
      </c>
      <c r="AU239" s="36" t="s">
        <v>896</v>
      </c>
      <c r="AV239" s="36" t="s">
        <v>896</v>
      </c>
      <c r="AW239" s="36" t="s">
        <v>896</v>
      </c>
      <c r="AX239" s="36" t="s">
        <v>896</v>
      </c>
      <c r="AY239" s="36" t="s">
        <v>896</v>
      </c>
      <c r="AZ239" s="36" t="s">
        <v>896</v>
      </c>
      <c r="BA239" s="36" t="s">
        <v>896</v>
      </c>
      <c r="BB239" s="36" t="s">
        <v>896</v>
      </c>
      <c r="BC239" s="36" t="s">
        <v>896</v>
      </c>
      <c r="BD239" s="36" t="s">
        <v>896</v>
      </c>
      <c r="BE239" s="36" t="s">
        <v>896</v>
      </c>
      <c r="BF239" s="36" t="s">
        <v>896</v>
      </c>
      <c r="BG239" s="36" t="s">
        <v>896</v>
      </c>
      <c r="BH239" s="36" t="s">
        <v>896</v>
      </c>
      <c r="BI239" s="36" t="s">
        <v>896</v>
      </c>
      <c r="BJ239" s="36" t="s">
        <v>896</v>
      </c>
      <c r="BK239" s="36" t="s">
        <v>896</v>
      </c>
      <c r="BL239" s="36" t="s">
        <v>896</v>
      </c>
      <c r="BM239" s="8">
        <v>5.1000000667045242E-7</v>
      </c>
      <c r="BN239" s="8" t="s">
        <v>896</v>
      </c>
      <c r="BO239" t="s">
        <v>758</v>
      </c>
      <c r="BP239" s="8">
        <v>0</v>
      </c>
      <c r="BQ239" s="8">
        <v>0</v>
      </c>
      <c r="BR239" s="8">
        <v>0</v>
      </c>
      <c r="BS239" s="8">
        <v>0</v>
      </c>
      <c r="BT239" s="8"/>
      <c r="BU239" s="8"/>
      <c r="BV239" s="8"/>
      <c r="BW239" s="8"/>
      <c r="BX239" s="8">
        <v>2.1988552817321765E-7</v>
      </c>
      <c r="BY239" s="8"/>
      <c r="BZ239" s="8">
        <v>2</v>
      </c>
      <c r="CA239" s="7" t="s">
        <v>896</v>
      </c>
      <c r="CB239" s="8">
        <v>365800000</v>
      </c>
      <c r="CC239" s="8">
        <v>72.5</v>
      </c>
      <c r="CD239" s="8"/>
      <c r="CE239" s="8"/>
      <c r="CF239" s="8">
        <v>0.34999999403953552</v>
      </c>
      <c r="CG239" s="8">
        <v>128491.620111732</v>
      </c>
      <c r="CH239" s="8">
        <v>0</v>
      </c>
      <c r="CI239" s="8" t="s">
        <v>1138</v>
      </c>
      <c r="CJ239" s="8">
        <v>0</v>
      </c>
      <c r="CK239" s="8">
        <v>0</v>
      </c>
      <c r="CL239" s="8">
        <v>0</v>
      </c>
      <c r="CM239" s="8">
        <v>0</v>
      </c>
      <c r="CN239" s="8">
        <v>0</v>
      </c>
      <c r="CO239" s="8">
        <v>0</v>
      </c>
      <c r="CP239" s="8">
        <v>0</v>
      </c>
      <c r="CQ239" s="8">
        <v>1</v>
      </c>
      <c r="CR239" s="8">
        <v>0</v>
      </c>
      <c r="CS239" s="8">
        <v>0</v>
      </c>
      <c r="CT239" s="8">
        <v>0</v>
      </c>
      <c r="CU239" s="8">
        <v>0</v>
      </c>
      <c r="CV239" s="8">
        <v>0</v>
      </c>
      <c r="CW239" s="8">
        <v>1</v>
      </c>
      <c r="CX239" s="8">
        <v>0</v>
      </c>
      <c r="CY239" s="8">
        <v>0</v>
      </c>
      <c r="CZ239" s="9" t="str">
        <f>IFERROR(VLOOKUP(A239,'FSI2020 Results'!B:H,4,0),"")</f>
        <v/>
      </c>
      <c r="DA239" s="9" t="str">
        <f>IFERROR(VLOOKUP(A239,'FSI2020 Results'!B:H,5,0),"")</f>
        <v/>
      </c>
      <c r="DB239" s="9" t="str">
        <f>IFERROR(VLOOKUP(A239,'FSI2020 Results'!B:H,6,0),"")</f>
        <v/>
      </c>
      <c r="DC239" s="9" t="str">
        <f>IFERROR(VLOOKUP($A239,'SS2020'!$A:$AB,24,0),"")</f>
        <v/>
      </c>
      <c r="DD239" s="9" t="str">
        <f>IFERROR(VLOOKUP($A239,'SS2020'!$A:$AB,25,0),"")</f>
        <v/>
      </c>
      <c r="DE239" s="9" t="str">
        <f>IFERROR(VLOOKUP($A239,'SS2020'!$A:$AB,26,0),"")</f>
        <v/>
      </c>
      <c r="DF239" s="9" t="str">
        <f>IFERROR(VLOOKUP($A239,'SS2020'!$A:$AB,27,0),"")</f>
        <v/>
      </c>
      <c r="DG239" s="39">
        <f>IFERROR(VLOOKUP(A239,'GSW2020'!A:D,4,0),"")</f>
        <v>2.4512283403055335E-7</v>
      </c>
      <c r="DH239" s="9">
        <f>IFERROR(VLOOKUP(A239,'GSW2020'!A:E,5,0),"")</f>
        <v>128491.6171875</v>
      </c>
      <c r="DI239" s="9">
        <f t="shared" si="138"/>
        <v>1</v>
      </c>
      <c r="DJ239" s="9">
        <f t="shared" si="139"/>
        <v>0</v>
      </c>
      <c r="DK239" s="9" t="str">
        <f>IFERROR(IF(INDEX('FSI2020 Results'!A:A,MATCH('Country characteristics'!A212,'FSI2020 Results'!B:B,0))&lt;11,1,0),"")</f>
        <v/>
      </c>
      <c r="DL239" s="9" t="str">
        <f>IFERROR(IF(INDEX('FSI2020 Results'!A:A,MATCH('Country characteristics'!A212,'FSI2020 Results'!B:B,0))&lt;16,1,0),"")</f>
        <v/>
      </c>
      <c r="DM239" s="10">
        <f t="shared" si="140"/>
        <v>0</v>
      </c>
      <c r="DN239" s="9">
        <f t="shared" si="141"/>
        <v>0</v>
      </c>
      <c r="DO239" s="9">
        <f t="shared" si="142"/>
        <v>0</v>
      </c>
      <c r="DP239" s="10">
        <f t="shared" si="143"/>
        <v>1</v>
      </c>
      <c r="DQ239" s="9">
        <f t="shared" si="144"/>
        <v>1</v>
      </c>
      <c r="DR239" s="9">
        <f t="shared" si="145"/>
        <v>0</v>
      </c>
      <c r="DS239" s="9">
        <f t="shared" si="146"/>
        <v>1</v>
      </c>
      <c r="DT239" s="10">
        <f t="shared" si="147"/>
        <v>0</v>
      </c>
      <c r="DU239" s="10">
        <f t="shared" si="148"/>
        <v>1</v>
      </c>
      <c r="DV239" s="9">
        <f t="shared" si="149"/>
        <v>1</v>
      </c>
      <c r="DW239" s="9">
        <f t="shared" si="150"/>
        <v>0</v>
      </c>
      <c r="DX239" s="9">
        <f t="shared" si="151"/>
        <v>0</v>
      </c>
      <c r="DY239" s="10">
        <f t="shared" si="152"/>
        <v>0</v>
      </c>
      <c r="DZ239" s="9">
        <f t="shared" si="153"/>
        <v>0</v>
      </c>
      <c r="EA239" s="10">
        <f t="shared" si="154"/>
        <v>0</v>
      </c>
      <c r="EB239" s="9">
        <f t="shared" si="155"/>
        <v>0</v>
      </c>
      <c r="EC239" s="9">
        <f t="shared" si="156"/>
        <v>0</v>
      </c>
      <c r="ED239" s="9">
        <f t="shared" si="157"/>
        <v>1</v>
      </c>
      <c r="EE239" s="9">
        <f t="shared" si="158"/>
        <v>0</v>
      </c>
      <c r="EF239" s="9">
        <v>1</v>
      </c>
      <c r="EG239" s="9">
        <f t="shared" si="159"/>
        <v>0</v>
      </c>
      <c r="EH239" s="9">
        <f t="shared" si="160"/>
        <v>0</v>
      </c>
      <c r="EI239" s="9">
        <f t="shared" si="161"/>
        <v>0</v>
      </c>
      <c r="EJ239" s="9">
        <f t="shared" si="162"/>
        <v>0</v>
      </c>
      <c r="EK239" s="9">
        <f t="shared" si="163"/>
        <v>0</v>
      </c>
      <c r="EL239" s="9">
        <f t="shared" si="164"/>
        <v>1</v>
      </c>
      <c r="EM239" s="9">
        <f t="shared" si="165"/>
        <v>0</v>
      </c>
      <c r="EN239" s="9">
        <f t="shared" si="166"/>
        <v>0</v>
      </c>
      <c r="EO239" s="9">
        <f t="shared" si="167"/>
        <v>1</v>
      </c>
      <c r="EP239" s="9">
        <f t="shared" si="168"/>
        <v>0</v>
      </c>
      <c r="EQ239" s="9">
        <f t="shared" si="169"/>
        <v>0</v>
      </c>
      <c r="ER239" s="9">
        <f t="shared" si="170"/>
        <v>0</v>
      </c>
      <c r="ES239" s="9">
        <f t="shared" si="171"/>
        <v>1</v>
      </c>
      <c r="ET239" s="10">
        <f t="shared" si="172"/>
        <v>0</v>
      </c>
      <c r="EU239" s="10">
        <f t="shared" si="173"/>
        <v>0</v>
      </c>
      <c r="EV239" s="10">
        <f t="shared" si="174"/>
        <v>0</v>
      </c>
      <c r="EW239" s="10">
        <f t="shared" si="175"/>
        <v>0</v>
      </c>
      <c r="EX239" s="10">
        <f t="shared" si="176"/>
        <v>0</v>
      </c>
      <c r="EY239" s="10">
        <f t="shared" si="177"/>
        <v>1</v>
      </c>
      <c r="EZ239" s="10">
        <f t="shared" si="178"/>
        <v>0</v>
      </c>
      <c r="FA239" s="10">
        <f t="shared" si="179"/>
        <v>0</v>
      </c>
      <c r="FB239" s="10">
        <f t="shared" si="180"/>
        <v>0</v>
      </c>
      <c r="FC239" s="10">
        <f t="shared" si="181"/>
        <v>1</v>
      </c>
      <c r="FD239" s="10">
        <f t="shared" si="182"/>
        <v>0</v>
      </c>
      <c r="FE239" s="10">
        <f t="shared" si="183"/>
        <v>0</v>
      </c>
    </row>
    <row r="240" spans="1:161">
      <c r="A240" t="s">
        <v>807</v>
      </c>
      <c r="D240">
        <v>0</v>
      </c>
      <c r="E240">
        <v>0</v>
      </c>
      <c r="F240" t="s">
        <v>808</v>
      </c>
      <c r="G240" t="s">
        <v>809</v>
      </c>
      <c r="H240" t="s">
        <v>807</v>
      </c>
      <c r="I240" s="8">
        <v>1</v>
      </c>
      <c r="J240" s="7" t="s">
        <v>1149</v>
      </c>
      <c r="K240" s="7" t="s">
        <v>1128</v>
      </c>
      <c r="L240" s="8">
        <v>0</v>
      </c>
      <c r="M240" s="8">
        <v>0</v>
      </c>
      <c r="N240" s="8">
        <v>0</v>
      </c>
      <c r="O240" s="8">
        <v>0</v>
      </c>
      <c r="P240" s="8">
        <v>0</v>
      </c>
      <c r="Q240" s="8">
        <v>0</v>
      </c>
      <c r="R240" s="8">
        <v>0</v>
      </c>
      <c r="S240" s="8">
        <v>0</v>
      </c>
      <c r="T240" s="8">
        <v>0</v>
      </c>
      <c r="U240" s="8">
        <v>0</v>
      </c>
      <c r="V240" s="8">
        <v>0</v>
      </c>
      <c r="W240" s="8">
        <v>0</v>
      </c>
      <c r="X240" s="8">
        <v>0</v>
      </c>
      <c r="Y240" s="8">
        <v>0</v>
      </c>
      <c r="Z240" s="8">
        <v>0</v>
      </c>
      <c r="AA240" s="8">
        <v>0</v>
      </c>
      <c r="AB240" s="7" t="s">
        <v>1142</v>
      </c>
      <c r="AC240" s="1">
        <v>0</v>
      </c>
      <c r="AD240" s="1">
        <v>0</v>
      </c>
      <c r="AE240" s="7" t="s">
        <v>1136</v>
      </c>
      <c r="AF240" s="8">
        <v>1395608472</v>
      </c>
      <c r="AG240" s="8"/>
      <c r="AH240" s="7" t="s">
        <v>896</v>
      </c>
      <c r="AI240" s="8"/>
      <c r="AJ240" s="8"/>
      <c r="AK240" s="8"/>
      <c r="AL240" s="8"/>
      <c r="AM240" s="8"/>
      <c r="AN240" s="8"/>
      <c r="AO240" s="36" t="s">
        <v>896</v>
      </c>
      <c r="AP240" s="36" t="s">
        <v>896</v>
      </c>
      <c r="AQ240" s="36" t="s">
        <v>896</v>
      </c>
      <c r="AR240" s="36" t="s">
        <v>896</v>
      </c>
      <c r="AS240" s="36" t="s">
        <v>896</v>
      </c>
      <c r="AT240" s="36" t="s">
        <v>896</v>
      </c>
      <c r="AU240" s="36" t="s">
        <v>896</v>
      </c>
      <c r="AV240" s="36" t="s">
        <v>896</v>
      </c>
      <c r="AW240" s="36" t="s">
        <v>896</v>
      </c>
      <c r="AX240" s="36" t="s">
        <v>896</v>
      </c>
      <c r="AY240" s="36" t="s">
        <v>896</v>
      </c>
      <c r="AZ240" s="36" t="s">
        <v>896</v>
      </c>
      <c r="BA240" s="36" t="s">
        <v>896</v>
      </c>
      <c r="BB240" s="36" t="s">
        <v>896</v>
      </c>
      <c r="BC240" s="36" t="s">
        <v>896</v>
      </c>
      <c r="BD240" s="36" t="s">
        <v>896</v>
      </c>
      <c r="BE240" s="36" t="s">
        <v>896</v>
      </c>
      <c r="BF240" s="36" t="s">
        <v>896</v>
      </c>
      <c r="BG240" s="36" t="s">
        <v>896</v>
      </c>
      <c r="BH240" s="36" t="s">
        <v>896</v>
      </c>
      <c r="BI240" s="36" t="s">
        <v>896</v>
      </c>
      <c r="BJ240" s="36" t="s">
        <v>896</v>
      </c>
      <c r="BK240" s="36" t="s">
        <v>896</v>
      </c>
      <c r="BL240" s="36" t="s">
        <v>896</v>
      </c>
      <c r="BM240" s="8">
        <v>2.3800000690243905E-6</v>
      </c>
      <c r="BN240" s="8" t="s">
        <v>896</v>
      </c>
      <c r="BO240" t="s">
        <v>807</v>
      </c>
      <c r="BP240" s="8">
        <v>0</v>
      </c>
      <c r="BQ240" s="8">
        <v>0</v>
      </c>
      <c r="BR240" s="8">
        <v>0</v>
      </c>
      <c r="BS240" s="8">
        <v>0</v>
      </c>
      <c r="BT240" s="8"/>
      <c r="BU240" s="8"/>
      <c r="BV240" s="8"/>
      <c r="BW240" s="8"/>
      <c r="BX240" s="8">
        <v>6.22099760498331E-6</v>
      </c>
      <c r="BY240" s="8"/>
      <c r="BZ240" s="8">
        <v>1</v>
      </c>
      <c r="CA240" s="7" t="s">
        <v>896</v>
      </c>
      <c r="CB240" s="8">
        <v>1395608472</v>
      </c>
      <c r="CC240" s="8"/>
      <c r="CD240" s="8"/>
      <c r="CE240" s="8"/>
      <c r="CF240" s="8">
        <v>0.30000001192092896</v>
      </c>
      <c r="CG240" s="8">
        <v>1889.56227027675</v>
      </c>
      <c r="CH240" s="8">
        <v>0</v>
      </c>
      <c r="CI240" s="8" t="s">
        <v>1144</v>
      </c>
      <c r="CJ240" s="8">
        <v>0</v>
      </c>
      <c r="CK240" s="8">
        <v>0</v>
      </c>
      <c r="CL240" s="8">
        <v>0</v>
      </c>
      <c r="CM240" s="8">
        <v>0</v>
      </c>
      <c r="CN240" s="8">
        <v>0</v>
      </c>
      <c r="CO240" s="8">
        <v>0</v>
      </c>
      <c r="CP240" s="8">
        <v>0</v>
      </c>
      <c r="CQ240" s="8">
        <v>0</v>
      </c>
      <c r="CR240" s="8">
        <v>0</v>
      </c>
      <c r="CS240" s="8">
        <v>0</v>
      </c>
      <c r="CT240" s="8">
        <v>0</v>
      </c>
      <c r="CU240" s="8">
        <v>0</v>
      </c>
      <c r="CV240" s="8">
        <v>0</v>
      </c>
      <c r="CW240" s="8">
        <v>0</v>
      </c>
      <c r="CX240" s="8">
        <v>0</v>
      </c>
      <c r="CY240" s="8">
        <v>1</v>
      </c>
      <c r="CZ240" s="9" t="str">
        <f>IFERROR(VLOOKUP(A240,'FSI2020 Results'!B:H,4,0),"")</f>
        <v/>
      </c>
      <c r="DA240" s="9" t="str">
        <f>IFERROR(VLOOKUP(A240,'FSI2020 Results'!B:H,5,0),"")</f>
        <v/>
      </c>
      <c r="DB240" s="9" t="str">
        <f>IFERROR(VLOOKUP(A240,'FSI2020 Results'!B:H,6,0),"")</f>
        <v/>
      </c>
      <c r="DC240" s="9" t="str">
        <f>IFERROR(VLOOKUP($A240,'SS2020'!$A:$AB,24,0),"")</f>
        <v/>
      </c>
      <c r="DD240" s="9" t="str">
        <f>IFERROR(VLOOKUP($A240,'SS2020'!$A:$AB,25,0),"")</f>
        <v/>
      </c>
      <c r="DE240" s="9" t="str">
        <f>IFERROR(VLOOKUP($A240,'SS2020'!$A:$AB,26,0),"")</f>
        <v/>
      </c>
      <c r="DF240" s="9" t="str">
        <f>IFERROR(VLOOKUP($A240,'SS2020'!$A:$AB,27,0),"")</f>
        <v/>
      </c>
      <c r="DG240" s="39">
        <f>IFERROR(VLOOKUP(A240,'GSW2020'!A:D,4,0),"")</f>
        <v>3.604708531668166E-9</v>
      </c>
      <c r="DH240" s="9">
        <f>IFERROR(VLOOKUP(A240,'GSW2020'!A:E,5,0),"")</f>
        <v>1889.562255859375</v>
      </c>
      <c r="DI240" s="9">
        <f t="shared" si="138"/>
        <v>1</v>
      </c>
      <c r="DJ240" s="9">
        <f t="shared" si="139"/>
        <v>0</v>
      </c>
      <c r="DK240" s="9" t="str">
        <f>IFERROR(IF(INDEX('FSI2020 Results'!A:A,MATCH('Country characteristics'!A215,'FSI2020 Results'!B:B,0))&lt;11,1,0),"")</f>
        <v/>
      </c>
      <c r="DL240" s="9" t="str">
        <f>IFERROR(IF(INDEX('FSI2020 Results'!A:A,MATCH('Country characteristics'!A215,'FSI2020 Results'!B:B,0))&lt;16,1,0),"")</f>
        <v/>
      </c>
      <c r="DM240" s="10">
        <f t="shared" si="140"/>
        <v>0</v>
      </c>
      <c r="DN240" s="9">
        <f t="shared" si="141"/>
        <v>0</v>
      </c>
      <c r="DO240" s="9">
        <f t="shared" si="142"/>
        <v>0</v>
      </c>
      <c r="DP240" s="10">
        <f t="shared" si="143"/>
        <v>0</v>
      </c>
      <c r="DQ240" s="9">
        <f t="shared" si="144"/>
        <v>0</v>
      </c>
      <c r="DR240" s="9">
        <f t="shared" si="145"/>
        <v>0</v>
      </c>
      <c r="DS240" s="9">
        <f t="shared" si="146"/>
        <v>0</v>
      </c>
      <c r="DT240" s="10">
        <f t="shared" si="147"/>
        <v>0</v>
      </c>
      <c r="DU240" s="10">
        <f t="shared" si="148"/>
        <v>0</v>
      </c>
      <c r="DV240" s="9">
        <f t="shared" si="149"/>
        <v>0</v>
      </c>
      <c r="DW240" s="9">
        <f t="shared" si="150"/>
        <v>0</v>
      </c>
      <c r="DX240" s="9">
        <f t="shared" si="151"/>
        <v>0</v>
      </c>
      <c r="DY240" s="10">
        <f t="shared" si="152"/>
        <v>0</v>
      </c>
      <c r="DZ240" s="9">
        <f t="shared" si="153"/>
        <v>0</v>
      </c>
      <c r="EA240" s="10">
        <f t="shared" si="154"/>
        <v>0</v>
      </c>
      <c r="EB240" s="9">
        <f t="shared" si="155"/>
        <v>0</v>
      </c>
      <c r="EC240" s="9">
        <f t="shared" si="156"/>
        <v>1</v>
      </c>
      <c r="ED240" s="9">
        <f t="shared" si="157"/>
        <v>1</v>
      </c>
      <c r="EE240" s="9">
        <f t="shared" si="158"/>
        <v>0</v>
      </c>
      <c r="EF240" s="9">
        <v>1</v>
      </c>
      <c r="EG240" s="9">
        <f t="shared" si="159"/>
        <v>0</v>
      </c>
      <c r="EH240" s="9">
        <f t="shared" si="160"/>
        <v>0</v>
      </c>
      <c r="EI240" s="9">
        <f t="shared" si="161"/>
        <v>0</v>
      </c>
      <c r="EJ240" s="9">
        <f t="shared" si="162"/>
        <v>1</v>
      </c>
      <c r="EK240" s="9">
        <f t="shared" si="163"/>
        <v>0</v>
      </c>
      <c r="EL240" s="9">
        <f t="shared" si="164"/>
        <v>0</v>
      </c>
      <c r="EM240" s="9">
        <f t="shared" si="165"/>
        <v>0</v>
      </c>
      <c r="EN240" s="9">
        <f t="shared" si="166"/>
        <v>0</v>
      </c>
      <c r="EO240" s="9">
        <f t="shared" si="167"/>
        <v>0</v>
      </c>
      <c r="EP240" s="9">
        <f t="shared" si="168"/>
        <v>0</v>
      </c>
      <c r="EQ240" s="9">
        <f t="shared" si="169"/>
        <v>1</v>
      </c>
      <c r="ER240" s="9">
        <f t="shared" si="170"/>
        <v>0</v>
      </c>
      <c r="ES240" s="9">
        <f t="shared" si="171"/>
        <v>0</v>
      </c>
      <c r="ET240" s="10">
        <f t="shared" si="172"/>
        <v>0</v>
      </c>
      <c r="EU240" s="10">
        <f t="shared" si="173"/>
        <v>0</v>
      </c>
      <c r="EV240" s="10">
        <f t="shared" si="174"/>
        <v>0</v>
      </c>
      <c r="EW240" s="10">
        <f t="shared" si="175"/>
        <v>0</v>
      </c>
      <c r="EX240" s="10">
        <f t="shared" si="176"/>
        <v>0</v>
      </c>
      <c r="EY240" s="10">
        <f t="shared" si="177"/>
        <v>0</v>
      </c>
      <c r="EZ240" s="10">
        <f t="shared" si="178"/>
        <v>0</v>
      </c>
      <c r="FA240" s="10">
        <f t="shared" si="179"/>
        <v>0</v>
      </c>
      <c r="FB240" s="10">
        <f t="shared" si="180"/>
        <v>0</v>
      </c>
      <c r="FC240" s="10">
        <f t="shared" si="181"/>
        <v>0</v>
      </c>
      <c r="FD240" s="10">
        <f t="shared" si="182"/>
        <v>0</v>
      </c>
      <c r="FE240" s="10">
        <f t="shared" si="183"/>
        <v>1</v>
      </c>
    </row>
    <row r="241" spans="1:161">
      <c r="A241" t="s">
        <v>752</v>
      </c>
      <c r="D241">
        <v>0</v>
      </c>
      <c r="E241">
        <v>0</v>
      </c>
      <c r="F241" t="s">
        <v>753</v>
      </c>
      <c r="G241" t="s">
        <v>754</v>
      </c>
      <c r="H241" t="s">
        <v>752</v>
      </c>
      <c r="I241" s="8"/>
      <c r="J241" s="7" t="s">
        <v>896</v>
      </c>
      <c r="K241" s="7" t="s">
        <v>1128</v>
      </c>
      <c r="L241" s="8">
        <v>0</v>
      </c>
      <c r="M241" s="8">
        <v>0</v>
      </c>
      <c r="N241" s="8">
        <v>0</v>
      </c>
      <c r="O241" s="8">
        <v>0</v>
      </c>
      <c r="P241" s="8">
        <v>0</v>
      </c>
      <c r="Q241" s="8">
        <v>0</v>
      </c>
      <c r="R241" s="8">
        <v>0</v>
      </c>
      <c r="S241" s="8">
        <v>0</v>
      </c>
      <c r="T241" s="8">
        <v>0</v>
      </c>
      <c r="U241" s="8">
        <v>0</v>
      </c>
      <c r="V241" s="8">
        <v>0</v>
      </c>
      <c r="W241" s="8">
        <v>0</v>
      </c>
      <c r="X241" s="8">
        <v>0</v>
      </c>
      <c r="Y241" s="8">
        <v>0</v>
      </c>
      <c r="Z241" s="8">
        <v>0</v>
      </c>
      <c r="AA241" s="8">
        <v>0</v>
      </c>
      <c r="AB241" s="7" t="s">
        <v>1135</v>
      </c>
      <c r="AC241" s="1">
        <v>1</v>
      </c>
      <c r="AD241" s="1">
        <v>0</v>
      </c>
      <c r="AE241" s="7" t="s">
        <v>1166</v>
      </c>
      <c r="AF241" s="8">
        <v>4720727278</v>
      </c>
      <c r="AG241" s="8"/>
      <c r="AH241" s="7" t="s">
        <v>896</v>
      </c>
      <c r="AI241" s="8"/>
      <c r="AJ241" s="8"/>
      <c r="AK241" s="8"/>
      <c r="AL241" s="8"/>
      <c r="AM241" s="8"/>
      <c r="AN241" s="8"/>
      <c r="AO241" s="36" t="s">
        <v>896</v>
      </c>
      <c r="AP241" s="36" t="s">
        <v>896</v>
      </c>
      <c r="AQ241" s="36" t="s">
        <v>896</v>
      </c>
      <c r="AR241" s="36" t="s">
        <v>896</v>
      </c>
      <c r="AS241" s="36" t="s">
        <v>896</v>
      </c>
      <c r="AT241" s="36" t="s">
        <v>896</v>
      </c>
      <c r="AU241" s="36" t="s">
        <v>896</v>
      </c>
      <c r="AV241" s="36" t="s">
        <v>896</v>
      </c>
      <c r="AW241" s="36" t="s">
        <v>896</v>
      </c>
      <c r="AX241" s="36" t="s">
        <v>896</v>
      </c>
      <c r="AY241" s="36" t="s">
        <v>896</v>
      </c>
      <c r="AZ241" s="36" t="s">
        <v>896</v>
      </c>
      <c r="BA241" s="36" t="s">
        <v>896</v>
      </c>
      <c r="BB241" s="36" t="s">
        <v>896</v>
      </c>
      <c r="BC241" s="36" t="s">
        <v>896</v>
      </c>
      <c r="BD241" s="36" t="s">
        <v>896</v>
      </c>
      <c r="BE241" s="36" t="s">
        <v>896</v>
      </c>
      <c r="BF241" s="36" t="s">
        <v>896</v>
      </c>
      <c r="BG241" s="36" t="s">
        <v>896</v>
      </c>
      <c r="BH241" s="36" t="s">
        <v>896</v>
      </c>
      <c r="BI241" s="36" t="s">
        <v>896</v>
      </c>
      <c r="BJ241" s="36" t="s">
        <v>896</v>
      </c>
      <c r="BK241" s="36" t="s">
        <v>896</v>
      </c>
      <c r="BL241" s="36" t="s">
        <v>896</v>
      </c>
      <c r="BM241" s="8"/>
      <c r="BN241" s="8" t="s">
        <v>896</v>
      </c>
      <c r="BO241" t="s">
        <v>752</v>
      </c>
      <c r="BP241" s="8">
        <v>0</v>
      </c>
      <c r="BQ241" s="8">
        <v>0</v>
      </c>
      <c r="BR241" s="8">
        <v>0</v>
      </c>
      <c r="BS241" s="8">
        <v>0</v>
      </c>
      <c r="BT241" s="8"/>
      <c r="BU241" s="8"/>
      <c r="BV241" s="8"/>
      <c r="BW241" s="8"/>
      <c r="BX241" s="8">
        <v>5.1300402204941546E-7</v>
      </c>
      <c r="BY241" s="8"/>
      <c r="BZ241" s="8">
        <v>0</v>
      </c>
      <c r="CA241" s="7" t="s">
        <v>896</v>
      </c>
      <c r="CB241" s="8">
        <v>4720727278</v>
      </c>
      <c r="CC241" s="8">
        <v>0</v>
      </c>
      <c r="CD241" s="8"/>
      <c r="CE241" s="8"/>
      <c r="CF241" s="8"/>
      <c r="CG241" s="8"/>
      <c r="CH241" s="8">
        <v>0</v>
      </c>
      <c r="CI241" s="8" t="s">
        <v>1014</v>
      </c>
      <c r="CJ241" s="8">
        <v>0</v>
      </c>
      <c r="CK241" s="8">
        <v>0</v>
      </c>
      <c r="CL241" s="8">
        <v>1</v>
      </c>
      <c r="CM241" s="8">
        <v>0</v>
      </c>
      <c r="CN241" s="8">
        <v>0</v>
      </c>
      <c r="CO241" s="8">
        <v>0</v>
      </c>
      <c r="CP241" s="8">
        <v>0</v>
      </c>
      <c r="CQ241" s="8">
        <v>0</v>
      </c>
      <c r="CR241" s="8">
        <v>0</v>
      </c>
      <c r="CS241" s="8">
        <v>0</v>
      </c>
      <c r="CT241" s="8">
        <v>1</v>
      </c>
      <c r="CU241" s="8">
        <v>0</v>
      </c>
      <c r="CV241" s="8">
        <v>0</v>
      </c>
      <c r="CW241" s="8">
        <v>0</v>
      </c>
      <c r="CX241" s="8">
        <v>0</v>
      </c>
      <c r="CY241" s="8">
        <v>0</v>
      </c>
      <c r="CZ241" s="9" t="str">
        <f>IFERROR(VLOOKUP(A241,'FSI2020 Results'!B:H,4,0),"")</f>
        <v/>
      </c>
      <c r="DA241" s="9" t="str">
        <f>IFERROR(VLOOKUP(A241,'FSI2020 Results'!B:H,5,0),"")</f>
        <v/>
      </c>
      <c r="DB241" s="9" t="str">
        <f>IFERROR(VLOOKUP(A241,'FSI2020 Results'!B:H,6,0),"")</f>
        <v/>
      </c>
      <c r="DC241" s="9" t="str">
        <f>IFERROR(VLOOKUP($A241,'SS2020'!$A:$AB,24,0),"")</f>
        <v/>
      </c>
      <c r="DD241" s="9" t="str">
        <f>IFERROR(VLOOKUP($A241,'SS2020'!$A:$AB,25,0),"")</f>
        <v/>
      </c>
      <c r="DE241" s="9" t="str">
        <f>IFERROR(VLOOKUP($A241,'SS2020'!$A:$AB,26,0),"")</f>
        <v/>
      </c>
      <c r="DF241" s="9" t="str">
        <f>IFERROR(VLOOKUP($A241,'SS2020'!$A:$AB,27,0),"")</f>
        <v/>
      </c>
      <c r="DG241" s="39">
        <f>IFERROR(VLOOKUP(A241,'GSW2020'!A:D,4,0),"")</f>
        <v>2.7531865498531261E-7</v>
      </c>
      <c r="DH241" s="9">
        <f>IFERROR(VLOOKUP(A241,'GSW2020'!A:E,5,0),"")</f>
        <v>144320.0625</v>
      </c>
      <c r="DI241" s="9">
        <f t="shared" si="138"/>
        <v>1</v>
      </c>
      <c r="DJ241" s="9">
        <f t="shared" si="139"/>
        <v>0</v>
      </c>
      <c r="DK241" s="9" t="str">
        <f>IFERROR(IF(INDEX('FSI2020 Results'!A:A,MATCH('Country characteristics'!A216,'FSI2020 Results'!B:B,0))&lt;11,1,0),"")</f>
        <v/>
      </c>
      <c r="DL241" s="9" t="str">
        <f>IFERROR(IF(INDEX('FSI2020 Results'!A:A,MATCH('Country characteristics'!A216,'FSI2020 Results'!B:B,0))&lt;16,1,0),"")</f>
        <v/>
      </c>
      <c r="DM241" s="10">
        <f t="shared" si="140"/>
        <v>0</v>
      </c>
      <c r="DN241" s="9">
        <f t="shared" si="141"/>
        <v>0</v>
      </c>
      <c r="DO241" s="9">
        <f t="shared" si="142"/>
        <v>0</v>
      </c>
      <c r="DP241" s="10">
        <f t="shared" si="143"/>
        <v>0</v>
      </c>
      <c r="DQ241" s="9">
        <f t="shared" si="144"/>
        <v>0</v>
      </c>
      <c r="DR241" s="9">
        <f t="shared" si="145"/>
        <v>0</v>
      </c>
      <c r="DS241" s="9">
        <f t="shared" si="146"/>
        <v>0</v>
      </c>
      <c r="DT241" s="10">
        <f t="shared" si="147"/>
        <v>0</v>
      </c>
      <c r="DU241" s="10">
        <f t="shared" si="148"/>
        <v>0</v>
      </c>
      <c r="DV241" s="9">
        <f t="shared" si="149"/>
        <v>0</v>
      </c>
      <c r="DW241" s="9">
        <f t="shared" si="150"/>
        <v>0</v>
      </c>
      <c r="DX241" s="9">
        <f t="shared" si="151"/>
        <v>0</v>
      </c>
      <c r="DY241" s="10">
        <f t="shared" si="152"/>
        <v>0</v>
      </c>
      <c r="DZ241" s="9">
        <f t="shared" si="153"/>
        <v>0</v>
      </c>
      <c r="EA241" s="10">
        <f t="shared" si="154"/>
        <v>0</v>
      </c>
      <c r="EB241" s="9">
        <f t="shared" si="155"/>
        <v>0</v>
      </c>
      <c r="EC241" s="9">
        <f t="shared" si="156"/>
        <v>1</v>
      </c>
      <c r="ED241" s="9">
        <f t="shared" si="157"/>
        <v>1</v>
      </c>
      <c r="EE241" s="9">
        <f t="shared" si="158"/>
        <v>0</v>
      </c>
      <c r="EF241" s="9">
        <v>1</v>
      </c>
      <c r="EG241" s="9">
        <f t="shared" si="159"/>
        <v>0</v>
      </c>
      <c r="EH241" s="9">
        <f t="shared" si="160"/>
        <v>0</v>
      </c>
      <c r="EI241" s="9">
        <f t="shared" si="161"/>
        <v>0</v>
      </c>
      <c r="EJ241" s="9">
        <f t="shared" si="162"/>
        <v>0</v>
      </c>
      <c r="EK241" s="9">
        <f t="shared" si="163"/>
        <v>1</v>
      </c>
      <c r="EL241" s="9">
        <f t="shared" si="164"/>
        <v>0</v>
      </c>
      <c r="EM241" s="9">
        <f t="shared" si="165"/>
        <v>0</v>
      </c>
      <c r="EN241" s="9">
        <f t="shared" si="166"/>
        <v>1</v>
      </c>
      <c r="EO241" s="9">
        <f t="shared" si="167"/>
        <v>0</v>
      </c>
      <c r="EP241" s="9">
        <f t="shared" si="168"/>
        <v>1</v>
      </c>
      <c r="EQ241" s="9">
        <f t="shared" si="169"/>
        <v>0</v>
      </c>
      <c r="ER241" s="9">
        <f t="shared" si="170"/>
        <v>0</v>
      </c>
      <c r="ES241" s="9">
        <f t="shared" si="171"/>
        <v>0</v>
      </c>
      <c r="ET241" s="10">
        <f t="shared" si="172"/>
        <v>0</v>
      </c>
      <c r="EU241" s="10">
        <f t="shared" si="173"/>
        <v>0</v>
      </c>
      <c r="EV241" s="10">
        <f t="shared" si="174"/>
        <v>0</v>
      </c>
      <c r="EW241" s="10">
        <f t="shared" si="175"/>
        <v>1</v>
      </c>
      <c r="EX241" s="10">
        <f t="shared" si="176"/>
        <v>0</v>
      </c>
      <c r="EY241" s="10">
        <f t="shared" si="177"/>
        <v>0</v>
      </c>
      <c r="EZ241" s="10">
        <f t="shared" si="178"/>
        <v>1</v>
      </c>
      <c r="FA241" s="10">
        <f t="shared" si="179"/>
        <v>0</v>
      </c>
      <c r="FB241" s="10">
        <f t="shared" si="180"/>
        <v>0</v>
      </c>
      <c r="FC241" s="10">
        <f t="shared" si="181"/>
        <v>0</v>
      </c>
      <c r="FD241" s="10">
        <f t="shared" si="182"/>
        <v>0</v>
      </c>
      <c r="FE241" s="10">
        <f t="shared" si="183"/>
        <v>0</v>
      </c>
    </row>
    <row r="242" spans="1:161">
      <c r="A242" t="s">
        <v>932</v>
      </c>
      <c r="D242">
        <v>0</v>
      </c>
      <c r="E242">
        <v>0</v>
      </c>
      <c r="F242" t="s">
        <v>933</v>
      </c>
      <c r="G242" t="s">
        <v>934</v>
      </c>
      <c r="H242" t="s">
        <v>932</v>
      </c>
      <c r="I242" s="8"/>
      <c r="J242" s="7" t="s">
        <v>896</v>
      </c>
      <c r="K242" s="7" t="s">
        <v>896</v>
      </c>
      <c r="L242" s="8">
        <v>0</v>
      </c>
      <c r="M242" s="8">
        <v>0</v>
      </c>
      <c r="N242" s="8">
        <v>1</v>
      </c>
      <c r="O242" s="8">
        <v>0</v>
      </c>
      <c r="P242" s="8">
        <v>1</v>
      </c>
      <c r="Q242" s="8">
        <v>0</v>
      </c>
      <c r="R242" s="8">
        <v>1</v>
      </c>
      <c r="S242" s="8">
        <v>0</v>
      </c>
      <c r="T242" s="8">
        <v>0</v>
      </c>
      <c r="U242" s="8">
        <v>0</v>
      </c>
      <c r="V242" s="8">
        <v>0</v>
      </c>
      <c r="W242" s="8">
        <v>1</v>
      </c>
      <c r="X242" s="8">
        <v>0</v>
      </c>
      <c r="Y242" s="8">
        <v>0</v>
      </c>
      <c r="Z242" s="8">
        <v>0</v>
      </c>
      <c r="AA242" s="8">
        <v>0</v>
      </c>
      <c r="AB242" s="7" t="s">
        <v>896</v>
      </c>
      <c r="AC242" s="1">
        <v>0</v>
      </c>
      <c r="AD242" s="1">
        <v>0</v>
      </c>
      <c r="AE242" s="7" t="s">
        <v>896</v>
      </c>
      <c r="AF242" s="8"/>
      <c r="AG242" s="8"/>
      <c r="AH242" s="7" t="s">
        <v>896</v>
      </c>
      <c r="AI242" s="8"/>
      <c r="AJ242" s="8"/>
      <c r="AK242" s="8"/>
      <c r="AL242" s="8"/>
      <c r="AM242" s="8"/>
      <c r="AN242" s="8"/>
      <c r="AO242" s="36" t="s">
        <v>896</v>
      </c>
      <c r="AP242" s="36" t="s">
        <v>896</v>
      </c>
      <c r="AQ242" s="36" t="s">
        <v>896</v>
      </c>
      <c r="AR242" s="36" t="s">
        <v>896</v>
      </c>
      <c r="AS242" s="36" t="s">
        <v>896</v>
      </c>
      <c r="AT242" s="36" t="s">
        <v>896</v>
      </c>
      <c r="AU242" s="36" t="s">
        <v>896</v>
      </c>
      <c r="AV242" s="36" t="s">
        <v>896</v>
      </c>
      <c r="AW242" s="36" t="s">
        <v>896</v>
      </c>
      <c r="AX242" s="36" t="s">
        <v>896</v>
      </c>
      <c r="AY242" s="36" t="s">
        <v>896</v>
      </c>
      <c r="AZ242" s="36" t="s">
        <v>896</v>
      </c>
      <c r="BA242" s="36" t="s">
        <v>896</v>
      </c>
      <c r="BB242" s="36" t="s">
        <v>896</v>
      </c>
      <c r="BC242" s="36" t="s">
        <v>896</v>
      </c>
      <c r="BD242" s="36" t="s">
        <v>896</v>
      </c>
      <c r="BE242" s="36" t="s">
        <v>896</v>
      </c>
      <c r="BF242" s="36" t="s">
        <v>896</v>
      </c>
      <c r="BG242" s="36" t="s">
        <v>896</v>
      </c>
      <c r="BH242" s="36" t="s">
        <v>896</v>
      </c>
      <c r="BI242" s="36" t="s">
        <v>896</v>
      </c>
      <c r="BJ242" s="36" t="s">
        <v>896</v>
      </c>
      <c r="BK242" s="36" t="s">
        <v>896</v>
      </c>
      <c r="BL242" s="36" t="s">
        <v>896</v>
      </c>
      <c r="BM242" s="8"/>
      <c r="BN242" s="8" t="s">
        <v>896</v>
      </c>
      <c r="BO242" t="s">
        <v>932</v>
      </c>
      <c r="BP242" s="8">
        <v>0</v>
      </c>
      <c r="BQ242" s="8">
        <v>0</v>
      </c>
      <c r="BR242" s="8"/>
      <c r="BS242" s="8">
        <v>0</v>
      </c>
      <c r="BT242" s="8"/>
      <c r="BU242" s="8"/>
      <c r="BV242" s="8"/>
      <c r="BW242" s="8"/>
      <c r="BX242" s="8">
        <v>1.7703091448505376E-7</v>
      </c>
      <c r="BY242" s="8"/>
      <c r="BZ242" s="8"/>
      <c r="CA242" s="7" t="s">
        <v>896</v>
      </c>
      <c r="CB242" s="8"/>
      <c r="CC242" s="8"/>
      <c r="CD242" s="8"/>
      <c r="CE242" s="8"/>
      <c r="CF242" s="8"/>
      <c r="CG242" s="8"/>
      <c r="CH242" s="8">
        <v>0</v>
      </c>
      <c r="CI242" s="8" t="s">
        <v>1138</v>
      </c>
      <c r="CJ242" s="8">
        <v>0</v>
      </c>
      <c r="CK242" s="8">
        <v>0</v>
      </c>
      <c r="CL242" s="8">
        <v>0</v>
      </c>
      <c r="CM242" s="8">
        <v>0</v>
      </c>
      <c r="CN242" s="8">
        <v>0</v>
      </c>
      <c r="CO242" s="8">
        <v>0</v>
      </c>
      <c r="CP242" s="8">
        <v>0</v>
      </c>
      <c r="CQ242" s="8">
        <v>0</v>
      </c>
      <c r="CR242" s="8">
        <v>0</v>
      </c>
      <c r="CS242" s="8">
        <v>0</v>
      </c>
      <c r="CT242" s="8">
        <v>0</v>
      </c>
      <c r="CU242" s="8">
        <v>0</v>
      </c>
      <c r="CV242" s="8">
        <v>0</v>
      </c>
      <c r="CW242" s="8">
        <v>1</v>
      </c>
      <c r="CX242" s="8">
        <v>0</v>
      </c>
      <c r="CY242" s="8">
        <v>0</v>
      </c>
      <c r="CZ242" s="9" t="str">
        <f>IFERROR(VLOOKUP(A242,'FSI2020 Results'!B:H,4,0),"")</f>
        <v/>
      </c>
      <c r="DA242" s="9" t="str">
        <f>IFERROR(VLOOKUP(A242,'FSI2020 Results'!B:H,5,0),"")</f>
        <v/>
      </c>
      <c r="DB242" s="9" t="str">
        <f>IFERROR(VLOOKUP(A242,'FSI2020 Results'!B:H,6,0),"")</f>
        <v/>
      </c>
      <c r="DC242" s="9" t="str">
        <f>IFERROR(VLOOKUP($A242,'SS2020'!$A:$AB,24,0),"")</f>
        <v/>
      </c>
      <c r="DD242" s="9" t="str">
        <f>IFERROR(VLOOKUP($A242,'SS2020'!$A:$AB,25,0),"")</f>
        <v/>
      </c>
      <c r="DE242" s="9" t="str">
        <f>IFERROR(VLOOKUP($A242,'SS2020'!$A:$AB,26,0),"")</f>
        <v/>
      </c>
      <c r="DF242" s="9" t="str">
        <f>IFERROR(VLOOKUP($A242,'SS2020'!$A:$AB,27,0),"")</f>
        <v/>
      </c>
      <c r="DG242" s="39" t="str">
        <f>IFERROR(VLOOKUP(A242,'GSW2020'!A:D,4,0),"")</f>
        <v/>
      </c>
      <c r="DH242" s="9" t="str">
        <f>IFERROR(VLOOKUP(A242,'GSW2020'!A:E,5,0),"")</f>
        <v/>
      </c>
      <c r="DI242" s="9">
        <f t="shared" si="138"/>
        <v>1</v>
      </c>
      <c r="DJ242" s="9">
        <f t="shared" si="139"/>
        <v>0</v>
      </c>
      <c r="DK242" s="9" t="str">
        <f>IFERROR(IF(INDEX('FSI2020 Results'!A:A,MATCH('Country characteristics'!A218,'FSI2020 Results'!B:B,0))&lt;11,1,0),"")</f>
        <v/>
      </c>
      <c r="DL242" s="9" t="str">
        <f>IFERROR(IF(INDEX('FSI2020 Results'!A:A,MATCH('Country characteristics'!A218,'FSI2020 Results'!B:B,0))&lt;16,1,0),"")</f>
        <v/>
      </c>
      <c r="DM242" s="10">
        <f t="shared" si="140"/>
        <v>0</v>
      </c>
      <c r="DN242" s="9">
        <f t="shared" si="141"/>
        <v>0</v>
      </c>
      <c r="DO242" s="9">
        <f t="shared" si="142"/>
        <v>1</v>
      </c>
      <c r="DP242" s="10">
        <f t="shared" si="143"/>
        <v>1</v>
      </c>
      <c r="DQ242" s="9">
        <f t="shared" si="144"/>
        <v>1</v>
      </c>
      <c r="DR242" s="9">
        <f t="shared" si="145"/>
        <v>0</v>
      </c>
      <c r="DS242" s="9">
        <f t="shared" si="146"/>
        <v>1</v>
      </c>
      <c r="DT242" s="10">
        <f t="shared" si="147"/>
        <v>0</v>
      </c>
      <c r="DU242" s="10">
        <f t="shared" si="148"/>
        <v>1</v>
      </c>
      <c r="DV242" s="9">
        <f t="shared" si="149"/>
        <v>1</v>
      </c>
      <c r="DW242" s="9">
        <f t="shared" si="150"/>
        <v>0</v>
      </c>
      <c r="DX242" s="9">
        <f t="shared" si="151"/>
        <v>1</v>
      </c>
      <c r="DY242" s="10">
        <f t="shared" si="152"/>
        <v>1</v>
      </c>
      <c r="DZ242" s="9">
        <f t="shared" si="153"/>
        <v>0</v>
      </c>
      <c r="EA242" s="10">
        <f t="shared" si="154"/>
        <v>0</v>
      </c>
      <c r="EB242" s="9">
        <f t="shared" si="155"/>
        <v>1</v>
      </c>
      <c r="EC242" s="9">
        <f t="shared" si="156"/>
        <v>0</v>
      </c>
      <c r="ED242" s="9">
        <f t="shared" si="157"/>
        <v>1</v>
      </c>
      <c r="EE242" s="9">
        <f t="shared" si="158"/>
        <v>1</v>
      </c>
      <c r="EF242" s="9">
        <v>1</v>
      </c>
      <c r="EG242" s="9">
        <f t="shared" si="159"/>
        <v>0</v>
      </c>
      <c r="EH242" s="9">
        <f t="shared" si="160"/>
        <v>0</v>
      </c>
      <c r="EI242" s="9">
        <f t="shared" si="161"/>
        <v>0</v>
      </c>
      <c r="EJ242" s="9">
        <f t="shared" si="162"/>
        <v>0</v>
      </c>
      <c r="EK242" s="9">
        <f t="shared" si="163"/>
        <v>0</v>
      </c>
      <c r="EL242" s="9">
        <f t="shared" si="164"/>
        <v>0</v>
      </c>
      <c r="EM242" s="9">
        <f t="shared" si="165"/>
        <v>0</v>
      </c>
      <c r="EN242" s="9">
        <f t="shared" si="166"/>
        <v>0</v>
      </c>
      <c r="EO242" s="9">
        <f t="shared" si="167"/>
        <v>0</v>
      </c>
      <c r="EP242" s="9">
        <f t="shared" si="168"/>
        <v>0</v>
      </c>
      <c r="EQ242" s="9">
        <f t="shared" si="169"/>
        <v>0</v>
      </c>
      <c r="ER242" s="9">
        <f t="shared" si="170"/>
        <v>0</v>
      </c>
      <c r="ES242" s="9">
        <f t="shared" si="171"/>
        <v>0</v>
      </c>
      <c r="ET242" s="10">
        <f t="shared" si="172"/>
        <v>0</v>
      </c>
      <c r="EU242" s="10">
        <f t="shared" si="173"/>
        <v>0</v>
      </c>
      <c r="EV242" s="10">
        <f t="shared" si="174"/>
        <v>0</v>
      </c>
      <c r="EW242" s="10">
        <f t="shared" si="175"/>
        <v>0</v>
      </c>
      <c r="EX242" s="10">
        <f t="shared" si="176"/>
        <v>0</v>
      </c>
      <c r="EY242" s="10">
        <f t="shared" si="177"/>
        <v>0</v>
      </c>
      <c r="EZ242" s="10">
        <f t="shared" si="178"/>
        <v>0</v>
      </c>
      <c r="FA242" s="10">
        <f t="shared" si="179"/>
        <v>0</v>
      </c>
      <c r="FB242" s="10">
        <f t="shared" si="180"/>
        <v>0</v>
      </c>
      <c r="FC242" s="10">
        <f t="shared" si="181"/>
        <v>1</v>
      </c>
      <c r="FD242" s="10">
        <f t="shared" si="182"/>
        <v>0</v>
      </c>
      <c r="FE242" s="10">
        <f t="shared" si="183"/>
        <v>0</v>
      </c>
    </row>
    <row r="243" spans="1:161">
      <c r="A243" t="s">
        <v>660</v>
      </c>
      <c r="D243">
        <v>0</v>
      </c>
      <c r="E243">
        <v>0</v>
      </c>
      <c r="F243" t="s">
        <v>661</v>
      </c>
      <c r="G243" t="s">
        <v>436</v>
      </c>
      <c r="H243" t="s">
        <v>660</v>
      </c>
      <c r="I243" s="8">
        <v>1</v>
      </c>
      <c r="J243" s="7" t="s">
        <v>1135</v>
      </c>
      <c r="K243" s="7" t="s">
        <v>1128</v>
      </c>
      <c r="L243" s="8">
        <v>0</v>
      </c>
      <c r="M243" s="8">
        <v>0</v>
      </c>
      <c r="N243" s="8">
        <v>0</v>
      </c>
      <c r="O243" s="8">
        <v>0</v>
      </c>
      <c r="P243" s="8">
        <v>0</v>
      </c>
      <c r="Q243" s="8">
        <v>0</v>
      </c>
      <c r="R243" s="8">
        <v>0</v>
      </c>
      <c r="S243" s="8">
        <v>0</v>
      </c>
      <c r="T243" s="8">
        <v>0</v>
      </c>
      <c r="U243" s="8">
        <v>0</v>
      </c>
      <c r="V243" s="8">
        <v>0</v>
      </c>
      <c r="W243" s="8">
        <v>0</v>
      </c>
      <c r="X243" s="8">
        <v>0</v>
      </c>
      <c r="Y243" s="8">
        <v>0</v>
      </c>
      <c r="Z243" s="8">
        <v>0</v>
      </c>
      <c r="AA243" s="8">
        <v>0</v>
      </c>
      <c r="AB243" s="7" t="s">
        <v>1135</v>
      </c>
      <c r="AC243" s="1">
        <v>1</v>
      </c>
      <c r="AD243" s="1">
        <v>0</v>
      </c>
      <c r="AE243" s="7" t="s">
        <v>1166</v>
      </c>
      <c r="AF243" s="8"/>
      <c r="AG243" s="8"/>
      <c r="AH243" s="7" t="s">
        <v>896</v>
      </c>
      <c r="AI243" s="8"/>
      <c r="AJ243" s="8"/>
      <c r="AK243" s="8"/>
      <c r="AL243" s="8"/>
      <c r="AM243" s="8"/>
      <c r="AN243" s="8"/>
      <c r="AO243" s="36" t="s">
        <v>896</v>
      </c>
      <c r="AP243" s="36" t="s">
        <v>896</v>
      </c>
      <c r="AQ243" s="36" t="s">
        <v>896</v>
      </c>
      <c r="AR243" s="36" t="s">
        <v>896</v>
      </c>
      <c r="AS243" s="36" t="s">
        <v>896</v>
      </c>
      <c r="AT243" s="36" t="s">
        <v>896</v>
      </c>
      <c r="AU243" s="36" t="s">
        <v>896</v>
      </c>
      <c r="AV243" s="36" t="s">
        <v>896</v>
      </c>
      <c r="AW243" s="36" t="s">
        <v>896</v>
      </c>
      <c r="AX243" s="36" t="s">
        <v>896</v>
      </c>
      <c r="AY243" s="36" t="s">
        <v>896</v>
      </c>
      <c r="AZ243" s="36" t="s">
        <v>896</v>
      </c>
      <c r="BA243" s="36" t="s">
        <v>896</v>
      </c>
      <c r="BB243" s="36" t="s">
        <v>896</v>
      </c>
      <c r="BC243" s="36" t="s">
        <v>896</v>
      </c>
      <c r="BD243" s="36" t="s">
        <v>896</v>
      </c>
      <c r="BE243" s="36" t="s">
        <v>896</v>
      </c>
      <c r="BF243" s="36" t="s">
        <v>896</v>
      </c>
      <c r="BG243" s="36" t="s">
        <v>896</v>
      </c>
      <c r="BH243" s="36" t="s">
        <v>896</v>
      </c>
      <c r="BI243" s="36" t="s">
        <v>896</v>
      </c>
      <c r="BJ243" s="36" t="s">
        <v>896</v>
      </c>
      <c r="BK243" s="36" t="s">
        <v>896</v>
      </c>
      <c r="BL243" s="36" t="s">
        <v>896</v>
      </c>
      <c r="BM243" s="8">
        <v>8.1799997133202851E-5</v>
      </c>
      <c r="BN243" s="8" t="s">
        <v>896</v>
      </c>
      <c r="BO243" t="s">
        <v>660</v>
      </c>
      <c r="BP243" s="8">
        <v>0</v>
      </c>
      <c r="BQ243" s="8">
        <v>0</v>
      </c>
      <c r="BR243" s="8">
        <v>0</v>
      </c>
      <c r="BS243" s="8">
        <v>0</v>
      </c>
      <c r="BT243" s="8"/>
      <c r="BU243" s="8"/>
      <c r="BV243" s="8"/>
      <c r="BW243" s="8"/>
      <c r="BX243" s="8">
        <v>3.8574994290804465E-7</v>
      </c>
      <c r="BY243" s="8"/>
      <c r="BZ243" s="8">
        <v>1</v>
      </c>
      <c r="CA243" s="7" t="s">
        <v>896</v>
      </c>
      <c r="CB243" s="8">
        <v>18740000000</v>
      </c>
      <c r="CC243" s="8"/>
      <c r="CD243" s="8"/>
      <c r="CE243" s="8"/>
      <c r="CF243" s="8"/>
      <c r="CG243" s="8">
        <v>2130000</v>
      </c>
      <c r="CH243" s="8">
        <v>0</v>
      </c>
      <c r="CI243" s="8" t="s">
        <v>1014</v>
      </c>
      <c r="CJ243" s="8">
        <v>0</v>
      </c>
      <c r="CK243" s="8">
        <v>0</v>
      </c>
      <c r="CL243" s="8">
        <v>0</v>
      </c>
      <c r="CM243" s="8">
        <v>0</v>
      </c>
      <c r="CN243" s="8">
        <v>0</v>
      </c>
      <c r="CO243" s="8">
        <v>0</v>
      </c>
      <c r="CP243" s="8">
        <v>0</v>
      </c>
      <c r="CQ243" s="8">
        <v>0</v>
      </c>
      <c r="CR243" s="8">
        <v>0</v>
      </c>
      <c r="CS243" s="8">
        <v>0</v>
      </c>
      <c r="CT243" s="8">
        <v>1</v>
      </c>
      <c r="CU243" s="8">
        <v>0</v>
      </c>
      <c r="CV243" s="8">
        <v>0</v>
      </c>
      <c r="CW243" s="8">
        <v>0</v>
      </c>
      <c r="CX243" s="8">
        <v>0</v>
      </c>
      <c r="CY243" s="8">
        <v>0</v>
      </c>
      <c r="CZ243" s="9" t="str">
        <f>IFERROR(VLOOKUP(A243,'FSI2020 Results'!B:H,4,0),"")</f>
        <v/>
      </c>
      <c r="DA243" s="9" t="str">
        <f>IFERROR(VLOOKUP(A243,'FSI2020 Results'!B:H,5,0),"")</f>
        <v/>
      </c>
      <c r="DB243" s="9" t="str">
        <f>IFERROR(VLOOKUP(A243,'FSI2020 Results'!B:H,6,0),"")</f>
        <v/>
      </c>
      <c r="DC243" s="9" t="str">
        <f>IFERROR(VLOOKUP($A243,'SS2020'!$A:$AB,24,0),"")</f>
        <v/>
      </c>
      <c r="DD243" s="9" t="str">
        <f>IFERROR(VLOOKUP($A243,'SS2020'!$A:$AB,25,0),"")</f>
        <v/>
      </c>
      <c r="DE243" s="9" t="str">
        <f>IFERROR(VLOOKUP($A243,'SS2020'!$A:$AB,26,0),"")</f>
        <v/>
      </c>
      <c r="DF243" s="9" t="str">
        <f>IFERROR(VLOOKUP($A243,'SS2020'!$A:$AB,27,0),"")</f>
        <v/>
      </c>
      <c r="DG243" s="39">
        <f>IFERROR(VLOOKUP(A243,'GSW2020'!A:D,4,0),"")</f>
        <v>4.0633904063724913E-6</v>
      </c>
      <c r="DH243" s="9">
        <f>IFERROR(VLOOKUP(A243,'GSW2020'!A:E,5,0),"")</f>
        <v>2130000</v>
      </c>
      <c r="DI243" s="9">
        <f t="shared" si="138"/>
        <v>1</v>
      </c>
      <c r="DJ243" s="9">
        <f t="shared" si="139"/>
        <v>0</v>
      </c>
      <c r="DK243" s="9" t="str">
        <f>IFERROR(IF(INDEX('FSI2020 Results'!A:A,MATCH('Country characteristics'!A220,'FSI2020 Results'!B:B,0))&lt;11,1,0),"")</f>
        <v/>
      </c>
      <c r="DL243" s="9" t="str">
        <f>IFERROR(IF(INDEX('FSI2020 Results'!A:A,MATCH('Country characteristics'!A220,'FSI2020 Results'!B:B,0))&lt;16,1,0),"")</f>
        <v/>
      </c>
      <c r="DM243" s="10">
        <f t="shared" si="140"/>
        <v>0</v>
      </c>
      <c r="DN243" s="9">
        <f t="shared" si="141"/>
        <v>0</v>
      </c>
      <c r="DO243" s="9">
        <f t="shared" si="142"/>
        <v>0</v>
      </c>
      <c r="DP243" s="10">
        <f t="shared" si="143"/>
        <v>0</v>
      </c>
      <c r="DQ243" s="9">
        <f t="shared" si="144"/>
        <v>0</v>
      </c>
      <c r="DR243" s="9">
        <f t="shared" si="145"/>
        <v>0</v>
      </c>
      <c r="DS243" s="9">
        <f t="shared" si="146"/>
        <v>0</v>
      </c>
      <c r="DT243" s="10">
        <f t="shared" si="147"/>
        <v>0</v>
      </c>
      <c r="DU243" s="10">
        <f t="shared" si="148"/>
        <v>0</v>
      </c>
      <c r="DV243" s="9">
        <f t="shared" si="149"/>
        <v>0</v>
      </c>
      <c r="DW243" s="9">
        <f t="shared" si="150"/>
        <v>0</v>
      </c>
      <c r="DX243" s="9">
        <f t="shared" si="151"/>
        <v>0</v>
      </c>
      <c r="DY243" s="10">
        <f t="shared" si="152"/>
        <v>0</v>
      </c>
      <c r="DZ243" s="9">
        <f t="shared" si="153"/>
        <v>0</v>
      </c>
      <c r="EA243" s="10">
        <f t="shared" si="154"/>
        <v>0</v>
      </c>
      <c r="EB243" s="9">
        <f t="shared" si="155"/>
        <v>0</v>
      </c>
      <c r="EC243" s="9">
        <f t="shared" si="156"/>
        <v>1</v>
      </c>
      <c r="ED243" s="9">
        <f t="shared" si="157"/>
        <v>1</v>
      </c>
      <c r="EE243" s="9">
        <f t="shared" si="158"/>
        <v>0</v>
      </c>
      <c r="EF243" s="9">
        <v>1</v>
      </c>
      <c r="EG243" s="9">
        <f t="shared" si="159"/>
        <v>0</v>
      </c>
      <c r="EH243" s="9">
        <f t="shared" si="160"/>
        <v>0</v>
      </c>
      <c r="EI243" s="9">
        <f t="shared" si="161"/>
        <v>0</v>
      </c>
      <c r="EJ243" s="9">
        <f t="shared" si="162"/>
        <v>0</v>
      </c>
      <c r="EK243" s="9">
        <f t="shared" si="163"/>
        <v>1</v>
      </c>
      <c r="EL243" s="9">
        <f t="shared" si="164"/>
        <v>0</v>
      </c>
      <c r="EM243" s="9">
        <f t="shared" si="165"/>
        <v>0</v>
      </c>
      <c r="EN243" s="9">
        <f t="shared" si="166"/>
        <v>1</v>
      </c>
      <c r="EO243" s="9">
        <f t="shared" si="167"/>
        <v>0</v>
      </c>
      <c r="EP243" s="9">
        <f t="shared" si="168"/>
        <v>1</v>
      </c>
      <c r="EQ243" s="9">
        <f t="shared" si="169"/>
        <v>0</v>
      </c>
      <c r="ER243" s="9">
        <f t="shared" si="170"/>
        <v>0</v>
      </c>
      <c r="ES243" s="9">
        <f t="shared" si="171"/>
        <v>0</v>
      </c>
      <c r="ET243" s="10">
        <f t="shared" si="172"/>
        <v>0</v>
      </c>
      <c r="EU243" s="10">
        <f t="shared" si="173"/>
        <v>0</v>
      </c>
      <c r="EV243" s="10">
        <f t="shared" si="174"/>
        <v>0</v>
      </c>
      <c r="EW243" s="10">
        <f t="shared" si="175"/>
        <v>0</v>
      </c>
      <c r="EX243" s="10">
        <f t="shared" si="176"/>
        <v>0</v>
      </c>
      <c r="EY243" s="10">
        <f t="shared" si="177"/>
        <v>0</v>
      </c>
      <c r="EZ243" s="10">
        <f t="shared" si="178"/>
        <v>1</v>
      </c>
      <c r="FA243" s="10">
        <f t="shared" si="179"/>
        <v>0</v>
      </c>
      <c r="FB243" s="10">
        <f t="shared" si="180"/>
        <v>0</v>
      </c>
      <c r="FC243" s="10">
        <f t="shared" si="181"/>
        <v>0</v>
      </c>
      <c r="FD243" s="10">
        <f t="shared" si="182"/>
        <v>0</v>
      </c>
      <c r="FE243" s="10">
        <f t="shared" si="183"/>
        <v>0</v>
      </c>
    </row>
    <row r="244" spans="1:161">
      <c r="A244" s="7" t="s">
        <v>935</v>
      </c>
      <c r="D244">
        <v>0</v>
      </c>
      <c r="E244">
        <v>0</v>
      </c>
      <c r="F244" s="7" t="s">
        <v>896</v>
      </c>
      <c r="H244" s="7" t="s">
        <v>935</v>
      </c>
      <c r="I244" s="8"/>
      <c r="J244" s="7" t="s">
        <v>896</v>
      </c>
      <c r="K244" s="7" t="s">
        <v>896</v>
      </c>
      <c r="L244" s="8">
        <v>0</v>
      </c>
      <c r="M244" s="8">
        <v>0</v>
      </c>
      <c r="N244" s="8">
        <v>0</v>
      </c>
      <c r="O244" s="8">
        <v>0</v>
      </c>
      <c r="P244" s="8">
        <v>0</v>
      </c>
      <c r="Q244" s="8">
        <v>0</v>
      </c>
      <c r="R244" s="8">
        <v>0</v>
      </c>
      <c r="S244" s="8">
        <v>0</v>
      </c>
      <c r="T244" s="8">
        <v>0</v>
      </c>
      <c r="U244" s="8">
        <v>0</v>
      </c>
      <c r="V244" s="8">
        <v>0</v>
      </c>
      <c r="W244" s="8">
        <v>0</v>
      </c>
      <c r="X244" s="8">
        <v>0</v>
      </c>
      <c r="Y244" s="8">
        <v>0</v>
      </c>
      <c r="Z244" s="8">
        <v>0</v>
      </c>
      <c r="AA244" s="8">
        <v>0</v>
      </c>
      <c r="AB244" s="7" t="s">
        <v>896</v>
      </c>
      <c r="AC244" s="1">
        <v>0</v>
      </c>
      <c r="AD244" s="1">
        <v>0</v>
      </c>
      <c r="AE244" s="7" t="s">
        <v>896</v>
      </c>
      <c r="AF244" s="8"/>
      <c r="AG244" s="8"/>
      <c r="AH244" s="7" t="s">
        <v>896</v>
      </c>
      <c r="AI244" s="8"/>
      <c r="AJ244" s="8"/>
      <c r="AK244" s="8"/>
      <c r="AL244" s="8"/>
      <c r="AM244" s="8"/>
      <c r="AN244" s="8"/>
      <c r="AO244" s="36" t="s">
        <v>896</v>
      </c>
      <c r="AP244" s="36" t="s">
        <v>896</v>
      </c>
      <c r="AQ244" s="36" t="s">
        <v>896</v>
      </c>
      <c r="AR244" s="36" t="s">
        <v>896</v>
      </c>
      <c r="AS244" s="36" t="s">
        <v>896</v>
      </c>
      <c r="AT244" s="36" t="s">
        <v>896</v>
      </c>
      <c r="AU244" s="36" t="s">
        <v>896</v>
      </c>
      <c r="AV244" s="36" t="s">
        <v>896</v>
      </c>
      <c r="AW244" s="36" t="s">
        <v>896</v>
      </c>
      <c r="AX244" s="36" t="s">
        <v>896</v>
      </c>
      <c r="AY244" s="36" t="s">
        <v>896</v>
      </c>
      <c r="AZ244" s="36" t="s">
        <v>896</v>
      </c>
      <c r="BA244" s="36" t="s">
        <v>896</v>
      </c>
      <c r="BB244" s="36" t="s">
        <v>896</v>
      </c>
      <c r="BC244" s="36" t="s">
        <v>896</v>
      </c>
      <c r="BD244" s="36" t="s">
        <v>896</v>
      </c>
      <c r="BE244" s="36" t="s">
        <v>896</v>
      </c>
      <c r="BF244" s="36" t="s">
        <v>896</v>
      </c>
      <c r="BG244" s="36" t="s">
        <v>896</v>
      </c>
      <c r="BH244" s="36" t="s">
        <v>896</v>
      </c>
      <c r="BI244" s="36" t="s">
        <v>896</v>
      </c>
      <c r="BJ244" s="36" t="s">
        <v>896</v>
      </c>
      <c r="BK244" s="36" t="s">
        <v>896</v>
      </c>
      <c r="BL244" s="36" t="s">
        <v>896</v>
      </c>
      <c r="BM244" s="8"/>
      <c r="BN244" s="8" t="s">
        <v>896</v>
      </c>
      <c r="BO244" s="7" t="s">
        <v>935</v>
      </c>
      <c r="BP244" s="8">
        <v>0</v>
      </c>
      <c r="BQ244" s="8">
        <v>0</v>
      </c>
      <c r="BR244" s="8"/>
      <c r="BS244" s="8">
        <v>0</v>
      </c>
      <c r="BT244" s="8"/>
      <c r="BU244" s="8"/>
      <c r="BV244" s="8"/>
      <c r="BW244" s="8"/>
      <c r="BX244" s="8"/>
      <c r="BY244" s="8"/>
      <c r="BZ244" s="8"/>
      <c r="CA244" s="7" t="s">
        <v>896</v>
      </c>
      <c r="CB244" s="8"/>
      <c r="CC244" s="8"/>
      <c r="CD244" s="8"/>
      <c r="CE244" s="8"/>
      <c r="CF244" s="8"/>
      <c r="CG244" s="8"/>
      <c r="CH244" s="8">
        <v>0</v>
      </c>
      <c r="CI244" s="8" t="s">
        <v>896</v>
      </c>
      <c r="CJ244" s="8" t="s">
        <v>896</v>
      </c>
      <c r="CK244" s="8" t="s">
        <v>896</v>
      </c>
      <c r="CL244" s="8" t="s">
        <v>896</v>
      </c>
      <c r="CM244" s="8" t="s">
        <v>896</v>
      </c>
      <c r="CN244" s="8" t="s">
        <v>896</v>
      </c>
      <c r="CO244" s="8" t="s">
        <v>896</v>
      </c>
      <c r="CP244" s="8" t="s">
        <v>896</v>
      </c>
      <c r="CQ244" s="8" t="s">
        <v>896</v>
      </c>
      <c r="CR244" s="8" t="s">
        <v>896</v>
      </c>
      <c r="CS244" s="8" t="s">
        <v>896</v>
      </c>
      <c r="CT244" s="8" t="s">
        <v>896</v>
      </c>
      <c r="CU244" s="8" t="s">
        <v>896</v>
      </c>
      <c r="CV244" s="8" t="s">
        <v>896</v>
      </c>
      <c r="CW244" s="8" t="s">
        <v>896</v>
      </c>
      <c r="CX244" s="8" t="s">
        <v>896</v>
      </c>
      <c r="CY244" s="8" t="s">
        <v>896</v>
      </c>
      <c r="CZ244" s="9" t="str">
        <f>IFERROR(VLOOKUP(A244,'FSI2020 Results'!B:H,4,0),"")</f>
        <v/>
      </c>
      <c r="DA244" s="9" t="str">
        <f>IFERROR(VLOOKUP(A244,'FSI2020 Results'!B:H,5,0),"")</f>
        <v/>
      </c>
      <c r="DB244" s="9" t="str">
        <f>IFERROR(VLOOKUP(A244,'FSI2020 Results'!B:H,6,0),"")</f>
        <v/>
      </c>
      <c r="DC244" s="9" t="str">
        <f>IFERROR(VLOOKUP($A244,'SS2020'!$A:$AB,24,0),"")</f>
        <v/>
      </c>
      <c r="DD244" s="9" t="str">
        <f>IFERROR(VLOOKUP($A244,'SS2020'!$A:$AB,25,0),"")</f>
        <v/>
      </c>
      <c r="DE244" s="9" t="str">
        <f>IFERROR(VLOOKUP($A244,'SS2020'!$A:$AB,26,0),"")</f>
        <v/>
      </c>
      <c r="DF244" s="9" t="str">
        <f>IFERROR(VLOOKUP($A244,'SS2020'!$A:$AB,27,0),"")</f>
        <v/>
      </c>
      <c r="DG244" s="39" t="str">
        <f>IFERROR(VLOOKUP(A244,'GSW2020'!A:D,4,0),"")</f>
        <v/>
      </c>
      <c r="DH244" s="9" t="str">
        <f>IFERROR(VLOOKUP(A244,'GSW2020'!A:E,5,0),"")</f>
        <v/>
      </c>
      <c r="DI244" s="9">
        <f t="shared" si="138"/>
        <v>1</v>
      </c>
      <c r="DJ244" s="9">
        <f t="shared" si="139"/>
        <v>0</v>
      </c>
      <c r="DK244" s="9" t="str">
        <f>IFERROR(IF(INDEX('FSI2020 Results'!A:A,MATCH('Country characteristics'!A221,'FSI2020 Results'!B:B,0))&lt;11,1,0),"")</f>
        <v/>
      </c>
      <c r="DL244" s="9" t="str">
        <f>IFERROR(IF(INDEX('FSI2020 Results'!A:A,MATCH('Country characteristics'!A221,'FSI2020 Results'!B:B,0))&lt;16,1,0),"")</f>
        <v/>
      </c>
      <c r="DM244" s="10">
        <f t="shared" si="140"/>
        <v>0</v>
      </c>
      <c r="DN244" s="9">
        <f t="shared" si="141"/>
        <v>0</v>
      </c>
      <c r="DO244" s="9">
        <f t="shared" si="142"/>
        <v>0</v>
      </c>
      <c r="DP244" s="10">
        <f t="shared" si="143"/>
        <v>0</v>
      </c>
      <c r="DQ244" s="9">
        <f t="shared" si="144"/>
        <v>0</v>
      </c>
      <c r="DR244" s="9">
        <f t="shared" si="145"/>
        <v>0</v>
      </c>
      <c r="DS244" s="9">
        <f t="shared" si="146"/>
        <v>0</v>
      </c>
      <c r="DT244" s="10">
        <f t="shared" si="147"/>
        <v>0</v>
      </c>
      <c r="DU244" s="10">
        <f t="shared" si="148"/>
        <v>0</v>
      </c>
      <c r="DV244" s="9">
        <f t="shared" si="149"/>
        <v>0</v>
      </c>
      <c r="DW244" s="9">
        <f t="shared" si="150"/>
        <v>0</v>
      </c>
      <c r="DX244" s="9">
        <f t="shared" si="151"/>
        <v>0</v>
      </c>
      <c r="DY244" s="10">
        <f t="shared" si="152"/>
        <v>0</v>
      </c>
      <c r="DZ244" s="9">
        <f t="shared" si="153"/>
        <v>0</v>
      </c>
      <c r="EA244" s="10">
        <f t="shared" si="154"/>
        <v>0</v>
      </c>
      <c r="EB244" s="9">
        <f t="shared" si="155"/>
        <v>0</v>
      </c>
      <c r="EC244" s="9">
        <f t="shared" si="156"/>
        <v>1</v>
      </c>
      <c r="ED244" s="9">
        <f t="shared" si="157"/>
        <v>1</v>
      </c>
      <c r="EE244" s="9">
        <f t="shared" si="158"/>
        <v>0</v>
      </c>
      <c r="EF244" s="9">
        <v>1</v>
      </c>
      <c r="EG244" s="9">
        <f t="shared" si="159"/>
        <v>0</v>
      </c>
      <c r="EH244" s="9">
        <f t="shared" si="160"/>
        <v>0</v>
      </c>
      <c r="EI244" s="9">
        <f t="shared" si="161"/>
        <v>0</v>
      </c>
      <c r="EJ244" s="9">
        <f t="shared" si="162"/>
        <v>0</v>
      </c>
      <c r="EK244" s="9">
        <f t="shared" si="163"/>
        <v>0</v>
      </c>
      <c r="EL244" s="9">
        <f t="shared" si="164"/>
        <v>0</v>
      </c>
      <c r="EM244" s="9">
        <f t="shared" si="165"/>
        <v>0</v>
      </c>
      <c r="EN244" s="9">
        <f t="shared" si="166"/>
        <v>0</v>
      </c>
      <c r="EO244" s="9">
        <f t="shared" si="167"/>
        <v>0</v>
      </c>
      <c r="EP244" s="9">
        <f t="shared" si="168"/>
        <v>0</v>
      </c>
      <c r="EQ244" s="9">
        <f t="shared" si="169"/>
        <v>0</v>
      </c>
      <c r="ER244" s="9">
        <f t="shared" si="170"/>
        <v>0</v>
      </c>
      <c r="ES244" s="9">
        <f t="shared" si="171"/>
        <v>0</v>
      </c>
      <c r="ET244" s="10" t="str">
        <f t="shared" si="172"/>
        <v/>
      </c>
      <c r="EU244" s="10" t="str">
        <f t="shared" si="173"/>
        <v/>
      </c>
      <c r="EV244" s="10" t="str">
        <f t="shared" si="174"/>
        <v/>
      </c>
      <c r="EW244" s="10" t="str">
        <f t="shared" si="175"/>
        <v/>
      </c>
      <c r="EX244" s="10" t="str">
        <f t="shared" si="176"/>
        <v/>
      </c>
      <c r="EY244" s="10" t="str">
        <f t="shared" si="177"/>
        <v/>
      </c>
      <c r="EZ244" s="10" t="str">
        <f t="shared" si="178"/>
        <v/>
      </c>
      <c r="FA244" s="10" t="str">
        <f t="shared" si="179"/>
        <v/>
      </c>
      <c r="FB244" s="10" t="str">
        <f t="shared" si="180"/>
        <v/>
      </c>
      <c r="FC244" s="10" t="str">
        <f t="shared" si="181"/>
        <v/>
      </c>
      <c r="FD244" s="10" t="str">
        <f t="shared" si="182"/>
        <v/>
      </c>
      <c r="FE244" s="10" t="str">
        <f t="shared" si="183"/>
        <v/>
      </c>
    </row>
    <row r="245" spans="1:161">
      <c r="A245" s="7" t="s">
        <v>936</v>
      </c>
      <c r="D245">
        <v>0</v>
      </c>
      <c r="E245">
        <v>0</v>
      </c>
      <c r="F245" s="7" t="s">
        <v>896</v>
      </c>
      <c r="H245" s="7" t="s">
        <v>936</v>
      </c>
      <c r="I245" s="8"/>
      <c r="J245" s="7" t="s">
        <v>896</v>
      </c>
      <c r="K245" s="7" t="s">
        <v>896</v>
      </c>
      <c r="L245" s="8">
        <v>0</v>
      </c>
      <c r="M245" s="8">
        <v>0</v>
      </c>
      <c r="N245" s="8">
        <v>0</v>
      </c>
      <c r="O245" s="8">
        <v>0</v>
      </c>
      <c r="P245" s="8">
        <v>0</v>
      </c>
      <c r="Q245" s="8">
        <v>0</v>
      </c>
      <c r="R245" s="8">
        <v>0</v>
      </c>
      <c r="S245" s="8">
        <v>0</v>
      </c>
      <c r="T245" s="8">
        <v>0</v>
      </c>
      <c r="U245" s="8">
        <v>0</v>
      </c>
      <c r="V245" s="8">
        <v>0</v>
      </c>
      <c r="W245" s="8">
        <v>0</v>
      </c>
      <c r="X245" s="8">
        <v>0</v>
      </c>
      <c r="Y245" s="8">
        <v>0</v>
      </c>
      <c r="Z245" s="8">
        <v>0</v>
      </c>
      <c r="AA245" s="8">
        <v>0</v>
      </c>
      <c r="AB245" s="7" t="s">
        <v>896</v>
      </c>
      <c r="AC245" s="1">
        <v>0</v>
      </c>
      <c r="AD245" s="1">
        <v>0</v>
      </c>
      <c r="AE245" s="7" t="s">
        <v>896</v>
      </c>
      <c r="AF245" s="8"/>
      <c r="AG245" s="8"/>
      <c r="AH245" s="7" t="s">
        <v>896</v>
      </c>
      <c r="AI245" s="8"/>
      <c r="AJ245" s="8"/>
      <c r="AK245" s="8"/>
      <c r="AL245" s="8"/>
      <c r="AM245" s="8"/>
      <c r="AN245" s="8"/>
      <c r="AO245" s="36" t="s">
        <v>896</v>
      </c>
      <c r="AP245" s="36" t="s">
        <v>896</v>
      </c>
      <c r="AQ245" s="36" t="s">
        <v>896</v>
      </c>
      <c r="AR245" s="36" t="s">
        <v>896</v>
      </c>
      <c r="AS245" s="36" t="s">
        <v>896</v>
      </c>
      <c r="AT245" s="36" t="s">
        <v>896</v>
      </c>
      <c r="AU245" s="36" t="s">
        <v>896</v>
      </c>
      <c r="AV245" s="36" t="s">
        <v>896</v>
      </c>
      <c r="AW245" s="36" t="s">
        <v>896</v>
      </c>
      <c r="AX245" s="36" t="s">
        <v>896</v>
      </c>
      <c r="AY245" s="36" t="s">
        <v>896</v>
      </c>
      <c r="AZ245" s="36" t="s">
        <v>896</v>
      </c>
      <c r="BA245" s="36" t="s">
        <v>896</v>
      </c>
      <c r="BB245" s="36" t="s">
        <v>896</v>
      </c>
      <c r="BC245" s="36" t="s">
        <v>896</v>
      </c>
      <c r="BD245" s="36" t="s">
        <v>896</v>
      </c>
      <c r="BE245" s="36" t="s">
        <v>896</v>
      </c>
      <c r="BF245" s="36" t="s">
        <v>896</v>
      </c>
      <c r="BG245" s="36" t="s">
        <v>896</v>
      </c>
      <c r="BH245" s="36" t="s">
        <v>896</v>
      </c>
      <c r="BI245" s="36" t="s">
        <v>896</v>
      </c>
      <c r="BJ245" s="36" t="s">
        <v>896</v>
      </c>
      <c r="BK245" s="36" t="s">
        <v>896</v>
      </c>
      <c r="BL245" s="36" t="s">
        <v>896</v>
      </c>
      <c r="BM245" s="8"/>
      <c r="BN245" s="8" t="s">
        <v>896</v>
      </c>
      <c r="BO245" s="7" t="s">
        <v>936</v>
      </c>
      <c r="BP245" s="8">
        <v>0</v>
      </c>
      <c r="BQ245" s="8">
        <v>0</v>
      </c>
      <c r="BR245" s="8"/>
      <c r="BS245" s="8">
        <v>0</v>
      </c>
      <c r="BT245" s="8"/>
      <c r="BU245" s="8"/>
      <c r="BV245" s="8"/>
      <c r="BW245" s="8"/>
      <c r="BX245" s="8"/>
      <c r="BY245" s="8"/>
      <c r="BZ245" s="8"/>
      <c r="CA245" s="7" t="s">
        <v>896</v>
      </c>
      <c r="CB245" s="8"/>
      <c r="CC245" s="8"/>
      <c r="CD245" s="8"/>
      <c r="CE245" s="8"/>
      <c r="CF245" s="8"/>
      <c r="CG245" s="8"/>
      <c r="CH245" s="8">
        <v>0</v>
      </c>
      <c r="CI245" s="8" t="s">
        <v>896</v>
      </c>
      <c r="CJ245" s="8" t="s">
        <v>896</v>
      </c>
      <c r="CK245" s="8" t="s">
        <v>896</v>
      </c>
      <c r="CL245" s="8" t="s">
        <v>896</v>
      </c>
      <c r="CM245" s="8" t="s">
        <v>896</v>
      </c>
      <c r="CN245" s="8" t="s">
        <v>896</v>
      </c>
      <c r="CO245" s="8" t="s">
        <v>896</v>
      </c>
      <c r="CP245" s="8" t="s">
        <v>896</v>
      </c>
      <c r="CQ245" s="8" t="s">
        <v>896</v>
      </c>
      <c r="CR245" s="8" t="s">
        <v>896</v>
      </c>
      <c r="CS245" s="8" t="s">
        <v>896</v>
      </c>
      <c r="CT245" s="8" t="s">
        <v>896</v>
      </c>
      <c r="CU245" s="8" t="s">
        <v>896</v>
      </c>
      <c r="CV245" s="8" t="s">
        <v>896</v>
      </c>
      <c r="CW245" s="8" t="s">
        <v>896</v>
      </c>
      <c r="CX245" s="8" t="s">
        <v>896</v>
      </c>
      <c r="CY245" s="8" t="s">
        <v>896</v>
      </c>
      <c r="CZ245" s="9" t="str">
        <f>IFERROR(VLOOKUP(A245,'FSI2020 Results'!B:H,4,0),"")</f>
        <v/>
      </c>
      <c r="DA245" s="9" t="str">
        <f>IFERROR(VLOOKUP(A245,'FSI2020 Results'!B:H,5,0),"")</f>
        <v/>
      </c>
      <c r="DB245" s="9" t="str">
        <f>IFERROR(VLOOKUP(A245,'FSI2020 Results'!B:H,6,0),"")</f>
        <v/>
      </c>
      <c r="DC245" s="9" t="str">
        <f>IFERROR(VLOOKUP($A245,'SS2020'!$A:$AB,24,0),"")</f>
        <v/>
      </c>
      <c r="DD245" s="9" t="str">
        <f>IFERROR(VLOOKUP($A245,'SS2020'!$A:$AB,25,0),"")</f>
        <v/>
      </c>
      <c r="DE245" s="9" t="str">
        <f>IFERROR(VLOOKUP($A245,'SS2020'!$A:$AB,26,0),"")</f>
        <v/>
      </c>
      <c r="DF245" s="9" t="str">
        <f>IFERROR(VLOOKUP($A245,'SS2020'!$A:$AB,27,0),"")</f>
        <v/>
      </c>
      <c r="DG245" s="39" t="str">
        <f>IFERROR(VLOOKUP(A245,'GSW2020'!A:D,4,0),"")</f>
        <v/>
      </c>
      <c r="DH245" s="9" t="str">
        <f>IFERROR(VLOOKUP(A245,'GSW2020'!A:E,5,0),"")</f>
        <v/>
      </c>
      <c r="DI245" s="9">
        <f t="shared" si="138"/>
        <v>1</v>
      </c>
      <c r="DJ245" s="9">
        <f t="shared" si="139"/>
        <v>0</v>
      </c>
      <c r="DK245" s="9" t="str">
        <f>IFERROR(IF(INDEX('FSI2020 Results'!A:A,MATCH('Country characteristics'!A222,'FSI2020 Results'!B:B,0))&lt;11,1,0),"")</f>
        <v/>
      </c>
      <c r="DL245" s="9" t="str">
        <f>IFERROR(IF(INDEX('FSI2020 Results'!A:A,MATCH('Country characteristics'!A222,'FSI2020 Results'!B:B,0))&lt;16,1,0),"")</f>
        <v/>
      </c>
      <c r="DM245" s="10">
        <f t="shared" si="140"/>
        <v>0</v>
      </c>
      <c r="DN245" s="9">
        <f t="shared" si="141"/>
        <v>0</v>
      </c>
      <c r="DO245" s="9">
        <f t="shared" si="142"/>
        <v>0</v>
      </c>
      <c r="DP245" s="10">
        <f t="shared" si="143"/>
        <v>0</v>
      </c>
      <c r="DQ245" s="9">
        <f t="shared" si="144"/>
        <v>0</v>
      </c>
      <c r="DR245" s="9">
        <f t="shared" si="145"/>
        <v>0</v>
      </c>
      <c r="DS245" s="9">
        <f t="shared" si="146"/>
        <v>0</v>
      </c>
      <c r="DT245" s="10">
        <f t="shared" si="147"/>
        <v>0</v>
      </c>
      <c r="DU245" s="10">
        <f t="shared" si="148"/>
        <v>0</v>
      </c>
      <c r="DV245" s="9">
        <f t="shared" si="149"/>
        <v>0</v>
      </c>
      <c r="DW245" s="9">
        <f t="shared" si="150"/>
        <v>0</v>
      </c>
      <c r="DX245" s="9">
        <f t="shared" si="151"/>
        <v>0</v>
      </c>
      <c r="DY245" s="10">
        <f t="shared" si="152"/>
        <v>0</v>
      </c>
      <c r="DZ245" s="9">
        <f t="shared" si="153"/>
        <v>0</v>
      </c>
      <c r="EA245" s="10">
        <f t="shared" si="154"/>
        <v>0</v>
      </c>
      <c r="EB245" s="9">
        <f t="shared" si="155"/>
        <v>0</v>
      </c>
      <c r="EC245" s="9">
        <f t="shared" si="156"/>
        <v>1</v>
      </c>
      <c r="ED245" s="9">
        <f t="shared" si="157"/>
        <v>1</v>
      </c>
      <c r="EE245" s="9">
        <f t="shared" si="158"/>
        <v>0</v>
      </c>
      <c r="EF245" s="9">
        <v>1</v>
      </c>
      <c r="EG245" s="9">
        <f t="shared" si="159"/>
        <v>0</v>
      </c>
      <c r="EH245" s="9">
        <f t="shared" si="160"/>
        <v>0</v>
      </c>
      <c r="EI245" s="9">
        <f t="shared" si="161"/>
        <v>0</v>
      </c>
      <c r="EJ245" s="9">
        <f t="shared" si="162"/>
        <v>0</v>
      </c>
      <c r="EK245" s="9">
        <f t="shared" si="163"/>
        <v>0</v>
      </c>
      <c r="EL245" s="9">
        <f t="shared" si="164"/>
        <v>0</v>
      </c>
      <c r="EM245" s="9">
        <f t="shared" si="165"/>
        <v>0</v>
      </c>
      <c r="EN245" s="9">
        <f t="shared" si="166"/>
        <v>0</v>
      </c>
      <c r="EO245" s="9">
        <f t="shared" si="167"/>
        <v>0</v>
      </c>
      <c r="EP245" s="9">
        <f t="shared" si="168"/>
        <v>0</v>
      </c>
      <c r="EQ245" s="9">
        <f t="shared" si="169"/>
        <v>0</v>
      </c>
      <c r="ER245" s="9">
        <f t="shared" si="170"/>
        <v>0</v>
      </c>
      <c r="ES245" s="9">
        <f t="shared" si="171"/>
        <v>0</v>
      </c>
      <c r="ET245" s="10" t="str">
        <f t="shared" si="172"/>
        <v/>
      </c>
      <c r="EU245" s="10" t="str">
        <f t="shared" si="173"/>
        <v/>
      </c>
      <c r="EV245" s="10" t="str">
        <f t="shared" si="174"/>
        <v/>
      </c>
      <c r="EW245" s="10" t="str">
        <f t="shared" si="175"/>
        <v/>
      </c>
      <c r="EX245" s="10" t="str">
        <f t="shared" si="176"/>
        <v/>
      </c>
      <c r="EY245" s="10" t="str">
        <f t="shared" si="177"/>
        <v/>
      </c>
      <c r="EZ245" s="10" t="str">
        <f t="shared" si="178"/>
        <v/>
      </c>
      <c r="FA245" s="10" t="str">
        <f t="shared" si="179"/>
        <v/>
      </c>
      <c r="FB245" s="10" t="str">
        <f t="shared" si="180"/>
        <v/>
      </c>
      <c r="FC245" s="10" t="str">
        <f t="shared" si="181"/>
        <v/>
      </c>
      <c r="FD245" s="10" t="str">
        <f t="shared" si="182"/>
        <v/>
      </c>
      <c r="FE245" s="10" t="str">
        <f t="shared" si="183"/>
        <v/>
      </c>
    </row>
    <row r="246" spans="1:161">
      <c r="A246" t="s">
        <v>937</v>
      </c>
      <c r="D246">
        <v>0</v>
      </c>
      <c r="E246">
        <v>0</v>
      </c>
      <c r="F246" t="s">
        <v>938</v>
      </c>
      <c r="G246" t="s">
        <v>939</v>
      </c>
      <c r="H246" t="s">
        <v>937</v>
      </c>
      <c r="I246" s="8"/>
      <c r="J246" s="7" t="s">
        <v>896</v>
      </c>
      <c r="K246" s="7" t="s">
        <v>896</v>
      </c>
      <c r="L246" s="8">
        <v>0</v>
      </c>
      <c r="M246" s="8">
        <v>0</v>
      </c>
      <c r="N246" s="8">
        <v>0</v>
      </c>
      <c r="O246" s="8">
        <v>0</v>
      </c>
      <c r="P246" s="8">
        <v>0</v>
      </c>
      <c r="Q246" s="8">
        <v>0</v>
      </c>
      <c r="R246" s="8">
        <v>0</v>
      </c>
      <c r="S246" s="8">
        <v>0</v>
      </c>
      <c r="T246" s="8">
        <v>0</v>
      </c>
      <c r="U246" s="8">
        <v>0</v>
      </c>
      <c r="V246" s="8">
        <v>0</v>
      </c>
      <c r="W246" s="8">
        <v>0</v>
      </c>
      <c r="X246" s="8">
        <v>0</v>
      </c>
      <c r="Y246" s="8">
        <v>0</v>
      </c>
      <c r="Z246" s="8">
        <v>0</v>
      </c>
      <c r="AA246" s="8">
        <v>0</v>
      </c>
      <c r="AB246" s="7" t="s">
        <v>1137</v>
      </c>
      <c r="AC246" s="1">
        <v>0</v>
      </c>
      <c r="AD246" s="1">
        <v>1</v>
      </c>
      <c r="AE246" s="7" t="s">
        <v>1133</v>
      </c>
      <c r="AF246" s="8"/>
      <c r="AG246" s="8"/>
      <c r="AH246" s="7" t="s">
        <v>896</v>
      </c>
      <c r="AI246" s="8"/>
      <c r="AJ246" s="8"/>
      <c r="AK246" s="8"/>
      <c r="AL246" s="8"/>
      <c r="AM246" s="8"/>
      <c r="AN246" s="8"/>
      <c r="AO246" s="36" t="s">
        <v>896</v>
      </c>
      <c r="AP246" s="36" t="s">
        <v>896</v>
      </c>
      <c r="AQ246" s="36" t="s">
        <v>896</v>
      </c>
      <c r="AR246" s="36" t="s">
        <v>896</v>
      </c>
      <c r="AS246" s="36" t="s">
        <v>896</v>
      </c>
      <c r="AT246" s="36" t="s">
        <v>896</v>
      </c>
      <c r="AU246" s="36" t="s">
        <v>896</v>
      </c>
      <c r="AV246" s="36" t="s">
        <v>896</v>
      </c>
      <c r="AW246" s="36" t="s">
        <v>896</v>
      </c>
      <c r="AX246" s="36" t="s">
        <v>896</v>
      </c>
      <c r="AY246" s="36" t="s">
        <v>896</v>
      </c>
      <c r="AZ246" s="36" t="s">
        <v>896</v>
      </c>
      <c r="BA246" s="36" t="s">
        <v>896</v>
      </c>
      <c r="BB246" s="36" t="s">
        <v>896</v>
      </c>
      <c r="BC246" s="36" t="s">
        <v>896</v>
      </c>
      <c r="BD246" s="36" t="s">
        <v>896</v>
      </c>
      <c r="BE246" s="36" t="s">
        <v>896</v>
      </c>
      <c r="BF246" s="36" t="s">
        <v>896</v>
      </c>
      <c r="BG246" s="36" t="s">
        <v>896</v>
      </c>
      <c r="BH246" s="36" t="s">
        <v>896</v>
      </c>
      <c r="BI246" s="36" t="s">
        <v>896</v>
      </c>
      <c r="BJ246" s="36" t="s">
        <v>896</v>
      </c>
      <c r="BK246" s="36" t="s">
        <v>896</v>
      </c>
      <c r="BL246" s="36" t="s">
        <v>896</v>
      </c>
      <c r="BM246" s="8"/>
      <c r="BN246" s="8" t="s">
        <v>896</v>
      </c>
      <c r="BO246" t="s">
        <v>937</v>
      </c>
      <c r="BP246" s="8">
        <v>0</v>
      </c>
      <c r="BQ246" s="8">
        <v>0</v>
      </c>
      <c r="BR246" s="8"/>
      <c r="BS246" s="8">
        <v>0</v>
      </c>
      <c r="BT246" s="8"/>
      <c r="BU246" s="8"/>
      <c r="BV246" s="8"/>
      <c r="BW246" s="8"/>
      <c r="BX246" s="8"/>
      <c r="BY246" s="8"/>
      <c r="BZ246" s="8">
        <v>0</v>
      </c>
      <c r="CA246" s="7" t="s">
        <v>896</v>
      </c>
      <c r="CB246" s="8">
        <v>561500000</v>
      </c>
      <c r="CC246" s="8">
        <v>0</v>
      </c>
      <c r="CD246" s="8"/>
      <c r="CE246" s="8"/>
      <c r="CF246" s="8">
        <v>0.34999999403953552</v>
      </c>
      <c r="CG246" s="8"/>
      <c r="CH246" s="8">
        <v>0</v>
      </c>
      <c r="CI246" s="8" t="s">
        <v>1138</v>
      </c>
      <c r="CJ246" s="8">
        <v>0</v>
      </c>
      <c r="CK246" s="8">
        <v>0</v>
      </c>
      <c r="CL246" s="8">
        <v>0</v>
      </c>
      <c r="CM246" s="8">
        <v>0</v>
      </c>
      <c r="CN246" s="8">
        <v>0</v>
      </c>
      <c r="CO246" s="8">
        <v>0</v>
      </c>
      <c r="CP246" s="8">
        <v>0</v>
      </c>
      <c r="CQ246" s="8">
        <v>0</v>
      </c>
      <c r="CR246" s="8">
        <v>0</v>
      </c>
      <c r="CS246" s="8">
        <v>0</v>
      </c>
      <c r="CT246" s="8">
        <v>0</v>
      </c>
      <c r="CU246" s="8">
        <v>0</v>
      </c>
      <c r="CV246" s="8">
        <v>0</v>
      </c>
      <c r="CW246" s="8">
        <v>1</v>
      </c>
      <c r="CX246" s="8">
        <v>0</v>
      </c>
      <c r="CY246" s="8">
        <v>0</v>
      </c>
      <c r="CZ246" s="9" t="str">
        <f>IFERROR(VLOOKUP(A246,'FSI2020 Results'!B:H,4,0),"")</f>
        <v/>
      </c>
      <c r="DA246" s="9" t="str">
        <f>IFERROR(VLOOKUP(A246,'FSI2020 Results'!B:H,5,0),"")</f>
        <v/>
      </c>
      <c r="DB246" s="9" t="str">
        <f>IFERROR(VLOOKUP(A246,'FSI2020 Results'!B:H,6,0),"")</f>
        <v/>
      </c>
      <c r="DC246" s="9" t="str">
        <f>IFERROR(VLOOKUP($A246,'SS2020'!$A:$AB,24,0),"")</f>
        <v/>
      </c>
      <c r="DD246" s="9" t="str">
        <f>IFERROR(VLOOKUP($A246,'SS2020'!$A:$AB,25,0),"")</f>
        <v/>
      </c>
      <c r="DE246" s="9" t="str">
        <f>IFERROR(VLOOKUP($A246,'SS2020'!$A:$AB,26,0),"")</f>
        <v/>
      </c>
      <c r="DF246" s="9" t="str">
        <f>IFERROR(VLOOKUP($A246,'SS2020'!$A:$AB,27,0),"")</f>
        <v/>
      </c>
      <c r="DG246" s="39" t="str">
        <f>IFERROR(VLOOKUP(A246,'GSW2020'!A:D,4,0),"")</f>
        <v/>
      </c>
      <c r="DH246" s="9" t="str">
        <f>IFERROR(VLOOKUP(A246,'GSW2020'!A:E,5,0),"")</f>
        <v/>
      </c>
      <c r="DI246" s="9">
        <f t="shared" si="138"/>
        <v>1</v>
      </c>
      <c r="DJ246" s="9">
        <f t="shared" si="139"/>
        <v>0</v>
      </c>
      <c r="DK246" s="9" t="str">
        <f>IFERROR(IF(INDEX('FSI2020 Results'!A:A,MATCH('Country characteristics'!A227,'FSI2020 Results'!B:B,0))&lt;11,1,0),"")</f>
        <v/>
      </c>
      <c r="DL246" s="9" t="str">
        <f>IFERROR(IF(INDEX('FSI2020 Results'!A:A,MATCH('Country characteristics'!A227,'FSI2020 Results'!B:B,0))&lt;16,1,0),"")</f>
        <v/>
      </c>
      <c r="DM246" s="10">
        <f t="shared" si="140"/>
        <v>0</v>
      </c>
      <c r="DN246" s="9">
        <f t="shared" si="141"/>
        <v>0</v>
      </c>
      <c r="DO246" s="9">
        <f t="shared" si="142"/>
        <v>0</v>
      </c>
      <c r="DP246" s="10">
        <f t="shared" si="143"/>
        <v>0</v>
      </c>
      <c r="DQ246" s="9">
        <f t="shared" si="144"/>
        <v>0</v>
      </c>
      <c r="DR246" s="9">
        <f t="shared" si="145"/>
        <v>0</v>
      </c>
      <c r="DS246" s="9">
        <f t="shared" si="146"/>
        <v>0</v>
      </c>
      <c r="DT246" s="10">
        <f t="shared" si="147"/>
        <v>0</v>
      </c>
      <c r="DU246" s="10">
        <f t="shared" si="148"/>
        <v>0</v>
      </c>
      <c r="DV246" s="9">
        <f t="shared" si="149"/>
        <v>0</v>
      </c>
      <c r="DW246" s="9">
        <f t="shared" si="150"/>
        <v>0</v>
      </c>
      <c r="DX246" s="9">
        <f t="shared" si="151"/>
        <v>0</v>
      </c>
      <c r="DY246" s="10">
        <f t="shared" si="152"/>
        <v>0</v>
      </c>
      <c r="DZ246" s="9">
        <f t="shared" si="153"/>
        <v>0</v>
      </c>
      <c r="EA246" s="10">
        <f t="shared" si="154"/>
        <v>0</v>
      </c>
      <c r="EB246" s="9">
        <f t="shared" si="155"/>
        <v>0</v>
      </c>
      <c r="EC246" s="9">
        <f t="shared" si="156"/>
        <v>1</v>
      </c>
      <c r="ED246" s="9">
        <f t="shared" si="157"/>
        <v>1</v>
      </c>
      <c r="EE246" s="9">
        <f t="shared" si="158"/>
        <v>0</v>
      </c>
      <c r="EF246" s="9">
        <v>1</v>
      </c>
      <c r="EG246" s="9">
        <f t="shared" si="159"/>
        <v>0</v>
      </c>
      <c r="EH246" s="9">
        <f t="shared" si="160"/>
        <v>0</v>
      </c>
      <c r="EI246" s="9">
        <f t="shared" si="161"/>
        <v>0</v>
      </c>
      <c r="EJ246" s="9">
        <f t="shared" si="162"/>
        <v>0</v>
      </c>
      <c r="EK246" s="9">
        <f t="shared" si="163"/>
        <v>0</v>
      </c>
      <c r="EL246" s="9">
        <f t="shared" si="164"/>
        <v>1</v>
      </c>
      <c r="EM246" s="9">
        <f t="shared" si="165"/>
        <v>0</v>
      </c>
      <c r="EN246" s="9">
        <f t="shared" si="166"/>
        <v>0</v>
      </c>
      <c r="EO246" s="9">
        <f t="shared" si="167"/>
        <v>1</v>
      </c>
      <c r="EP246" s="9">
        <f t="shared" si="168"/>
        <v>0</v>
      </c>
      <c r="EQ246" s="9">
        <f t="shared" si="169"/>
        <v>0</v>
      </c>
      <c r="ER246" s="9">
        <f t="shared" si="170"/>
        <v>0</v>
      </c>
      <c r="ES246" s="9">
        <f t="shared" si="171"/>
        <v>1</v>
      </c>
      <c r="ET246" s="10">
        <f t="shared" si="172"/>
        <v>0</v>
      </c>
      <c r="EU246" s="10">
        <f t="shared" si="173"/>
        <v>0</v>
      </c>
      <c r="EV246" s="10">
        <f t="shared" si="174"/>
        <v>0</v>
      </c>
      <c r="EW246" s="10">
        <f t="shared" si="175"/>
        <v>0</v>
      </c>
      <c r="EX246" s="10">
        <f t="shared" si="176"/>
        <v>0</v>
      </c>
      <c r="EY246" s="10">
        <f t="shared" si="177"/>
        <v>0</v>
      </c>
      <c r="EZ246" s="10">
        <f t="shared" si="178"/>
        <v>0</v>
      </c>
      <c r="FA246" s="10">
        <f t="shared" si="179"/>
        <v>0</v>
      </c>
      <c r="FB246" s="10">
        <f t="shared" si="180"/>
        <v>0</v>
      </c>
      <c r="FC246" s="10">
        <f t="shared" si="181"/>
        <v>1</v>
      </c>
      <c r="FD246" s="10">
        <f t="shared" si="182"/>
        <v>0</v>
      </c>
      <c r="FE246" s="10">
        <f t="shared" si="183"/>
        <v>0</v>
      </c>
    </row>
    <row r="247" spans="1:161">
      <c r="A247" t="s">
        <v>764</v>
      </c>
      <c r="D247">
        <v>0</v>
      </c>
      <c r="E247">
        <v>0</v>
      </c>
      <c r="F247" t="s">
        <v>765</v>
      </c>
      <c r="H247" t="s">
        <v>764</v>
      </c>
      <c r="I247" s="8"/>
      <c r="J247" s="7" t="s">
        <v>896</v>
      </c>
      <c r="K247" s="7" t="s">
        <v>1131</v>
      </c>
      <c r="L247" s="8">
        <v>0</v>
      </c>
      <c r="M247" s="8">
        <v>0</v>
      </c>
      <c r="N247" s="8">
        <v>1</v>
      </c>
      <c r="O247" s="8">
        <v>0</v>
      </c>
      <c r="P247" s="8">
        <v>0</v>
      </c>
      <c r="Q247" s="8">
        <v>0</v>
      </c>
      <c r="R247" s="8">
        <v>0</v>
      </c>
      <c r="S247" s="8">
        <v>0</v>
      </c>
      <c r="T247" s="8">
        <v>0</v>
      </c>
      <c r="U247" s="8">
        <v>1</v>
      </c>
      <c r="V247" s="8">
        <v>0</v>
      </c>
      <c r="W247" s="8">
        <v>1</v>
      </c>
      <c r="X247" s="8">
        <v>0</v>
      </c>
      <c r="Y247" s="8">
        <v>0</v>
      </c>
      <c r="Z247" s="8">
        <v>0</v>
      </c>
      <c r="AA247" s="8">
        <v>0</v>
      </c>
      <c r="AB247" s="7" t="s">
        <v>896</v>
      </c>
      <c r="AC247" s="1">
        <v>0</v>
      </c>
      <c r="AD247" s="1">
        <v>0</v>
      </c>
      <c r="AE247" s="7" t="s">
        <v>896</v>
      </c>
      <c r="AF247" s="8"/>
      <c r="AG247" s="8"/>
      <c r="AH247" s="7" t="s">
        <v>896</v>
      </c>
      <c r="AI247" s="8"/>
      <c r="AJ247" s="8"/>
      <c r="AK247" s="8"/>
      <c r="AL247" s="8"/>
      <c r="AM247" s="8"/>
      <c r="AN247" s="8"/>
      <c r="AO247" s="36" t="s">
        <v>896</v>
      </c>
      <c r="AP247" s="36" t="s">
        <v>896</v>
      </c>
      <c r="AQ247" s="36" t="s">
        <v>896</v>
      </c>
      <c r="AR247" s="36" t="s">
        <v>896</v>
      </c>
      <c r="AS247" s="36" t="s">
        <v>896</v>
      </c>
      <c r="AT247" s="36" t="s">
        <v>896</v>
      </c>
      <c r="AU247" s="36" t="s">
        <v>896</v>
      </c>
      <c r="AV247" s="36" t="s">
        <v>896</v>
      </c>
      <c r="AW247" s="36" t="s">
        <v>896</v>
      </c>
      <c r="AX247" s="36" t="s">
        <v>896</v>
      </c>
      <c r="AY247" s="36" t="s">
        <v>896</v>
      </c>
      <c r="AZ247" s="36" t="s">
        <v>896</v>
      </c>
      <c r="BA247" s="36" t="s">
        <v>896</v>
      </c>
      <c r="BB247" s="36" t="s">
        <v>896</v>
      </c>
      <c r="BC247" s="36" t="s">
        <v>896</v>
      </c>
      <c r="BD247" s="36" t="s">
        <v>896</v>
      </c>
      <c r="BE247" s="36" t="s">
        <v>896</v>
      </c>
      <c r="BF247" s="36" t="s">
        <v>896</v>
      </c>
      <c r="BG247" s="36" t="s">
        <v>896</v>
      </c>
      <c r="BH247" s="36" t="s">
        <v>896</v>
      </c>
      <c r="BI247" s="36" t="s">
        <v>896</v>
      </c>
      <c r="BJ247" s="36" t="s">
        <v>896</v>
      </c>
      <c r="BK247" s="36" t="s">
        <v>896</v>
      </c>
      <c r="BL247" s="36" t="s">
        <v>896</v>
      </c>
      <c r="BM247" s="8">
        <v>2.8100000548647586E-8</v>
      </c>
      <c r="BN247" s="8" t="s">
        <v>896</v>
      </c>
      <c r="BO247" t="s">
        <v>764</v>
      </c>
      <c r="BP247" s="8">
        <v>0</v>
      </c>
      <c r="BQ247" s="8">
        <v>0</v>
      </c>
      <c r="BR247" s="8">
        <v>0</v>
      </c>
      <c r="BS247" s="8">
        <v>0</v>
      </c>
      <c r="BT247" s="8"/>
      <c r="BU247" s="8"/>
      <c r="BV247" s="8"/>
      <c r="BW247" s="8"/>
      <c r="BX247" s="8">
        <v>4.5171265740220602E-9</v>
      </c>
      <c r="BY247" s="8"/>
      <c r="BZ247" s="8">
        <v>0</v>
      </c>
      <c r="CA247" s="7" t="s">
        <v>896</v>
      </c>
      <c r="CB247" s="8"/>
      <c r="CC247" s="8">
        <v>0</v>
      </c>
      <c r="CD247" s="8"/>
      <c r="CE247" s="8"/>
      <c r="CF247" s="8"/>
      <c r="CG247" s="8"/>
      <c r="CH247" s="8">
        <v>0</v>
      </c>
      <c r="CI247" s="8" t="s">
        <v>1153</v>
      </c>
      <c r="CJ247" s="8">
        <v>0</v>
      </c>
      <c r="CK247" s="8">
        <v>0</v>
      </c>
      <c r="CL247" s="8">
        <v>0</v>
      </c>
      <c r="CM247" s="8">
        <v>0</v>
      </c>
      <c r="CN247" s="8">
        <v>0</v>
      </c>
      <c r="CO247" s="8">
        <v>0</v>
      </c>
      <c r="CP247" s="8">
        <v>0</v>
      </c>
      <c r="CQ247" s="8">
        <v>0</v>
      </c>
      <c r="CR247" s="8">
        <v>0</v>
      </c>
      <c r="CS247" s="8">
        <v>0</v>
      </c>
      <c r="CT247" s="8">
        <v>0</v>
      </c>
      <c r="CU247" s="8">
        <v>0</v>
      </c>
      <c r="CV247" s="8">
        <v>0</v>
      </c>
      <c r="CW247" s="8">
        <v>0</v>
      </c>
      <c r="CX247" s="8">
        <v>1</v>
      </c>
      <c r="CY247" s="8">
        <v>0</v>
      </c>
      <c r="CZ247" s="9" t="str">
        <f>IFERROR(VLOOKUP(A247,'FSI2020 Results'!B:H,4,0),"")</f>
        <v/>
      </c>
      <c r="DA247" s="9" t="str">
        <f>IFERROR(VLOOKUP(A247,'FSI2020 Results'!B:H,5,0),"")</f>
        <v/>
      </c>
      <c r="DB247" s="9" t="str">
        <f>IFERROR(VLOOKUP(A247,'FSI2020 Results'!B:H,6,0),"")</f>
        <v/>
      </c>
      <c r="DC247" s="9" t="str">
        <f>IFERROR(VLOOKUP($A247,'SS2020'!$A:$AB,24,0),"")</f>
        <v/>
      </c>
      <c r="DD247" s="9" t="str">
        <f>IFERROR(VLOOKUP($A247,'SS2020'!$A:$AB,25,0),"")</f>
        <v/>
      </c>
      <c r="DE247" s="9" t="str">
        <f>IFERROR(VLOOKUP($A247,'SS2020'!$A:$AB,26,0),"")</f>
        <v/>
      </c>
      <c r="DF247" s="9" t="str">
        <f>IFERROR(VLOOKUP($A247,'SS2020'!$A:$AB,27,0),"")</f>
        <v/>
      </c>
      <c r="DG247" s="39">
        <f>IFERROR(VLOOKUP(A247,'GSW2020'!A:D,4,0),"")</f>
        <v>2.1434135533127119E-7</v>
      </c>
      <c r="DH247" s="9">
        <f>IFERROR(VLOOKUP(A247,'GSW2020'!A:E,5,0),"")</f>
        <v>112356.1953125</v>
      </c>
      <c r="DI247" s="9">
        <f t="shared" si="138"/>
        <v>1</v>
      </c>
      <c r="DJ247" s="9">
        <f t="shared" si="139"/>
        <v>0</v>
      </c>
      <c r="DK247" s="9" t="str">
        <f>IFERROR(IF(INDEX('FSI2020 Results'!A:A,MATCH('Country characteristics'!A228,'FSI2020 Results'!B:B,0))&lt;11,1,0),"")</f>
        <v/>
      </c>
      <c r="DL247" s="9" t="str">
        <f>IFERROR(IF(INDEX('FSI2020 Results'!A:A,MATCH('Country characteristics'!A228,'FSI2020 Results'!B:B,0))&lt;16,1,0),"")</f>
        <v/>
      </c>
      <c r="DM247" s="10">
        <f t="shared" si="140"/>
        <v>0</v>
      </c>
      <c r="DN247" s="9">
        <f t="shared" si="141"/>
        <v>0</v>
      </c>
      <c r="DO247" s="9">
        <f t="shared" si="142"/>
        <v>0</v>
      </c>
      <c r="DP247" s="10">
        <f t="shared" si="143"/>
        <v>1</v>
      </c>
      <c r="DQ247" s="9">
        <f t="shared" si="144"/>
        <v>1</v>
      </c>
      <c r="DR247" s="9">
        <f t="shared" si="145"/>
        <v>0</v>
      </c>
      <c r="DS247" s="9">
        <f t="shared" si="146"/>
        <v>1</v>
      </c>
      <c r="DT247" s="10">
        <f t="shared" si="147"/>
        <v>0</v>
      </c>
      <c r="DU247" s="10">
        <f t="shared" si="148"/>
        <v>1</v>
      </c>
      <c r="DV247" s="9">
        <f t="shared" si="149"/>
        <v>1</v>
      </c>
      <c r="DW247" s="9">
        <f t="shared" si="150"/>
        <v>0</v>
      </c>
      <c r="DX247" s="9">
        <f t="shared" si="151"/>
        <v>0</v>
      </c>
      <c r="DY247" s="10">
        <f t="shared" si="152"/>
        <v>0</v>
      </c>
      <c r="DZ247" s="9">
        <f t="shared" si="153"/>
        <v>0</v>
      </c>
      <c r="EA247" s="10">
        <f t="shared" si="154"/>
        <v>0</v>
      </c>
      <c r="EB247" s="9">
        <f t="shared" si="155"/>
        <v>0</v>
      </c>
      <c r="EC247" s="9">
        <f t="shared" si="156"/>
        <v>0</v>
      </c>
      <c r="ED247" s="9">
        <f t="shared" si="157"/>
        <v>1</v>
      </c>
      <c r="EE247" s="9">
        <f t="shared" si="158"/>
        <v>0</v>
      </c>
      <c r="EF247" s="9">
        <v>1</v>
      </c>
      <c r="EG247" s="9">
        <f t="shared" si="159"/>
        <v>0</v>
      </c>
      <c r="EH247" s="9">
        <f t="shared" si="160"/>
        <v>0</v>
      </c>
      <c r="EI247" s="9">
        <f t="shared" si="161"/>
        <v>0</v>
      </c>
      <c r="EJ247" s="9">
        <f t="shared" si="162"/>
        <v>0</v>
      </c>
      <c r="EK247" s="9">
        <f t="shared" si="163"/>
        <v>0</v>
      </c>
      <c r="EL247" s="9">
        <f t="shared" si="164"/>
        <v>0</v>
      </c>
      <c r="EM247" s="9">
        <f t="shared" si="165"/>
        <v>0</v>
      </c>
      <c r="EN247" s="9">
        <f t="shared" si="166"/>
        <v>0</v>
      </c>
      <c r="EO247" s="9">
        <f t="shared" si="167"/>
        <v>0</v>
      </c>
      <c r="EP247" s="9">
        <f t="shared" si="168"/>
        <v>0</v>
      </c>
      <c r="EQ247" s="9">
        <f t="shared" si="169"/>
        <v>0</v>
      </c>
      <c r="ER247" s="9">
        <f t="shared" si="170"/>
        <v>0</v>
      </c>
      <c r="ES247" s="9">
        <f t="shared" si="171"/>
        <v>0</v>
      </c>
      <c r="ET247" s="10">
        <f t="shared" si="172"/>
        <v>0</v>
      </c>
      <c r="EU247" s="10">
        <f t="shared" si="173"/>
        <v>0</v>
      </c>
      <c r="EV247" s="10">
        <f t="shared" si="174"/>
        <v>0</v>
      </c>
      <c r="EW247" s="10">
        <f t="shared" si="175"/>
        <v>0</v>
      </c>
      <c r="EX247" s="10">
        <f t="shared" si="176"/>
        <v>0</v>
      </c>
      <c r="EY247" s="10">
        <f t="shared" si="177"/>
        <v>0</v>
      </c>
      <c r="EZ247" s="10">
        <f t="shared" si="178"/>
        <v>0</v>
      </c>
      <c r="FA247" s="10">
        <f t="shared" si="179"/>
        <v>0</v>
      </c>
      <c r="FB247" s="10">
        <f t="shared" si="180"/>
        <v>0</v>
      </c>
      <c r="FC247" s="10">
        <f t="shared" si="181"/>
        <v>0</v>
      </c>
      <c r="FD247" s="10">
        <f t="shared" si="182"/>
        <v>1</v>
      </c>
      <c r="FE247" s="10">
        <f t="shared" si="183"/>
        <v>0</v>
      </c>
    </row>
    <row r="248" spans="1:161">
      <c r="A248" t="s">
        <v>648</v>
      </c>
      <c r="D248">
        <v>0</v>
      </c>
      <c r="E248">
        <v>0</v>
      </c>
      <c r="F248" t="s">
        <v>649</v>
      </c>
      <c r="G248" t="s">
        <v>650</v>
      </c>
      <c r="H248" t="s">
        <v>648</v>
      </c>
      <c r="I248" s="8">
        <v>1</v>
      </c>
      <c r="J248" s="7" t="s">
        <v>1127</v>
      </c>
      <c r="K248" s="7" t="s">
        <v>1128</v>
      </c>
      <c r="L248" s="8">
        <v>0</v>
      </c>
      <c r="M248" s="8">
        <v>0</v>
      </c>
      <c r="N248" s="8">
        <v>0</v>
      </c>
      <c r="O248" s="8">
        <v>0</v>
      </c>
      <c r="P248" s="8">
        <v>0</v>
      </c>
      <c r="Q248" s="8">
        <v>0</v>
      </c>
      <c r="R248" s="8">
        <v>0</v>
      </c>
      <c r="S248" s="8">
        <v>0</v>
      </c>
      <c r="T248" s="8">
        <v>0</v>
      </c>
      <c r="U248" s="8">
        <v>0</v>
      </c>
      <c r="V248" s="8">
        <v>0</v>
      </c>
      <c r="W248" s="8">
        <v>0</v>
      </c>
      <c r="X248" s="8">
        <v>0</v>
      </c>
      <c r="Y248" s="8">
        <v>0</v>
      </c>
      <c r="Z248" s="8">
        <v>0</v>
      </c>
      <c r="AA248" s="8">
        <v>0</v>
      </c>
      <c r="AB248" s="7" t="s">
        <v>1135</v>
      </c>
      <c r="AC248" s="1">
        <v>1</v>
      </c>
      <c r="AD248" s="1">
        <v>0</v>
      </c>
      <c r="AE248" s="7" t="s">
        <v>1136</v>
      </c>
      <c r="AF248" s="8">
        <v>40851536134</v>
      </c>
      <c r="AG248" s="8"/>
      <c r="AH248" s="7" t="s">
        <v>896</v>
      </c>
      <c r="AI248" s="8"/>
      <c r="AJ248" s="8"/>
      <c r="AK248" s="8"/>
      <c r="AL248" s="8"/>
      <c r="AM248" s="8"/>
      <c r="AN248" s="8"/>
      <c r="AO248" s="36" t="s">
        <v>896</v>
      </c>
      <c r="AP248" s="36" t="s">
        <v>896</v>
      </c>
      <c r="AQ248" s="36" t="s">
        <v>896</v>
      </c>
      <c r="AR248" s="36" t="s">
        <v>896</v>
      </c>
      <c r="AS248" s="36" t="s">
        <v>896</v>
      </c>
      <c r="AT248" s="36" t="s">
        <v>896</v>
      </c>
      <c r="AU248" s="36" t="s">
        <v>896</v>
      </c>
      <c r="AV248" s="36" t="s">
        <v>896</v>
      </c>
      <c r="AW248" s="36" t="s">
        <v>896</v>
      </c>
      <c r="AX248" s="36" t="s">
        <v>896</v>
      </c>
      <c r="AY248" s="36" t="s">
        <v>896</v>
      </c>
      <c r="AZ248" s="36" t="s">
        <v>896</v>
      </c>
      <c r="BA248" s="36" t="s">
        <v>896</v>
      </c>
      <c r="BB248" s="36" t="s">
        <v>896</v>
      </c>
      <c r="BC248" s="36" t="s">
        <v>896</v>
      </c>
      <c r="BD248" s="36" t="s">
        <v>896</v>
      </c>
      <c r="BE248" s="36" t="s">
        <v>896</v>
      </c>
      <c r="BF248" s="36" t="s">
        <v>896</v>
      </c>
      <c r="BG248" s="36" t="s">
        <v>896</v>
      </c>
      <c r="BH248" s="36" t="s">
        <v>896</v>
      </c>
      <c r="BI248" s="36" t="s">
        <v>896</v>
      </c>
      <c r="BJ248" s="36" t="s">
        <v>896</v>
      </c>
      <c r="BK248" s="36" t="s">
        <v>896</v>
      </c>
      <c r="BL248" s="36" t="s">
        <v>896</v>
      </c>
      <c r="BM248" s="8">
        <v>2.7199999749427661E-5</v>
      </c>
      <c r="BN248" s="8" t="s">
        <v>896</v>
      </c>
      <c r="BO248" t="s">
        <v>648</v>
      </c>
      <c r="BP248" s="8">
        <v>0</v>
      </c>
      <c r="BQ248" s="8">
        <v>0</v>
      </c>
      <c r="BR248" s="8">
        <v>0</v>
      </c>
      <c r="BS248" s="8">
        <v>0</v>
      </c>
      <c r="BT248" s="8"/>
      <c r="BU248" s="8"/>
      <c r="BV248" s="8"/>
      <c r="BW248" s="8"/>
      <c r="BX248" s="8">
        <v>2.6236099734015557E-6</v>
      </c>
      <c r="BY248" s="8"/>
      <c r="BZ248" s="8">
        <v>0</v>
      </c>
      <c r="CA248" s="7" t="s">
        <v>896</v>
      </c>
      <c r="CB248" s="8">
        <v>40851536134</v>
      </c>
      <c r="CC248" s="8">
        <v>0</v>
      </c>
      <c r="CD248" s="8"/>
      <c r="CE248" s="8"/>
      <c r="CF248" s="8">
        <v>0.34999999403953552</v>
      </c>
      <c r="CG248" s="8">
        <v>2656767.7171898899</v>
      </c>
      <c r="CH248" s="8">
        <v>0</v>
      </c>
      <c r="CI248" s="8" t="s">
        <v>1014</v>
      </c>
      <c r="CJ248" s="8">
        <v>0</v>
      </c>
      <c r="CK248" s="8">
        <v>0</v>
      </c>
      <c r="CL248" s="8">
        <v>1</v>
      </c>
      <c r="CM248" s="8">
        <v>0</v>
      </c>
      <c r="CN248" s="8">
        <v>0</v>
      </c>
      <c r="CO248" s="8">
        <v>0</v>
      </c>
      <c r="CP248" s="8">
        <v>0</v>
      </c>
      <c r="CQ248" s="8">
        <v>0</v>
      </c>
      <c r="CR248" s="8">
        <v>0</v>
      </c>
      <c r="CS248" s="8">
        <v>0</v>
      </c>
      <c r="CT248" s="8">
        <v>1</v>
      </c>
      <c r="CU248" s="8">
        <v>0</v>
      </c>
      <c r="CV248" s="8">
        <v>0</v>
      </c>
      <c r="CW248" s="8">
        <v>0</v>
      </c>
      <c r="CX248" s="8">
        <v>0</v>
      </c>
      <c r="CY248" s="8">
        <v>0</v>
      </c>
      <c r="CZ248" s="9" t="str">
        <f>IFERROR(VLOOKUP(A248,'FSI2020 Results'!B:H,4,0),"")</f>
        <v/>
      </c>
      <c r="DA248" s="9" t="str">
        <f>IFERROR(VLOOKUP(A248,'FSI2020 Results'!B:H,5,0),"")</f>
        <v/>
      </c>
      <c r="DB248" s="9" t="str">
        <f>IFERROR(VLOOKUP(A248,'FSI2020 Results'!B:H,6,0),"")</f>
        <v/>
      </c>
      <c r="DC248" s="9" t="str">
        <f>IFERROR(VLOOKUP($A248,'SS2020'!$A:$AB,24,0),"")</f>
        <v/>
      </c>
      <c r="DD248" s="9" t="str">
        <f>IFERROR(VLOOKUP($A248,'SS2020'!$A:$AB,25,0),"")</f>
        <v/>
      </c>
      <c r="DE248" s="9" t="str">
        <f>IFERROR(VLOOKUP($A248,'SS2020'!$A:$AB,26,0),"")</f>
        <v/>
      </c>
      <c r="DF248" s="9" t="str">
        <f>IFERROR(VLOOKUP($A248,'SS2020'!$A:$AB,27,0),"")</f>
        <v/>
      </c>
      <c r="DG248" s="39">
        <f>IFERROR(VLOOKUP(A248,'GSW2020'!A:D,4,0),"")</f>
        <v>5.0683024710451718E-6</v>
      </c>
      <c r="DH248" s="9">
        <f>IFERROR(VLOOKUP(A248,'GSW2020'!A:E,5,0),"")</f>
        <v>2656767.75</v>
      </c>
      <c r="DI248" s="9">
        <f t="shared" si="138"/>
        <v>1</v>
      </c>
      <c r="DJ248" s="9">
        <f t="shared" si="139"/>
        <v>0</v>
      </c>
      <c r="DK248" s="9" t="str">
        <f>IFERROR(IF(INDEX('FSI2020 Results'!A:A,MATCH('Country characteristics'!A230,'FSI2020 Results'!B:B,0))&lt;11,1,0),"")</f>
        <v/>
      </c>
      <c r="DL248" s="9" t="str">
        <f>IFERROR(IF(INDEX('FSI2020 Results'!A:A,MATCH('Country characteristics'!A230,'FSI2020 Results'!B:B,0))&lt;16,1,0),"")</f>
        <v/>
      </c>
      <c r="DM248" s="10">
        <f t="shared" si="140"/>
        <v>0</v>
      </c>
      <c r="DN248" s="9">
        <f t="shared" si="141"/>
        <v>0</v>
      </c>
      <c r="DO248" s="9">
        <f t="shared" si="142"/>
        <v>0</v>
      </c>
      <c r="DP248" s="10">
        <f t="shared" si="143"/>
        <v>0</v>
      </c>
      <c r="DQ248" s="9">
        <f t="shared" si="144"/>
        <v>0</v>
      </c>
      <c r="DR248" s="9">
        <f t="shared" si="145"/>
        <v>0</v>
      </c>
      <c r="DS248" s="9">
        <f t="shared" si="146"/>
        <v>0</v>
      </c>
      <c r="DT248" s="10">
        <f t="shared" si="147"/>
        <v>0</v>
      </c>
      <c r="DU248" s="10">
        <f t="shared" si="148"/>
        <v>0</v>
      </c>
      <c r="DV248" s="9">
        <f t="shared" si="149"/>
        <v>0</v>
      </c>
      <c r="DW248" s="9">
        <f t="shared" si="150"/>
        <v>0</v>
      </c>
      <c r="DX248" s="9">
        <f t="shared" si="151"/>
        <v>0</v>
      </c>
      <c r="DY248" s="10">
        <f t="shared" si="152"/>
        <v>0</v>
      </c>
      <c r="DZ248" s="9">
        <f t="shared" si="153"/>
        <v>0</v>
      </c>
      <c r="EA248" s="10">
        <f t="shared" si="154"/>
        <v>0</v>
      </c>
      <c r="EB248" s="9">
        <f t="shared" si="155"/>
        <v>0</v>
      </c>
      <c r="EC248" s="9">
        <f t="shared" si="156"/>
        <v>1</v>
      </c>
      <c r="ED248" s="9">
        <f t="shared" si="157"/>
        <v>1</v>
      </c>
      <c r="EE248" s="9">
        <f t="shared" si="158"/>
        <v>0</v>
      </c>
      <c r="EF248" s="9">
        <v>1</v>
      </c>
      <c r="EG248" s="9">
        <f t="shared" si="159"/>
        <v>0</v>
      </c>
      <c r="EH248" s="9">
        <f t="shared" si="160"/>
        <v>0</v>
      </c>
      <c r="EI248" s="9">
        <f t="shared" si="161"/>
        <v>0</v>
      </c>
      <c r="EJ248" s="9">
        <f t="shared" si="162"/>
        <v>0</v>
      </c>
      <c r="EK248" s="9">
        <f t="shared" si="163"/>
        <v>1</v>
      </c>
      <c r="EL248" s="9">
        <f t="shared" si="164"/>
        <v>0</v>
      </c>
      <c r="EM248" s="9">
        <f t="shared" si="165"/>
        <v>0</v>
      </c>
      <c r="EN248" s="9">
        <f t="shared" si="166"/>
        <v>1</v>
      </c>
      <c r="EO248" s="9">
        <f t="shared" si="167"/>
        <v>0</v>
      </c>
      <c r="EP248" s="9">
        <f t="shared" si="168"/>
        <v>0</v>
      </c>
      <c r="EQ248" s="9">
        <f t="shared" si="169"/>
        <v>1</v>
      </c>
      <c r="ER248" s="9">
        <f t="shared" si="170"/>
        <v>0</v>
      </c>
      <c r="ES248" s="9">
        <f t="shared" si="171"/>
        <v>0</v>
      </c>
      <c r="ET248" s="10">
        <f t="shared" si="172"/>
        <v>0</v>
      </c>
      <c r="EU248" s="10">
        <f t="shared" si="173"/>
        <v>0</v>
      </c>
      <c r="EV248" s="10">
        <f t="shared" si="174"/>
        <v>0</v>
      </c>
      <c r="EW248" s="10">
        <f t="shared" si="175"/>
        <v>1</v>
      </c>
      <c r="EX248" s="10">
        <f t="shared" si="176"/>
        <v>0</v>
      </c>
      <c r="EY248" s="10">
        <f t="shared" si="177"/>
        <v>0</v>
      </c>
      <c r="EZ248" s="10">
        <f t="shared" si="178"/>
        <v>1</v>
      </c>
      <c r="FA248" s="10">
        <f t="shared" si="179"/>
        <v>0</v>
      </c>
      <c r="FB248" s="10">
        <f t="shared" si="180"/>
        <v>0</v>
      </c>
      <c r="FC248" s="10">
        <f t="shared" si="181"/>
        <v>0</v>
      </c>
      <c r="FD248" s="10">
        <f t="shared" si="182"/>
        <v>0</v>
      </c>
      <c r="FE248" s="10">
        <f t="shared" si="183"/>
        <v>0</v>
      </c>
    </row>
    <row r="249" spans="1:161">
      <c r="A249" t="s">
        <v>689</v>
      </c>
      <c r="D249">
        <v>0</v>
      </c>
      <c r="E249">
        <v>0</v>
      </c>
      <c r="F249" t="s">
        <v>690</v>
      </c>
      <c r="G249" t="s">
        <v>691</v>
      </c>
      <c r="H249" t="s">
        <v>689</v>
      </c>
      <c r="I249" s="8">
        <v>1</v>
      </c>
      <c r="J249" s="7" t="s">
        <v>1138</v>
      </c>
      <c r="K249" s="7" t="s">
        <v>1128</v>
      </c>
      <c r="L249" s="8">
        <v>0</v>
      </c>
      <c r="M249" s="8">
        <v>0</v>
      </c>
      <c r="N249" s="8">
        <v>0</v>
      </c>
      <c r="O249" s="8">
        <v>0</v>
      </c>
      <c r="P249" s="8">
        <v>0</v>
      </c>
      <c r="Q249" s="8">
        <v>0</v>
      </c>
      <c r="R249" s="8">
        <v>0</v>
      </c>
      <c r="S249" s="8">
        <v>0</v>
      </c>
      <c r="T249" s="8">
        <v>0</v>
      </c>
      <c r="U249" s="8">
        <v>0</v>
      </c>
      <c r="V249" s="8">
        <v>0</v>
      </c>
      <c r="W249" s="8">
        <v>0</v>
      </c>
      <c r="X249" s="8">
        <v>0</v>
      </c>
      <c r="Y249" s="8">
        <v>0</v>
      </c>
      <c r="Z249" s="8">
        <v>0</v>
      </c>
      <c r="AA249" s="8">
        <v>0</v>
      </c>
      <c r="AB249" s="7" t="s">
        <v>1137</v>
      </c>
      <c r="AC249" s="1">
        <v>0</v>
      </c>
      <c r="AD249" s="1">
        <v>1</v>
      </c>
      <c r="AE249" s="7" t="s">
        <v>1130</v>
      </c>
      <c r="AF249" s="8">
        <v>3590753769</v>
      </c>
      <c r="AG249" s="8"/>
      <c r="AH249" s="7" t="s">
        <v>896</v>
      </c>
      <c r="AI249" s="8"/>
      <c r="AJ249" s="8"/>
      <c r="AK249" s="8"/>
      <c r="AL249" s="8"/>
      <c r="AM249" s="8"/>
      <c r="AN249" s="8"/>
      <c r="AO249" s="36" t="s">
        <v>896</v>
      </c>
      <c r="AP249" s="36" t="s">
        <v>896</v>
      </c>
      <c r="AQ249" s="36" t="s">
        <v>896</v>
      </c>
      <c r="AR249" s="36" t="s">
        <v>896</v>
      </c>
      <c r="AS249" s="36" t="s">
        <v>896</v>
      </c>
      <c r="AT249" s="36" t="s">
        <v>896</v>
      </c>
      <c r="AU249" s="36" t="s">
        <v>896</v>
      </c>
      <c r="AV249" s="36" t="s">
        <v>896</v>
      </c>
      <c r="AW249" s="36" t="s">
        <v>896</v>
      </c>
      <c r="AX249" s="36" t="s">
        <v>896</v>
      </c>
      <c r="AY249" s="36" t="s">
        <v>896</v>
      </c>
      <c r="AZ249" s="36" t="s">
        <v>896</v>
      </c>
      <c r="BA249" s="36" t="s">
        <v>896</v>
      </c>
      <c r="BB249" s="36" t="s">
        <v>896</v>
      </c>
      <c r="BC249" s="36" t="s">
        <v>896</v>
      </c>
      <c r="BD249" s="36" t="s">
        <v>896</v>
      </c>
      <c r="BE249" s="36" t="s">
        <v>896</v>
      </c>
      <c r="BF249" s="36" t="s">
        <v>896</v>
      </c>
      <c r="BG249" s="36" t="s">
        <v>896</v>
      </c>
      <c r="BH249" s="36" t="s">
        <v>896</v>
      </c>
      <c r="BI249" s="36" t="s">
        <v>896</v>
      </c>
      <c r="BJ249" s="36" t="s">
        <v>896</v>
      </c>
      <c r="BK249" s="36" t="s">
        <v>896</v>
      </c>
      <c r="BL249" s="36" t="s">
        <v>896</v>
      </c>
      <c r="BM249" s="8">
        <v>6.6600000536709558E-6</v>
      </c>
      <c r="BN249" s="8" t="s">
        <v>896</v>
      </c>
      <c r="BO249" t="s">
        <v>689</v>
      </c>
      <c r="BP249" s="8">
        <v>0</v>
      </c>
      <c r="BQ249" s="8">
        <v>0</v>
      </c>
      <c r="BR249" s="8">
        <v>0</v>
      </c>
      <c r="BS249" s="8">
        <v>0</v>
      </c>
      <c r="BT249" s="8"/>
      <c r="BU249" s="8"/>
      <c r="BV249" s="8"/>
      <c r="BW249" s="8"/>
      <c r="BX249" s="8">
        <v>1.570687889042915E-6</v>
      </c>
      <c r="BY249" s="8"/>
      <c r="BZ249" s="8">
        <v>1</v>
      </c>
      <c r="CA249" s="7" t="s">
        <v>896</v>
      </c>
      <c r="CB249" s="8">
        <v>3590753769</v>
      </c>
      <c r="CC249" s="8">
        <v>25.546882629394531</v>
      </c>
      <c r="CD249" s="8"/>
      <c r="CE249" s="8"/>
      <c r="CF249" s="8">
        <v>0.36000001430511475</v>
      </c>
      <c r="CG249" s="8">
        <v>1357933.75538697</v>
      </c>
      <c r="CH249" s="8">
        <v>0</v>
      </c>
      <c r="CI249" s="8" t="s">
        <v>1138</v>
      </c>
      <c r="CJ249" s="8">
        <v>0</v>
      </c>
      <c r="CK249" s="8">
        <v>0</v>
      </c>
      <c r="CL249" s="8">
        <v>0</v>
      </c>
      <c r="CM249" s="8">
        <v>0</v>
      </c>
      <c r="CN249" s="8">
        <v>0</v>
      </c>
      <c r="CO249" s="8">
        <v>0</v>
      </c>
      <c r="CP249" s="8">
        <v>0</v>
      </c>
      <c r="CQ249" s="8">
        <v>1</v>
      </c>
      <c r="CR249" s="8">
        <v>0</v>
      </c>
      <c r="CS249" s="8">
        <v>0</v>
      </c>
      <c r="CT249" s="8">
        <v>0</v>
      </c>
      <c r="CU249" s="8">
        <v>0</v>
      </c>
      <c r="CV249" s="8">
        <v>0</v>
      </c>
      <c r="CW249" s="8">
        <v>1</v>
      </c>
      <c r="CX249" s="8">
        <v>0</v>
      </c>
      <c r="CY249" s="8">
        <v>0</v>
      </c>
      <c r="CZ249" s="9" t="str">
        <f>IFERROR(VLOOKUP(A249,'FSI2020 Results'!B:H,4,0),"")</f>
        <v/>
      </c>
      <c r="DA249" s="9" t="str">
        <f>IFERROR(VLOOKUP(A249,'FSI2020 Results'!B:H,5,0),"")</f>
        <v/>
      </c>
      <c r="DB249" s="9" t="str">
        <f>IFERROR(VLOOKUP(A249,'FSI2020 Results'!B:H,6,0),"")</f>
        <v/>
      </c>
      <c r="DC249" s="9" t="str">
        <f>IFERROR(VLOOKUP($A249,'SS2020'!$A:$AB,24,0),"")</f>
        <v/>
      </c>
      <c r="DD249" s="9" t="str">
        <f>IFERROR(VLOOKUP($A249,'SS2020'!$A:$AB,25,0),"")</f>
        <v/>
      </c>
      <c r="DE249" s="9" t="str">
        <f>IFERROR(VLOOKUP($A249,'SS2020'!$A:$AB,26,0),"")</f>
        <v/>
      </c>
      <c r="DF249" s="9" t="str">
        <f>IFERROR(VLOOKUP($A249,'SS2020'!$A:$AB,27,0),"")</f>
        <v/>
      </c>
      <c r="DG249" s="39">
        <f>IFERROR(VLOOKUP(A249,'GSW2020'!A:D,4,0),"")</f>
        <v>2.5905235361278756E-6</v>
      </c>
      <c r="DH249" s="9">
        <f>IFERROR(VLOOKUP(A249,'GSW2020'!A:E,5,0),"")</f>
        <v>1357933.75</v>
      </c>
      <c r="DI249" s="9">
        <f t="shared" si="138"/>
        <v>1</v>
      </c>
      <c r="DJ249" s="9">
        <f t="shared" si="139"/>
        <v>0</v>
      </c>
      <c r="DK249" s="9" t="str">
        <f>IFERROR(IF(INDEX('FSI2020 Results'!A:A,MATCH('Country characteristics'!A231,'FSI2020 Results'!B:B,0))&lt;11,1,0),"")</f>
        <v/>
      </c>
      <c r="DL249" s="9" t="str">
        <f>IFERROR(IF(INDEX('FSI2020 Results'!A:A,MATCH('Country characteristics'!A231,'FSI2020 Results'!B:B,0))&lt;16,1,0),"")</f>
        <v/>
      </c>
      <c r="DM249" s="10">
        <f t="shared" si="140"/>
        <v>0</v>
      </c>
      <c r="DN249" s="9">
        <f t="shared" si="141"/>
        <v>0</v>
      </c>
      <c r="DO249" s="9">
        <f t="shared" si="142"/>
        <v>0</v>
      </c>
      <c r="DP249" s="10">
        <f t="shared" si="143"/>
        <v>0</v>
      </c>
      <c r="DQ249" s="9">
        <f t="shared" si="144"/>
        <v>0</v>
      </c>
      <c r="DR249" s="9">
        <f t="shared" si="145"/>
        <v>0</v>
      </c>
      <c r="DS249" s="9">
        <f t="shared" si="146"/>
        <v>0</v>
      </c>
      <c r="DT249" s="10">
        <f t="shared" si="147"/>
        <v>0</v>
      </c>
      <c r="DU249" s="10">
        <f t="shared" si="148"/>
        <v>0</v>
      </c>
      <c r="DV249" s="9">
        <f t="shared" si="149"/>
        <v>0</v>
      </c>
      <c r="DW249" s="9">
        <f t="shared" si="150"/>
        <v>0</v>
      </c>
      <c r="DX249" s="9">
        <f t="shared" si="151"/>
        <v>0</v>
      </c>
      <c r="DY249" s="10">
        <f t="shared" si="152"/>
        <v>0</v>
      </c>
      <c r="DZ249" s="9">
        <f t="shared" si="153"/>
        <v>0</v>
      </c>
      <c r="EA249" s="10">
        <f t="shared" si="154"/>
        <v>0</v>
      </c>
      <c r="EB249" s="9">
        <f t="shared" si="155"/>
        <v>0</v>
      </c>
      <c r="EC249" s="9">
        <f t="shared" si="156"/>
        <v>1</v>
      </c>
      <c r="ED249" s="9">
        <f t="shared" si="157"/>
        <v>1</v>
      </c>
      <c r="EE249" s="9">
        <f t="shared" si="158"/>
        <v>0</v>
      </c>
      <c r="EF249" s="9">
        <v>1</v>
      </c>
      <c r="EG249" s="9">
        <f t="shared" si="159"/>
        <v>0</v>
      </c>
      <c r="EH249" s="9">
        <f t="shared" si="160"/>
        <v>0</v>
      </c>
      <c r="EI249" s="9">
        <f t="shared" si="161"/>
        <v>0</v>
      </c>
      <c r="EJ249" s="9">
        <f t="shared" si="162"/>
        <v>0</v>
      </c>
      <c r="EK249" s="9">
        <f t="shared" si="163"/>
        <v>0</v>
      </c>
      <c r="EL249" s="9">
        <f t="shared" si="164"/>
        <v>1</v>
      </c>
      <c r="EM249" s="9">
        <f t="shared" si="165"/>
        <v>0</v>
      </c>
      <c r="EN249" s="9">
        <f t="shared" si="166"/>
        <v>0</v>
      </c>
      <c r="EO249" s="9">
        <f t="shared" si="167"/>
        <v>1</v>
      </c>
      <c r="EP249" s="9">
        <f t="shared" si="168"/>
        <v>0</v>
      </c>
      <c r="EQ249" s="9">
        <f t="shared" si="169"/>
        <v>0</v>
      </c>
      <c r="ER249" s="9">
        <f t="shared" si="170"/>
        <v>1</v>
      </c>
      <c r="ES249" s="9">
        <f t="shared" si="171"/>
        <v>0</v>
      </c>
      <c r="ET249" s="10">
        <f t="shared" si="172"/>
        <v>0</v>
      </c>
      <c r="EU249" s="10">
        <f t="shared" si="173"/>
        <v>0</v>
      </c>
      <c r="EV249" s="10">
        <f t="shared" si="174"/>
        <v>0</v>
      </c>
      <c r="EW249" s="10">
        <f t="shared" si="175"/>
        <v>0</v>
      </c>
      <c r="EX249" s="10">
        <f t="shared" si="176"/>
        <v>0</v>
      </c>
      <c r="EY249" s="10">
        <f t="shared" si="177"/>
        <v>1</v>
      </c>
      <c r="EZ249" s="10">
        <f t="shared" si="178"/>
        <v>0</v>
      </c>
      <c r="FA249" s="10">
        <f t="shared" si="179"/>
        <v>0</v>
      </c>
      <c r="FB249" s="10">
        <f t="shared" si="180"/>
        <v>0</v>
      </c>
      <c r="FC249" s="10">
        <f t="shared" si="181"/>
        <v>1</v>
      </c>
      <c r="FD249" s="10">
        <f t="shared" si="182"/>
        <v>0</v>
      </c>
      <c r="FE249" s="10">
        <f t="shared" si="183"/>
        <v>0</v>
      </c>
    </row>
    <row r="250" spans="1:161">
      <c r="A250" t="s">
        <v>940</v>
      </c>
      <c r="D250">
        <v>0</v>
      </c>
      <c r="E250">
        <v>0</v>
      </c>
      <c r="F250" t="s">
        <v>941</v>
      </c>
      <c r="G250" t="s">
        <v>942</v>
      </c>
      <c r="H250" t="s">
        <v>940</v>
      </c>
      <c r="I250" s="8"/>
      <c r="J250" s="7" t="s">
        <v>896</v>
      </c>
      <c r="K250" s="7" t="s">
        <v>896</v>
      </c>
      <c r="L250" s="8">
        <v>0</v>
      </c>
      <c r="M250" s="8">
        <v>0</v>
      </c>
      <c r="N250" s="8">
        <v>0</v>
      </c>
      <c r="O250" s="8">
        <v>0</v>
      </c>
      <c r="P250" s="8">
        <v>0</v>
      </c>
      <c r="Q250" s="8">
        <v>0</v>
      </c>
      <c r="R250" s="8">
        <v>0</v>
      </c>
      <c r="S250" s="8">
        <v>0</v>
      </c>
      <c r="T250" s="8">
        <v>0</v>
      </c>
      <c r="U250" s="8">
        <v>0</v>
      </c>
      <c r="V250" s="8">
        <v>0</v>
      </c>
      <c r="W250" s="8">
        <v>0</v>
      </c>
      <c r="X250" s="8">
        <v>0</v>
      </c>
      <c r="Y250" s="8">
        <v>0</v>
      </c>
      <c r="Z250" s="8">
        <v>0</v>
      </c>
      <c r="AA250" s="8">
        <v>0</v>
      </c>
      <c r="AB250" s="7" t="s">
        <v>896</v>
      </c>
      <c r="AC250" s="1">
        <v>0</v>
      </c>
      <c r="AD250" s="1">
        <v>0</v>
      </c>
      <c r="AE250" s="7" t="s">
        <v>896</v>
      </c>
      <c r="AF250" s="8"/>
      <c r="AG250" s="8"/>
      <c r="AH250" s="7" t="s">
        <v>896</v>
      </c>
      <c r="AI250" s="8"/>
      <c r="AJ250" s="8"/>
      <c r="AK250" s="8"/>
      <c r="AL250" s="8"/>
      <c r="AM250" s="8"/>
      <c r="AN250" s="8"/>
      <c r="AO250" s="36" t="s">
        <v>896</v>
      </c>
      <c r="AP250" s="36" t="s">
        <v>896</v>
      </c>
      <c r="AQ250" s="36" t="s">
        <v>896</v>
      </c>
      <c r="AR250" s="36" t="s">
        <v>896</v>
      </c>
      <c r="AS250" s="36" t="s">
        <v>896</v>
      </c>
      <c r="AT250" s="36" t="s">
        <v>896</v>
      </c>
      <c r="AU250" s="36" t="s">
        <v>896</v>
      </c>
      <c r="AV250" s="36" t="s">
        <v>896</v>
      </c>
      <c r="AW250" s="36" t="s">
        <v>896</v>
      </c>
      <c r="AX250" s="36" t="s">
        <v>896</v>
      </c>
      <c r="AY250" s="36" t="s">
        <v>896</v>
      </c>
      <c r="AZ250" s="36" t="s">
        <v>896</v>
      </c>
      <c r="BA250" s="36" t="s">
        <v>896</v>
      </c>
      <c r="BB250" s="36" t="s">
        <v>896</v>
      </c>
      <c r="BC250" s="36" t="s">
        <v>896</v>
      </c>
      <c r="BD250" s="36" t="s">
        <v>896</v>
      </c>
      <c r="BE250" s="36" t="s">
        <v>896</v>
      </c>
      <c r="BF250" s="36" t="s">
        <v>896</v>
      </c>
      <c r="BG250" s="36" t="s">
        <v>896</v>
      </c>
      <c r="BH250" s="36" t="s">
        <v>896</v>
      </c>
      <c r="BI250" s="36" t="s">
        <v>896</v>
      </c>
      <c r="BJ250" s="36" t="s">
        <v>896</v>
      </c>
      <c r="BK250" s="36" t="s">
        <v>896</v>
      </c>
      <c r="BL250" s="36" t="s">
        <v>896</v>
      </c>
      <c r="BM250" s="8"/>
      <c r="BN250" s="8" t="s">
        <v>896</v>
      </c>
      <c r="BO250" t="s">
        <v>940</v>
      </c>
      <c r="BP250" s="8">
        <v>0</v>
      </c>
      <c r="BQ250" s="8">
        <v>0</v>
      </c>
      <c r="BR250" s="8"/>
      <c r="BS250" s="8">
        <v>0</v>
      </c>
      <c r="BT250" s="8"/>
      <c r="BU250" s="8"/>
      <c r="BV250" s="8"/>
      <c r="BW250" s="8"/>
      <c r="BX250" s="8"/>
      <c r="BY250" s="8"/>
      <c r="BZ250" s="8"/>
      <c r="CA250" s="7" t="s">
        <v>896</v>
      </c>
      <c r="CB250" s="8"/>
      <c r="CC250" s="8"/>
      <c r="CD250" s="8"/>
      <c r="CE250" s="8"/>
      <c r="CF250" s="8"/>
      <c r="CG250" s="8"/>
      <c r="CH250" s="8">
        <v>0</v>
      </c>
      <c r="CI250" s="8" t="s">
        <v>1134</v>
      </c>
      <c r="CJ250" s="8">
        <v>0</v>
      </c>
      <c r="CK250" s="8">
        <v>0</v>
      </c>
      <c r="CL250" s="8">
        <v>0</v>
      </c>
      <c r="CM250" s="8">
        <v>0</v>
      </c>
      <c r="CN250" s="8">
        <v>0</v>
      </c>
      <c r="CO250" s="8">
        <v>0</v>
      </c>
      <c r="CP250" s="8">
        <v>0</v>
      </c>
      <c r="CQ250" s="8">
        <v>0</v>
      </c>
      <c r="CR250" s="8">
        <v>0</v>
      </c>
      <c r="CS250" s="8">
        <v>0</v>
      </c>
      <c r="CT250" s="8">
        <v>0</v>
      </c>
      <c r="CU250" s="8">
        <v>0</v>
      </c>
      <c r="CV250" s="8">
        <v>1</v>
      </c>
      <c r="CW250" s="8">
        <v>0</v>
      </c>
      <c r="CX250" s="8">
        <v>0</v>
      </c>
      <c r="CY250" s="8">
        <v>0</v>
      </c>
      <c r="CZ250" s="9" t="str">
        <f>IFERROR(VLOOKUP(A250,'FSI2020 Results'!B:H,4,0),"")</f>
        <v/>
      </c>
      <c r="DA250" s="9" t="str">
        <f>IFERROR(VLOOKUP(A250,'FSI2020 Results'!B:H,5,0),"")</f>
        <v/>
      </c>
      <c r="DB250" s="9" t="str">
        <f>IFERROR(VLOOKUP(A250,'FSI2020 Results'!B:H,6,0),"")</f>
        <v/>
      </c>
      <c r="DC250" s="9" t="str">
        <f>IFERROR(VLOOKUP($A250,'SS2020'!$A:$AB,24,0),"")</f>
        <v/>
      </c>
      <c r="DD250" s="9" t="str">
        <f>IFERROR(VLOOKUP($A250,'SS2020'!$A:$AB,25,0),"")</f>
        <v/>
      </c>
      <c r="DE250" s="9" t="str">
        <f>IFERROR(VLOOKUP($A250,'SS2020'!$A:$AB,26,0),"")</f>
        <v/>
      </c>
      <c r="DF250" s="9" t="str">
        <f>IFERROR(VLOOKUP($A250,'SS2020'!$A:$AB,27,0),"")</f>
        <v/>
      </c>
      <c r="DG250" s="39" t="str">
        <f>IFERROR(VLOOKUP(A250,'GSW2020'!A:D,4,0),"")</f>
        <v/>
      </c>
      <c r="DH250" s="9" t="str">
        <f>IFERROR(VLOOKUP(A250,'GSW2020'!A:E,5,0),"")</f>
        <v/>
      </c>
      <c r="DI250" s="9">
        <f t="shared" si="138"/>
        <v>1</v>
      </c>
      <c r="DJ250" s="9">
        <f t="shared" si="139"/>
        <v>0</v>
      </c>
      <c r="DK250" s="9" t="str">
        <f>IFERROR(IF(INDEX('FSI2020 Results'!A:A,MATCH('Country characteristics'!A232,'FSI2020 Results'!B:B,0))&lt;11,1,0),"")</f>
        <v/>
      </c>
      <c r="DL250" s="9" t="str">
        <f>IFERROR(IF(INDEX('FSI2020 Results'!A:A,MATCH('Country characteristics'!A232,'FSI2020 Results'!B:B,0))&lt;16,1,0),"")</f>
        <v/>
      </c>
      <c r="DM250" s="10">
        <f t="shared" si="140"/>
        <v>0</v>
      </c>
      <c r="DN250" s="9">
        <f t="shared" si="141"/>
        <v>0</v>
      </c>
      <c r="DO250" s="9">
        <f t="shared" si="142"/>
        <v>0</v>
      </c>
      <c r="DP250" s="10">
        <f t="shared" si="143"/>
        <v>0</v>
      </c>
      <c r="DQ250" s="9">
        <f t="shared" si="144"/>
        <v>0</v>
      </c>
      <c r="DR250" s="9">
        <f t="shared" si="145"/>
        <v>0</v>
      </c>
      <c r="DS250" s="9">
        <f t="shared" si="146"/>
        <v>0</v>
      </c>
      <c r="DT250" s="10">
        <f t="shared" si="147"/>
        <v>0</v>
      </c>
      <c r="DU250" s="10">
        <f t="shared" si="148"/>
        <v>0</v>
      </c>
      <c r="DV250" s="9">
        <f t="shared" si="149"/>
        <v>0</v>
      </c>
      <c r="DW250" s="9">
        <f t="shared" si="150"/>
        <v>0</v>
      </c>
      <c r="DX250" s="9">
        <f t="shared" si="151"/>
        <v>0</v>
      </c>
      <c r="DY250" s="10">
        <f t="shared" si="152"/>
        <v>0</v>
      </c>
      <c r="DZ250" s="9">
        <f t="shared" si="153"/>
        <v>0</v>
      </c>
      <c r="EA250" s="10">
        <f t="shared" si="154"/>
        <v>0</v>
      </c>
      <c r="EB250" s="9">
        <f t="shared" si="155"/>
        <v>0</v>
      </c>
      <c r="EC250" s="9">
        <f t="shared" si="156"/>
        <v>1</v>
      </c>
      <c r="ED250" s="9">
        <f t="shared" si="157"/>
        <v>1</v>
      </c>
      <c r="EE250" s="9">
        <f t="shared" si="158"/>
        <v>0</v>
      </c>
      <c r="EF250" s="9">
        <v>1</v>
      </c>
      <c r="EG250" s="9">
        <f t="shared" si="159"/>
        <v>0</v>
      </c>
      <c r="EH250" s="9">
        <f t="shared" si="160"/>
        <v>0</v>
      </c>
      <c r="EI250" s="9">
        <f t="shared" si="161"/>
        <v>0</v>
      </c>
      <c r="EJ250" s="9">
        <f t="shared" si="162"/>
        <v>0</v>
      </c>
      <c r="EK250" s="9">
        <f t="shared" si="163"/>
        <v>0</v>
      </c>
      <c r="EL250" s="9">
        <f t="shared" si="164"/>
        <v>0</v>
      </c>
      <c r="EM250" s="9">
        <f t="shared" si="165"/>
        <v>0</v>
      </c>
      <c r="EN250" s="9">
        <f t="shared" si="166"/>
        <v>0</v>
      </c>
      <c r="EO250" s="9">
        <f t="shared" si="167"/>
        <v>0</v>
      </c>
      <c r="EP250" s="9">
        <f t="shared" si="168"/>
        <v>0</v>
      </c>
      <c r="EQ250" s="9">
        <f t="shared" si="169"/>
        <v>0</v>
      </c>
      <c r="ER250" s="9">
        <f t="shared" si="170"/>
        <v>0</v>
      </c>
      <c r="ES250" s="9">
        <f t="shared" si="171"/>
        <v>0</v>
      </c>
      <c r="ET250" s="10">
        <f t="shared" si="172"/>
        <v>0</v>
      </c>
      <c r="EU250" s="10">
        <f t="shared" si="173"/>
        <v>0</v>
      </c>
      <c r="EV250" s="10">
        <f t="shared" si="174"/>
        <v>0</v>
      </c>
      <c r="EW250" s="10">
        <f t="shared" si="175"/>
        <v>0</v>
      </c>
      <c r="EX250" s="10">
        <f t="shared" si="176"/>
        <v>0</v>
      </c>
      <c r="EY250" s="10">
        <f t="shared" si="177"/>
        <v>0</v>
      </c>
      <c r="EZ250" s="10">
        <f t="shared" si="178"/>
        <v>0</v>
      </c>
      <c r="FA250" s="10">
        <f t="shared" si="179"/>
        <v>0</v>
      </c>
      <c r="FB250" s="10">
        <f t="shared" si="180"/>
        <v>1</v>
      </c>
      <c r="FC250" s="10">
        <f t="shared" si="181"/>
        <v>0</v>
      </c>
      <c r="FD250" s="10">
        <f t="shared" si="182"/>
        <v>0</v>
      </c>
      <c r="FE250" s="10">
        <f t="shared" si="183"/>
        <v>0</v>
      </c>
    </row>
    <row r="251" spans="1:161">
      <c r="A251" t="s">
        <v>680</v>
      </c>
      <c r="D251">
        <v>0</v>
      </c>
      <c r="E251">
        <v>0</v>
      </c>
      <c r="F251" t="s">
        <v>681</v>
      </c>
      <c r="G251" t="s">
        <v>682</v>
      </c>
      <c r="H251" t="s">
        <v>680</v>
      </c>
      <c r="I251" s="8">
        <v>1</v>
      </c>
      <c r="J251" s="7" t="s">
        <v>1127</v>
      </c>
      <c r="K251" s="7" t="s">
        <v>1128</v>
      </c>
      <c r="L251" s="8">
        <v>0</v>
      </c>
      <c r="M251" s="8">
        <v>0</v>
      </c>
      <c r="N251" s="8">
        <v>0</v>
      </c>
      <c r="O251" s="8">
        <v>0</v>
      </c>
      <c r="P251" s="8">
        <v>0</v>
      </c>
      <c r="Q251" s="8">
        <v>0</v>
      </c>
      <c r="R251" s="8">
        <v>0</v>
      </c>
      <c r="S251" s="8">
        <v>0</v>
      </c>
      <c r="T251" s="8">
        <v>0</v>
      </c>
      <c r="U251" s="8">
        <v>0</v>
      </c>
      <c r="V251" s="8">
        <v>0</v>
      </c>
      <c r="W251" s="8">
        <v>0</v>
      </c>
      <c r="X251" s="8">
        <v>0</v>
      </c>
      <c r="Y251" s="8">
        <v>0</v>
      </c>
      <c r="Z251" s="8">
        <v>0</v>
      </c>
      <c r="AA251" s="8">
        <v>0</v>
      </c>
      <c r="AB251" s="7" t="s">
        <v>1129</v>
      </c>
      <c r="AC251" s="1">
        <v>0</v>
      </c>
      <c r="AD251" s="1">
        <v>0</v>
      </c>
      <c r="AE251" s="7" t="s">
        <v>1166</v>
      </c>
      <c r="AF251" s="8"/>
      <c r="AG251" s="8"/>
      <c r="AH251" s="7" t="s">
        <v>896</v>
      </c>
      <c r="AI251" s="8"/>
      <c r="AJ251" s="8"/>
      <c r="AK251" s="8"/>
      <c r="AL251" s="8"/>
      <c r="AM251" s="8"/>
      <c r="AN251" s="8"/>
      <c r="AO251" s="36" t="s">
        <v>896</v>
      </c>
      <c r="AP251" s="36" t="s">
        <v>896</v>
      </c>
      <c r="AQ251" s="36" t="s">
        <v>896</v>
      </c>
      <c r="AR251" s="36" t="s">
        <v>896</v>
      </c>
      <c r="AS251" s="36" t="s">
        <v>896</v>
      </c>
      <c r="AT251" s="36" t="s">
        <v>896</v>
      </c>
      <c r="AU251" s="36" t="s">
        <v>896</v>
      </c>
      <c r="AV251" s="36" t="s">
        <v>896</v>
      </c>
      <c r="AW251" s="36" t="s">
        <v>896</v>
      </c>
      <c r="AX251" s="36" t="s">
        <v>896</v>
      </c>
      <c r="AY251" s="36" t="s">
        <v>896</v>
      </c>
      <c r="AZ251" s="36" t="s">
        <v>896</v>
      </c>
      <c r="BA251" s="36" t="s">
        <v>896</v>
      </c>
      <c r="BB251" s="36" t="s">
        <v>896</v>
      </c>
      <c r="BC251" s="36" t="s">
        <v>896</v>
      </c>
      <c r="BD251" s="36" t="s">
        <v>896</v>
      </c>
      <c r="BE251" s="36" t="s">
        <v>896</v>
      </c>
      <c r="BF251" s="36" t="s">
        <v>896</v>
      </c>
      <c r="BG251" s="36" t="s">
        <v>896</v>
      </c>
      <c r="BH251" s="36" t="s">
        <v>896</v>
      </c>
      <c r="BI251" s="36" t="s">
        <v>896</v>
      </c>
      <c r="BJ251" s="36" t="s">
        <v>896</v>
      </c>
      <c r="BK251" s="36" t="s">
        <v>896</v>
      </c>
      <c r="BL251" s="36" t="s">
        <v>896</v>
      </c>
      <c r="BM251" s="8">
        <v>2.1700000161217758E-6</v>
      </c>
      <c r="BN251" s="8" t="s">
        <v>896</v>
      </c>
      <c r="BO251" t="s">
        <v>680</v>
      </c>
      <c r="BP251" s="8">
        <v>0</v>
      </c>
      <c r="BQ251" s="8">
        <v>0</v>
      </c>
      <c r="BR251" s="8">
        <v>0</v>
      </c>
      <c r="BS251" s="8">
        <v>0</v>
      </c>
      <c r="BT251" s="8"/>
      <c r="BU251" s="8"/>
      <c r="BV251" s="8"/>
      <c r="BW251" s="8"/>
      <c r="BX251" s="8">
        <v>9.7222403082147347E-6</v>
      </c>
      <c r="BY251" s="8"/>
      <c r="BZ251" s="8">
        <v>3</v>
      </c>
      <c r="CA251" s="7" t="s">
        <v>896</v>
      </c>
      <c r="CB251" s="8">
        <v>50280000000</v>
      </c>
      <c r="CC251" s="8">
        <v>302.39448547363281</v>
      </c>
      <c r="CD251" s="8"/>
      <c r="CE251" s="8"/>
      <c r="CF251" s="8">
        <v>0.2800000011920929</v>
      </c>
      <c r="CG251" s="8"/>
      <c r="CH251" s="8">
        <v>0</v>
      </c>
      <c r="CI251" s="8" t="s">
        <v>1148</v>
      </c>
      <c r="CJ251" s="8">
        <v>0</v>
      </c>
      <c r="CK251" s="8">
        <v>1</v>
      </c>
      <c r="CL251" s="8">
        <v>1</v>
      </c>
      <c r="CM251" s="8">
        <v>0</v>
      </c>
      <c r="CN251" s="8">
        <v>0</v>
      </c>
      <c r="CO251" s="8">
        <v>0</v>
      </c>
      <c r="CP251" s="8">
        <v>0</v>
      </c>
      <c r="CQ251" s="8">
        <v>0</v>
      </c>
      <c r="CR251" s="8">
        <v>0</v>
      </c>
      <c r="CS251" s="8">
        <v>1</v>
      </c>
      <c r="CT251" s="8">
        <v>0</v>
      </c>
      <c r="CU251" s="8">
        <v>1</v>
      </c>
      <c r="CV251" s="8">
        <v>0</v>
      </c>
      <c r="CW251" s="8">
        <v>0</v>
      </c>
      <c r="CX251" s="8">
        <v>0</v>
      </c>
      <c r="CY251" s="8">
        <v>0</v>
      </c>
      <c r="CZ251" s="9" t="str">
        <f>IFERROR(VLOOKUP(A251,'FSI2020 Results'!B:H,4,0),"")</f>
        <v/>
      </c>
      <c r="DA251" s="9" t="str">
        <f>IFERROR(VLOOKUP(A251,'FSI2020 Results'!B:H,5,0),"")</f>
        <v/>
      </c>
      <c r="DB251" s="9" t="str">
        <f>IFERROR(VLOOKUP(A251,'FSI2020 Results'!B:H,6,0),"")</f>
        <v/>
      </c>
      <c r="DC251" s="9" t="str">
        <f>IFERROR(VLOOKUP($A251,'SS2020'!$A:$AB,24,0),"")</f>
        <v/>
      </c>
      <c r="DD251" s="9" t="str">
        <f>IFERROR(VLOOKUP($A251,'SS2020'!$A:$AB,25,0),"")</f>
        <v/>
      </c>
      <c r="DE251" s="9" t="str">
        <f>IFERROR(VLOOKUP($A251,'SS2020'!$A:$AB,26,0),"")</f>
        <v/>
      </c>
      <c r="DF251" s="9" t="str">
        <f>IFERROR(VLOOKUP($A251,'SS2020'!$A:$AB,27,0),"")</f>
        <v/>
      </c>
      <c r="DG251" s="39">
        <f>IFERROR(VLOOKUP(A251,'GSW2020'!A:D,4,0),"")</f>
        <v>3.0607784538005944E-6</v>
      </c>
      <c r="DH251" s="9">
        <f>IFERROR(VLOOKUP(A251,'GSW2020'!A:E,5,0),"")</f>
        <v>1604438</v>
      </c>
      <c r="DI251" s="9">
        <f t="shared" si="138"/>
        <v>1</v>
      </c>
      <c r="DJ251" s="9">
        <f t="shared" si="139"/>
        <v>0</v>
      </c>
      <c r="DK251" s="9" t="str">
        <f>IFERROR(IF(INDEX('FSI2020 Results'!A:A,MATCH('Country characteristics'!A235,'FSI2020 Results'!B:B,0))&lt;11,1,0),"")</f>
        <v/>
      </c>
      <c r="DL251" s="9" t="str">
        <f>IFERROR(IF(INDEX('FSI2020 Results'!A:A,MATCH('Country characteristics'!A235,'FSI2020 Results'!B:B,0))&lt;16,1,0),"")</f>
        <v/>
      </c>
      <c r="DM251" s="10">
        <f t="shared" si="140"/>
        <v>0</v>
      </c>
      <c r="DN251" s="9">
        <f t="shared" si="141"/>
        <v>0</v>
      </c>
      <c r="DO251" s="9">
        <f t="shared" si="142"/>
        <v>0</v>
      </c>
      <c r="DP251" s="10">
        <f t="shared" si="143"/>
        <v>0</v>
      </c>
      <c r="DQ251" s="9">
        <f t="shared" si="144"/>
        <v>0</v>
      </c>
      <c r="DR251" s="9">
        <f t="shared" si="145"/>
        <v>0</v>
      </c>
      <c r="DS251" s="9">
        <f t="shared" si="146"/>
        <v>0</v>
      </c>
      <c r="DT251" s="10">
        <f t="shared" si="147"/>
        <v>0</v>
      </c>
      <c r="DU251" s="10">
        <f t="shared" si="148"/>
        <v>0</v>
      </c>
      <c r="DV251" s="9">
        <f t="shared" si="149"/>
        <v>0</v>
      </c>
      <c r="DW251" s="9">
        <f t="shared" si="150"/>
        <v>0</v>
      </c>
      <c r="DX251" s="9">
        <f t="shared" si="151"/>
        <v>0</v>
      </c>
      <c r="DY251" s="10">
        <f t="shared" si="152"/>
        <v>0</v>
      </c>
      <c r="DZ251" s="9">
        <f t="shared" si="153"/>
        <v>0</v>
      </c>
      <c r="EA251" s="10">
        <f t="shared" si="154"/>
        <v>0</v>
      </c>
      <c r="EB251" s="9">
        <f t="shared" si="155"/>
        <v>0</v>
      </c>
      <c r="EC251" s="9">
        <f t="shared" si="156"/>
        <v>1</v>
      </c>
      <c r="ED251" s="9">
        <f t="shared" si="157"/>
        <v>1</v>
      </c>
      <c r="EE251" s="9">
        <f t="shared" si="158"/>
        <v>0</v>
      </c>
      <c r="EF251" s="9">
        <v>1</v>
      </c>
      <c r="EG251" s="9">
        <f t="shared" si="159"/>
        <v>0</v>
      </c>
      <c r="EH251" s="9">
        <f t="shared" si="160"/>
        <v>0</v>
      </c>
      <c r="EI251" s="9">
        <f t="shared" si="161"/>
        <v>1</v>
      </c>
      <c r="EJ251" s="9">
        <f t="shared" si="162"/>
        <v>0</v>
      </c>
      <c r="EK251" s="9">
        <f t="shared" si="163"/>
        <v>0</v>
      </c>
      <c r="EL251" s="9">
        <f t="shared" si="164"/>
        <v>0</v>
      </c>
      <c r="EM251" s="9">
        <f t="shared" si="165"/>
        <v>0</v>
      </c>
      <c r="EN251" s="9">
        <f t="shared" si="166"/>
        <v>0</v>
      </c>
      <c r="EO251" s="9">
        <f t="shared" si="167"/>
        <v>0</v>
      </c>
      <c r="EP251" s="9">
        <f t="shared" si="168"/>
        <v>1</v>
      </c>
      <c r="EQ251" s="9">
        <f t="shared" si="169"/>
        <v>0</v>
      </c>
      <c r="ER251" s="9">
        <f t="shared" si="170"/>
        <v>0</v>
      </c>
      <c r="ES251" s="9">
        <f t="shared" si="171"/>
        <v>0</v>
      </c>
      <c r="ET251" s="10">
        <f t="shared" si="172"/>
        <v>0</v>
      </c>
      <c r="EU251" s="10">
        <f t="shared" si="173"/>
        <v>0</v>
      </c>
      <c r="EV251" s="10">
        <f t="shared" si="174"/>
        <v>1</v>
      </c>
      <c r="EW251" s="10">
        <f t="shared" si="175"/>
        <v>1</v>
      </c>
      <c r="EX251" s="10">
        <f t="shared" si="176"/>
        <v>0</v>
      </c>
      <c r="EY251" s="10">
        <f t="shared" si="177"/>
        <v>0</v>
      </c>
      <c r="EZ251" s="10">
        <f t="shared" si="178"/>
        <v>0</v>
      </c>
      <c r="FA251" s="10">
        <f t="shared" si="179"/>
        <v>1</v>
      </c>
      <c r="FB251" s="10">
        <f t="shared" si="180"/>
        <v>0</v>
      </c>
      <c r="FC251" s="10">
        <f t="shared" si="181"/>
        <v>0</v>
      </c>
      <c r="FD251" s="10">
        <f t="shared" si="182"/>
        <v>0</v>
      </c>
      <c r="FE251" s="10">
        <f t="shared" si="183"/>
        <v>0</v>
      </c>
    </row>
    <row r="252" spans="1:161">
      <c r="A252" t="s">
        <v>734</v>
      </c>
      <c r="D252">
        <v>0</v>
      </c>
      <c r="E252">
        <v>0</v>
      </c>
      <c r="F252" t="s">
        <v>735</v>
      </c>
      <c r="G252" t="s">
        <v>736</v>
      </c>
      <c r="H252" t="s">
        <v>734</v>
      </c>
      <c r="I252" s="8">
        <v>1</v>
      </c>
      <c r="J252" s="7" t="s">
        <v>1177</v>
      </c>
      <c r="K252" s="7" t="s">
        <v>1178</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7" t="s">
        <v>1132</v>
      </c>
      <c r="AC252" s="1">
        <v>0</v>
      </c>
      <c r="AD252" s="1">
        <v>0</v>
      </c>
      <c r="AE252" s="7" t="s">
        <v>1166</v>
      </c>
      <c r="AF252" s="8">
        <v>7522947810</v>
      </c>
      <c r="AG252" s="8"/>
      <c r="AH252" s="7" t="s">
        <v>896</v>
      </c>
      <c r="AI252" s="8"/>
      <c r="AJ252" s="8"/>
      <c r="AK252" s="8"/>
      <c r="AL252" s="8"/>
      <c r="AM252" s="8"/>
      <c r="AN252" s="8"/>
      <c r="AO252" s="36" t="s">
        <v>896</v>
      </c>
      <c r="AP252" s="36" t="s">
        <v>896</v>
      </c>
      <c r="AQ252" s="36" t="s">
        <v>896</v>
      </c>
      <c r="AR252" s="36" t="s">
        <v>896</v>
      </c>
      <c r="AS252" s="36" t="s">
        <v>896</v>
      </c>
      <c r="AT252" s="36" t="s">
        <v>896</v>
      </c>
      <c r="AU252" s="36" t="s">
        <v>896</v>
      </c>
      <c r="AV252" s="36" t="s">
        <v>896</v>
      </c>
      <c r="AW252" s="36" t="s">
        <v>896</v>
      </c>
      <c r="AX252" s="36" t="s">
        <v>896</v>
      </c>
      <c r="AY252" s="36" t="s">
        <v>896</v>
      </c>
      <c r="AZ252" s="36" t="s">
        <v>896</v>
      </c>
      <c r="BA252" s="36" t="s">
        <v>896</v>
      </c>
      <c r="BB252" s="36" t="s">
        <v>896</v>
      </c>
      <c r="BC252" s="36" t="s">
        <v>896</v>
      </c>
      <c r="BD252" s="36" t="s">
        <v>896</v>
      </c>
      <c r="BE252" s="36" t="s">
        <v>896</v>
      </c>
      <c r="BF252" s="36" t="s">
        <v>896</v>
      </c>
      <c r="BG252" s="36" t="s">
        <v>896</v>
      </c>
      <c r="BH252" s="36" t="s">
        <v>896</v>
      </c>
      <c r="BI252" s="36" t="s">
        <v>896</v>
      </c>
      <c r="BJ252" s="36" t="s">
        <v>896</v>
      </c>
      <c r="BK252" s="36" t="s">
        <v>896</v>
      </c>
      <c r="BL252" s="36" t="s">
        <v>896</v>
      </c>
      <c r="BM252" s="8">
        <v>6.6399998104316182E-6</v>
      </c>
      <c r="BN252" s="8" t="s">
        <v>896</v>
      </c>
      <c r="BO252" t="s">
        <v>734</v>
      </c>
      <c r="BP252" s="8">
        <v>0</v>
      </c>
      <c r="BQ252" s="8">
        <v>0</v>
      </c>
      <c r="BR252" s="8">
        <v>0</v>
      </c>
      <c r="BS252" s="8">
        <v>0</v>
      </c>
      <c r="BT252" s="8"/>
      <c r="BU252" s="8"/>
      <c r="BV252" s="8"/>
      <c r="BW252" s="8"/>
      <c r="BX252" s="8">
        <v>3.535194876056689E-5</v>
      </c>
      <c r="BY252" s="8"/>
      <c r="BZ252" s="8">
        <v>1</v>
      </c>
      <c r="CA252" s="7" t="s">
        <v>896</v>
      </c>
      <c r="CB252" s="8">
        <v>7522947810</v>
      </c>
      <c r="CC252" s="8"/>
      <c r="CD252" s="8"/>
      <c r="CE252" s="8"/>
      <c r="CF252" s="8">
        <v>0.14000000000000001</v>
      </c>
      <c r="CG252" s="8">
        <v>377780</v>
      </c>
      <c r="CH252" s="8">
        <v>0</v>
      </c>
      <c r="CI252" s="8" t="s">
        <v>1148</v>
      </c>
      <c r="CJ252" s="8">
        <v>0</v>
      </c>
      <c r="CK252" s="8">
        <v>0</v>
      </c>
      <c r="CL252" s="8">
        <v>0</v>
      </c>
      <c r="CM252" s="8">
        <v>0</v>
      </c>
      <c r="CN252" s="8">
        <v>0</v>
      </c>
      <c r="CO252" s="8">
        <v>0</v>
      </c>
      <c r="CP252" s="8">
        <v>0</v>
      </c>
      <c r="CQ252" s="8">
        <v>0</v>
      </c>
      <c r="CR252" s="8">
        <v>0</v>
      </c>
      <c r="CS252" s="8">
        <v>0</v>
      </c>
      <c r="CT252" s="8">
        <v>0</v>
      </c>
      <c r="CU252" s="8">
        <v>1</v>
      </c>
      <c r="CV252" s="8">
        <v>0</v>
      </c>
      <c r="CW252" s="8">
        <v>0</v>
      </c>
      <c r="CX252" s="8">
        <v>0</v>
      </c>
      <c r="CY252" s="8">
        <v>0</v>
      </c>
      <c r="CZ252" s="9" t="str">
        <f>IFERROR(VLOOKUP(A252,'FSI2020 Results'!B:H,4,0),"")</f>
        <v/>
      </c>
      <c r="DA252" s="9" t="str">
        <f>IFERROR(VLOOKUP(A252,'FSI2020 Results'!B:H,5,0),"")</f>
        <v/>
      </c>
      <c r="DB252" s="9" t="str">
        <f>IFERROR(VLOOKUP(A252,'FSI2020 Results'!B:H,6,0),"")</f>
        <v/>
      </c>
      <c r="DC252" s="9" t="str">
        <f>IFERROR(VLOOKUP($A252,'SS2020'!$A:$AB,24,0),"")</f>
        <v/>
      </c>
      <c r="DD252" s="9" t="str">
        <f>IFERROR(VLOOKUP($A252,'SS2020'!$A:$AB,25,0),"")</f>
        <v/>
      </c>
      <c r="DE252" s="9" t="str">
        <f>IFERROR(VLOOKUP($A252,'SS2020'!$A:$AB,26,0),"")</f>
        <v/>
      </c>
      <c r="DF252" s="9" t="str">
        <f>IFERROR(VLOOKUP($A252,'SS2020'!$A:$AB,27,0),"")</f>
        <v/>
      </c>
      <c r="DG252" s="39">
        <f>IFERROR(VLOOKUP(A252,'GSW2020'!A:D,4,0),"")</f>
        <v>7.2068900180966011E-7</v>
      </c>
      <c r="DH252" s="9">
        <f>IFERROR(VLOOKUP(A252,'GSW2020'!A:E,5,0),"")</f>
        <v>377780</v>
      </c>
      <c r="DI252" s="9">
        <f t="shared" si="138"/>
        <v>1</v>
      </c>
      <c r="DJ252" s="9">
        <f t="shared" si="139"/>
        <v>0</v>
      </c>
      <c r="DK252" s="9" t="str">
        <f>IFERROR(IF(INDEX('FSI2020 Results'!A:A,MATCH('Country characteristics'!A237,'FSI2020 Results'!B:B,0))&lt;11,1,0),"")</f>
        <v/>
      </c>
      <c r="DL252" s="9" t="str">
        <f>IFERROR(IF(INDEX('FSI2020 Results'!A:A,MATCH('Country characteristics'!A237,'FSI2020 Results'!B:B,0))&lt;16,1,0),"")</f>
        <v/>
      </c>
      <c r="DM252" s="10">
        <f t="shared" si="140"/>
        <v>0</v>
      </c>
      <c r="DN252" s="9">
        <f t="shared" si="141"/>
        <v>0</v>
      </c>
      <c r="DO252" s="9">
        <f t="shared" si="142"/>
        <v>0</v>
      </c>
      <c r="DP252" s="10">
        <f t="shared" si="143"/>
        <v>0</v>
      </c>
      <c r="DQ252" s="9">
        <f t="shared" si="144"/>
        <v>0</v>
      </c>
      <c r="DR252" s="9">
        <f t="shared" si="145"/>
        <v>0</v>
      </c>
      <c r="DS252" s="9">
        <f t="shared" si="146"/>
        <v>0</v>
      </c>
      <c r="DT252" s="10">
        <f t="shared" si="147"/>
        <v>0</v>
      </c>
      <c r="DU252" s="10">
        <f t="shared" si="148"/>
        <v>0</v>
      </c>
      <c r="DV252" s="9">
        <f t="shared" si="149"/>
        <v>0</v>
      </c>
      <c r="DW252" s="9">
        <f t="shared" si="150"/>
        <v>0</v>
      </c>
      <c r="DX252" s="9">
        <f t="shared" si="151"/>
        <v>0</v>
      </c>
      <c r="DY252" s="10">
        <f t="shared" si="152"/>
        <v>0</v>
      </c>
      <c r="DZ252" s="9">
        <f t="shared" si="153"/>
        <v>0</v>
      </c>
      <c r="EA252" s="10">
        <f t="shared" si="154"/>
        <v>0</v>
      </c>
      <c r="EB252" s="9">
        <f t="shared" si="155"/>
        <v>0</v>
      </c>
      <c r="EC252" s="9">
        <f t="shared" si="156"/>
        <v>1</v>
      </c>
      <c r="ED252" s="9">
        <f t="shared" si="157"/>
        <v>1</v>
      </c>
      <c r="EE252" s="9">
        <f t="shared" si="158"/>
        <v>0</v>
      </c>
      <c r="EF252" s="9">
        <v>1</v>
      </c>
      <c r="EG252" s="9">
        <f t="shared" si="159"/>
        <v>0</v>
      </c>
      <c r="EH252" s="9">
        <f t="shared" si="160"/>
        <v>1</v>
      </c>
      <c r="EI252" s="9">
        <f t="shared" si="161"/>
        <v>0</v>
      </c>
      <c r="EJ252" s="9">
        <f t="shared" si="162"/>
        <v>0</v>
      </c>
      <c r="EK252" s="9">
        <f t="shared" si="163"/>
        <v>0</v>
      </c>
      <c r="EL252" s="9">
        <f t="shared" si="164"/>
        <v>0</v>
      </c>
      <c r="EM252" s="9">
        <f t="shared" si="165"/>
        <v>0</v>
      </c>
      <c r="EN252" s="9">
        <f t="shared" si="166"/>
        <v>0</v>
      </c>
      <c r="EO252" s="9">
        <f t="shared" si="167"/>
        <v>0</v>
      </c>
      <c r="EP252" s="9">
        <f t="shared" si="168"/>
        <v>1</v>
      </c>
      <c r="EQ252" s="9">
        <f t="shared" si="169"/>
        <v>0</v>
      </c>
      <c r="ER252" s="9">
        <f t="shared" si="170"/>
        <v>0</v>
      </c>
      <c r="ES252" s="9">
        <f t="shared" si="171"/>
        <v>0</v>
      </c>
      <c r="ET252" s="10">
        <f t="shared" si="172"/>
        <v>0</v>
      </c>
      <c r="EU252" s="10">
        <f t="shared" si="173"/>
        <v>0</v>
      </c>
      <c r="EV252" s="10">
        <f t="shared" si="174"/>
        <v>0</v>
      </c>
      <c r="EW252" s="10">
        <f t="shared" si="175"/>
        <v>0</v>
      </c>
      <c r="EX252" s="10">
        <f t="shared" si="176"/>
        <v>0</v>
      </c>
      <c r="EY252" s="10">
        <f t="shared" si="177"/>
        <v>0</v>
      </c>
      <c r="EZ252" s="10">
        <f t="shared" si="178"/>
        <v>0</v>
      </c>
      <c r="FA252" s="10">
        <f t="shared" si="179"/>
        <v>1</v>
      </c>
      <c r="FB252" s="10">
        <f t="shared" si="180"/>
        <v>0</v>
      </c>
      <c r="FC252" s="10">
        <f t="shared" si="181"/>
        <v>0</v>
      </c>
      <c r="FD252" s="10">
        <f t="shared" si="182"/>
        <v>0</v>
      </c>
      <c r="FE252" s="10">
        <f t="shared" si="183"/>
        <v>0</v>
      </c>
    </row>
    <row r="253" spans="1:161">
      <c r="A253" s="7" t="s">
        <v>943</v>
      </c>
      <c r="D253">
        <v>0</v>
      </c>
      <c r="E253">
        <v>0</v>
      </c>
      <c r="F253" s="7" t="s">
        <v>896</v>
      </c>
      <c r="H253" s="7" t="s">
        <v>943</v>
      </c>
      <c r="I253" s="8"/>
      <c r="J253" s="7" t="s">
        <v>896</v>
      </c>
      <c r="K253" s="7" t="s">
        <v>896</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7" t="s">
        <v>896</v>
      </c>
      <c r="AC253" s="1">
        <v>0</v>
      </c>
      <c r="AD253" s="1">
        <v>0</v>
      </c>
      <c r="AE253" s="7" t="s">
        <v>896</v>
      </c>
      <c r="AF253" s="8"/>
      <c r="AG253" s="8"/>
      <c r="AH253" s="7" t="s">
        <v>896</v>
      </c>
      <c r="AI253" s="8"/>
      <c r="AJ253" s="8"/>
      <c r="AK253" s="8"/>
      <c r="AL253" s="8"/>
      <c r="AM253" s="8"/>
      <c r="AN253" s="8"/>
      <c r="AO253" s="36" t="s">
        <v>896</v>
      </c>
      <c r="AP253" s="36" t="s">
        <v>896</v>
      </c>
      <c r="AQ253" s="36" t="s">
        <v>896</v>
      </c>
      <c r="AR253" s="36" t="s">
        <v>896</v>
      </c>
      <c r="AS253" s="36" t="s">
        <v>896</v>
      </c>
      <c r="AT253" s="36" t="s">
        <v>896</v>
      </c>
      <c r="AU253" s="36" t="s">
        <v>896</v>
      </c>
      <c r="AV253" s="36" t="s">
        <v>896</v>
      </c>
      <c r="AW253" s="36" t="s">
        <v>896</v>
      </c>
      <c r="AX253" s="36" t="s">
        <v>896</v>
      </c>
      <c r="AY253" s="36" t="s">
        <v>896</v>
      </c>
      <c r="AZ253" s="36" t="s">
        <v>896</v>
      </c>
      <c r="BA253" s="36" t="s">
        <v>896</v>
      </c>
      <c r="BB253" s="36" t="s">
        <v>896</v>
      </c>
      <c r="BC253" s="36" t="s">
        <v>896</v>
      </c>
      <c r="BD253" s="36" t="s">
        <v>896</v>
      </c>
      <c r="BE253" s="36" t="s">
        <v>896</v>
      </c>
      <c r="BF253" s="36" t="s">
        <v>896</v>
      </c>
      <c r="BG253" s="36" t="s">
        <v>896</v>
      </c>
      <c r="BH253" s="36" t="s">
        <v>896</v>
      </c>
      <c r="BI253" s="36" t="s">
        <v>896</v>
      </c>
      <c r="BJ253" s="36" t="s">
        <v>896</v>
      </c>
      <c r="BK253" s="36" t="s">
        <v>896</v>
      </c>
      <c r="BL253" s="36" t="s">
        <v>896</v>
      </c>
      <c r="BM253" s="8"/>
      <c r="BN253" s="8" t="s">
        <v>896</v>
      </c>
      <c r="BO253" s="7" t="s">
        <v>943</v>
      </c>
      <c r="BP253" s="8">
        <v>0</v>
      </c>
      <c r="BQ253" s="8">
        <v>0</v>
      </c>
      <c r="BR253" s="8"/>
      <c r="BS253" s="8">
        <v>0</v>
      </c>
      <c r="BT253" s="8"/>
      <c r="BU253" s="8"/>
      <c r="BV253" s="8"/>
      <c r="BW253" s="8"/>
      <c r="BX253" s="8"/>
      <c r="BY253" s="8"/>
      <c r="BZ253" s="8"/>
      <c r="CA253" s="7" t="s">
        <v>896</v>
      </c>
      <c r="CB253" s="8"/>
      <c r="CC253" s="8"/>
      <c r="CD253" s="8"/>
      <c r="CE253" s="8"/>
      <c r="CF253" s="8"/>
      <c r="CG253" s="8"/>
      <c r="CH253" s="8">
        <v>0</v>
      </c>
      <c r="CI253" s="8" t="s">
        <v>896</v>
      </c>
      <c r="CJ253" s="8" t="s">
        <v>896</v>
      </c>
      <c r="CK253" s="8" t="s">
        <v>896</v>
      </c>
      <c r="CL253" s="8" t="s">
        <v>896</v>
      </c>
      <c r="CM253" s="8" t="s">
        <v>896</v>
      </c>
      <c r="CN253" s="8" t="s">
        <v>896</v>
      </c>
      <c r="CO253" s="8" t="s">
        <v>896</v>
      </c>
      <c r="CP253" s="8" t="s">
        <v>896</v>
      </c>
      <c r="CQ253" s="8" t="s">
        <v>896</v>
      </c>
      <c r="CR253" s="8" t="s">
        <v>896</v>
      </c>
      <c r="CS253" s="8" t="s">
        <v>896</v>
      </c>
      <c r="CT253" s="8" t="s">
        <v>896</v>
      </c>
      <c r="CU253" s="8" t="s">
        <v>896</v>
      </c>
      <c r="CV253" s="8" t="s">
        <v>896</v>
      </c>
      <c r="CW253" s="8" t="s">
        <v>896</v>
      </c>
      <c r="CX253" s="8" t="s">
        <v>896</v>
      </c>
      <c r="CY253" s="8" t="s">
        <v>896</v>
      </c>
      <c r="CZ253" s="9" t="str">
        <f>IFERROR(VLOOKUP(A253,'FSI2020 Results'!B:H,4,0),"")</f>
        <v/>
      </c>
      <c r="DA253" s="9" t="str">
        <f>IFERROR(VLOOKUP(A253,'FSI2020 Results'!B:H,5,0),"")</f>
        <v/>
      </c>
      <c r="DB253" s="9" t="str">
        <f>IFERROR(VLOOKUP(A253,'FSI2020 Results'!B:H,6,0),"")</f>
        <v/>
      </c>
      <c r="DC253" s="9" t="str">
        <f>IFERROR(VLOOKUP($A253,'SS2020'!$A:$AB,24,0),"")</f>
        <v/>
      </c>
      <c r="DD253" s="9" t="str">
        <f>IFERROR(VLOOKUP($A253,'SS2020'!$A:$AB,25,0),"")</f>
        <v/>
      </c>
      <c r="DE253" s="9" t="str">
        <f>IFERROR(VLOOKUP($A253,'SS2020'!$A:$AB,26,0),"")</f>
        <v/>
      </c>
      <c r="DF253" s="9" t="str">
        <f>IFERROR(VLOOKUP($A253,'SS2020'!$A:$AB,27,0),"")</f>
        <v/>
      </c>
      <c r="DG253" s="39" t="str">
        <f>IFERROR(VLOOKUP(A253,'GSW2020'!A:D,4,0),"")</f>
        <v/>
      </c>
      <c r="DH253" s="9" t="str">
        <f>IFERROR(VLOOKUP(A253,'GSW2020'!A:E,5,0),"")</f>
        <v/>
      </c>
      <c r="DI253" s="9">
        <f t="shared" si="138"/>
        <v>1</v>
      </c>
      <c r="DJ253" s="9">
        <f t="shared" si="139"/>
        <v>0</v>
      </c>
      <c r="DK253" s="9" t="str">
        <f>IFERROR(IF(INDEX('FSI2020 Results'!A:A,MATCH('Country characteristics'!A240,'FSI2020 Results'!B:B,0))&lt;11,1,0),"")</f>
        <v/>
      </c>
      <c r="DL253" s="9" t="str">
        <f>IFERROR(IF(INDEX('FSI2020 Results'!A:A,MATCH('Country characteristics'!A240,'FSI2020 Results'!B:B,0))&lt;16,1,0),"")</f>
        <v/>
      </c>
      <c r="DM253" s="10">
        <f t="shared" si="140"/>
        <v>0</v>
      </c>
      <c r="DN253" s="9">
        <f t="shared" si="141"/>
        <v>0</v>
      </c>
      <c r="DO253" s="9">
        <f t="shared" si="142"/>
        <v>0</v>
      </c>
      <c r="DP253" s="10">
        <f t="shared" si="143"/>
        <v>0</v>
      </c>
      <c r="DQ253" s="9">
        <f t="shared" si="144"/>
        <v>0</v>
      </c>
      <c r="DR253" s="9">
        <f t="shared" si="145"/>
        <v>0</v>
      </c>
      <c r="DS253" s="9">
        <f t="shared" si="146"/>
        <v>0</v>
      </c>
      <c r="DT253" s="10">
        <f t="shared" si="147"/>
        <v>0</v>
      </c>
      <c r="DU253" s="10">
        <f t="shared" si="148"/>
        <v>0</v>
      </c>
      <c r="DV253" s="9">
        <f t="shared" si="149"/>
        <v>0</v>
      </c>
      <c r="DW253" s="9">
        <f t="shared" si="150"/>
        <v>0</v>
      </c>
      <c r="DX253" s="9">
        <f t="shared" si="151"/>
        <v>0</v>
      </c>
      <c r="DY253" s="10">
        <f t="shared" si="152"/>
        <v>0</v>
      </c>
      <c r="DZ253" s="9">
        <f t="shared" si="153"/>
        <v>0</v>
      </c>
      <c r="EA253" s="10">
        <f t="shared" si="154"/>
        <v>0</v>
      </c>
      <c r="EB253" s="9">
        <f t="shared" si="155"/>
        <v>0</v>
      </c>
      <c r="EC253" s="9">
        <f t="shared" si="156"/>
        <v>1</v>
      </c>
      <c r="ED253" s="9">
        <f t="shared" si="157"/>
        <v>1</v>
      </c>
      <c r="EE253" s="9">
        <f t="shared" si="158"/>
        <v>0</v>
      </c>
      <c r="EF253" s="9">
        <v>1</v>
      </c>
      <c r="EG253" s="9">
        <f t="shared" si="159"/>
        <v>0</v>
      </c>
      <c r="EH253" s="9">
        <f t="shared" si="160"/>
        <v>0</v>
      </c>
      <c r="EI253" s="9">
        <f t="shared" si="161"/>
        <v>0</v>
      </c>
      <c r="EJ253" s="9">
        <f t="shared" si="162"/>
        <v>0</v>
      </c>
      <c r="EK253" s="9">
        <f t="shared" si="163"/>
        <v>0</v>
      </c>
      <c r="EL253" s="9">
        <f t="shared" si="164"/>
        <v>0</v>
      </c>
      <c r="EM253" s="9">
        <f t="shared" si="165"/>
        <v>0</v>
      </c>
      <c r="EN253" s="9">
        <f t="shared" si="166"/>
        <v>0</v>
      </c>
      <c r="EO253" s="9">
        <f t="shared" si="167"/>
        <v>0</v>
      </c>
      <c r="EP253" s="9">
        <f t="shared" si="168"/>
        <v>0</v>
      </c>
      <c r="EQ253" s="9">
        <f t="shared" si="169"/>
        <v>0</v>
      </c>
      <c r="ER253" s="9">
        <f t="shared" si="170"/>
        <v>0</v>
      </c>
      <c r="ES253" s="9">
        <f t="shared" si="171"/>
        <v>0</v>
      </c>
      <c r="ET253" s="10" t="str">
        <f t="shared" si="172"/>
        <v/>
      </c>
      <c r="EU253" s="10" t="str">
        <f t="shared" si="173"/>
        <v/>
      </c>
      <c r="EV253" s="10" t="str">
        <f t="shared" si="174"/>
        <v/>
      </c>
      <c r="EW253" s="10" t="str">
        <f t="shared" si="175"/>
        <v/>
      </c>
      <c r="EX253" s="10" t="str">
        <f t="shared" si="176"/>
        <v/>
      </c>
      <c r="EY253" s="10" t="str">
        <f t="shared" si="177"/>
        <v/>
      </c>
      <c r="EZ253" s="10" t="str">
        <f t="shared" si="178"/>
        <v/>
      </c>
      <c r="FA253" s="10" t="str">
        <f t="shared" si="179"/>
        <v/>
      </c>
      <c r="FB253" s="10" t="str">
        <f t="shared" si="180"/>
        <v/>
      </c>
      <c r="FC253" s="10" t="str">
        <f t="shared" si="181"/>
        <v/>
      </c>
      <c r="FD253" s="10" t="str">
        <f t="shared" si="182"/>
        <v/>
      </c>
      <c r="FE253" s="10" t="str">
        <f t="shared" si="183"/>
        <v/>
      </c>
    </row>
    <row r="254" spans="1:161">
      <c r="A254" t="s">
        <v>725</v>
      </c>
      <c r="D254">
        <v>0</v>
      </c>
      <c r="E254">
        <v>0</v>
      </c>
      <c r="F254" t="s">
        <v>726</v>
      </c>
      <c r="G254" t="s">
        <v>727</v>
      </c>
      <c r="H254" t="s">
        <v>725</v>
      </c>
      <c r="I254" s="8">
        <v>1</v>
      </c>
      <c r="J254" s="7" t="s">
        <v>1149</v>
      </c>
      <c r="K254" s="7" t="s">
        <v>1128</v>
      </c>
      <c r="L254" s="8">
        <v>0</v>
      </c>
      <c r="M254" s="8">
        <v>0</v>
      </c>
      <c r="N254" s="8">
        <v>0</v>
      </c>
      <c r="O254" s="8">
        <v>0</v>
      </c>
      <c r="P254" s="8">
        <v>0</v>
      </c>
      <c r="Q254" s="8">
        <v>0</v>
      </c>
      <c r="R254" s="8">
        <v>0</v>
      </c>
      <c r="S254" s="8">
        <v>0</v>
      </c>
      <c r="T254" s="8">
        <v>0</v>
      </c>
      <c r="U254" s="8">
        <v>0</v>
      </c>
      <c r="V254" s="8">
        <v>0</v>
      </c>
      <c r="W254" s="8">
        <v>0</v>
      </c>
      <c r="X254" s="8">
        <v>0</v>
      </c>
      <c r="Y254" s="8">
        <v>0</v>
      </c>
      <c r="Z254" s="8">
        <v>0</v>
      </c>
      <c r="AA254" s="8">
        <v>0</v>
      </c>
      <c r="AB254" s="7" t="s">
        <v>1142</v>
      </c>
      <c r="AC254" s="1">
        <v>0</v>
      </c>
      <c r="AD254" s="1">
        <v>0</v>
      </c>
      <c r="AE254" s="7" t="s">
        <v>1136</v>
      </c>
      <c r="AF254" s="8">
        <v>2581000000</v>
      </c>
      <c r="AG254" s="8"/>
      <c r="AH254" s="7" t="s">
        <v>896</v>
      </c>
      <c r="AI254" s="8"/>
      <c r="AJ254" s="8"/>
      <c r="AK254" s="8"/>
      <c r="AL254" s="8"/>
      <c r="AM254" s="8"/>
      <c r="AN254" s="8"/>
      <c r="AO254" s="36" t="s">
        <v>896</v>
      </c>
      <c r="AP254" s="36" t="s">
        <v>896</v>
      </c>
      <c r="AQ254" s="36" t="s">
        <v>896</v>
      </c>
      <c r="AR254" s="36" t="s">
        <v>896</v>
      </c>
      <c r="AS254" s="36" t="s">
        <v>896</v>
      </c>
      <c r="AT254" s="36" t="s">
        <v>896</v>
      </c>
      <c r="AU254" s="36" t="s">
        <v>896</v>
      </c>
      <c r="AV254" s="36" t="s">
        <v>896</v>
      </c>
      <c r="AW254" s="36" t="s">
        <v>896</v>
      </c>
      <c r="AX254" s="36" t="s">
        <v>896</v>
      </c>
      <c r="AY254" s="36" t="s">
        <v>896</v>
      </c>
      <c r="AZ254" s="36" t="s">
        <v>896</v>
      </c>
      <c r="BA254" s="36" t="s">
        <v>896</v>
      </c>
      <c r="BB254" s="36" t="s">
        <v>896</v>
      </c>
      <c r="BC254" s="36" t="s">
        <v>896</v>
      </c>
      <c r="BD254" s="36" t="s">
        <v>896</v>
      </c>
      <c r="BE254" s="36" t="s">
        <v>896</v>
      </c>
      <c r="BF254" s="36" t="s">
        <v>896</v>
      </c>
      <c r="BG254" s="36" t="s">
        <v>896</v>
      </c>
      <c r="BH254" s="36" t="s">
        <v>896</v>
      </c>
      <c r="BI254" s="36" t="s">
        <v>896</v>
      </c>
      <c r="BJ254" s="36" t="s">
        <v>896</v>
      </c>
      <c r="BK254" s="36" t="s">
        <v>896</v>
      </c>
      <c r="BL254" s="36" t="s">
        <v>896</v>
      </c>
      <c r="BM254" s="8">
        <v>7.4299997265825368E-8</v>
      </c>
      <c r="BN254" s="8" t="s">
        <v>896</v>
      </c>
      <c r="BO254" t="s">
        <v>725</v>
      </c>
      <c r="BP254" s="8">
        <v>0</v>
      </c>
      <c r="BQ254" s="8">
        <v>0</v>
      </c>
      <c r="BR254" s="8">
        <v>0</v>
      </c>
      <c r="BS254" s="8">
        <v>0</v>
      </c>
      <c r="BT254" s="8"/>
      <c r="BU254" s="8"/>
      <c r="BV254" s="8"/>
      <c r="BW254" s="8"/>
      <c r="BX254" s="8">
        <v>3.1344485165366258E-7</v>
      </c>
      <c r="BY254" s="8"/>
      <c r="BZ254" s="8">
        <v>1</v>
      </c>
      <c r="CA254" s="7" t="s">
        <v>896</v>
      </c>
      <c r="CB254" s="8">
        <v>2581000000</v>
      </c>
      <c r="CC254" s="8"/>
      <c r="CD254" s="8"/>
      <c r="CE254" s="8"/>
      <c r="CF254" s="8"/>
      <c r="CG254" s="8">
        <v>676084.71520354901</v>
      </c>
      <c r="CH254" s="8">
        <v>0</v>
      </c>
      <c r="CI254" s="8">
        <v>0</v>
      </c>
      <c r="CJ254" s="8">
        <v>0</v>
      </c>
      <c r="CK254" s="8">
        <v>0</v>
      </c>
      <c r="CL254" s="8">
        <v>0</v>
      </c>
      <c r="CM254" s="8">
        <v>0</v>
      </c>
      <c r="CN254" s="8">
        <v>0</v>
      </c>
      <c r="CO254" s="8">
        <v>0</v>
      </c>
      <c r="CP254" s="8">
        <v>0</v>
      </c>
      <c r="CQ254" s="8">
        <v>0</v>
      </c>
      <c r="CR254" s="8">
        <v>0</v>
      </c>
      <c r="CS254" s="8">
        <v>0</v>
      </c>
      <c r="CT254" s="8">
        <v>0</v>
      </c>
      <c r="CU254" s="8">
        <v>0</v>
      </c>
      <c r="CV254" s="8">
        <v>0</v>
      </c>
      <c r="CW254" s="8">
        <v>0</v>
      </c>
      <c r="CX254" s="8">
        <v>0</v>
      </c>
      <c r="CY254" s="8">
        <v>0</v>
      </c>
      <c r="CZ254" s="9" t="str">
        <f>IFERROR(VLOOKUP(A254,'FSI2020 Results'!B:H,4,0),"")</f>
        <v/>
      </c>
      <c r="DA254" s="9" t="str">
        <f>IFERROR(VLOOKUP(A254,'FSI2020 Results'!B:H,5,0),"")</f>
        <v/>
      </c>
      <c r="DB254" s="9" t="str">
        <f>IFERROR(VLOOKUP(A254,'FSI2020 Results'!B:H,6,0),"")</f>
        <v/>
      </c>
      <c r="DC254" s="9" t="str">
        <f>IFERROR(VLOOKUP($A254,'SS2020'!$A:$AB,24,0),"")</f>
        <v/>
      </c>
      <c r="DD254" s="9" t="str">
        <f>IFERROR(VLOOKUP($A254,'SS2020'!$A:$AB,25,0),"")</f>
        <v/>
      </c>
      <c r="DE254" s="9" t="str">
        <f>IFERROR(VLOOKUP($A254,'SS2020'!$A:$AB,26,0),"")</f>
        <v/>
      </c>
      <c r="DF254" s="9" t="str">
        <f>IFERROR(VLOOKUP($A254,'SS2020'!$A:$AB,27,0),"")</f>
        <v/>
      </c>
      <c r="DG254" s="39">
        <f>IFERROR(VLOOKUP(A254,'GSW2020'!A:D,4,0),"")</f>
        <v>1.2897634178443695E-6</v>
      </c>
      <c r="DH254" s="9">
        <f>IFERROR(VLOOKUP(A254,'GSW2020'!A:E,5,0),"")</f>
        <v>676084.6875</v>
      </c>
      <c r="DI254" s="9">
        <f t="shared" si="138"/>
        <v>1</v>
      </c>
      <c r="DJ254" s="9">
        <f t="shared" si="139"/>
        <v>0</v>
      </c>
      <c r="DK254" s="9" t="str">
        <f>IFERROR(IF(INDEX('FSI2020 Results'!A:A,MATCH('Country characteristics'!A241,'FSI2020 Results'!B:B,0))&lt;11,1,0),"")</f>
        <v/>
      </c>
      <c r="DL254" s="9" t="str">
        <f>IFERROR(IF(INDEX('FSI2020 Results'!A:A,MATCH('Country characteristics'!A241,'FSI2020 Results'!B:B,0))&lt;16,1,0),"")</f>
        <v/>
      </c>
      <c r="DM254" s="10">
        <f t="shared" si="140"/>
        <v>0</v>
      </c>
      <c r="DN254" s="9">
        <f t="shared" si="141"/>
        <v>0</v>
      </c>
      <c r="DO254" s="9">
        <f t="shared" si="142"/>
        <v>0</v>
      </c>
      <c r="DP254" s="10">
        <f t="shared" si="143"/>
        <v>0</v>
      </c>
      <c r="DQ254" s="9">
        <f t="shared" si="144"/>
        <v>0</v>
      </c>
      <c r="DR254" s="9">
        <f t="shared" si="145"/>
        <v>0</v>
      </c>
      <c r="DS254" s="9">
        <f t="shared" si="146"/>
        <v>0</v>
      </c>
      <c r="DT254" s="10">
        <f t="shared" si="147"/>
        <v>0</v>
      </c>
      <c r="DU254" s="10">
        <f t="shared" si="148"/>
        <v>0</v>
      </c>
      <c r="DV254" s="9">
        <f t="shared" si="149"/>
        <v>0</v>
      </c>
      <c r="DW254" s="9">
        <f t="shared" si="150"/>
        <v>0</v>
      </c>
      <c r="DX254" s="9">
        <f t="shared" si="151"/>
        <v>0</v>
      </c>
      <c r="DY254" s="10">
        <f t="shared" si="152"/>
        <v>0</v>
      </c>
      <c r="DZ254" s="9">
        <f t="shared" si="153"/>
        <v>0</v>
      </c>
      <c r="EA254" s="10">
        <f t="shared" si="154"/>
        <v>0</v>
      </c>
      <c r="EB254" s="9">
        <f t="shared" si="155"/>
        <v>0</v>
      </c>
      <c r="EC254" s="9">
        <f t="shared" si="156"/>
        <v>1</v>
      </c>
      <c r="ED254" s="9">
        <f t="shared" si="157"/>
        <v>1</v>
      </c>
      <c r="EE254" s="9">
        <f t="shared" si="158"/>
        <v>0</v>
      </c>
      <c r="EF254" s="9">
        <v>1</v>
      </c>
      <c r="EG254" s="9">
        <f t="shared" si="159"/>
        <v>0</v>
      </c>
      <c r="EH254" s="9">
        <f t="shared" si="160"/>
        <v>0</v>
      </c>
      <c r="EI254" s="9">
        <f t="shared" si="161"/>
        <v>0</v>
      </c>
      <c r="EJ254" s="9">
        <f t="shared" si="162"/>
        <v>1</v>
      </c>
      <c r="EK254" s="9">
        <f t="shared" si="163"/>
        <v>0</v>
      </c>
      <c r="EL254" s="9">
        <f t="shared" si="164"/>
        <v>0</v>
      </c>
      <c r="EM254" s="9">
        <f t="shared" si="165"/>
        <v>0</v>
      </c>
      <c r="EN254" s="9">
        <f t="shared" si="166"/>
        <v>0</v>
      </c>
      <c r="EO254" s="9">
        <f t="shared" si="167"/>
        <v>0</v>
      </c>
      <c r="EP254" s="9">
        <f t="shared" si="168"/>
        <v>0</v>
      </c>
      <c r="EQ254" s="9">
        <f t="shared" si="169"/>
        <v>1</v>
      </c>
      <c r="ER254" s="9">
        <f t="shared" si="170"/>
        <v>0</v>
      </c>
      <c r="ES254" s="9">
        <f t="shared" si="171"/>
        <v>0</v>
      </c>
      <c r="ET254" s="10">
        <f t="shared" si="172"/>
        <v>0</v>
      </c>
      <c r="EU254" s="10">
        <f t="shared" si="173"/>
        <v>0</v>
      </c>
      <c r="EV254" s="10">
        <f t="shared" si="174"/>
        <v>0</v>
      </c>
      <c r="EW254" s="10">
        <f t="shared" si="175"/>
        <v>0</v>
      </c>
      <c r="EX254" s="10">
        <f t="shared" si="176"/>
        <v>0</v>
      </c>
      <c r="EY254" s="10">
        <f t="shared" si="177"/>
        <v>0</v>
      </c>
      <c r="EZ254" s="10">
        <f t="shared" si="178"/>
        <v>0</v>
      </c>
      <c r="FA254" s="10">
        <f t="shared" si="179"/>
        <v>0</v>
      </c>
      <c r="FB254" s="10">
        <f t="shared" si="180"/>
        <v>0</v>
      </c>
      <c r="FC254" s="10">
        <f t="shared" si="181"/>
        <v>0</v>
      </c>
      <c r="FD254" s="10">
        <f t="shared" si="182"/>
        <v>0</v>
      </c>
      <c r="FE254" s="10">
        <f t="shared" si="183"/>
        <v>0</v>
      </c>
    </row>
    <row r="255" spans="1:161">
      <c r="A255" t="s">
        <v>570</v>
      </c>
      <c r="D255">
        <v>0</v>
      </c>
      <c r="E255">
        <v>0</v>
      </c>
      <c r="F255" t="s">
        <v>571</v>
      </c>
      <c r="G255" t="s">
        <v>572</v>
      </c>
      <c r="H255" t="s">
        <v>570</v>
      </c>
      <c r="I255" s="8">
        <v>1</v>
      </c>
      <c r="J255" s="7" t="s">
        <v>1135</v>
      </c>
      <c r="K255" s="7" t="s">
        <v>1128</v>
      </c>
      <c r="L255" s="8">
        <v>0</v>
      </c>
      <c r="M255" s="8">
        <v>0</v>
      </c>
      <c r="N255" s="8">
        <v>0</v>
      </c>
      <c r="O255" s="8">
        <v>0</v>
      </c>
      <c r="P255" s="8">
        <v>0</v>
      </c>
      <c r="Q255" s="8">
        <v>0</v>
      </c>
      <c r="R255" s="8">
        <v>0</v>
      </c>
      <c r="S255" s="8">
        <v>0</v>
      </c>
      <c r="T255" s="8">
        <v>0</v>
      </c>
      <c r="U255" s="8">
        <v>0</v>
      </c>
      <c r="V255" s="8">
        <v>0</v>
      </c>
      <c r="W255" s="8">
        <v>0</v>
      </c>
      <c r="X255" s="8">
        <v>0</v>
      </c>
      <c r="Y255" s="8">
        <v>0</v>
      </c>
      <c r="Z255" s="8">
        <v>0</v>
      </c>
      <c r="AA255" s="8">
        <v>0</v>
      </c>
      <c r="AB255" s="7" t="s">
        <v>1135</v>
      </c>
      <c r="AC255" s="1">
        <v>1</v>
      </c>
      <c r="AD255" s="1">
        <v>0</v>
      </c>
      <c r="AE255" s="7" t="s">
        <v>1166</v>
      </c>
      <c r="AF255" s="8">
        <v>5358722983</v>
      </c>
      <c r="AG255" s="8"/>
      <c r="AH255" s="7" t="s">
        <v>896</v>
      </c>
      <c r="AI255" s="8"/>
      <c r="AJ255" s="8"/>
      <c r="AK255" s="8"/>
      <c r="AL255" s="8"/>
      <c r="AM255" s="8"/>
      <c r="AN255" s="8"/>
      <c r="AO255" s="36" t="s">
        <v>896</v>
      </c>
      <c r="AP255" s="36" t="s">
        <v>896</v>
      </c>
      <c r="AQ255" s="36" t="s">
        <v>896</v>
      </c>
      <c r="AR255" s="36" t="s">
        <v>896</v>
      </c>
      <c r="AS255" s="36" t="s">
        <v>896</v>
      </c>
      <c r="AT255" s="36" t="s">
        <v>896</v>
      </c>
      <c r="AU255" s="36" t="s">
        <v>896</v>
      </c>
      <c r="AV255" s="36" t="s">
        <v>896</v>
      </c>
      <c r="AW255" s="36" t="s">
        <v>896</v>
      </c>
      <c r="AX255" s="36" t="s">
        <v>896</v>
      </c>
      <c r="AY255" s="36" t="s">
        <v>896</v>
      </c>
      <c r="AZ255" s="36" t="s">
        <v>896</v>
      </c>
      <c r="BA255" s="36" t="s">
        <v>896</v>
      </c>
      <c r="BB255" s="36" t="s">
        <v>896</v>
      </c>
      <c r="BC255" s="36" t="s">
        <v>896</v>
      </c>
      <c r="BD255" s="36" t="s">
        <v>896</v>
      </c>
      <c r="BE255" s="36" t="s">
        <v>896</v>
      </c>
      <c r="BF255" s="36" t="s">
        <v>896</v>
      </c>
      <c r="BG255" s="36" t="s">
        <v>896</v>
      </c>
      <c r="BH255" s="36" t="s">
        <v>896</v>
      </c>
      <c r="BI255" s="36" t="s">
        <v>896</v>
      </c>
      <c r="BJ255" s="36" t="s">
        <v>896</v>
      </c>
      <c r="BK255" s="36" t="s">
        <v>896</v>
      </c>
      <c r="BL255" s="36" t="s">
        <v>896</v>
      </c>
      <c r="BM255" s="8">
        <v>4.1700000110722613E-6</v>
      </c>
      <c r="BN255" s="8" t="s">
        <v>896</v>
      </c>
      <c r="BO255" t="s">
        <v>570</v>
      </c>
      <c r="BP255" s="8">
        <v>0</v>
      </c>
      <c r="BQ255" s="8">
        <v>0</v>
      </c>
      <c r="BR255" s="8">
        <v>0</v>
      </c>
      <c r="BS255" s="8">
        <v>0</v>
      </c>
      <c r="BT255" s="8"/>
      <c r="BU255" s="8"/>
      <c r="BV255" s="8"/>
      <c r="BW255" s="8"/>
      <c r="BX255" s="8">
        <v>7.3586055680308803E-5</v>
      </c>
      <c r="BY255" s="8"/>
      <c r="BZ255" s="8">
        <v>2</v>
      </c>
      <c r="CA255" s="7" t="s">
        <v>896</v>
      </c>
      <c r="CB255" s="8">
        <v>5358722983</v>
      </c>
      <c r="CC255" s="8"/>
      <c r="CD255" s="8"/>
      <c r="CE255" s="8"/>
      <c r="CF255" s="8">
        <v>0.17499999999999999</v>
      </c>
      <c r="CG255" s="8"/>
      <c r="CH255" s="8">
        <v>0</v>
      </c>
      <c r="CI255" s="8" t="s">
        <v>1014</v>
      </c>
      <c r="CJ255" s="8">
        <v>0</v>
      </c>
      <c r="CK255" s="8">
        <v>0</v>
      </c>
      <c r="CL255" s="8">
        <v>1</v>
      </c>
      <c r="CM255" s="8">
        <v>0</v>
      </c>
      <c r="CN255" s="8">
        <v>0</v>
      </c>
      <c r="CO255" s="8">
        <v>0</v>
      </c>
      <c r="CP255" s="8">
        <v>0</v>
      </c>
      <c r="CQ255" s="8">
        <v>0</v>
      </c>
      <c r="CR255" s="8">
        <v>0</v>
      </c>
      <c r="CS255" s="8">
        <v>0</v>
      </c>
      <c r="CT255" s="8">
        <v>1</v>
      </c>
      <c r="CU255" s="8">
        <v>0</v>
      </c>
      <c r="CV255" s="8">
        <v>0</v>
      </c>
      <c r="CW255" s="8">
        <v>0</v>
      </c>
      <c r="CX255" s="8">
        <v>0</v>
      </c>
      <c r="CY255" s="8">
        <v>0</v>
      </c>
      <c r="CZ255" s="9" t="str">
        <f>IFERROR(VLOOKUP(A255,'FSI2020 Results'!B:H,4,0),"")</f>
        <v/>
      </c>
      <c r="DA255" s="9" t="str">
        <f>IFERROR(VLOOKUP(A255,'FSI2020 Results'!B:H,5,0),"")</f>
        <v/>
      </c>
      <c r="DB255" s="9" t="str">
        <f>IFERROR(VLOOKUP(A255,'FSI2020 Results'!B:H,6,0),"")</f>
        <v/>
      </c>
      <c r="DC255" s="9" t="str">
        <f>IFERROR(VLOOKUP($A255,'SS2020'!$A:$AB,24,0),"")</f>
        <v/>
      </c>
      <c r="DD255" s="9" t="str">
        <f>IFERROR(VLOOKUP($A255,'SS2020'!$A:$AB,25,0),"")</f>
        <v/>
      </c>
      <c r="DE255" s="9" t="str">
        <f>IFERROR(VLOOKUP($A255,'SS2020'!$A:$AB,26,0),"")</f>
        <v/>
      </c>
      <c r="DF255" s="9" t="str">
        <f>IFERROR(VLOOKUP($A255,'SS2020'!$A:$AB,27,0),"")</f>
        <v/>
      </c>
      <c r="DG255" s="39">
        <f>IFERROR(VLOOKUP(A255,'GSW2020'!A:D,4,0),"")</f>
        <v>2.2395634005079046E-5</v>
      </c>
      <c r="DH255" s="9">
        <f>IFERROR(VLOOKUP(A255,'GSW2020'!A:E,5,0),"")</f>
        <v>11739630</v>
      </c>
      <c r="DI255" s="9">
        <f t="shared" si="138"/>
        <v>1</v>
      </c>
      <c r="DJ255" s="9">
        <f t="shared" si="139"/>
        <v>0</v>
      </c>
      <c r="DK255" s="9" t="str">
        <f>IFERROR(IF(INDEX('FSI2020 Results'!A:A,MATCH('Country characteristics'!A242,'FSI2020 Results'!B:B,0))&lt;11,1,0),"")</f>
        <v/>
      </c>
      <c r="DL255" s="9" t="str">
        <f>IFERROR(IF(INDEX('FSI2020 Results'!A:A,MATCH('Country characteristics'!A242,'FSI2020 Results'!B:B,0))&lt;16,1,0),"")</f>
        <v/>
      </c>
      <c r="DM255" s="10">
        <f t="shared" si="140"/>
        <v>0</v>
      </c>
      <c r="DN255" s="9">
        <f t="shared" si="141"/>
        <v>0</v>
      </c>
      <c r="DO255" s="9">
        <f t="shared" si="142"/>
        <v>0</v>
      </c>
      <c r="DP255" s="10">
        <f t="shared" si="143"/>
        <v>0</v>
      </c>
      <c r="DQ255" s="9">
        <f t="shared" si="144"/>
        <v>0</v>
      </c>
      <c r="DR255" s="9">
        <f t="shared" si="145"/>
        <v>0</v>
      </c>
      <c r="DS255" s="9">
        <f t="shared" si="146"/>
        <v>0</v>
      </c>
      <c r="DT255" s="10">
        <f t="shared" si="147"/>
        <v>0</v>
      </c>
      <c r="DU255" s="10">
        <f t="shared" si="148"/>
        <v>0</v>
      </c>
      <c r="DV255" s="9">
        <f t="shared" si="149"/>
        <v>0</v>
      </c>
      <c r="DW255" s="9">
        <f t="shared" si="150"/>
        <v>0</v>
      </c>
      <c r="DX255" s="9">
        <f t="shared" si="151"/>
        <v>0</v>
      </c>
      <c r="DY255" s="10">
        <f t="shared" si="152"/>
        <v>0</v>
      </c>
      <c r="DZ255" s="9">
        <f t="shared" si="153"/>
        <v>0</v>
      </c>
      <c r="EA255" s="10">
        <f t="shared" si="154"/>
        <v>0</v>
      </c>
      <c r="EB255" s="9">
        <f t="shared" si="155"/>
        <v>0</v>
      </c>
      <c r="EC255" s="9">
        <f t="shared" si="156"/>
        <v>1</v>
      </c>
      <c r="ED255" s="9">
        <f t="shared" si="157"/>
        <v>1</v>
      </c>
      <c r="EE255" s="9">
        <f t="shared" si="158"/>
        <v>0</v>
      </c>
      <c r="EF255" s="9">
        <v>1</v>
      </c>
      <c r="EG255" s="9">
        <f t="shared" si="159"/>
        <v>0</v>
      </c>
      <c r="EH255" s="9">
        <f t="shared" si="160"/>
        <v>0</v>
      </c>
      <c r="EI255" s="9">
        <f t="shared" si="161"/>
        <v>0</v>
      </c>
      <c r="EJ255" s="9">
        <f t="shared" si="162"/>
        <v>0</v>
      </c>
      <c r="EK255" s="9">
        <f t="shared" si="163"/>
        <v>1</v>
      </c>
      <c r="EL255" s="9">
        <f t="shared" si="164"/>
        <v>0</v>
      </c>
      <c r="EM255" s="9">
        <f t="shared" si="165"/>
        <v>0</v>
      </c>
      <c r="EN255" s="9">
        <f t="shared" si="166"/>
        <v>1</v>
      </c>
      <c r="EO255" s="9">
        <f t="shared" si="167"/>
        <v>0</v>
      </c>
      <c r="EP255" s="9">
        <f t="shared" si="168"/>
        <v>1</v>
      </c>
      <c r="EQ255" s="9">
        <f t="shared" si="169"/>
        <v>0</v>
      </c>
      <c r="ER255" s="9">
        <f t="shared" si="170"/>
        <v>0</v>
      </c>
      <c r="ES255" s="9">
        <f t="shared" si="171"/>
        <v>0</v>
      </c>
      <c r="ET255" s="10">
        <f t="shared" si="172"/>
        <v>0</v>
      </c>
      <c r="EU255" s="10">
        <f t="shared" si="173"/>
        <v>0</v>
      </c>
      <c r="EV255" s="10">
        <f t="shared" si="174"/>
        <v>0</v>
      </c>
      <c r="EW255" s="10">
        <f t="shared" si="175"/>
        <v>1</v>
      </c>
      <c r="EX255" s="10">
        <f t="shared" si="176"/>
        <v>0</v>
      </c>
      <c r="EY255" s="10">
        <f t="shared" si="177"/>
        <v>0</v>
      </c>
      <c r="EZ255" s="10">
        <f t="shared" si="178"/>
        <v>1</v>
      </c>
      <c r="FA255" s="10">
        <f t="shared" si="179"/>
        <v>0</v>
      </c>
      <c r="FB255" s="10">
        <f t="shared" si="180"/>
        <v>0</v>
      </c>
      <c r="FC255" s="10">
        <f t="shared" si="181"/>
        <v>0</v>
      </c>
      <c r="FD255" s="10">
        <f t="shared" si="182"/>
        <v>0</v>
      </c>
      <c r="FE255" s="10">
        <f t="shared" si="183"/>
        <v>0</v>
      </c>
    </row>
    <row r="256" spans="1:161">
      <c r="A256" t="s">
        <v>722</v>
      </c>
      <c r="D256">
        <v>0</v>
      </c>
      <c r="E256">
        <v>0</v>
      </c>
      <c r="F256" t="s">
        <v>723</v>
      </c>
      <c r="G256" t="s">
        <v>724</v>
      </c>
      <c r="H256" t="s">
        <v>722</v>
      </c>
      <c r="I256" s="8"/>
      <c r="J256" s="7" t="s">
        <v>896</v>
      </c>
      <c r="K256" s="7" t="s">
        <v>1128</v>
      </c>
      <c r="L256" s="8">
        <v>0</v>
      </c>
      <c r="M256" s="8">
        <v>0</v>
      </c>
      <c r="N256" s="8">
        <v>0</v>
      </c>
      <c r="O256" s="8">
        <v>0</v>
      </c>
      <c r="P256" s="8">
        <v>0</v>
      </c>
      <c r="Q256" s="8">
        <v>0</v>
      </c>
      <c r="R256" s="8">
        <v>0</v>
      </c>
      <c r="S256" s="8">
        <v>0</v>
      </c>
      <c r="T256" s="8">
        <v>0</v>
      </c>
      <c r="U256" s="8">
        <v>0</v>
      </c>
      <c r="V256" s="8">
        <v>0</v>
      </c>
      <c r="W256" s="8">
        <v>0</v>
      </c>
      <c r="X256" s="8">
        <v>0</v>
      </c>
      <c r="Y256" s="8">
        <v>0</v>
      </c>
      <c r="Z256" s="8">
        <v>0</v>
      </c>
      <c r="AA256" s="8">
        <v>0</v>
      </c>
      <c r="AB256" s="7" t="s">
        <v>896</v>
      </c>
      <c r="AC256" s="1">
        <v>0</v>
      </c>
      <c r="AD256" s="1">
        <v>0</v>
      </c>
      <c r="AE256" s="7" t="s">
        <v>896</v>
      </c>
      <c r="AF256" s="8"/>
      <c r="AG256" s="8"/>
      <c r="AH256" s="7" t="s">
        <v>896</v>
      </c>
      <c r="AI256" s="8"/>
      <c r="AJ256" s="8"/>
      <c r="AK256" s="8"/>
      <c r="AL256" s="8"/>
      <c r="AM256" s="8"/>
      <c r="AN256" s="8"/>
      <c r="AO256" s="36" t="s">
        <v>896</v>
      </c>
      <c r="AP256" s="36" t="s">
        <v>896</v>
      </c>
      <c r="AQ256" s="36" t="s">
        <v>896</v>
      </c>
      <c r="AR256" s="36" t="s">
        <v>896</v>
      </c>
      <c r="AS256" s="36" t="s">
        <v>896</v>
      </c>
      <c r="AT256" s="36" t="s">
        <v>896</v>
      </c>
      <c r="AU256" s="36" t="s">
        <v>896</v>
      </c>
      <c r="AV256" s="36" t="s">
        <v>896</v>
      </c>
      <c r="AW256" s="36" t="s">
        <v>896</v>
      </c>
      <c r="AX256" s="36" t="s">
        <v>896</v>
      </c>
      <c r="AY256" s="36" t="s">
        <v>896</v>
      </c>
      <c r="AZ256" s="36" t="s">
        <v>896</v>
      </c>
      <c r="BA256" s="36" t="s">
        <v>896</v>
      </c>
      <c r="BB256" s="36" t="s">
        <v>896</v>
      </c>
      <c r="BC256" s="36" t="s">
        <v>896</v>
      </c>
      <c r="BD256" s="36" t="s">
        <v>896</v>
      </c>
      <c r="BE256" s="36" t="s">
        <v>896</v>
      </c>
      <c r="BF256" s="36" t="s">
        <v>896</v>
      </c>
      <c r="BG256" s="36" t="s">
        <v>896</v>
      </c>
      <c r="BH256" s="36" t="s">
        <v>896</v>
      </c>
      <c r="BI256" s="36" t="s">
        <v>896</v>
      </c>
      <c r="BJ256" s="36" t="s">
        <v>896</v>
      </c>
      <c r="BK256" s="36" t="s">
        <v>896</v>
      </c>
      <c r="BL256" s="36" t="s">
        <v>896</v>
      </c>
      <c r="BM256" s="8">
        <v>8.2799999745475361E-7</v>
      </c>
      <c r="BN256" s="8" t="s">
        <v>896</v>
      </c>
      <c r="BO256" t="s">
        <v>722</v>
      </c>
      <c r="BP256" s="8">
        <v>0</v>
      </c>
      <c r="BQ256" s="8">
        <v>0</v>
      </c>
      <c r="BR256" s="8">
        <v>0</v>
      </c>
      <c r="BS256" s="8">
        <v>0</v>
      </c>
      <c r="BT256" s="8"/>
      <c r="BU256" s="8"/>
      <c r="BV256" s="8"/>
      <c r="BW256" s="8"/>
      <c r="BX256" s="8">
        <v>1.1262227759699561E-7</v>
      </c>
      <c r="BY256" s="8"/>
      <c r="BZ256" s="8">
        <v>0</v>
      </c>
      <c r="CA256" s="7" t="s">
        <v>896</v>
      </c>
      <c r="CB256" s="8">
        <v>1500000</v>
      </c>
      <c r="CC256" s="8">
        <v>0</v>
      </c>
      <c r="CD256" s="8"/>
      <c r="CE256" s="8"/>
      <c r="CF256" s="8"/>
      <c r="CG256" s="8"/>
      <c r="CH256" s="8">
        <v>0</v>
      </c>
      <c r="CI256" s="8" t="s">
        <v>1144</v>
      </c>
      <c r="CJ256" s="8">
        <v>0</v>
      </c>
      <c r="CK256" s="8">
        <v>0</v>
      </c>
      <c r="CL256" s="8">
        <v>0</v>
      </c>
      <c r="CM256" s="8">
        <v>0</v>
      </c>
      <c r="CN256" s="8">
        <v>0</v>
      </c>
      <c r="CO256" s="8">
        <v>0</v>
      </c>
      <c r="CP256" s="8">
        <v>0</v>
      </c>
      <c r="CQ256" s="8">
        <v>0</v>
      </c>
      <c r="CR256" s="8">
        <v>0</v>
      </c>
      <c r="CS256" s="8">
        <v>0</v>
      </c>
      <c r="CT256" s="8">
        <v>0</v>
      </c>
      <c r="CU256" s="8">
        <v>0</v>
      </c>
      <c r="CV256" s="8">
        <v>0</v>
      </c>
      <c r="CW256" s="8">
        <v>0</v>
      </c>
      <c r="CX256" s="8">
        <v>0</v>
      </c>
      <c r="CY256" s="8">
        <v>1</v>
      </c>
      <c r="CZ256" s="9" t="str">
        <f>IFERROR(VLOOKUP(A256,'FSI2020 Results'!B:H,4,0),"")</f>
        <v/>
      </c>
      <c r="DA256" s="9" t="str">
        <f>IFERROR(VLOOKUP(A256,'FSI2020 Results'!B:H,5,0),"")</f>
        <v/>
      </c>
      <c r="DB256" s="9" t="str">
        <f>IFERROR(VLOOKUP(A256,'FSI2020 Results'!B:H,6,0),"")</f>
        <v/>
      </c>
      <c r="DC256" s="9" t="str">
        <f>IFERROR(VLOOKUP($A256,'SS2020'!$A:$AB,24,0),"")</f>
        <v/>
      </c>
      <c r="DD256" s="9" t="str">
        <f>IFERROR(VLOOKUP($A256,'SS2020'!$A:$AB,25,0),"")</f>
        <v/>
      </c>
      <c r="DE256" s="9" t="str">
        <f>IFERROR(VLOOKUP($A256,'SS2020'!$A:$AB,26,0),"")</f>
        <v/>
      </c>
      <c r="DF256" s="9" t="str">
        <f>IFERROR(VLOOKUP($A256,'SS2020'!$A:$AB,27,0),"")</f>
        <v/>
      </c>
      <c r="DG256" s="39">
        <f>IFERROR(VLOOKUP(A256,'GSW2020'!A:D,4,0),"")</f>
        <v>1.4128976317806519E-6</v>
      </c>
      <c r="DH256" s="9">
        <f>IFERROR(VLOOKUP(A256,'GSW2020'!A:E,5,0),"")</f>
        <v>740630.75</v>
      </c>
      <c r="DI256" s="9">
        <f t="shared" si="138"/>
        <v>1</v>
      </c>
      <c r="DJ256" s="9">
        <f t="shared" si="139"/>
        <v>0</v>
      </c>
      <c r="DK256" s="9" t="str">
        <f>IFERROR(IF(INDEX('FSI2020 Results'!A:A,MATCH('Country characteristics'!A243,'FSI2020 Results'!B:B,0))&lt;11,1,0),"")</f>
        <v/>
      </c>
      <c r="DL256" s="9" t="str">
        <f>IFERROR(IF(INDEX('FSI2020 Results'!A:A,MATCH('Country characteristics'!A243,'FSI2020 Results'!B:B,0))&lt;16,1,0),"")</f>
        <v/>
      </c>
      <c r="DM256" s="10">
        <f t="shared" si="140"/>
        <v>0</v>
      </c>
      <c r="DN256" s="9">
        <f t="shared" si="141"/>
        <v>0</v>
      </c>
      <c r="DO256" s="9">
        <f t="shared" si="142"/>
        <v>0</v>
      </c>
      <c r="DP256" s="10">
        <f t="shared" si="143"/>
        <v>0</v>
      </c>
      <c r="DQ256" s="9">
        <f t="shared" si="144"/>
        <v>0</v>
      </c>
      <c r="DR256" s="9">
        <f t="shared" si="145"/>
        <v>0</v>
      </c>
      <c r="DS256" s="9">
        <f t="shared" si="146"/>
        <v>0</v>
      </c>
      <c r="DT256" s="10">
        <f t="shared" si="147"/>
        <v>0</v>
      </c>
      <c r="DU256" s="10">
        <f t="shared" si="148"/>
        <v>0</v>
      </c>
      <c r="DV256" s="9">
        <f t="shared" si="149"/>
        <v>0</v>
      </c>
      <c r="DW256" s="9">
        <f t="shared" si="150"/>
        <v>0</v>
      </c>
      <c r="DX256" s="9">
        <f t="shared" si="151"/>
        <v>0</v>
      </c>
      <c r="DY256" s="10">
        <f t="shared" si="152"/>
        <v>0</v>
      </c>
      <c r="DZ256" s="9">
        <f t="shared" si="153"/>
        <v>0</v>
      </c>
      <c r="EA256" s="10">
        <f t="shared" si="154"/>
        <v>0</v>
      </c>
      <c r="EB256" s="9">
        <f t="shared" si="155"/>
        <v>0</v>
      </c>
      <c r="EC256" s="9">
        <f t="shared" si="156"/>
        <v>1</v>
      </c>
      <c r="ED256" s="9">
        <f t="shared" si="157"/>
        <v>1</v>
      </c>
      <c r="EE256" s="9">
        <f t="shared" si="158"/>
        <v>0</v>
      </c>
      <c r="EF256" s="9">
        <v>1</v>
      </c>
      <c r="EG256" s="9">
        <f t="shared" si="159"/>
        <v>0</v>
      </c>
      <c r="EH256" s="9">
        <f t="shared" si="160"/>
        <v>0</v>
      </c>
      <c r="EI256" s="9">
        <f t="shared" si="161"/>
        <v>0</v>
      </c>
      <c r="EJ256" s="9">
        <f t="shared" si="162"/>
        <v>0</v>
      </c>
      <c r="EK256" s="9">
        <f t="shared" si="163"/>
        <v>0</v>
      </c>
      <c r="EL256" s="9">
        <f t="shared" si="164"/>
        <v>0</v>
      </c>
      <c r="EM256" s="9">
        <f t="shared" si="165"/>
        <v>0</v>
      </c>
      <c r="EN256" s="9">
        <f t="shared" si="166"/>
        <v>0</v>
      </c>
      <c r="EO256" s="9">
        <f t="shared" si="167"/>
        <v>0</v>
      </c>
      <c r="EP256" s="9">
        <f t="shared" si="168"/>
        <v>0</v>
      </c>
      <c r="EQ256" s="9">
        <f t="shared" si="169"/>
        <v>0</v>
      </c>
      <c r="ER256" s="9">
        <f t="shared" si="170"/>
        <v>0</v>
      </c>
      <c r="ES256" s="9">
        <f t="shared" si="171"/>
        <v>0</v>
      </c>
      <c r="ET256" s="10">
        <f t="shared" si="172"/>
        <v>0</v>
      </c>
      <c r="EU256" s="10">
        <f t="shared" si="173"/>
        <v>0</v>
      </c>
      <c r="EV256" s="10">
        <f t="shared" si="174"/>
        <v>0</v>
      </c>
      <c r="EW256" s="10">
        <f t="shared" si="175"/>
        <v>0</v>
      </c>
      <c r="EX256" s="10">
        <f t="shared" si="176"/>
        <v>0</v>
      </c>
      <c r="EY256" s="10">
        <f t="shared" si="177"/>
        <v>0</v>
      </c>
      <c r="EZ256" s="10">
        <f t="shared" si="178"/>
        <v>0</v>
      </c>
      <c r="FA256" s="10">
        <f t="shared" si="179"/>
        <v>0</v>
      </c>
      <c r="FB256" s="10">
        <f t="shared" si="180"/>
        <v>0</v>
      </c>
      <c r="FC256" s="10">
        <f t="shared" si="181"/>
        <v>0</v>
      </c>
      <c r="FD256" s="10">
        <f t="shared" si="182"/>
        <v>0</v>
      </c>
      <c r="FE256" s="10">
        <f t="shared" si="183"/>
        <v>1</v>
      </c>
    </row>
    <row r="257" spans="1:161">
      <c r="A257" t="s">
        <v>778</v>
      </c>
      <c r="D257">
        <v>0</v>
      </c>
      <c r="E257">
        <v>0</v>
      </c>
      <c r="F257" t="s">
        <v>779</v>
      </c>
      <c r="G257" t="s">
        <v>780</v>
      </c>
      <c r="H257" t="s">
        <v>778</v>
      </c>
      <c r="I257" s="8">
        <v>1</v>
      </c>
      <c r="J257" s="7" t="s">
        <v>1149</v>
      </c>
      <c r="K257" s="7" t="s">
        <v>1128</v>
      </c>
      <c r="L257" s="8">
        <v>0</v>
      </c>
      <c r="M257" s="8">
        <v>0</v>
      </c>
      <c r="N257" s="8">
        <v>0</v>
      </c>
      <c r="O257" s="8">
        <v>0</v>
      </c>
      <c r="P257" s="8">
        <v>0</v>
      </c>
      <c r="Q257" s="8">
        <v>0</v>
      </c>
      <c r="R257" s="8">
        <v>0</v>
      </c>
      <c r="S257" s="8">
        <v>0</v>
      </c>
      <c r="T257" s="8">
        <v>0</v>
      </c>
      <c r="U257" s="8">
        <v>0</v>
      </c>
      <c r="V257" s="8">
        <v>0</v>
      </c>
      <c r="W257" s="8">
        <v>0</v>
      </c>
      <c r="X257" s="8">
        <v>0</v>
      </c>
      <c r="Y257" s="8">
        <v>0</v>
      </c>
      <c r="Z257" s="8">
        <v>0</v>
      </c>
      <c r="AA257" s="8">
        <v>0</v>
      </c>
      <c r="AB257" s="7" t="s">
        <v>1142</v>
      </c>
      <c r="AC257" s="1">
        <v>0</v>
      </c>
      <c r="AD257" s="1">
        <v>0</v>
      </c>
      <c r="AE257" s="7" t="s">
        <v>1130</v>
      </c>
      <c r="AF257" s="8">
        <v>450353313.89999998</v>
      </c>
      <c r="AG257" s="8"/>
      <c r="AH257" s="7" t="s">
        <v>896</v>
      </c>
      <c r="AI257" s="8"/>
      <c r="AJ257" s="8"/>
      <c r="AK257" s="8"/>
      <c r="AL257" s="8"/>
      <c r="AM257" s="8"/>
      <c r="AN257" s="8"/>
      <c r="AO257" s="36" t="s">
        <v>896</v>
      </c>
      <c r="AP257" s="36" t="s">
        <v>896</v>
      </c>
      <c r="AQ257" s="36" t="s">
        <v>896</v>
      </c>
      <c r="AR257" s="36" t="s">
        <v>896</v>
      </c>
      <c r="AS257" s="36" t="s">
        <v>896</v>
      </c>
      <c r="AT257" s="36" t="s">
        <v>896</v>
      </c>
      <c r="AU257" s="36" t="s">
        <v>896</v>
      </c>
      <c r="AV257" s="36" t="s">
        <v>896</v>
      </c>
      <c r="AW257" s="36" t="s">
        <v>896</v>
      </c>
      <c r="AX257" s="36" t="s">
        <v>896</v>
      </c>
      <c r="AY257" s="36" t="s">
        <v>896</v>
      </c>
      <c r="AZ257" s="36" t="s">
        <v>896</v>
      </c>
      <c r="BA257" s="36" t="s">
        <v>896</v>
      </c>
      <c r="BB257" s="36" t="s">
        <v>896</v>
      </c>
      <c r="BC257" s="36" t="s">
        <v>896</v>
      </c>
      <c r="BD257" s="36" t="s">
        <v>896</v>
      </c>
      <c r="BE257" s="36" t="s">
        <v>896</v>
      </c>
      <c r="BF257" s="36" t="s">
        <v>896</v>
      </c>
      <c r="BG257" s="36" t="s">
        <v>896</v>
      </c>
      <c r="BH257" s="36" t="s">
        <v>896</v>
      </c>
      <c r="BI257" s="36" t="s">
        <v>896</v>
      </c>
      <c r="BJ257" s="36" t="s">
        <v>896</v>
      </c>
      <c r="BK257" s="36" t="s">
        <v>896</v>
      </c>
      <c r="BL257" s="36" t="s">
        <v>896</v>
      </c>
      <c r="BM257" s="8">
        <v>3.2700000929253292E-8</v>
      </c>
      <c r="BN257" s="8" t="s">
        <v>896</v>
      </c>
      <c r="BO257" t="s">
        <v>778</v>
      </c>
      <c r="BP257" s="8">
        <v>0</v>
      </c>
      <c r="BQ257" s="8">
        <v>0</v>
      </c>
      <c r="BR257" s="8"/>
      <c r="BS257" s="8">
        <v>0</v>
      </c>
      <c r="BT257" s="8"/>
      <c r="BU257" s="8"/>
      <c r="BV257" s="8"/>
      <c r="BW257" s="8"/>
      <c r="BX257" s="8">
        <v>2.2584518779216743E-7</v>
      </c>
      <c r="BY257" s="8"/>
      <c r="BZ257" s="8">
        <v>0</v>
      </c>
      <c r="CA257" s="7" t="s">
        <v>896</v>
      </c>
      <c r="CB257" s="8">
        <v>450353313.89999998</v>
      </c>
      <c r="CC257" s="8">
        <v>0</v>
      </c>
      <c r="CD257" s="8"/>
      <c r="CE257" s="8"/>
      <c r="CF257" s="8"/>
      <c r="CG257" s="8">
        <v>0</v>
      </c>
      <c r="CH257" s="8">
        <v>0</v>
      </c>
      <c r="CI257" s="8" t="s">
        <v>1144</v>
      </c>
      <c r="CJ257" s="8">
        <v>0</v>
      </c>
      <c r="CK257" s="8">
        <v>0</v>
      </c>
      <c r="CL257" s="8">
        <v>0</v>
      </c>
      <c r="CM257" s="8">
        <v>0</v>
      </c>
      <c r="CN257" s="8">
        <v>0</v>
      </c>
      <c r="CO257" s="8">
        <v>0</v>
      </c>
      <c r="CP257" s="8">
        <v>0</v>
      </c>
      <c r="CQ257" s="8">
        <v>0</v>
      </c>
      <c r="CR257" s="8">
        <v>0</v>
      </c>
      <c r="CS257" s="8">
        <v>0</v>
      </c>
      <c r="CT257" s="8">
        <v>0</v>
      </c>
      <c r="CU257" s="8">
        <v>0</v>
      </c>
      <c r="CV257" s="8">
        <v>0</v>
      </c>
      <c r="CW257" s="8">
        <v>0</v>
      </c>
      <c r="CX257" s="8">
        <v>0</v>
      </c>
      <c r="CY257" s="8">
        <v>1</v>
      </c>
      <c r="CZ257" s="9" t="str">
        <f>IFERROR(VLOOKUP(A257,'FSI2020 Results'!B:H,4,0),"")</f>
        <v/>
      </c>
      <c r="DA257" s="9" t="str">
        <f>IFERROR(VLOOKUP(A257,'FSI2020 Results'!B:H,5,0),"")</f>
        <v/>
      </c>
      <c r="DB257" s="9" t="str">
        <f>IFERROR(VLOOKUP(A257,'FSI2020 Results'!B:H,6,0),"")</f>
        <v/>
      </c>
      <c r="DC257" s="9" t="str">
        <f>IFERROR(VLOOKUP($A257,'SS2020'!$A:$AB,24,0),"")</f>
        <v/>
      </c>
      <c r="DD257" s="9" t="str">
        <f>IFERROR(VLOOKUP($A257,'SS2020'!$A:$AB,25,0),"")</f>
        <v/>
      </c>
      <c r="DE257" s="9" t="str">
        <f>IFERROR(VLOOKUP($A257,'SS2020'!$A:$AB,26,0),"")</f>
        <v/>
      </c>
      <c r="DF257" s="9" t="str">
        <f>IFERROR(VLOOKUP($A257,'SS2020'!$A:$AB,27,0),"")</f>
        <v/>
      </c>
      <c r="DG257" s="39">
        <f>IFERROR(VLOOKUP(A257,'GSW2020'!A:D,4,0),"")</f>
        <v>1.3806071308408718E-7</v>
      </c>
      <c r="DH257" s="9">
        <f>IFERROR(VLOOKUP(A257,'GSW2020'!A:E,5,0),"")</f>
        <v>72370.4296875</v>
      </c>
      <c r="DI257" s="9">
        <f t="shared" si="138"/>
        <v>1</v>
      </c>
      <c r="DJ257" s="9">
        <f t="shared" si="139"/>
        <v>0</v>
      </c>
      <c r="DK257" s="9" t="str">
        <f>IFERROR(IF(INDEX('FSI2020 Results'!A:A,MATCH('Country characteristics'!A244,'FSI2020 Results'!B:B,0))&lt;11,1,0),"")</f>
        <v/>
      </c>
      <c r="DL257" s="9" t="str">
        <f>IFERROR(IF(INDEX('FSI2020 Results'!A:A,MATCH('Country characteristics'!A244,'FSI2020 Results'!B:B,0))&lt;16,1,0),"")</f>
        <v/>
      </c>
      <c r="DM257" s="10">
        <f t="shared" si="140"/>
        <v>0</v>
      </c>
      <c r="DN257" s="9">
        <f t="shared" si="141"/>
        <v>0</v>
      </c>
      <c r="DO257" s="9">
        <f t="shared" si="142"/>
        <v>0</v>
      </c>
      <c r="DP257" s="10">
        <f t="shared" si="143"/>
        <v>0</v>
      </c>
      <c r="DQ257" s="9">
        <f t="shared" si="144"/>
        <v>0</v>
      </c>
      <c r="DR257" s="9">
        <f t="shared" si="145"/>
        <v>0</v>
      </c>
      <c r="DS257" s="9">
        <f t="shared" si="146"/>
        <v>0</v>
      </c>
      <c r="DT257" s="10">
        <f t="shared" si="147"/>
        <v>0</v>
      </c>
      <c r="DU257" s="10">
        <f t="shared" si="148"/>
        <v>0</v>
      </c>
      <c r="DV257" s="9">
        <f t="shared" si="149"/>
        <v>0</v>
      </c>
      <c r="DW257" s="9">
        <f t="shared" si="150"/>
        <v>0</v>
      </c>
      <c r="DX257" s="9">
        <f t="shared" si="151"/>
        <v>0</v>
      </c>
      <c r="DY257" s="10">
        <f t="shared" si="152"/>
        <v>0</v>
      </c>
      <c r="DZ257" s="9">
        <f t="shared" si="153"/>
        <v>0</v>
      </c>
      <c r="EA257" s="10">
        <f t="shared" si="154"/>
        <v>0</v>
      </c>
      <c r="EB257" s="9">
        <f t="shared" si="155"/>
        <v>0</v>
      </c>
      <c r="EC257" s="9">
        <f t="shared" si="156"/>
        <v>1</v>
      </c>
      <c r="ED257" s="9">
        <f t="shared" si="157"/>
        <v>1</v>
      </c>
      <c r="EE257" s="9">
        <f t="shared" si="158"/>
        <v>0</v>
      </c>
      <c r="EF257" s="9">
        <v>1</v>
      </c>
      <c r="EG257" s="9">
        <f t="shared" si="159"/>
        <v>0</v>
      </c>
      <c r="EH257" s="9">
        <f t="shared" si="160"/>
        <v>0</v>
      </c>
      <c r="EI257" s="9">
        <f t="shared" si="161"/>
        <v>0</v>
      </c>
      <c r="EJ257" s="9">
        <f t="shared" si="162"/>
        <v>1</v>
      </c>
      <c r="EK257" s="9">
        <f t="shared" si="163"/>
        <v>0</v>
      </c>
      <c r="EL257" s="9">
        <f t="shared" si="164"/>
        <v>0</v>
      </c>
      <c r="EM257" s="9">
        <f t="shared" si="165"/>
        <v>0</v>
      </c>
      <c r="EN257" s="9">
        <f t="shared" si="166"/>
        <v>0</v>
      </c>
      <c r="EO257" s="9">
        <f t="shared" si="167"/>
        <v>0</v>
      </c>
      <c r="EP257" s="9">
        <f t="shared" si="168"/>
        <v>0</v>
      </c>
      <c r="EQ257" s="9">
        <f t="shared" si="169"/>
        <v>0</v>
      </c>
      <c r="ER257" s="9">
        <f t="shared" si="170"/>
        <v>1</v>
      </c>
      <c r="ES257" s="9">
        <f t="shared" si="171"/>
        <v>0</v>
      </c>
      <c r="ET257" s="10">
        <f t="shared" si="172"/>
        <v>0</v>
      </c>
      <c r="EU257" s="10">
        <f t="shared" si="173"/>
        <v>0</v>
      </c>
      <c r="EV257" s="10">
        <f t="shared" si="174"/>
        <v>0</v>
      </c>
      <c r="EW257" s="10">
        <f t="shared" si="175"/>
        <v>0</v>
      </c>
      <c r="EX257" s="10">
        <f t="shared" si="176"/>
        <v>0</v>
      </c>
      <c r="EY257" s="10">
        <f t="shared" si="177"/>
        <v>0</v>
      </c>
      <c r="EZ257" s="10">
        <f t="shared" si="178"/>
        <v>0</v>
      </c>
      <c r="FA257" s="10">
        <f t="shared" si="179"/>
        <v>0</v>
      </c>
      <c r="FB257" s="10">
        <f t="shared" si="180"/>
        <v>0</v>
      </c>
      <c r="FC257" s="10">
        <f t="shared" si="181"/>
        <v>0</v>
      </c>
      <c r="FD257" s="10">
        <f t="shared" si="182"/>
        <v>0</v>
      </c>
      <c r="FE257" s="10">
        <f t="shared" si="183"/>
        <v>1</v>
      </c>
    </row>
    <row r="258" spans="1:161">
      <c r="A258" s="7" t="s">
        <v>944</v>
      </c>
      <c r="D258">
        <v>0</v>
      </c>
      <c r="E258">
        <v>0</v>
      </c>
      <c r="F258" s="7" t="s">
        <v>896</v>
      </c>
      <c r="H258" s="7" t="s">
        <v>944</v>
      </c>
      <c r="I258" s="8"/>
      <c r="J258" s="7" t="s">
        <v>896</v>
      </c>
      <c r="K258" s="7" t="s">
        <v>896</v>
      </c>
      <c r="L258" s="8">
        <v>0</v>
      </c>
      <c r="M258" s="8">
        <v>0</v>
      </c>
      <c r="N258" s="8">
        <v>0</v>
      </c>
      <c r="O258" s="8">
        <v>0</v>
      </c>
      <c r="P258" s="8">
        <v>0</v>
      </c>
      <c r="Q258" s="8">
        <v>0</v>
      </c>
      <c r="R258" s="8">
        <v>0</v>
      </c>
      <c r="S258" s="8">
        <v>0</v>
      </c>
      <c r="T258" s="8">
        <v>0</v>
      </c>
      <c r="U258" s="8">
        <v>0</v>
      </c>
      <c r="V258" s="8">
        <v>0</v>
      </c>
      <c r="W258" s="8">
        <v>0</v>
      </c>
      <c r="X258" s="8">
        <v>0</v>
      </c>
      <c r="Y258" s="8">
        <v>0</v>
      </c>
      <c r="Z258" s="8">
        <v>0</v>
      </c>
      <c r="AA258" s="8">
        <v>0</v>
      </c>
      <c r="AB258" s="7" t="s">
        <v>896</v>
      </c>
      <c r="AC258" s="1">
        <v>0</v>
      </c>
      <c r="AD258" s="1">
        <v>0</v>
      </c>
      <c r="AE258" s="7" t="s">
        <v>896</v>
      </c>
      <c r="AF258" s="8"/>
      <c r="AG258" s="8"/>
      <c r="AH258" s="7" t="s">
        <v>896</v>
      </c>
      <c r="AI258" s="8"/>
      <c r="AJ258" s="8"/>
      <c r="AK258" s="8"/>
      <c r="AL258" s="8"/>
      <c r="AM258" s="8"/>
      <c r="AN258" s="8"/>
      <c r="AO258" s="36" t="s">
        <v>896</v>
      </c>
      <c r="AP258" s="36" t="s">
        <v>896</v>
      </c>
      <c r="AQ258" s="36" t="s">
        <v>896</v>
      </c>
      <c r="AR258" s="36" t="s">
        <v>896</v>
      </c>
      <c r="AS258" s="36" t="s">
        <v>896</v>
      </c>
      <c r="AT258" s="36" t="s">
        <v>896</v>
      </c>
      <c r="AU258" s="36" t="s">
        <v>896</v>
      </c>
      <c r="AV258" s="36" t="s">
        <v>896</v>
      </c>
      <c r="AW258" s="36" t="s">
        <v>896</v>
      </c>
      <c r="AX258" s="36" t="s">
        <v>896</v>
      </c>
      <c r="AY258" s="36" t="s">
        <v>896</v>
      </c>
      <c r="AZ258" s="36" t="s">
        <v>896</v>
      </c>
      <c r="BA258" s="36" t="s">
        <v>896</v>
      </c>
      <c r="BB258" s="36" t="s">
        <v>896</v>
      </c>
      <c r="BC258" s="36" t="s">
        <v>896</v>
      </c>
      <c r="BD258" s="36" t="s">
        <v>896</v>
      </c>
      <c r="BE258" s="36" t="s">
        <v>896</v>
      </c>
      <c r="BF258" s="36" t="s">
        <v>896</v>
      </c>
      <c r="BG258" s="36" t="s">
        <v>896</v>
      </c>
      <c r="BH258" s="36" t="s">
        <v>896</v>
      </c>
      <c r="BI258" s="36" t="s">
        <v>896</v>
      </c>
      <c r="BJ258" s="36" t="s">
        <v>896</v>
      </c>
      <c r="BK258" s="36" t="s">
        <v>896</v>
      </c>
      <c r="BL258" s="36" t="s">
        <v>896</v>
      </c>
      <c r="BM258" s="8"/>
      <c r="BN258" s="8" t="s">
        <v>896</v>
      </c>
      <c r="BO258" s="7" t="s">
        <v>944</v>
      </c>
      <c r="BP258" s="8">
        <v>0</v>
      </c>
      <c r="BQ258" s="8">
        <v>0</v>
      </c>
      <c r="BR258" s="8"/>
      <c r="BS258" s="8">
        <v>0</v>
      </c>
      <c r="BT258" s="8"/>
      <c r="BU258" s="8"/>
      <c r="BV258" s="8"/>
      <c r="BW258" s="8"/>
      <c r="BX258" s="8"/>
      <c r="BY258" s="8"/>
      <c r="BZ258" s="8"/>
      <c r="CA258" s="7" t="s">
        <v>896</v>
      </c>
      <c r="CB258" s="8"/>
      <c r="CC258" s="8"/>
      <c r="CD258" s="8"/>
      <c r="CE258" s="8"/>
      <c r="CF258" s="8"/>
      <c r="CG258" s="8"/>
      <c r="CH258" s="8">
        <v>0</v>
      </c>
      <c r="CI258" s="8" t="s">
        <v>896</v>
      </c>
      <c r="CJ258" s="8" t="s">
        <v>896</v>
      </c>
      <c r="CK258" s="8" t="s">
        <v>896</v>
      </c>
      <c r="CL258" s="8" t="s">
        <v>896</v>
      </c>
      <c r="CM258" s="8" t="s">
        <v>896</v>
      </c>
      <c r="CN258" s="8" t="s">
        <v>896</v>
      </c>
      <c r="CO258" s="8" t="s">
        <v>896</v>
      </c>
      <c r="CP258" s="8" t="s">
        <v>896</v>
      </c>
      <c r="CQ258" s="8" t="s">
        <v>896</v>
      </c>
      <c r="CR258" s="8" t="s">
        <v>896</v>
      </c>
      <c r="CS258" s="8" t="s">
        <v>896</v>
      </c>
      <c r="CT258" s="8" t="s">
        <v>896</v>
      </c>
      <c r="CU258" s="8" t="s">
        <v>896</v>
      </c>
      <c r="CV258" s="8" t="s">
        <v>896</v>
      </c>
      <c r="CW258" s="8" t="s">
        <v>896</v>
      </c>
      <c r="CX258" s="8" t="s">
        <v>896</v>
      </c>
      <c r="CY258" s="8" t="s">
        <v>896</v>
      </c>
      <c r="CZ258" s="9" t="str">
        <f>IFERROR(VLOOKUP(A258,'FSI2020 Results'!B:H,4,0),"")</f>
        <v/>
      </c>
      <c r="DA258" s="9" t="str">
        <f>IFERROR(VLOOKUP(A258,'FSI2020 Results'!B:H,5,0),"")</f>
        <v/>
      </c>
      <c r="DB258" s="9" t="str">
        <f>IFERROR(VLOOKUP(A258,'FSI2020 Results'!B:H,6,0),"")</f>
        <v/>
      </c>
      <c r="DC258" s="9" t="str">
        <f>IFERROR(VLOOKUP($A258,'SS2020'!$A:$AB,24,0),"")</f>
        <v/>
      </c>
      <c r="DD258" s="9" t="str">
        <f>IFERROR(VLOOKUP($A258,'SS2020'!$A:$AB,25,0),"")</f>
        <v/>
      </c>
      <c r="DE258" s="9" t="str">
        <f>IFERROR(VLOOKUP($A258,'SS2020'!$A:$AB,26,0),"")</f>
        <v/>
      </c>
      <c r="DF258" s="9" t="str">
        <f>IFERROR(VLOOKUP($A258,'SS2020'!$A:$AB,27,0),"")</f>
        <v/>
      </c>
      <c r="DG258" s="39" t="str">
        <f>IFERROR(VLOOKUP(A258,'GSW2020'!A:D,4,0),"")</f>
        <v/>
      </c>
      <c r="DH258" s="9" t="str">
        <f>IFERROR(VLOOKUP(A258,'GSW2020'!A:E,5,0),"")</f>
        <v/>
      </c>
      <c r="DI258" s="9">
        <f t="shared" ref="DI258:DI274" si="184">IF(DH258&gt;0,1,0)</f>
        <v>1</v>
      </c>
      <c r="DJ258" s="9">
        <f t="shared" ref="DJ258:DJ274" si="185">E258</f>
        <v>0</v>
      </c>
      <c r="DK258" s="9" t="str">
        <f>IFERROR(IF(INDEX('FSI2020 Results'!A:A,MATCH('Country characteristics'!A248,'FSI2020 Results'!B:B,0))&lt;11,1,0),"")</f>
        <v/>
      </c>
      <c r="DL258" s="9" t="str">
        <f>IFERROR(IF(INDEX('FSI2020 Results'!A:A,MATCH('Country characteristics'!A248,'FSI2020 Results'!B:B,0))&lt;16,1,0),"")</f>
        <v/>
      </c>
      <c r="DM258" s="10">
        <f t="shared" ref="DM258:DM274" si="186">L258</f>
        <v>0</v>
      </c>
      <c r="DN258" s="9">
        <f t="shared" ref="DN258:DN274" si="187">IF(A258="United Kingdom",0,L258)</f>
        <v>0</v>
      </c>
      <c r="DO258" s="9">
        <f t="shared" ref="DO258:DO274" si="188">IF(OR(L258=1,R258=1),1,0)</f>
        <v>0</v>
      </c>
      <c r="DP258" s="10">
        <f t="shared" ref="DP258:DP274" si="189">W258</f>
        <v>0</v>
      </c>
      <c r="DQ258" s="9">
        <f t="shared" ref="DQ258:DQ274" si="190">IF(OR(L258=1,W258=1),1,0)</f>
        <v>0</v>
      </c>
      <c r="DR258" s="9">
        <f t="shared" ref="DR258:DR274" si="191">IF(OR(L258=1,CH258=1),1,0)</f>
        <v>0</v>
      </c>
      <c r="DS258" s="9">
        <f t="shared" ref="DS258:DS274" si="192">IF(OR(L258=1,W258=1,CH258=1),1,0)</f>
        <v>0</v>
      </c>
      <c r="DT258" s="10">
        <f t="shared" ref="DT258:DT274" si="193">M258</f>
        <v>0</v>
      </c>
      <c r="DU258" s="10">
        <f t="shared" ref="DU258:DU274" si="194">N258</f>
        <v>0</v>
      </c>
      <c r="DV258" s="9">
        <f t="shared" ref="DV258:DV274" si="195">IF(OR(M258=1,N258=1),1,0)</f>
        <v>0</v>
      </c>
      <c r="DW258" s="9">
        <f t="shared" ref="DW258:DW274" si="196">IF(A258="United Kingdom",1,0)</f>
        <v>0</v>
      </c>
      <c r="DX258" s="9">
        <f t="shared" ref="DX258:DX274" si="197">IF(OR(A258="United Kingdom",R258=1),1,0)</f>
        <v>0</v>
      </c>
      <c r="DY258" s="10">
        <f t="shared" ref="DY258:DY274" si="198">R258</f>
        <v>0</v>
      </c>
      <c r="DZ258" s="9">
        <f t="shared" ref="DZ258:DZ274" si="199">IF(OR(A258="United Kingdom",S258=1),1,0)</f>
        <v>0</v>
      </c>
      <c r="EA258" s="10">
        <f t="shared" ref="EA258:EA274" si="200">S258</f>
        <v>0</v>
      </c>
      <c r="EB258" s="9">
        <f t="shared" ref="EB258:EB274" si="201">IF(OR(A258="United Kingdom",S258=1,R258=1),1,0)</f>
        <v>0</v>
      </c>
      <c r="EC258" s="9">
        <f t="shared" ref="EC258:EC274" si="202">IF(AND(M258=0,N258=0),1,0)</f>
        <v>1</v>
      </c>
      <c r="ED258" s="9">
        <f t="shared" ref="ED258:ED274" si="203">IF(M258=0,1,0)</f>
        <v>1</v>
      </c>
      <c r="EE258" s="9">
        <f t="shared" ref="EE258:EE274" si="204">IF(OR(A258="United Kingdom",A258="Switzerland",A258="Netherlands",A258="Luxembourg",R258=1),1,0)</f>
        <v>0</v>
      </c>
      <c r="EF258" s="9">
        <v>1</v>
      </c>
      <c r="EG258" s="9">
        <f t="shared" ref="EG258:EG274" si="205">IF($AB258="South Asia",1,0)</f>
        <v>0</v>
      </c>
      <c r="EH258" s="9">
        <f t="shared" ref="EH258:EH274" si="206">IF($AB258="Europe &amp; Central Asia",1,0)</f>
        <v>0</v>
      </c>
      <c r="EI258" s="9">
        <f t="shared" ref="EI258:EI274" si="207">IF($AB258="Middle East &amp; North Africa",1,0)</f>
        <v>0</v>
      </c>
      <c r="EJ258" s="9">
        <f t="shared" ref="EJ258:EJ274" si="208">IF($AB258="East Asia &amp; Pacific",1,0)</f>
        <v>0</v>
      </c>
      <c r="EK258" s="9">
        <f t="shared" ref="EK258:EK274" si="209">IF($AB258="Sub-Saharan Africa",1,0)</f>
        <v>0</v>
      </c>
      <c r="EL258" s="9">
        <f t="shared" ref="EL258:EL274" si="210">IF($AB258="Latin America &amp; Caribbean",1,0)</f>
        <v>0</v>
      </c>
      <c r="EM258" s="9">
        <f t="shared" ref="EM258:EM274" si="211">IF($AB258="North America",1,0)</f>
        <v>0</v>
      </c>
      <c r="EN258" s="9">
        <f t="shared" ref="EN258:EN274" si="212">AC258</f>
        <v>0</v>
      </c>
      <c r="EO258" s="9">
        <f t="shared" ref="EO258:EO274" si="213">AD258</f>
        <v>0</v>
      </c>
      <c r="EP258" s="9">
        <f t="shared" ref="EP258:EP274" si="214">IF($AE258="Low income",1,0)</f>
        <v>0</v>
      </c>
      <c r="EQ258" s="9">
        <f t="shared" ref="EQ258:EQ274" si="215">IF($AE258="Lower middle income",1,0)</f>
        <v>0</v>
      </c>
      <c r="ER258" s="9">
        <f t="shared" ref="ER258:ER274" si="216">IF($AE258="Upper middle income",1,0)</f>
        <v>0</v>
      </c>
      <c r="ES258" s="9">
        <f t="shared" ref="ES258:ES274" si="217">IF($AE258="High income",1,0)</f>
        <v>0</v>
      </c>
      <c r="ET258" s="10" t="str">
        <f t="shared" ref="ET258:ET274" si="218">CJ258</f>
        <v/>
      </c>
      <c r="EU258" s="10" t="str">
        <f t="shared" ref="EU258:EU274" si="219">CO258</f>
        <v/>
      </c>
      <c r="EV258" s="10" t="str">
        <f t="shared" ref="EV258:EV274" si="220">CK258</f>
        <v/>
      </c>
      <c r="EW258" s="10" t="str">
        <f t="shared" ref="EW258:EW274" si="221">CL258</f>
        <v/>
      </c>
      <c r="EX258" s="10" t="str">
        <f t="shared" ref="EX258:EX274" si="222">CP258</f>
        <v/>
      </c>
      <c r="EY258" s="10" t="str">
        <f t="shared" ref="EY258:EY274" si="223">CQ258</f>
        <v/>
      </c>
      <c r="EZ258" s="10" t="str">
        <f t="shared" ref="EZ258:EZ274" si="224">CT258</f>
        <v/>
      </c>
      <c r="FA258" s="10" t="str">
        <f t="shared" ref="FA258:FA274" si="225">CU258</f>
        <v/>
      </c>
      <c r="FB258" s="10" t="str">
        <f t="shared" ref="FB258:FB274" si="226">CV258</f>
        <v/>
      </c>
      <c r="FC258" s="10" t="str">
        <f t="shared" ref="FC258:FC274" si="227">CW258</f>
        <v/>
      </c>
      <c r="FD258" s="10" t="str">
        <f t="shared" ref="FD258:FD274" si="228">CX258</f>
        <v/>
      </c>
      <c r="FE258" s="10" t="str">
        <f t="shared" ref="FE258:FE274" si="229">CY258</f>
        <v/>
      </c>
    </row>
    <row r="259" spans="1:161">
      <c r="A259" t="s">
        <v>749</v>
      </c>
      <c r="D259">
        <v>0</v>
      </c>
      <c r="E259">
        <v>0</v>
      </c>
      <c r="F259" t="s">
        <v>750</v>
      </c>
      <c r="G259" t="s">
        <v>751</v>
      </c>
      <c r="H259" t="s">
        <v>749</v>
      </c>
      <c r="I259" s="8">
        <v>1</v>
      </c>
      <c r="J259" s="7" t="s">
        <v>1177</v>
      </c>
      <c r="K259" s="7" t="s">
        <v>1178</v>
      </c>
      <c r="L259" s="8">
        <v>0</v>
      </c>
      <c r="M259" s="8">
        <v>0</v>
      </c>
      <c r="N259" s="8">
        <v>0</v>
      </c>
      <c r="O259" s="8">
        <v>0</v>
      </c>
      <c r="P259" s="8">
        <v>0</v>
      </c>
      <c r="Q259" s="8">
        <v>0</v>
      </c>
      <c r="R259" s="8">
        <v>0</v>
      </c>
      <c r="S259" s="8">
        <v>0</v>
      </c>
      <c r="T259" s="8">
        <v>0</v>
      </c>
      <c r="U259" s="8">
        <v>0</v>
      </c>
      <c r="V259" s="8">
        <v>0</v>
      </c>
      <c r="W259" s="8">
        <v>0</v>
      </c>
      <c r="X259" s="8">
        <v>0</v>
      </c>
      <c r="Y259" s="8">
        <v>0</v>
      </c>
      <c r="Z259" s="8">
        <v>0</v>
      </c>
      <c r="AA259" s="8">
        <v>0</v>
      </c>
      <c r="AB259" s="7" t="s">
        <v>1132</v>
      </c>
      <c r="AC259" s="1">
        <v>0</v>
      </c>
      <c r="AD259" s="1">
        <v>0</v>
      </c>
      <c r="AE259" s="7" t="s">
        <v>1130</v>
      </c>
      <c r="AF259" s="8">
        <v>40761142857</v>
      </c>
      <c r="AG259" s="8"/>
      <c r="AH259" s="7" t="s">
        <v>896</v>
      </c>
      <c r="AI259" s="8"/>
      <c r="AJ259" s="8"/>
      <c r="AK259" s="8"/>
      <c r="AL259" s="8"/>
      <c r="AM259" s="8"/>
      <c r="AN259" s="8"/>
      <c r="AO259" s="36" t="s">
        <v>896</v>
      </c>
      <c r="AP259" s="36" t="s">
        <v>896</v>
      </c>
      <c r="AQ259" s="36" t="s">
        <v>896</v>
      </c>
      <c r="AR259" s="36" t="s">
        <v>896</v>
      </c>
      <c r="AS259" s="36" t="s">
        <v>896</v>
      </c>
      <c r="AT259" s="36" t="s">
        <v>896</v>
      </c>
      <c r="AU259" s="36" t="s">
        <v>896</v>
      </c>
      <c r="AV259" s="36" t="s">
        <v>896</v>
      </c>
      <c r="AW259" s="36" t="s">
        <v>896</v>
      </c>
      <c r="AX259" s="36" t="s">
        <v>896</v>
      </c>
      <c r="AY259" s="36" t="s">
        <v>896</v>
      </c>
      <c r="AZ259" s="36" t="s">
        <v>896</v>
      </c>
      <c r="BA259" s="36" t="s">
        <v>896</v>
      </c>
      <c r="BB259" s="36" t="s">
        <v>896</v>
      </c>
      <c r="BC259" s="36" t="s">
        <v>896</v>
      </c>
      <c r="BD259" s="36" t="s">
        <v>896</v>
      </c>
      <c r="BE259" s="36" t="s">
        <v>896</v>
      </c>
      <c r="BF259" s="36" t="s">
        <v>896</v>
      </c>
      <c r="BG259" s="36" t="s">
        <v>896</v>
      </c>
      <c r="BH259" s="36" t="s">
        <v>896</v>
      </c>
      <c r="BI259" s="36" t="s">
        <v>896</v>
      </c>
      <c r="BJ259" s="36" t="s">
        <v>896</v>
      </c>
      <c r="BK259" s="36" t="s">
        <v>896</v>
      </c>
      <c r="BL259" s="36" t="s">
        <v>896</v>
      </c>
      <c r="BM259" s="8">
        <v>2.3299999440951069E-7</v>
      </c>
      <c r="BN259" s="8" t="s">
        <v>896</v>
      </c>
      <c r="BO259" t="s">
        <v>749</v>
      </c>
      <c r="BP259" s="8">
        <v>0</v>
      </c>
      <c r="BQ259" s="8">
        <v>0</v>
      </c>
      <c r="BR259" s="8">
        <v>0</v>
      </c>
      <c r="BS259" s="8">
        <v>0</v>
      </c>
      <c r="BT259" s="8"/>
      <c r="BU259" s="8"/>
      <c r="BV259" s="8"/>
      <c r="BW259" s="8"/>
      <c r="BX259" s="8">
        <v>6.5381668774492726E-6</v>
      </c>
      <c r="BY259" s="8"/>
      <c r="BZ259" s="8">
        <v>1</v>
      </c>
      <c r="CA259" s="7" t="s">
        <v>896</v>
      </c>
      <c r="CB259" s="8">
        <v>40761142857</v>
      </c>
      <c r="CC259" s="8"/>
      <c r="CD259" s="8"/>
      <c r="CE259" s="8"/>
      <c r="CF259" s="8">
        <v>0.20000000298023224</v>
      </c>
      <c r="CG259" s="8"/>
      <c r="CH259" s="8">
        <v>0</v>
      </c>
      <c r="CI259" s="8" t="s">
        <v>1148</v>
      </c>
      <c r="CJ259" s="8">
        <v>0</v>
      </c>
      <c r="CK259" s="8">
        <v>0</v>
      </c>
      <c r="CL259" s="8">
        <v>0</v>
      </c>
      <c r="CM259" s="8">
        <v>0</v>
      </c>
      <c r="CN259" s="8">
        <v>0</v>
      </c>
      <c r="CO259" s="8">
        <v>0</v>
      </c>
      <c r="CP259" s="8">
        <v>0</v>
      </c>
      <c r="CQ259" s="8">
        <v>0</v>
      </c>
      <c r="CR259" s="8">
        <v>0</v>
      </c>
      <c r="CS259" s="8">
        <v>0</v>
      </c>
      <c r="CT259" s="8">
        <v>0</v>
      </c>
      <c r="CU259" s="8">
        <v>1</v>
      </c>
      <c r="CV259" s="8">
        <v>0</v>
      </c>
      <c r="CW259" s="8">
        <v>0</v>
      </c>
      <c r="CX259" s="8">
        <v>0</v>
      </c>
      <c r="CY259" s="8">
        <v>0</v>
      </c>
      <c r="CZ259" s="9" t="str">
        <f>IFERROR(VLOOKUP(A259,'FSI2020 Results'!B:H,4,0),"")</f>
        <v/>
      </c>
      <c r="DA259" s="9" t="str">
        <f>IFERROR(VLOOKUP(A259,'FSI2020 Results'!B:H,5,0),"")</f>
        <v/>
      </c>
      <c r="DB259" s="9" t="str">
        <f>IFERROR(VLOOKUP(A259,'FSI2020 Results'!B:H,6,0),"")</f>
        <v/>
      </c>
      <c r="DC259" s="9" t="str">
        <f>IFERROR(VLOOKUP($A259,'SS2020'!$A:$AB,24,0),"")</f>
        <v/>
      </c>
      <c r="DD259" s="9" t="str">
        <f>IFERROR(VLOOKUP($A259,'SS2020'!$A:$AB,25,0),"")</f>
        <v/>
      </c>
      <c r="DE259" s="9" t="str">
        <f>IFERROR(VLOOKUP($A259,'SS2020'!$A:$AB,26,0),"")</f>
        <v/>
      </c>
      <c r="DF259" s="9" t="str">
        <f>IFERROR(VLOOKUP($A259,'SS2020'!$A:$AB,27,0),"")</f>
        <v/>
      </c>
      <c r="DG259" s="39">
        <f>IFERROR(VLOOKUP(A259,'GSW2020'!A:D,4,0),"")</f>
        <v>3.2763500712462701E-7</v>
      </c>
      <c r="DH259" s="9">
        <f>IFERROR(VLOOKUP(A259,'GSW2020'!A:E,5,0),"")</f>
        <v>171743.921875</v>
      </c>
      <c r="DI259" s="9">
        <f t="shared" si="184"/>
        <v>1</v>
      </c>
      <c r="DJ259" s="9">
        <f t="shared" si="185"/>
        <v>0</v>
      </c>
      <c r="DK259" s="9" t="str">
        <f>IFERROR(IF(INDEX('FSI2020 Results'!A:A,MATCH('Country characteristics'!A249,'FSI2020 Results'!B:B,0))&lt;11,1,0),"")</f>
        <v/>
      </c>
      <c r="DL259" s="9" t="str">
        <f>IFERROR(IF(INDEX('FSI2020 Results'!A:A,MATCH('Country characteristics'!A249,'FSI2020 Results'!B:B,0))&lt;16,1,0),"")</f>
        <v/>
      </c>
      <c r="DM259" s="10">
        <f t="shared" si="186"/>
        <v>0</v>
      </c>
      <c r="DN259" s="9">
        <f t="shared" si="187"/>
        <v>0</v>
      </c>
      <c r="DO259" s="9">
        <f t="shared" si="188"/>
        <v>0</v>
      </c>
      <c r="DP259" s="10">
        <f t="shared" si="189"/>
        <v>0</v>
      </c>
      <c r="DQ259" s="9">
        <f t="shared" si="190"/>
        <v>0</v>
      </c>
      <c r="DR259" s="9">
        <f t="shared" si="191"/>
        <v>0</v>
      </c>
      <c r="DS259" s="9">
        <f t="shared" si="192"/>
        <v>0</v>
      </c>
      <c r="DT259" s="10">
        <f t="shared" si="193"/>
        <v>0</v>
      </c>
      <c r="DU259" s="10">
        <f t="shared" si="194"/>
        <v>0</v>
      </c>
      <c r="DV259" s="9">
        <f t="shared" si="195"/>
        <v>0</v>
      </c>
      <c r="DW259" s="9">
        <f t="shared" si="196"/>
        <v>0</v>
      </c>
      <c r="DX259" s="9">
        <f t="shared" si="197"/>
        <v>0</v>
      </c>
      <c r="DY259" s="10">
        <f t="shared" si="198"/>
        <v>0</v>
      </c>
      <c r="DZ259" s="9">
        <f t="shared" si="199"/>
        <v>0</v>
      </c>
      <c r="EA259" s="10">
        <f t="shared" si="200"/>
        <v>0</v>
      </c>
      <c r="EB259" s="9">
        <f t="shared" si="201"/>
        <v>0</v>
      </c>
      <c r="EC259" s="9">
        <f t="shared" si="202"/>
        <v>1</v>
      </c>
      <c r="ED259" s="9">
        <f t="shared" si="203"/>
        <v>1</v>
      </c>
      <c r="EE259" s="9">
        <f t="shared" si="204"/>
        <v>0</v>
      </c>
      <c r="EF259" s="9">
        <v>1</v>
      </c>
      <c r="EG259" s="9">
        <f t="shared" si="205"/>
        <v>0</v>
      </c>
      <c r="EH259" s="9">
        <f t="shared" si="206"/>
        <v>1</v>
      </c>
      <c r="EI259" s="9">
        <f t="shared" si="207"/>
        <v>0</v>
      </c>
      <c r="EJ259" s="9">
        <f t="shared" si="208"/>
        <v>0</v>
      </c>
      <c r="EK259" s="9">
        <f t="shared" si="209"/>
        <v>0</v>
      </c>
      <c r="EL259" s="9">
        <f t="shared" si="210"/>
        <v>0</v>
      </c>
      <c r="EM259" s="9">
        <f t="shared" si="211"/>
        <v>0</v>
      </c>
      <c r="EN259" s="9">
        <f t="shared" si="212"/>
        <v>0</v>
      </c>
      <c r="EO259" s="9">
        <f t="shared" si="213"/>
        <v>0</v>
      </c>
      <c r="EP259" s="9">
        <f t="shared" si="214"/>
        <v>0</v>
      </c>
      <c r="EQ259" s="9">
        <f t="shared" si="215"/>
        <v>0</v>
      </c>
      <c r="ER259" s="9">
        <f t="shared" si="216"/>
        <v>1</v>
      </c>
      <c r="ES259" s="9">
        <f t="shared" si="217"/>
        <v>0</v>
      </c>
      <c r="ET259" s="10">
        <f t="shared" si="218"/>
        <v>0</v>
      </c>
      <c r="EU259" s="10">
        <f t="shared" si="219"/>
        <v>0</v>
      </c>
      <c r="EV259" s="10">
        <f t="shared" si="220"/>
        <v>0</v>
      </c>
      <c r="EW259" s="10">
        <f t="shared" si="221"/>
        <v>0</v>
      </c>
      <c r="EX259" s="10">
        <f t="shared" si="222"/>
        <v>0</v>
      </c>
      <c r="EY259" s="10">
        <f t="shared" si="223"/>
        <v>0</v>
      </c>
      <c r="EZ259" s="10">
        <f t="shared" si="224"/>
        <v>0</v>
      </c>
      <c r="FA259" s="10">
        <f t="shared" si="225"/>
        <v>1</v>
      </c>
      <c r="FB259" s="10">
        <f t="shared" si="226"/>
        <v>0</v>
      </c>
      <c r="FC259" s="10">
        <f t="shared" si="227"/>
        <v>0</v>
      </c>
      <c r="FD259" s="10">
        <f t="shared" si="228"/>
        <v>0</v>
      </c>
      <c r="FE259" s="10">
        <f t="shared" si="229"/>
        <v>0</v>
      </c>
    </row>
    <row r="260" spans="1:161">
      <c r="A260" t="s">
        <v>945</v>
      </c>
      <c r="D260">
        <v>0</v>
      </c>
      <c r="E260">
        <v>0</v>
      </c>
      <c r="F260" t="s">
        <v>946</v>
      </c>
      <c r="G260" t="s">
        <v>947</v>
      </c>
      <c r="H260" t="s">
        <v>945</v>
      </c>
      <c r="I260" s="8">
        <v>1</v>
      </c>
      <c r="J260" s="7" t="s">
        <v>1149</v>
      </c>
      <c r="K260" s="7" t="s">
        <v>1128</v>
      </c>
      <c r="L260" s="8">
        <v>0</v>
      </c>
      <c r="M260" s="8">
        <v>0</v>
      </c>
      <c r="N260" s="8">
        <v>0</v>
      </c>
      <c r="O260" s="8">
        <v>0</v>
      </c>
      <c r="P260" s="8">
        <v>0</v>
      </c>
      <c r="Q260" s="8">
        <v>0</v>
      </c>
      <c r="R260" s="8">
        <v>0</v>
      </c>
      <c r="S260" s="8">
        <v>0</v>
      </c>
      <c r="T260" s="8">
        <v>0</v>
      </c>
      <c r="U260" s="8">
        <v>0</v>
      </c>
      <c r="V260" s="8">
        <v>0</v>
      </c>
      <c r="W260" s="8">
        <v>0</v>
      </c>
      <c r="X260" s="8">
        <v>0</v>
      </c>
      <c r="Y260" s="8">
        <v>0</v>
      </c>
      <c r="Z260" s="8">
        <v>0</v>
      </c>
      <c r="AA260" s="8">
        <v>0</v>
      </c>
      <c r="AB260" s="7" t="s">
        <v>1142</v>
      </c>
      <c r="AC260" s="1">
        <v>0</v>
      </c>
      <c r="AD260" s="1">
        <v>0</v>
      </c>
      <c r="AE260" s="7" t="s">
        <v>1130</v>
      </c>
      <c r="AF260" s="8">
        <v>42587778.469999999</v>
      </c>
      <c r="AG260" s="8"/>
      <c r="AH260" s="7" t="s">
        <v>896</v>
      </c>
      <c r="AI260" s="8"/>
      <c r="AJ260" s="8"/>
      <c r="AK260" s="8"/>
      <c r="AL260" s="8"/>
      <c r="AM260" s="8"/>
      <c r="AN260" s="8"/>
      <c r="AO260" s="36" t="s">
        <v>896</v>
      </c>
      <c r="AP260" s="36" t="s">
        <v>896</v>
      </c>
      <c r="AQ260" s="36" t="s">
        <v>896</v>
      </c>
      <c r="AR260" s="36" t="s">
        <v>896</v>
      </c>
      <c r="AS260" s="36" t="s">
        <v>896</v>
      </c>
      <c r="AT260" s="36" t="s">
        <v>896</v>
      </c>
      <c r="AU260" s="36" t="s">
        <v>896</v>
      </c>
      <c r="AV260" s="36" t="s">
        <v>896</v>
      </c>
      <c r="AW260" s="36" t="s">
        <v>896</v>
      </c>
      <c r="AX260" s="36" t="s">
        <v>896</v>
      </c>
      <c r="AY260" s="36" t="s">
        <v>896</v>
      </c>
      <c r="AZ260" s="36" t="s">
        <v>896</v>
      </c>
      <c r="BA260" s="36" t="s">
        <v>896</v>
      </c>
      <c r="BB260" s="36" t="s">
        <v>896</v>
      </c>
      <c r="BC260" s="36" t="s">
        <v>896</v>
      </c>
      <c r="BD260" s="36" t="s">
        <v>896</v>
      </c>
      <c r="BE260" s="36" t="s">
        <v>896</v>
      </c>
      <c r="BF260" s="36" t="s">
        <v>896</v>
      </c>
      <c r="BG260" s="36" t="s">
        <v>896</v>
      </c>
      <c r="BH260" s="36" t="s">
        <v>896</v>
      </c>
      <c r="BI260" s="36" t="s">
        <v>896</v>
      </c>
      <c r="BJ260" s="36" t="s">
        <v>896</v>
      </c>
      <c r="BK260" s="36" t="s">
        <v>896</v>
      </c>
      <c r="BL260" s="36" t="s">
        <v>896</v>
      </c>
      <c r="BM260" s="8"/>
      <c r="BN260" s="8" t="s">
        <v>896</v>
      </c>
      <c r="BO260" t="s">
        <v>945</v>
      </c>
      <c r="BP260" s="8">
        <v>0</v>
      </c>
      <c r="BQ260" s="8">
        <v>0</v>
      </c>
      <c r="BR260" s="8"/>
      <c r="BS260" s="8">
        <v>0</v>
      </c>
      <c r="BT260" s="8"/>
      <c r="BU260" s="8"/>
      <c r="BV260" s="8"/>
      <c r="BW260" s="8"/>
      <c r="BX260" s="8">
        <v>1.1623122076397425E-8</v>
      </c>
      <c r="BY260" s="8"/>
      <c r="BZ260" s="8">
        <v>0</v>
      </c>
      <c r="CA260" s="7" t="s">
        <v>896</v>
      </c>
      <c r="CB260" s="8">
        <v>42587778.469999999</v>
      </c>
      <c r="CC260" s="8">
        <v>0</v>
      </c>
      <c r="CD260" s="8"/>
      <c r="CE260" s="8"/>
      <c r="CF260" s="8"/>
      <c r="CG260" s="8"/>
      <c r="CH260" s="8">
        <v>0</v>
      </c>
      <c r="CI260" s="8" t="s">
        <v>1144</v>
      </c>
      <c r="CJ260" s="8">
        <v>0</v>
      </c>
      <c r="CK260" s="8">
        <v>0</v>
      </c>
      <c r="CL260" s="8">
        <v>0</v>
      </c>
      <c r="CM260" s="8">
        <v>0</v>
      </c>
      <c r="CN260" s="8">
        <v>0</v>
      </c>
      <c r="CO260" s="8">
        <v>0</v>
      </c>
      <c r="CP260" s="8">
        <v>0</v>
      </c>
      <c r="CQ260" s="8">
        <v>0</v>
      </c>
      <c r="CR260" s="8">
        <v>0</v>
      </c>
      <c r="CS260" s="8">
        <v>0</v>
      </c>
      <c r="CT260" s="8">
        <v>0</v>
      </c>
      <c r="CU260" s="8">
        <v>0</v>
      </c>
      <c r="CV260" s="8">
        <v>0</v>
      </c>
      <c r="CW260" s="8">
        <v>0</v>
      </c>
      <c r="CX260" s="8">
        <v>0</v>
      </c>
      <c r="CY260" s="8">
        <v>1</v>
      </c>
      <c r="CZ260" s="9" t="str">
        <f>IFERROR(VLOOKUP(A260,'FSI2020 Results'!B:H,4,0),"")</f>
        <v/>
      </c>
      <c r="DA260" s="9" t="str">
        <f>IFERROR(VLOOKUP(A260,'FSI2020 Results'!B:H,5,0),"")</f>
        <v/>
      </c>
      <c r="DB260" s="9" t="str">
        <f>IFERROR(VLOOKUP(A260,'FSI2020 Results'!B:H,6,0),"")</f>
        <v/>
      </c>
      <c r="DC260" s="9" t="str">
        <f>IFERROR(VLOOKUP($A260,'SS2020'!$A:$AB,24,0),"")</f>
        <v/>
      </c>
      <c r="DD260" s="9" t="str">
        <f>IFERROR(VLOOKUP($A260,'SS2020'!$A:$AB,25,0),"")</f>
        <v/>
      </c>
      <c r="DE260" s="9" t="str">
        <f>IFERROR(VLOOKUP($A260,'SS2020'!$A:$AB,26,0),"")</f>
        <v/>
      </c>
      <c r="DF260" s="9" t="str">
        <f>IFERROR(VLOOKUP($A260,'SS2020'!$A:$AB,27,0),"")</f>
        <v/>
      </c>
      <c r="DG260" s="39" t="str">
        <f>IFERROR(VLOOKUP(A260,'GSW2020'!A:D,4,0),"")</f>
        <v/>
      </c>
      <c r="DH260" s="9" t="str">
        <f>IFERROR(VLOOKUP(A260,'GSW2020'!A:E,5,0),"")</f>
        <v/>
      </c>
      <c r="DI260" s="9">
        <f t="shared" si="184"/>
        <v>1</v>
      </c>
      <c r="DJ260" s="9">
        <f t="shared" si="185"/>
        <v>0</v>
      </c>
      <c r="DK260" s="9" t="str">
        <f>IFERROR(IF(INDEX('FSI2020 Results'!A:A,MATCH('Country characteristics'!A251,'FSI2020 Results'!B:B,0))&lt;11,1,0),"")</f>
        <v/>
      </c>
      <c r="DL260" s="9" t="str">
        <f>IFERROR(IF(INDEX('FSI2020 Results'!A:A,MATCH('Country characteristics'!A251,'FSI2020 Results'!B:B,0))&lt;16,1,0),"")</f>
        <v/>
      </c>
      <c r="DM260" s="10">
        <f t="shared" si="186"/>
        <v>0</v>
      </c>
      <c r="DN260" s="9">
        <f t="shared" si="187"/>
        <v>0</v>
      </c>
      <c r="DO260" s="9">
        <f t="shared" si="188"/>
        <v>0</v>
      </c>
      <c r="DP260" s="10">
        <f t="shared" si="189"/>
        <v>0</v>
      </c>
      <c r="DQ260" s="9">
        <f t="shared" si="190"/>
        <v>0</v>
      </c>
      <c r="DR260" s="9">
        <f t="shared" si="191"/>
        <v>0</v>
      </c>
      <c r="DS260" s="9">
        <f t="shared" si="192"/>
        <v>0</v>
      </c>
      <c r="DT260" s="10">
        <f t="shared" si="193"/>
        <v>0</v>
      </c>
      <c r="DU260" s="10">
        <f t="shared" si="194"/>
        <v>0</v>
      </c>
      <c r="DV260" s="9">
        <f t="shared" si="195"/>
        <v>0</v>
      </c>
      <c r="DW260" s="9">
        <f t="shared" si="196"/>
        <v>0</v>
      </c>
      <c r="DX260" s="9">
        <f t="shared" si="197"/>
        <v>0</v>
      </c>
      <c r="DY260" s="10">
        <f t="shared" si="198"/>
        <v>0</v>
      </c>
      <c r="DZ260" s="9">
        <f t="shared" si="199"/>
        <v>0</v>
      </c>
      <c r="EA260" s="10">
        <f t="shared" si="200"/>
        <v>0</v>
      </c>
      <c r="EB260" s="9">
        <f t="shared" si="201"/>
        <v>0</v>
      </c>
      <c r="EC260" s="9">
        <f t="shared" si="202"/>
        <v>1</v>
      </c>
      <c r="ED260" s="9">
        <f t="shared" si="203"/>
        <v>1</v>
      </c>
      <c r="EE260" s="9">
        <f t="shared" si="204"/>
        <v>0</v>
      </c>
      <c r="EF260" s="9">
        <v>1</v>
      </c>
      <c r="EG260" s="9">
        <f t="shared" si="205"/>
        <v>0</v>
      </c>
      <c r="EH260" s="9">
        <f t="shared" si="206"/>
        <v>0</v>
      </c>
      <c r="EI260" s="9">
        <f t="shared" si="207"/>
        <v>0</v>
      </c>
      <c r="EJ260" s="9">
        <f t="shared" si="208"/>
        <v>1</v>
      </c>
      <c r="EK260" s="9">
        <f t="shared" si="209"/>
        <v>0</v>
      </c>
      <c r="EL260" s="9">
        <f t="shared" si="210"/>
        <v>0</v>
      </c>
      <c r="EM260" s="9">
        <f t="shared" si="211"/>
        <v>0</v>
      </c>
      <c r="EN260" s="9">
        <f t="shared" si="212"/>
        <v>0</v>
      </c>
      <c r="EO260" s="9">
        <f t="shared" si="213"/>
        <v>0</v>
      </c>
      <c r="EP260" s="9">
        <f t="shared" si="214"/>
        <v>0</v>
      </c>
      <c r="EQ260" s="9">
        <f t="shared" si="215"/>
        <v>0</v>
      </c>
      <c r="ER260" s="9">
        <f t="shared" si="216"/>
        <v>1</v>
      </c>
      <c r="ES260" s="9">
        <f t="shared" si="217"/>
        <v>0</v>
      </c>
      <c r="ET260" s="10">
        <f t="shared" si="218"/>
        <v>0</v>
      </c>
      <c r="EU260" s="10">
        <f t="shared" si="219"/>
        <v>0</v>
      </c>
      <c r="EV260" s="10">
        <f t="shared" si="220"/>
        <v>0</v>
      </c>
      <c r="EW260" s="10">
        <f t="shared" si="221"/>
        <v>0</v>
      </c>
      <c r="EX260" s="10">
        <f t="shared" si="222"/>
        <v>0</v>
      </c>
      <c r="EY260" s="10">
        <f t="shared" si="223"/>
        <v>0</v>
      </c>
      <c r="EZ260" s="10">
        <f t="shared" si="224"/>
        <v>0</v>
      </c>
      <c r="FA260" s="10">
        <f t="shared" si="225"/>
        <v>0</v>
      </c>
      <c r="FB260" s="10">
        <f t="shared" si="226"/>
        <v>0</v>
      </c>
      <c r="FC260" s="10">
        <f t="shared" si="227"/>
        <v>0</v>
      </c>
      <c r="FD260" s="10">
        <f t="shared" si="228"/>
        <v>0</v>
      </c>
      <c r="FE260" s="10">
        <f t="shared" si="229"/>
        <v>1</v>
      </c>
    </row>
    <row r="261" spans="1:161">
      <c r="A261" t="s">
        <v>531</v>
      </c>
      <c r="D261">
        <v>0</v>
      </c>
      <c r="E261">
        <v>0</v>
      </c>
      <c r="F261" t="s">
        <v>532</v>
      </c>
      <c r="G261" t="s">
        <v>533</v>
      </c>
      <c r="H261" t="s">
        <v>531</v>
      </c>
      <c r="I261" s="8">
        <v>1</v>
      </c>
      <c r="J261" s="7" t="s">
        <v>1135</v>
      </c>
      <c r="K261" s="7" t="s">
        <v>1128</v>
      </c>
      <c r="L261" s="8">
        <v>0</v>
      </c>
      <c r="M261" s="8">
        <v>0</v>
      </c>
      <c r="N261" s="8">
        <v>0</v>
      </c>
      <c r="O261" s="8">
        <v>0</v>
      </c>
      <c r="P261" s="8">
        <v>0</v>
      </c>
      <c r="Q261" s="8">
        <v>0</v>
      </c>
      <c r="R261" s="8">
        <v>0</v>
      </c>
      <c r="S261" s="8">
        <v>0</v>
      </c>
      <c r="T261" s="8">
        <v>0</v>
      </c>
      <c r="U261" s="8">
        <v>0</v>
      </c>
      <c r="V261" s="8">
        <v>0</v>
      </c>
      <c r="W261" s="8">
        <v>0</v>
      </c>
      <c r="X261" s="8">
        <v>0</v>
      </c>
      <c r="Y261" s="8">
        <v>0</v>
      </c>
      <c r="Z261" s="8">
        <v>0</v>
      </c>
      <c r="AA261" s="8">
        <v>0</v>
      </c>
      <c r="AB261" s="7" t="s">
        <v>1135</v>
      </c>
      <c r="AC261" s="1">
        <v>1</v>
      </c>
      <c r="AD261" s="1">
        <v>0</v>
      </c>
      <c r="AE261" s="7" t="s">
        <v>1166</v>
      </c>
      <c r="AF261" s="8">
        <v>27461440192</v>
      </c>
      <c r="AG261" s="8"/>
      <c r="AH261" s="7" t="s">
        <v>896</v>
      </c>
      <c r="AI261" s="8"/>
      <c r="AJ261" s="8"/>
      <c r="AK261" s="8"/>
      <c r="AL261" s="8"/>
      <c r="AM261" s="8"/>
      <c r="AN261" s="8"/>
      <c r="AO261" s="36" t="s">
        <v>896</v>
      </c>
      <c r="AP261" s="36" t="s">
        <v>896</v>
      </c>
      <c r="AQ261" s="36" t="s">
        <v>896</v>
      </c>
      <c r="AR261" s="36" t="s">
        <v>896</v>
      </c>
      <c r="AS261" s="36" t="s">
        <v>896</v>
      </c>
      <c r="AT261" s="36" t="s">
        <v>896</v>
      </c>
      <c r="AU261" s="36" t="s">
        <v>896</v>
      </c>
      <c r="AV261" s="36" t="s">
        <v>896</v>
      </c>
      <c r="AW261" s="36" t="s">
        <v>896</v>
      </c>
      <c r="AX261" s="36" t="s">
        <v>896</v>
      </c>
      <c r="AY261" s="36" t="s">
        <v>896</v>
      </c>
      <c r="AZ261" s="36" t="s">
        <v>896</v>
      </c>
      <c r="BA261" s="36" t="s">
        <v>896</v>
      </c>
      <c r="BB261" s="36" t="s">
        <v>896</v>
      </c>
      <c r="BC261" s="36" t="s">
        <v>896</v>
      </c>
      <c r="BD261" s="36" t="s">
        <v>896</v>
      </c>
      <c r="BE261" s="36" t="s">
        <v>896</v>
      </c>
      <c r="BF261" s="36" t="s">
        <v>896</v>
      </c>
      <c r="BG261" s="36" t="s">
        <v>896</v>
      </c>
      <c r="BH261" s="36" t="s">
        <v>896</v>
      </c>
      <c r="BI261" s="36" t="s">
        <v>896</v>
      </c>
      <c r="BJ261" s="36" t="s">
        <v>896</v>
      </c>
      <c r="BK261" s="36" t="s">
        <v>896</v>
      </c>
      <c r="BL261" s="36" t="s">
        <v>896</v>
      </c>
      <c r="BM261" s="8">
        <v>6.2999999499879777E-5</v>
      </c>
      <c r="BN261" s="8" t="s">
        <v>896</v>
      </c>
      <c r="BO261" t="s">
        <v>531</v>
      </c>
      <c r="BP261" s="8">
        <v>0</v>
      </c>
      <c r="BQ261" s="8">
        <v>0</v>
      </c>
      <c r="BR261" s="8">
        <v>0</v>
      </c>
      <c r="BS261" s="8">
        <v>0</v>
      </c>
      <c r="BT261" s="8"/>
      <c r="BU261" s="8"/>
      <c r="BV261" s="8"/>
      <c r="BW261" s="8"/>
      <c r="BX261" s="8">
        <v>1.1055098426539674E-4</v>
      </c>
      <c r="BY261" s="8"/>
      <c r="BZ261" s="8">
        <v>4</v>
      </c>
      <c r="CA261" s="7" t="s">
        <v>896</v>
      </c>
      <c r="CB261" s="8">
        <v>27461440192</v>
      </c>
      <c r="CC261" s="8">
        <v>350.133056640625</v>
      </c>
      <c r="CD261" s="8"/>
      <c r="CE261" s="8"/>
      <c r="CF261" s="8">
        <v>0.30000001192092896</v>
      </c>
      <c r="CG261" s="8">
        <v>21148183.932221498</v>
      </c>
      <c r="CH261" s="8">
        <v>0</v>
      </c>
      <c r="CI261" s="8" t="s">
        <v>1014</v>
      </c>
      <c r="CJ261" s="8">
        <v>0</v>
      </c>
      <c r="CK261" s="8">
        <v>0</v>
      </c>
      <c r="CL261" s="8">
        <v>1</v>
      </c>
      <c r="CM261" s="8">
        <v>0</v>
      </c>
      <c r="CN261" s="8">
        <v>0</v>
      </c>
      <c r="CO261" s="8">
        <v>0</v>
      </c>
      <c r="CP261" s="8">
        <v>0</v>
      </c>
      <c r="CQ261" s="8">
        <v>0</v>
      </c>
      <c r="CR261" s="8">
        <v>0</v>
      </c>
      <c r="CS261" s="8">
        <v>0</v>
      </c>
      <c r="CT261" s="8">
        <v>1</v>
      </c>
      <c r="CU261" s="8">
        <v>0</v>
      </c>
      <c r="CV261" s="8">
        <v>0</v>
      </c>
      <c r="CW261" s="8">
        <v>0</v>
      </c>
      <c r="CX261" s="8">
        <v>0</v>
      </c>
      <c r="CY261" s="8">
        <v>0</v>
      </c>
      <c r="CZ261" s="9" t="str">
        <f>IFERROR(VLOOKUP(A261,'FSI2020 Results'!B:H,4,0),"")</f>
        <v/>
      </c>
      <c r="DA261" s="9" t="str">
        <f>IFERROR(VLOOKUP(A261,'FSI2020 Results'!B:H,5,0),"")</f>
        <v/>
      </c>
      <c r="DB261" s="9" t="str">
        <f>IFERROR(VLOOKUP(A261,'FSI2020 Results'!B:H,6,0),"")</f>
        <v/>
      </c>
      <c r="DC261" s="9" t="str">
        <f>IFERROR(VLOOKUP($A261,'SS2020'!$A:$AB,24,0),"")</f>
        <v/>
      </c>
      <c r="DD261" s="9" t="str">
        <f>IFERROR(VLOOKUP($A261,'SS2020'!$A:$AB,25,0),"")</f>
        <v/>
      </c>
      <c r="DE261" s="9" t="str">
        <f>IFERROR(VLOOKUP($A261,'SS2020'!$A:$AB,26,0),"")</f>
        <v/>
      </c>
      <c r="DF261" s="9" t="str">
        <f>IFERROR(VLOOKUP($A261,'SS2020'!$A:$AB,27,0),"")</f>
        <v/>
      </c>
      <c r="DG261" s="39">
        <f>IFERROR(VLOOKUP(A261,'GSW2020'!A:D,4,0),"")</f>
        <v>4.0344286389881745E-5</v>
      </c>
      <c r="DH261" s="9">
        <f>IFERROR(VLOOKUP(A261,'GSW2020'!A:E,5,0),"")</f>
        <v>21148184</v>
      </c>
      <c r="DI261" s="9">
        <f t="shared" si="184"/>
        <v>1</v>
      </c>
      <c r="DJ261" s="9">
        <f t="shared" si="185"/>
        <v>0</v>
      </c>
      <c r="DK261" s="9" t="str">
        <f>IFERROR(IF(INDEX('FSI2020 Results'!A:A,MATCH('Country characteristics'!A252,'FSI2020 Results'!B:B,0))&lt;11,1,0),"")</f>
        <v/>
      </c>
      <c r="DL261" s="9" t="str">
        <f>IFERROR(IF(INDEX('FSI2020 Results'!A:A,MATCH('Country characteristics'!A252,'FSI2020 Results'!B:B,0))&lt;16,1,0),"")</f>
        <v/>
      </c>
      <c r="DM261" s="10">
        <f t="shared" si="186"/>
        <v>0</v>
      </c>
      <c r="DN261" s="9">
        <f t="shared" si="187"/>
        <v>0</v>
      </c>
      <c r="DO261" s="9">
        <f t="shared" si="188"/>
        <v>0</v>
      </c>
      <c r="DP261" s="10">
        <f t="shared" si="189"/>
        <v>0</v>
      </c>
      <c r="DQ261" s="9">
        <f t="shared" si="190"/>
        <v>0</v>
      </c>
      <c r="DR261" s="9">
        <f t="shared" si="191"/>
        <v>0</v>
      </c>
      <c r="DS261" s="9">
        <f t="shared" si="192"/>
        <v>0</v>
      </c>
      <c r="DT261" s="10">
        <f t="shared" si="193"/>
        <v>0</v>
      </c>
      <c r="DU261" s="10">
        <f t="shared" si="194"/>
        <v>0</v>
      </c>
      <c r="DV261" s="9">
        <f t="shared" si="195"/>
        <v>0</v>
      </c>
      <c r="DW261" s="9">
        <f t="shared" si="196"/>
        <v>0</v>
      </c>
      <c r="DX261" s="9">
        <f t="shared" si="197"/>
        <v>0</v>
      </c>
      <c r="DY261" s="10">
        <f t="shared" si="198"/>
        <v>0</v>
      </c>
      <c r="DZ261" s="9">
        <f t="shared" si="199"/>
        <v>0</v>
      </c>
      <c r="EA261" s="10">
        <f t="shared" si="200"/>
        <v>0</v>
      </c>
      <c r="EB261" s="9">
        <f t="shared" si="201"/>
        <v>0</v>
      </c>
      <c r="EC261" s="9">
        <f t="shared" si="202"/>
        <v>1</v>
      </c>
      <c r="ED261" s="9">
        <f t="shared" si="203"/>
        <v>1</v>
      </c>
      <c r="EE261" s="9">
        <f t="shared" si="204"/>
        <v>0</v>
      </c>
      <c r="EF261" s="9">
        <v>1</v>
      </c>
      <c r="EG261" s="9">
        <f t="shared" si="205"/>
        <v>0</v>
      </c>
      <c r="EH261" s="9">
        <f t="shared" si="206"/>
        <v>0</v>
      </c>
      <c r="EI261" s="9">
        <f t="shared" si="207"/>
        <v>0</v>
      </c>
      <c r="EJ261" s="9">
        <f t="shared" si="208"/>
        <v>0</v>
      </c>
      <c r="EK261" s="9">
        <f t="shared" si="209"/>
        <v>1</v>
      </c>
      <c r="EL261" s="9">
        <f t="shared" si="210"/>
        <v>0</v>
      </c>
      <c r="EM261" s="9">
        <f t="shared" si="211"/>
        <v>0</v>
      </c>
      <c r="EN261" s="9">
        <f t="shared" si="212"/>
        <v>1</v>
      </c>
      <c r="EO261" s="9">
        <f t="shared" si="213"/>
        <v>0</v>
      </c>
      <c r="EP261" s="9">
        <f t="shared" si="214"/>
        <v>1</v>
      </c>
      <c r="EQ261" s="9">
        <f t="shared" si="215"/>
        <v>0</v>
      </c>
      <c r="ER261" s="9">
        <f t="shared" si="216"/>
        <v>0</v>
      </c>
      <c r="ES261" s="9">
        <f t="shared" si="217"/>
        <v>0</v>
      </c>
      <c r="ET261" s="10">
        <f t="shared" si="218"/>
        <v>0</v>
      </c>
      <c r="EU261" s="10">
        <f t="shared" si="219"/>
        <v>0</v>
      </c>
      <c r="EV261" s="10">
        <f t="shared" si="220"/>
        <v>0</v>
      </c>
      <c r="EW261" s="10">
        <f t="shared" si="221"/>
        <v>1</v>
      </c>
      <c r="EX261" s="10">
        <f t="shared" si="222"/>
        <v>0</v>
      </c>
      <c r="EY261" s="10">
        <f t="shared" si="223"/>
        <v>0</v>
      </c>
      <c r="EZ261" s="10">
        <f t="shared" si="224"/>
        <v>1</v>
      </c>
      <c r="FA261" s="10">
        <f t="shared" si="225"/>
        <v>0</v>
      </c>
      <c r="FB261" s="10">
        <f t="shared" si="226"/>
        <v>0</v>
      </c>
      <c r="FC261" s="10">
        <f t="shared" si="227"/>
        <v>0</v>
      </c>
      <c r="FD261" s="10">
        <f t="shared" si="228"/>
        <v>0</v>
      </c>
      <c r="FE261" s="10">
        <f t="shared" si="229"/>
        <v>0</v>
      </c>
    </row>
    <row r="262" spans="1:161">
      <c r="A262" t="s">
        <v>801</v>
      </c>
      <c r="D262">
        <v>0</v>
      </c>
      <c r="E262">
        <v>0</v>
      </c>
      <c r="F262" t="s">
        <v>802</v>
      </c>
      <c r="G262" t="s">
        <v>803</v>
      </c>
      <c r="H262" t="s">
        <v>801</v>
      </c>
      <c r="I262" s="8"/>
      <c r="J262" s="7" t="s">
        <v>896</v>
      </c>
      <c r="K262" s="7" t="s">
        <v>896</v>
      </c>
      <c r="L262" s="8">
        <v>0</v>
      </c>
      <c r="M262" s="8">
        <v>0</v>
      </c>
      <c r="N262" s="8">
        <v>0</v>
      </c>
      <c r="O262" s="8">
        <v>0</v>
      </c>
      <c r="P262" s="8">
        <v>0</v>
      </c>
      <c r="Q262" s="8">
        <v>0</v>
      </c>
      <c r="R262" s="8">
        <v>0</v>
      </c>
      <c r="S262" s="8">
        <v>0</v>
      </c>
      <c r="T262" s="8">
        <v>0</v>
      </c>
      <c r="U262" s="8">
        <v>0</v>
      </c>
      <c r="V262" s="8">
        <v>0</v>
      </c>
      <c r="W262" s="8">
        <v>0</v>
      </c>
      <c r="X262" s="8">
        <v>0</v>
      </c>
      <c r="Y262" s="8"/>
      <c r="Z262" s="8"/>
      <c r="AA262" s="8"/>
      <c r="AB262" s="7" t="s">
        <v>896</v>
      </c>
      <c r="AC262" s="1">
        <v>0</v>
      </c>
      <c r="AD262" s="1">
        <v>0</v>
      </c>
      <c r="AE262" s="7" t="s">
        <v>896</v>
      </c>
      <c r="AF262" s="8"/>
      <c r="AG262" s="8"/>
      <c r="AH262" s="7" t="s">
        <v>896</v>
      </c>
      <c r="AI262" s="8"/>
      <c r="AJ262" s="8"/>
      <c r="AK262" s="8"/>
      <c r="AL262" s="8"/>
      <c r="AM262" s="8"/>
      <c r="AN262" s="8"/>
      <c r="AO262" s="36" t="s">
        <v>896</v>
      </c>
      <c r="AP262" s="36" t="s">
        <v>896</v>
      </c>
      <c r="AQ262" s="36" t="s">
        <v>896</v>
      </c>
      <c r="AR262" s="36" t="s">
        <v>896</v>
      </c>
      <c r="AS262" s="36" t="s">
        <v>896</v>
      </c>
      <c r="AT262" s="36" t="s">
        <v>896</v>
      </c>
      <c r="AU262" s="36" t="s">
        <v>896</v>
      </c>
      <c r="AV262" s="36" t="s">
        <v>896</v>
      </c>
      <c r="AW262" s="36" t="s">
        <v>896</v>
      </c>
      <c r="AX262" s="36" t="s">
        <v>896</v>
      </c>
      <c r="AY262" s="36" t="s">
        <v>896</v>
      </c>
      <c r="AZ262" s="36" t="s">
        <v>896</v>
      </c>
      <c r="BA262" s="36" t="s">
        <v>896</v>
      </c>
      <c r="BB262" s="36" t="s">
        <v>896</v>
      </c>
      <c r="BC262" s="36" t="s">
        <v>896</v>
      </c>
      <c r="BD262" s="36" t="s">
        <v>896</v>
      </c>
      <c r="BE262" s="36" t="s">
        <v>896</v>
      </c>
      <c r="BF262" s="36" t="s">
        <v>896</v>
      </c>
      <c r="BG262" s="36" t="s">
        <v>896</v>
      </c>
      <c r="BH262" s="36" t="s">
        <v>896</v>
      </c>
      <c r="BI262" s="36" t="s">
        <v>896</v>
      </c>
      <c r="BJ262" s="36" t="s">
        <v>896</v>
      </c>
      <c r="BK262" s="36" t="s">
        <v>896</v>
      </c>
      <c r="BL262" s="36" t="s">
        <v>896</v>
      </c>
      <c r="BM262" s="8">
        <v>1.7400000160705531E-6</v>
      </c>
      <c r="BN262" s="8" t="s">
        <v>896</v>
      </c>
      <c r="BO262" t="s">
        <v>801</v>
      </c>
      <c r="BP262" s="8">
        <v>0</v>
      </c>
      <c r="BQ262" s="8">
        <v>0</v>
      </c>
      <c r="BR262" s="8">
        <v>0</v>
      </c>
      <c r="BS262" s="8">
        <v>0</v>
      </c>
      <c r="BT262" s="8"/>
      <c r="BU262" s="8"/>
      <c r="BV262" s="8"/>
      <c r="BW262" s="8"/>
      <c r="BX262" s="8">
        <v>4.362849991522653E-7</v>
      </c>
      <c r="BY262" s="8"/>
      <c r="BZ262" s="8"/>
      <c r="CA262" s="7" t="s">
        <v>896</v>
      </c>
      <c r="CB262" s="8"/>
      <c r="CC262" s="8"/>
      <c r="CD262" s="8"/>
      <c r="CE262" s="8"/>
      <c r="CF262" s="8"/>
      <c r="CG262" s="8"/>
      <c r="CH262" s="8">
        <v>0</v>
      </c>
      <c r="CI262" s="8" t="s">
        <v>896</v>
      </c>
      <c r="CJ262" s="8" t="s">
        <v>896</v>
      </c>
      <c r="CK262" s="8" t="s">
        <v>896</v>
      </c>
      <c r="CL262" s="8" t="s">
        <v>896</v>
      </c>
      <c r="CM262" s="8" t="s">
        <v>896</v>
      </c>
      <c r="CN262" s="8" t="s">
        <v>896</v>
      </c>
      <c r="CO262" s="8" t="s">
        <v>896</v>
      </c>
      <c r="CP262" s="8" t="s">
        <v>896</v>
      </c>
      <c r="CQ262" s="8" t="s">
        <v>896</v>
      </c>
      <c r="CR262" s="8" t="s">
        <v>896</v>
      </c>
      <c r="CS262" s="8" t="s">
        <v>896</v>
      </c>
      <c r="CT262" s="8" t="s">
        <v>896</v>
      </c>
      <c r="CU262" s="8" t="s">
        <v>896</v>
      </c>
      <c r="CV262" s="8" t="s">
        <v>896</v>
      </c>
      <c r="CW262" s="8" t="s">
        <v>896</v>
      </c>
      <c r="CX262" s="8" t="s">
        <v>896</v>
      </c>
      <c r="CY262" s="8" t="s">
        <v>896</v>
      </c>
      <c r="CZ262" s="9" t="str">
        <f>IFERROR(VLOOKUP(A262,'FSI2020 Results'!B:H,4,0),"")</f>
        <v/>
      </c>
      <c r="DA262" s="9" t="str">
        <f>IFERROR(VLOOKUP(A262,'FSI2020 Results'!B:H,5,0),"")</f>
        <v/>
      </c>
      <c r="DB262" s="9" t="str">
        <f>IFERROR(VLOOKUP(A262,'FSI2020 Results'!B:H,6,0),"")</f>
        <v/>
      </c>
      <c r="DC262" s="9" t="str">
        <f>IFERROR(VLOOKUP($A262,'SS2020'!$A:$AB,24,0),"")</f>
        <v/>
      </c>
      <c r="DD262" s="9" t="str">
        <f>IFERROR(VLOOKUP($A262,'SS2020'!$A:$AB,25,0),"")</f>
        <v/>
      </c>
      <c r="DE262" s="9" t="str">
        <f>IFERROR(VLOOKUP($A262,'SS2020'!$A:$AB,26,0),"")</f>
        <v/>
      </c>
      <c r="DF262" s="9" t="str">
        <f>IFERROR(VLOOKUP($A262,'SS2020'!$A:$AB,27,0),"")</f>
        <v/>
      </c>
      <c r="DG262" s="39">
        <f>IFERROR(VLOOKUP(A262,'GSW2020'!A:D,4,0),"")</f>
        <v>1.0157652496900482E-8</v>
      </c>
      <c r="DH262" s="9">
        <f>IFERROR(VLOOKUP(A262,'GSW2020'!A:E,5,0),"")</f>
        <v>5324.568359375</v>
      </c>
      <c r="DI262" s="9">
        <f t="shared" si="184"/>
        <v>1</v>
      </c>
      <c r="DJ262" s="9">
        <f t="shared" si="185"/>
        <v>0</v>
      </c>
      <c r="DK262" s="9" t="str">
        <f>IFERROR(IF(INDEX('FSI2020 Results'!A:A,MATCH('Country characteristics'!A258,'FSI2020 Results'!B:B,0))&lt;11,1,0),"")</f>
        <v/>
      </c>
      <c r="DL262" s="9" t="str">
        <f>IFERROR(IF(INDEX('FSI2020 Results'!A:A,MATCH('Country characteristics'!A258,'FSI2020 Results'!B:B,0))&lt;16,1,0),"")</f>
        <v/>
      </c>
      <c r="DM262" s="10">
        <f t="shared" si="186"/>
        <v>0</v>
      </c>
      <c r="DN262" s="9">
        <f t="shared" si="187"/>
        <v>0</v>
      </c>
      <c r="DO262" s="9">
        <f t="shared" si="188"/>
        <v>0</v>
      </c>
      <c r="DP262" s="10">
        <f t="shared" si="189"/>
        <v>0</v>
      </c>
      <c r="DQ262" s="9">
        <f t="shared" si="190"/>
        <v>0</v>
      </c>
      <c r="DR262" s="9">
        <f t="shared" si="191"/>
        <v>0</v>
      </c>
      <c r="DS262" s="9">
        <f t="shared" si="192"/>
        <v>0</v>
      </c>
      <c r="DT262" s="10">
        <f t="shared" si="193"/>
        <v>0</v>
      </c>
      <c r="DU262" s="10">
        <f t="shared" si="194"/>
        <v>0</v>
      </c>
      <c r="DV262" s="9">
        <f t="shared" si="195"/>
        <v>0</v>
      </c>
      <c r="DW262" s="9">
        <f t="shared" si="196"/>
        <v>0</v>
      </c>
      <c r="DX262" s="9">
        <f t="shared" si="197"/>
        <v>0</v>
      </c>
      <c r="DY262" s="10">
        <f t="shared" si="198"/>
        <v>0</v>
      </c>
      <c r="DZ262" s="9">
        <f t="shared" si="199"/>
        <v>0</v>
      </c>
      <c r="EA262" s="10">
        <f t="shared" si="200"/>
        <v>0</v>
      </c>
      <c r="EB262" s="9">
        <f t="shared" si="201"/>
        <v>0</v>
      </c>
      <c r="EC262" s="9">
        <f t="shared" si="202"/>
        <v>1</v>
      </c>
      <c r="ED262" s="9">
        <f t="shared" si="203"/>
        <v>1</v>
      </c>
      <c r="EE262" s="9">
        <f t="shared" si="204"/>
        <v>0</v>
      </c>
      <c r="EF262" s="9">
        <v>1</v>
      </c>
      <c r="EG262" s="9">
        <f t="shared" si="205"/>
        <v>0</v>
      </c>
      <c r="EH262" s="9">
        <f t="shared" si="206"/>
        <v>0</v>
      </c>
      <c r="EI262" s="9">
        <f t="shared" si="207"/>
        <v>0</v>
      </c>
      <c r="EJ262" s="9">
        <f t="shared" si="208"/>
        <v>0</v>
      </c>
      <c r="EK262" s="9">
        <f t="shared" si="209"/>
        <v>0</v>
      </c>
      <c r="EL262" s="9">
        <f t="shared" si="210"/>
        <v>0</v>
      </c>
      <c r="EM262" s="9">
        <f t="shared" si="211"/>
        <v>0</v>
      </c>
      <c r="EN262" s="9">
        <f t="shared" si="212"/>
        <v>0</v>
      </c>
      <c r="EO262" s="9">
        <f t="shared" si="213"/>
        <v>0</v>
      </c>
      <c r="EP262" s="9">
        <f t="shared" si="214"/>
        <v>0</v>
      </c>
      <c r="EQ262" s="9">
        <f t="shared" si="215"/>
        <v>0</v>
      </c>
      <c r="ER262" s="9">
        <f t="shared" si="216"/>
        <v>0</v>
      </c>
      <c r="ES262" s="9">
        <f t="shared" si="217"/>
        <v>0</v>
      </c>
      <c r="ET262" s="10" t="str">
        <f t="shared" si="218"/>
        <v/>
      </c>
      <c r="EU262" s="10" t="str">
        <f t="shared" si="219"/>
        <v/>
      </c>
      <c r="EV262" s="10" t="str">
        <f t="shared" si="220"/>
        <v/>
      </c>
      <c r="EW262" s="10" t="str">
        <f t="shared" si="221"/>
        <v/>
      </c>
      <c r="EX262" s="10" t="str">
        <f t="shared" si="222"/>
        <v/>
      </c>
      <c r="EY262" s="10" t="str">
        <f t="shared" si="223"/>
        <v/>
      </c>
      <c r="EZ262" s="10" t="str">
        <f t="shared" si="224"/>
        <v/>
      </c>
      <c r="FA262" s="10" t="str">
        <f t="shared" si="225"/>
        <v/>
      </c>
      <c r="FB262" s="10" t="str">
        <f t="shared" si="226"/>
        <v/>
      </c>
      <c r="FC262" s="10" t="str">
        <f t="shared" si="227"/>
        <v/>
      </c>
      <c r="FD262" s="10" t="str">
        <f t="shared" si="228"/>
        <v/>
      </c>
      <c r="FE262" s="10" t="str">
        <f t="shared" si="229"/>
        <v/>
      </c>
    </row>
    <row r="263" spans="1:161">
      <c r="A263" t="s">
        <v>948</v>
      </c>
      <c r="D263">
        <v>0</v>
      </c>
      <c r="E263">
        <v>0</v>
      </c>
      <c r="F263" t="s">
        <v>949</v>
      </c>
      <c r="G263" t="s">
        <v>950</v>
      </c>
      <c r="H263" t="s">
        <v>948</v>
      </c>
      <c r="I263" s="8"/>
      <c r="J263" s="7" t="s">
        <v>896</v>
      </c>
      <c r="K263" s="7" t="s">
        <v>896</v>
      </c>
      <c r="L263" s="8">
        <v>0</v>
      </c>
      <c r="M263" s="8">
        <v>0</v>
      </c>
      <c r="N263" s="8">
        <v>0</v>
      </c>
      <c r="O263" s="8">
        <v>0</v>
      </c>
      <c r="P263" s="8">
        <v>0</v>
      </c>
      <c r="Q263" s="8">
        <v>0</v>
      </c>
      <c r="R263" s="8">
        <v>0</v>
      </c>
      <c r="S263" s="8">
        <v>0</v>
      </c>
      <c r="T263" s="8">
        <v>0</v>
      </c>
      <c r="U263" s="8">
        <v>0</v>
      </c>
      <c r="V263" s="8">
        <v>0</v>
      </c>
      <c r="W263" s="8">
        <v>0</v>
      </c>
      <c r="X263" s="8">
        <v>0</v>
      </c>
      <c r="Y263" s="8">
        <v>0</v>
      </c>
      <c r="Z263" s="8">
        <v>0</v>
      </c>
      <c r="AA263" s="8">
        <v>0</v>
      </c>
      <c r="AB263" s="7" t="s">
        <v>896</v>
      </c>
      <c r="AC263" s="1">
        <v>0</v>
      </c>
      <c r="AD263" s="1">
        <v>0</v>
      </c>
      <c r="AE263" s="7" t="s">
        <v>896</v>
      </c>
      <c r="AF263" s="8"/>
      <c r="AG263" s="8"/>
      <c r="AH263" s="7" t="s">
        <v>896</v>
      </c>
      <c r="AI263" s="8"/>
      <c r="AJ263" s="8"/>
      <c r="AK263" s="8"/>
      <c r="AL263" s="8"/>
      <c r="AM263" s="8"/>
      <c r="AN263" s="8"/>
      <c r="AO263" s="36" t="s">
        <v>896</v>
      </c>
      <c r="AP263" s="36" t="s">
        <v>896</v>
      </c>
      <c r="AQ263" s="36" t="s">
        <v>896</v>
      </c>
      <c r="AR263" s="36" t="s">
        <v>896</v>
      </c>
      <c r="AS263" s="36" t="s">
        <v>896</v>
      </c>
      <c r="AT263" s="36" t="s">
        <v>896</v>
      </c>
      <c r="AU263" s="36" t="s">
        <v>896</v>
      </c>
      <c r="AV263" s="36" t="s">
        <v>896</v>
      </c>
      <c r="AW263" s="36" t="s">
        <v>896</v>
      </c>
      <c r="AX263" s="36" t="s">
        <v>896</v>
      </c>
      <c r="AY263" s="36" t="s">
        <v>896</v>
      </c>
      <c r="AZ263" s="36" t="s">
        <v>896</v>
      </c>
      <c r="BA263" s="36" t="s">
        <v>896</v>
      </c>
      <c r="BB263" s="36" t="s">
        <v>896</v>
      </c>
      <c r="BC263" s="36" t="s">
        <v>896</v>
      </c>
      <c r="BD263" s="36" t="s">
        <v>896</v>
      </c>
      <c r="BE263" s="36" t="s">
        <v>896</v>
      </c>
      <c r="BF263" s="36" t="s">
        <v>896</v>
      </c>
      <c r="BG263" s="36" t="s">
        <v>896</v>
      </c>
      <c r="BH263" s="36" t="s">
        <v>896</v>
      </c>
      <c r="BI263" s="36" t="s">
        <v>896</v>
      </c>
      <c r="BJ263" s="36" t="s">
        <v>896</v>
      </c>
      <c r="BK263" s="36" t="s">
        <v>896</v>
      </c>
      <c r="BL263" s="36" t="s">
        <v>896</v>
      </c>
      <c r="BM263" s="8"/>
      <c r="BN263" s="8" t="s">
        <v>896</v>
      </c>
      <c r="BO263" t="s">
        <v>948</v>
      </c>
      <c r="BP263" s="8">
        <v>0</v>
      </c>
      <c r="BQ263" s="8">
        <v>0</v>
      </c>
      <c r="BR263" s="8"/>
      <c r="BS263" s="8">
        <v>0</v>
      </c>
      <c r="BT263" s="8"/>
      <c r="BU263" s="8"/>
      <c r="BV263" s="8"/>
      <c r="BW263" s="8"/>
      <c r="BX263" s="8"/>
      <c r="BY263" s="8"/>
      <c r="BZ263" s="8"/>
      <c r="CA263" s="7" t="s">
        <v>896</v>
      </c>
      <c r="CB263" s="8">
        <v>788044000000</v>
      </c>
      <c r="CC263" s="8"/>
      <c r="CD263" s="8"/>
      <c r="CE263" s="8"/>
      <c r="CF263" s="8"/>
      <c r="CG263" s="8"/>
      <c r="CH263" s="8">
        <v>0</v>
      </c>
      <c r="CI263" s="8" t="s">
        <v>896</v>
      </c>
      <c r="CJ263" s="8" t="s">
        <v>896</v>
      </c>
      <c r="CK263" s="8" t="s">
        <v>896</v>
      </c>
      <c r="CL263" s="8" t="s">
        <v>896</v>
      </c>
      <c r="CM263" s="8" t="s">
        <v>896</v>
      </c>
      <c r="CN263" s="8" t="s">
        <v>896</v>
      </c>
      <c r="CO263" s="8" t="s">
        <v>896</v>
      </c>
      <c r="CP263" s="8" t="s">
        <v>896</v>
      </c>
      <c r="CQ263" s="8" t="s">
        <v>896</v>
      </c>
      <c r="CR263" s="8" t="s">
        <v>896</v>
      </c>
      <c r="CS263" s="8" t="s">
        <v>896</v>
      </c>
      <c r="CT263" s="8" t="s">
        <v>896</v>
      </c>
      <c r="CU263" s="8" t="s">
        <v>896</v>
      </c>
      <c r="CV263" s="8" t="s">
        <v>896</v>
      </c>
      <c r="CW263" s="8" t="s">
        <v>896</v>
      </c>
      <c r="CX263" s="8" t="s">
        <v>896</v>
      </c>
      <c r="CY263" s="8" t="s">
        <v>896</v>
      </c>
      <c r="CZ263" s="9" t="str">
        <f>IFERROR(VLOOKUP(A263,'FSI2020 Results'!B:H,4,0),"")</f>
        <v/>
      </c>
      <c r="DA263" s="9" t="str">
        <f>IFERROR(VLOOKUP(A263,'FSI2020 Results'!B:H,5,0),"")</f>
        <v/>
      </c>
      <c r="DB263" s="9" t="str">
        <f>IFERROR(VLOOKUP(A263,'FSI2020 Results'!B:H,6,0),"")</f>
        <v/>
      </c>
      <c r="DC263" s="9" t="str">
        <f>IFERROR(VLOOKUP($A263,'SS2020'!$A:$AB,24,0),"")</f>
        <v/>
      </c>
      <c r="DD263" s="9" t="str">
        <f>IFERROR(VLOOKUP($A263,'SS2020'!$A:$AB,25,0),"")</f>
        <v/>
      </c>
      <c r="DE263" s="9" t="str">
        <f>IFERROR(VLOOKUP($A263,'SS2020'!$A:$AB,26,0),"")</f>
        <v/>
      </c>
      <c r="DF263" s="9" t="str">
        <f>IFERROR(VLOOKUP($A263,'SS2020'!$A:$AB,27,0),"")</f>
        <v/>
      </c>
      <c r="DG263" s="39" t="str">
        <f>IFERROR(VLOOKUP(A263,'GSW2020'!A:D,4,0),"")</f>
        <v/>
      </c>
      <c r="DH263" s="9" t="str">
        <f>IFERROR(VLOOKUP(A263,'GSW2020'!A:E,5,0),"")</f>
        <v/>
      </c>
      <c r="DI263" s="9">
        <f t="shared" si="184"/>
        <v>1</v>
      </c>
      <c r="DJ263" s="9">
        <f t="shared" si="185"/>
        <v>0</v>
      </c>
      <c r="DK263" s="9" t="str">
        <f>IFERROR(IF(INDEX('FSI2020 Results'!A:A,MATCH('Country characteristics'!A260,'FSI2020 Results'!B:B,0))&lt;11,1,0),"")</f>
        <v/>
      </c>
      <c r="DL263" s="9" t="str">
        <f>IFERROR(IF(INDEX('FSI2020 Results'!A:A,MATCH('Country characteristics'!A260,'FSI2020 Results'!B:B,0))&lt;16,1,0),"")</f>
        <v/>
      </c>
      <c r="DM263" s="10">
        <f t="shared" si="186"/>
        <v>0</v>
      </c>
      <c r="DN263" s="9">
        <f t="shared" si="187"/>
        <v>0</v>
      </c>
      <c r="DO263" s="9">
        <f t="shared" si="188"/>
        <v>0</v>
      </c>
      <c r="DP263" s="10">
        <f t="shared" si="189"/>
        <v>0</v>
      </c>
      <c r="DQ263" s="9">
        <f t="shared" si="190"/>
        <v>0</v>
      </c>
      <c r="DR263" s="9">
        <f t="shared" si="191"/>
        <v>0</v>
      </c>
      <c r="DS263" s="9">
        <f t="shared" si="192"/>
        <v>0</v>
      </c>
      <c r="DT263" s="10">
        <f t="shared" si="193"/>
        <v>0</v>
      </c>
      <c r="DU263" s="10">
        <f t="shared" si="194"/>
        <v>0</v>
      </c>
      <c r="DV263" s="9">
        <f t="shared" si="195"/>
        <v>0</v>
      </c>
      <c r="DW263" s="9">
        <f t="shared" si="196"/>
        <v>0</v>
      </c>
      <c r="DX263" s="9">
        <f t="shared" si="197"/>
        <v>0</v>
      </c>
      <c r="DY263" s="10">
        <f t="shared" si="198"/>
        <v>0</v>
      </c>
      <c r="DZ263" s="9">
        <f t="shared" si="199"/>
        <v>0</v>
      </c>
      <c r="EA263" s="10">
        <f t="shared" si="200"/>
        <v>0</v>
      </c>
      <c r="EB263" s="9">
        <f t="shared" si="201"/>
        <v>0</v>
      </c>
      <c r="EC263" s="9">
        <f t="shared" si="202"/>
        <v>1</v>
      </c>
      <c r="ED263" s="9">
        <f t="shared" si="203"/>
        <v>1</v>
      </c>
      <c r="EE263" s="9">
        <f t="shared" si="204"/>
        <v>0</v>
      </c>
      <c r="EF263" s="9">
        <v>1</v>
      </c>
      <c r="EG263" s="9">
        <f t="shared" si="205"/>
        <v>0</v>
      </c>
      <c r="EH263" s="9">
        <f t="shared" si="206"/>
        <v>0</v>
      </c>
      <c r="EI263" s="9">
        <f t="shared" si="207"/>
        <v>0</v>
      </c>
      <c r="EJ263" s="9">
        <f t="shared" si="208"/>
        <v>0</v>
      </c>
      <c r="EK263" s="9">
        <f t="shared" si="209"/>
        <v>0</v>
      </c>
      <c r="EL263" s="9">
        <f t="shared" si="210"/>
        <v>0</v>
      </c>
      <c r="EM263" s="9">
        <f t="shared" si="211"/>
        <v>0</v>
      </c>
      <c r="EN263" s="9">
        <f t="shared" si="212"/>
        <v>0</v>
      </c>
      <c r="EO263" s="9">
        <f t="shared" si="213"/>
        <v>0</v>
      </c>
      <c r="EP263" s="9">
        <f t="shared" si="214"/>
        <v>0</v>
      </c>
      <c r="EQ263" s="9">
        <f t="shared" si="215"/>
        <v>0</v>
      </c>
      <c r="ER263" s="9">
        <f t="shared" si="216"/>
        <v>0</v>
      </c>
      <c r="ES263" s="9">
        <f t="shared" si="217"/>
        <v>0</v>
      </c>
      <c r="ET263" s="10" t="str">
        <f t="shared" si="218"/>
        <v/>
      </c>
      <c r="EU263" s="10" t="str">
        <f t="shared" si="219"/>
        <v/>
      </c>
      <c r="EV263" s="10" t="str">
        <f t="shared" si="220"/>
        <v/>
      </c>
      <c r="EW263" s="10" t="str">
        <f t="shared" si="221"/>
        <v/>
      </c>
      <c r="EX263" s="10" t="str">
        <f t="shared" si="222"/>
        <v/>
      </c>
      <c r="EY263" s="10" t="str">
        <f t="shared" si="223"/>
        <v/>
      </c>
      <c r="EZ263" s="10" t="str">
        <f t="shared" si="224"/>
        <v/>
      </c>
      <c r="FA263" s="10" t="str">
        <f t="shared" si="225"/>
        <v/>
      </c>
      <c r="FB263" s="10" t="str">
        <f t="shared" si="226"/>
        <v/>
      </c>
      <c r="FC263" s="10" t="str">
        <f t="shared" si="227"/>
        <v/>
      </c>
      <c r="FD263" s="10" t="str">
        <f t="shared" si="228"/>
        <v/>
      </c>
      <c r="FE263" s="10" t="str">
        <f t="shared" si="229"/>
        <v/>
      </c>
    </row>
    <row r="264" spans="1:161">
      <c r="A264" t="s">
        <v>522</v>
      </c>
      <c r="D264">
        <v>0</v>
      </c>
      <c r="E264">
        <v>0</v>
      </c>
      <c r="F264" t="s">
        <v>523</v>
      </c>
      <c r="G264" t="s">
        <v>524</v>
      </c>
      <c r="H264" t="s">
        <v>522</v>
      </c>
      <c r="I264" s="8">
        <v>1</v>
      </c>
      <c r="J264" s="7" t="s">
        <v>1177</v>
      </c>
      <c r="K264" s="7" t="s">
        <v>1178</v>
      </c>
      <c r="L264" s="8">
        <v>0</v>
      </c>
      <c r="M264" s="8">
        <v>0</v>
      </c>
      <c r="N264" s="8">
        <v>0</v>
      </c>
      <c r="O264" s="8">
        <v>0</v>
      </c>
      <c r="P264" s="8">
        <v>0</v>
      </c>
      <c r="Q264" s="8">
        <v>0</v>
      </c>
      <c r="R264" s="8">
        <v>0</v>
      </c>
      <c r="S264" s="8">
        <v>0</v>
      </c>
      <c r="T264" s="8">
        <v>0</v>
      </c>
      <c r="U264" s="8">
        <v>0</v>
      </c>
      <c r="V264" s="8">
        <v>0</v>
      </c>
      <c r="W264" s="8">
        <v>0</v>
      </c>
      <c r="X264" s="8">
        <v>0</v>
      </c>
      <c r="Y264" s="8">
        <v>0</v>
      </c>
      <c r="Z264" s="8">
        <v>0</v>
      </c>
      <c r="AA264" s="8">
        <v>0</v>
      </c>
      <c r="AB264" s="7" t="s">
        <v>1132</v>
      </c>
      <c r="AC264" s="1">
        <v>0</v>
      </c>
      <c r="AD264" s="1">
        <v>0</v>
      </c>
      <c r="AE264" s="7" t="s">
        <v>1136</v>
      </c>
      <c r="AF264" s="8">
        <v>50499921558</v>
      </c>
      <c r="AG264" s="8"/>
      <c r="AH264" s="7" t="s">
        <v>896</v>
      </c>
      <c r="AI264" s="8"/>
      <c r="AJ264" s="8"/>
      <c r="AK264" s="8"/>
      <c r="AL264" s="8"/>
      <c r="AM264" s="8"/>
      <c r="AN264" s="8"/>
      <c r="AO264" s="36" t="s">
        <v>896</v>
      </c>
      <c r="AP264" s="36" t="s">
        <v>896</v>
      </c>
      <c r="AQ264" s="36" t="s">
        <v>896</v>
      </c>
      <c r="AR264" s="36" t="s">
        <v>896</v>
      </c>
      <c r="AS264" s="36" t="s">
        <v>896</v>
      </c>
      <c r="AT264" s="36" t="s">
        <v>896</v>
      </c>
      <c r="AU264" s="36" t="s">
        <v>896</v>
      </c>
      <c r="AV264" s="36" t="s">
        <v>896</v>
      </c>
      <c r="AW264" s="36" t="s">
        <v>896</v>
      </c>
      <c r="AX264" s="36" t="s">
        <v>896</v>
      </c>
      <c r="AY264" s="36" t="s">
        <v>896</v>
      </c>
      <c r="AZ264" s="36" t="s">
        <v>896</v>
      </c>
      <c r="BA264" s="36" t="s">
        <v>896</v>
      </c>
      <c r="BB264" s="36" t="s">
        <v>896</v>
      </c>
      <c r="BC264" s="36" t="s">
        <v>896</v>
      </c>
      <c r="BD264" s="36" t="s">
        <v>896</v>
      </c>
      <c r="BE264" s="36" t="s">
        <v>896</v>
      </c>
      <c r="BF264" s="36" t="s">
        <v>896</v>
      </c>
      <c r="BG264" s="36" t="s">
        <v>896</v>
      </c>
      <c r="BH264" s="36" t="s">
        <v>896</v>
      </c>
      <c r="BI264" s="36" t="s">
        <v>896</v>
      </c>
      <c r="BJ264" s="36" t="s">
        <v>896</v>
      </c>
      <c r="BK264" s="36" t="s">
        <v>896</v>
      </c>
      <c r="BL264" s="36" t="s">
        <v>896</v>
      </c>
      <c r="BM264" s="8">
        <v>6.2899999875298818E-7</v>
      </c>
      <c r="BN264" s="8" t="s">
        <v>896</v>
      </c>
      <c r="BO264" t="s">
        <v>522</v>
      </c>
      <c r="BP264" s="8">
        <v>0</v>
      </c>
      <c r="BQ264" s="8">
        <v>0</v>
      </c>
      <c r="BR264" s="8">
        <v>0</v>
      </c>
      <c r="BS264" s="8">
        <v>0</v>
      </c>
      <c r="BT264" s="8"/>
      <c r="BU264" s="8"/>
      <c r="BV264" s="8"/>
      <c r="BW264" s="8"/>
      <c r="BX264" s="8">
        <v>2.6257052522741893E-5</v>
      </c>
      <c r="BY264" s="8"/>
      <c r="BZ264" s="8">
        <v>3</v>
      </c>
      <c r="CA264" s="7" t="s">
        <v>896</v>
      </c>
      <c r="CB264" s="8">
        <v>50499921558</v>
      </c>
      <c r="CC264" s="8"/>
      <c r="CD264" s="8"/>
      <c r="CE264" s="8"/>
      <c r="CF264" s="8">
        <v>7.5000002980232239E-2</v>
      </c>
      <c r="CG264" s="8">
        <v>29011040.129999999</v>
      </c>
      <c r="CH264" s="8">
        <v>0</v>
      </c>
      <c r="CI264" s="8" t="s">
        <v>1148</v>
      </c>
      <c r="CJ264" s="8">
        <v>0</v>
      </c>
      <c r="CK264" s="8">
        <v>0</v>
      </c>
      <c r="CL264" s="8">
        <v>0</v>
      </c>
      <c r="CM264" s="8">
        <v>0</v>
      </c>
      <c r="CN264" s="8">
        <v>0</v>
      </c>
      <c r="CO264" s="8">
        <v>0</v>
      </c>
      <c r="CP264" s="8">
        <v>0</v>
      </c>
      <c r="CQ264" s="8">
        <v>0</v>
      </c>
      <c r="CR264" s="8">
        <v>0</v>
      </c>
      <c r="CS264" s="8">
        <v>0</v>
      </c>
      <c r="CT264" s="8">
        <v>0</v>
      </c>
      <c r="CU264" s="8">
        <v>1</v>
      </c>
      <c r="CV264" s="8">
        <v>0</v>
      </c>
      <c r="CW264" s="8">
        <v>0</v>
      </c>
      <c r="CX264" s="8">
        <v>0</v>
      </c>
      <c r="CY264" s="8">
        <v>0</v>
      </c>
      <c r="CZ264" s="9" t="str">
        <f>IFERROR(VLOOKUP(A264,'FSI2020 Results'!B:H,4,0),"")</f>
        <v/>
      </c>
      <c r="DA264" s="9" t="str">
        <f>IFERROR(VLOOKUP(A264,'FSI2020 Results'!B:H,5,0),"")</f>
        <v/>
      </c>
      <c r="DB264" s="9" t="str">
        <f>IFERROR(VLOOKUP(A264,'FSI2020 Results'!B:H,6,0),"")</f>
        <v/>
      </c>
      <c r="DC264" s="9" t="str">
        <f>IFERROR(VLOOKUP($A264,'SS2020'!$A:$AB,24,0),"")</f>
        <v/>
      </c>
      <c r="DD264" s="9" t="str">
        <f>IFERROR(VLOOKUP($A264,'SS2020'!$A:$AB,25,0),"")</f>
        <v/>
      </c>
      <c r="DE264" s="9" t="str">
        <f>IFERROR(VLOOKUP($A264,'SS2020'!$A:$AB,26,0),"")</f>
        <v/>
      </c>
      <c r="DF264" s="9" t="str">
        <f>IFERROR(VLOOKUP($A264,'SS2020'!$A:$AB,27,0),"")</f>
        <v/>
      </c>
      <c r="DG264" s="39">
        <f>IFERROR(VLOOKUP(A264,'GSW2020'!A:D,4,0),"")</f>
        <v>5.5344215070363134E-5</v>
      </c>
      <c r="DH264" s="9">
        <f>IFERROR(VLOOKUP(A264,'GSW2020'!A:E,5,0),"")</f>
        <v>29011040</v>
      </c>
      <c r="DI264" s="9">
        <f t="shared" si="184"/>
        <v>1</v>
      </c>
      <c r="DJ264" s="9">
        <f t="shared" si="185"/>
        <v>0</v>
      </c>
      <c r="DK264" s="9" t="str">
        <f>IFERROR(IF(INDEX('FSI2020 Results'!A:A,MATCH('Country characteristics'!A261,'FSI2020 Results'!B:B,0))&lt;11,1,0),"")</f>
        <v/>
      </c>
      <c r="DL264" s="9" t="str">
        <f>IFERROR(IF(INDEX('FSI2020 Results'!A:A,MATCH('Country characteristics'!A261,'FSI2020 Results'!B:B,0))&lt;16,1,0),"")</f>
        <v/>
      </c>
      <c r="DM264" s="10">
        <f t="shared" si="186"/>
        <v>0</v>
      </c>
      <c r="DN264" s="9">
        <f t="shared" si="187"/>
        <v>0</v>
      </c>
      <c r="DO264" s="9">
        <f t="shared" si="188"/>
        <v>0</v>
      </c>
      <c r="DP264" s="10">
        <f t="shared" si="189"/>
        <v>0</v>
      </c>
      <c r="DQ264" s="9">
        <f t="shared" si="190"/>
        <v>0</v>
      </c>
      <c r="DR264" s="9">
        <f t="shared" si="191"/>
        <v>0</v>
      </c>
      <c r="DS264" s="9">
        <f t="shared" si="192"/>
        <v>0</v>
      </c>
      <c r="DT264" s="10">
        <f t="shared" si="193"/>
        <v>0</v>
      </c>
      <c r="DU264" s="10">
        <f t="shared" si="194"/>
        <v>0</v>
      </c>
      <c r="DV264" s="9">
        <f t="shared" si="195"/>
        <v>0</v>
      </c>
      <c r="DW264" s="9">
        <f t="shared" si="196"/>
        <v>0</v>
      </c>
      <c r="DX264" s="9">
        <f t="shared" si="197"/>
        <v>0</v>
      </c>
      <c r="DY264" s="10">
        <f t="shared" si="198"/>
        <v>0</v>
      </c>
      <c r="DZ264" s="9">
        <f t="shared" si="199"/>
        <v>0</v>
      </c>
      <c r="EA264" s="10">
        <f t="shared" si="200"/>
        <v>0</v>
      </c>
      <c r="EB264" s="9">
        <f t="shared" si="201"/>
        <v>0</v>
      </c>
      <c r="EC264" s="9">
        <f t="shared" si="202"/>
        <v>1</v>
      </c>
      <c r="ED264" s="9">
        <f t="shared" si="203"/>
        <v>1</v>
      </c>
      <c r="EE264" s="9">
        <f t="shared" si="204"/>
        <v>0</v>
      </c>
      <c r="EF264" s="9">
        <v>1</v>
      </c>
      <c r="EG264" s="9">
        <f t="shared" si="205"/>
        <v>0</v>
      </c>
      <c r="EH264" s="9">
        <f t="shared" si="206"/>
        <v>1</v>
      </c>
      <c r="EI264" s="9">
        <f t="shared" si="207"/>
        <v>0</v>
      </c>
      <c r="EJ264" s="9">
        <f t="shared" si="208"/>
        <v>0</v>
      </c>
      <c r="EK264" s="9">
        <f t="shared" si="209"/>
        <v>0</v>
      </c>
      <c r="EL264" s="9">
        <f t="shared" si="210"/>
        <v>0</v>
      </c>
      <c r="EM264" s="9">
        <f t="shared" si="211"/>
        <v>0</v>
      </c>
      <c r="EN264" s="9">
        <f t="shared" si="212"/>
        <v>0</v>
      </c>
      <c r="EO264" s="9">
        <f t="shared" si="213"/>
        <v>0</v>
      </c>
      <c r="EP264" s="9">
        <f t="shared" si="214"/>
        <v>0</v>
      </c>
      <c r="EQ264" s="9">
        <f t="shared" si="215"/>
        <v>1</v>
      </c>
      <c r="ER264" s="9">
        <f t="shared" si="216"/>
        <v>0</v>
      </c>
      <c r="ES264" s="9">
        <f t="shared" si="217"/>
        <v>0</v>
      </c>
      <c r="ET264" s="10">
        <f t="shared" si="218"/>
        <v>0</v>
      </c>
      <c r="EU264" s="10">
        <f t="shared" si="219"/>
        <v>0</v>
      </c>
      <c r="EV264" s="10">
        <f t="shared" si="220"/>
        <v>0</v>
      </c>
      <c r="EW264" s="10">
        <f t="shared" si="221"/>
        <v>0</v>
      </c>
      <c r="EX264" s="10">
        <f t="shared" si="222"/>
        <v>0</v>
      </c>
      <c r="EY264" s="10">
        <f t="shared" si="223"/>
        <v>0</v>
      </c>
      <c r="EZ264" s="10">
        <f t="shared" si="224"/>
        <v>0</v>
      </c>
      <c r="FA264" s="10">
        <f t="shared" si="225"/>
        <v>1</v>
      </c>
      <c r="FB264" s="10">
        <f t="shared" si="226"/>
        <v>0</v>
      </c>
      <c r="FC264" s="10">
        <f t="shared" si="227"/>
        <v>0</v>
      </c>
      <c r="FD264" s="10">
        <f t="shared" si="228"/>
        <v>0</v>
      </c>
      <c r="FE264" s="10">
        <f t="shared" si="229"/>
        <v>0</v>
      </c>
    </row>
    <row r="265" spans="1:161">
      <c r="A265" t="s">
        <v>781</v>
      </c>
      <c r="D265">
        <v>0</v>
      </c>
      <c r="E265">
        <v>0</v>
      </c>
      <c r="F265" t="s">
        <v>782</v>
      </c>
      <c r="G265" t="s">
        <v>783</v>
      </c>
      <c r="H265" t="s">
        <v>781</v>
      </c>
      <c r="I265" s="8"/>
      <c r="J265" s="7" t="s">
        <v>896</v>
      </c>
      <c r="K265" s="7" t="s">
        <v>1131</v>
      </c>
      <c r="L265" s="8">
        <v>0</v>
      </c>
      <c r="M265" s="8">
        <v>0</v>
      </c>
      <c r="N265" s="8">
        <v>0</v>
      </c>
      <c r="O265" s="8">
        <v>0</v>
      </c>
      <c r="P265" s="8">
        <v>0</v>
      </c>
      <c r="Q265" s="8">
        <v>0</v>
      </c>
      <c r="R265" s="8">
        <v>0</v>
      </c>
      <c r="S265" s="8">
        <v>0</v>
      </c>
      <c r="T265" s="8">
        <v>0</v>
      </c>
      <c r="U265" s="8">
        <v>0</v>
      </c>
      <c r="V265" s="8">
        <v>0</v>
      </c>
      <c r="W265" s="8">
        <v>0</v>
      </c>
      <c r="X265" s="8">
        <v>0</v>
      </c>
      <c r="Y265" s="8">
        <v>0</v>
      </c>
      <c r="Z265" s="8">
        <v>0</v>
      </c>
      <c r="AA265" s="8">
        <v>0</v>
      </c>
      <c r="AB265" s="7" t="s">
        <v>896</v>
      </c>
      <c r="AC265" s="1">
        <v>0</v>
      </c>
      <c r="AD265" s="1">
        <v>0</v>
      </c>
      <c r="AE265" s="7" t="s">
        <v>896</v>
      </c>
      <c r="AF265" s="8"/>
      <c r="AG265" s="8"/>
      <c r="AH265" s="7" t="s">
        <v>896</v>
      </c>
      <c r="AI265" s="8"/>
      <c r="AJ265" s="8"/>
      <c r="AK265" s="8"/>
      <c r="AL265" s="8"/>
      <c r="AM265" s="8"/>
      <c r="AN265" s="8"/>
      <c r="AO265" s="36" t="s">
        <v>896</v>
      </c>
      <c r="AP265" s="36" t="s">
        <v>896</v>
      </c>
      <c r="AQ265" s="36" t="s">
        <v>896</v>
      </c>
      <c r="AR265" s="36" t="s">
        <v>896</v>
      </c>
      <c r="AS265" s="36" t="s">
        <v>896</v>
      </c>
      <c r="AT265" s="36" t="s">
        <v>896</v>
      </c>
      <c r="AU265" s="36" t="s">
        <v>896</v>
      </c>
      <c r="AV265" s="36" t="s">
        <v>896</v>
      </c>
      <c r="AW265" s="36" t="s">
        <v>896</v>
      </c>
      <c r="AX265" s="36" t="s">
        <v>896</v>
      </c>
      <c r="AY265" s="36" t="s">
        <v>896</v>
      </c>
      <c r="AZ265" s="36" t="s">
        <v>896</v>
      </c>
      <c r="BA265" s="36" t="s">
        <v>896</v>
      </c>
      <c r="BB265" s="36" t="s">
        <v>896</v>
      </c>
      <c r="BC265" s="36" t="s">
        <v>896</v>
      </c>
      <c r="BD265" s="36" t="s">
        <v>896</v>
      </c>
      <c r="BE265" s="36" t="s">
        <v>896</v>
      </c>
      <c r="BF265" s="36" t="s">
        <v>896</v>
      </c>
      <c r="BG265" s="36" t="s">
        <v>896</v>
      </c>
      <c r="BH265" s="36" t="s">
        <v>896</v>
      </c>
      <c r="BI265" s="36" t="s">
        <v>896</v>
      </c>
      <c r="BJ265" s="36" t="s">
        <v>896</v>
      </c>
      <c r="BK265" s="36" t="s">
        <v>896</v>
      </c>
      <c r="BL265" s="36" t="s">
        <v>896</v>
      </c>
      <c r="BM265" s="8"/>
      <c r="BN265" s="8" t="s">
        <v>896</v>
      </c>
      <c r="BO265" t="s">
        <v>781</v>
      </c>
      <c r="BP265" s="8">
        <v>0</v>
      </c>
      <c r="BQ265" s="8">
        <v>0</v>
      </c>
      <c r="BR265" s="8">
        <v>0</v>
      </c>
      <c r="BS265" s="8">
        <v>0</v>
      </c>
      <c r="BT265" s="8"/>
      <c r="BU265" s="8"/>
      <c r="BV265" s="8"/>
      <c r="BW265" s="8"/>
      <c r="BX265" s="8">
        <v>5.6474351774732911E-8</v>
      </c>
      <c r="BY265" s="8"/>
      <c r="BZ265" s="8"/>
      <c r="CA265" s="7" t="s">
        <v>896</v>
      </c>
      <c r="CB265" s="8"/>
      <c r="CC265" s="8"/>
      <c r="CD265" s="8"/>
      <c r="CE265" s="8"/>
      <c r="CF265" s="8"/>
      <c r="CG265" s="8"/>
      <c r="CH265" s="8">
        <v>0</v>
      </c>
      <c r="CI265" s="8" t="s">
        <v>1134</v>
      </c>
      <c r="CJ265" s="8">
        <v>0</v>
      </c>
      <c r="CK265" s="8">
        <v>0</v>
      </c>
      <c r="CL265" s="8">
        <v>0</v>
      </c>
      <c r="CM265" s="8">
        <v>0</v>
      </c>
      <c r="CN265" s="8">
        <v>0</v>
      </c>
      <c r="CO265" s="8">
        <v>0</v>
      </c>
      <c r="CP265" s="8">
        <v>0</v>
      </c>
      <c r="CQ265" s="8">
        <v>0</v>
      </c>
      <c r="CR265" s="8">
        <v>0</v>
      </c>
      <c r="CS265" s="8">
        <v>0</v>
      </c>
      <c r="CT265" s="8">
        <v>0</v>
      </c>
      <c r="CU265" s="8">
        <v>0</v>
      </c>
      <c r="CV265" s="8">
        <v>1</v>
      </c>
      <c r="CW265" s="8">
        <v>0</v>
      </c>
      <c r="CX265" s="8">
        <v>0</v>
      </c>
      <c r="CY265" s="8">
        <v>0</v>
      </c>
      <c r="CZ265" s="9" t="str">
        <f>IFERROR(VLOOKUP(A265,'FSI2020 Results'!B:H,4,0),"")</f>
        <v/>
      </c>
      <c r="DA265" s="9" t="str">
        <f>IFERROR(VLOOKUP(A265,'FSI2020 Results'!B:H,5,0),"")</f>
        <v/>
      </c>
      <c r="DB265" s="9" t="str">
        <f>IFERROR(VLOOKUP(A265,'FSI2020 Results'!B:H,6,0),"")</f>
        <v/>
      </c>
      <c r="DC265" s="9" t="str">
        <f>IFERROR(VLOOKUP($A265,'SS2020'!$A:$AB,24,0),"")</f>
        <v/>
      </c>
      <c r="DD265" s="9" t="str">
        <f>IFERROR(VLOOKUP($A265,'SS2020'!$A:$AB,25,0),"")</f>
        <v/>
      </c>
      <c r="DE265" s="9" t="str">
        <f>IFERROR(VLOOKUP($A265,'SS2020'!$A:$AB,26,0),"")</f>
        <v/>
      </c>
      <c r="DF265" s="9" t="str">
        <f>IFERROR(VLOOKUP($A265,'SS2020'!$A:$AB,27,0),"")</f>
        <v/>
      </c>
      <c r="DG265" s="39">
        <f>IFERROR(VLOOKUP(A265,'GSW2020'!A:D,4,0),"")</f>
        <v>1.2163101814621768E-7</v>
      </c>
      <c r="DH265" s="9">
        <f>IFERROR(VLOOKUP(A265,'GSW2020'!A:E,5,0),"")</f>
        <v>63758.10546875</v>
      </c>
      <c r="DI265" s="9">
        <f t="shared" si="184"/>
        <v>1</v>
      </c>
      <c r="DJ265" s="9">
        <f t="shared" si="185"/>
        <v>0</v>
      </c>
      <c r="DK265" s="9" t="str">
        <f>IFERROR(IF(INDEX('FSI2020 Results'!A:A,MATCH('Country characteristics'!A263,'FSI2020 Results'!B:B,0))&lt;11,1,0),"")</f>
        <v/>
      </c>
      <c r="DL265" s="9" t="str">
        <f>IFERROR(IF(INDEX('FSI2020 Results'!A:A,MATCH('Country characteristics'!A263,'FSI2020 Results'!B:B,0))&lt;16,1,0),"")</f>
        <v/>
      </c>
      <c r="DM265" s="10">
        <f t="shared" si="186"/>
        <v>0</v>
      </c>
      <c r="DN265" s="9">
        <f t="shared" si="187"/>
        <v>0</v>
      </c>
      <c r="DO265" s="9">
        <f t="shared" si="188"/>
        <v>0</v>
      </c>
      <c r="DP265" s="10">
        <f t="shared" si="189"/>
        <v>0</v>
      </c>
      <c r="DQ265" s="9">
        <f t="shared" si="190"/>
        <v>0</v>
      </c>
      <c r="DR265" s="9">
        <f t="shared" si="191"/>
        <v>0</v>
      </c>
      <c r="DS265" s="9">
        <f t="shared" si="192"/>
        <v>0</v>
      </c>
      <c r="DT265" s="10">
        <f t="shared" si="193"/>
        <v>0</v>
      </c>
      <c r="DU265" s="10">
        <f t="shared" si="194"/>
        <v>0</v>
      </c>
      <c r="DV265" s="9">
        <f t="shared" si="195"/>
        <v>0</v>
      </c>
      <c r="DW265" s="9">
        <f t="shared" si="196"/>
        <v>0</v>
      </c>
      <c r="DX265" s="9">
        <f t="shared" si="197"/>
        <v>0</v>
      </c>
      <c r="DY265" s="10">
        <f t="shared" si="198"/>
        <v>0</v>
      </c>
      <c r="DZ265" s="9">
        <f t="shared" si="199"/>
        <v>0</v>
      </c>
      <c r="EA265" s="10">
        <f t="shared" si="200"/>
        <v>0</v>
      </c>
      <c r="EB265" s="9">
        <f t="shared" si="201"/>
        <v>0</v>
      </c>
      <c r="EC265" s="9">
        <f t="shared" si="202"/>
        <v>1</v>
      </c>
      <c r="ED265" s="9">
        <f t="shared" si="203"/>
        <v>1</v>
      </c>
      <c r="EE265" s="9">
        <f t="shared" si="204"/>
        <v>0</v>
      </c>
      <c r="EF265" s="9">
        <v>1</v>
      </c>
      <c r="EG265" s="9">
        <f t="shared" si="205"/>
        <v>0</v>
      </c>
      <c r="EH265" s="9">
        <f t="shared" si="206"/>
        <v>0</v>
      </c>
      <c r="EI265" s="9">
        <f t="shared" si="207"/>
        <v>0</v>
      </c>
      <c r="EJ265" s="9">
        <f t="shared" si="208"/>
        <v>0</v>
      </c>
      <c r="EK265" s="9">
        <f t="shared" si="209"/>
        <v>0</v>
      </c>
      <c r="EL265" s="9">
        <f t="shared" si="210"/>
        <v>0</v>
      </c>
      <c r="EM265" s="9">
        <f t="shared" si="211"/>
        <v>0</v>
      </c>
      <c r="EN265" s="9">
        <f t="shared" si="212"/>
        <v>0</v>
      </c>
      <c r="EO265" s="9">
        <f t="shared" si="213"/>
        <v>0</v>
      </c>
      <c r="EP265" s="9">
        <f t="shared" si="214"/>
        <v>0</v>
      </c>
      <c r="EQ265" s="9">
        <f t="shared" si="215"/>
        <v>0</v>
      </c>
      <c r="ER265" s="9">
        <f t="shared" si="216"/>
        <v>0</v>
      </c>
      <c r="ES265" s="9">
        <f t="shared" si="217"/>
        <v>0</v>
      </c>
      <c r="ET265" s="10">
        <f t="shared" si="218"/>
        <v>0</v>
      </c>
      <c r="EU265" s="10">
        <f t="shared" si="219"/>
        <v>0</v>
      </c>
      <c r="EV265" s="10">
        <f t="shared" si="220"/>
        <v>0</v>
      </c>
      <c r="EW265" s="10">
        <f t="shared" si="221"/>
        <v>0</v>
      </c>
      <c r="EX265" s="10">
        <f t="shared" si="222"/>
        <v>0</v>
      </c>
      <c r="EY265" s="10">
        <f t="shared" si="223"/>
        <v>0</v>
      </c>
      <c r="EZ265" s="10">
        <f t="shared" si="224"/>
        <v>0</v>
      </c>
      <c r="FA265" s="10">
        <f t="shared" si="225"/>
        <v>0</v>
      </c>
      <c r="FB265" s="10">
        <f t="shared" si="226"/>
        <v>1</v>
      </c>
      <c r="FC265" s="10">
        <f t="shared" si="227"/>
        <v>0</v>
      </c>
      <c r="FD265" s="10">
        <f t="shared" si="228"/>
        <v>0</v>
      </c>
      <c r="FE265" s="10">
        <f t="shared" si="229"/>
        <v>0</v>
      </c>
    </row>
    <row r="266" spans="1:161">
      <c r="A266" t="s">
        <v>737</v>
      </c>
      <c r="D266">
        <v>0</v>
      </c>
      <c r="E266">
        <v>0</v>
      </c>
      <c r="F266" t="s">
        <v>738</v>
      </c>
      <c r="G266" t="s">
        <v>739</v>
      </c>
      <c r="H266" t="s">
        <v>737</v>
      </c>
      <c r="I266" s="8"/>
      <c r="J266" s="7" t="s">
        <v>896</v>
      </c>
      <c r="K266" s="7" t="s">
        <v>1128</v>
      </c>
      <c r="L266" s="8">
        <v>0</v>
      </c>
      <c r="M266" s="8">
        <v>0</v>
      </c>
      <c r="N266" s="8">
        <v>0</v>
      </c>
      <c r="O266" s="8">
        <v>0</v>
      </c>
      <c r="P266" s="8">
        <v>0</v>
      </c>
      <c r="Q266" s="8">
        <v>0</v>
      </c>
      <c r="R266" s="8">
        <v>0</v>
      </c>
      <c r="S266" s="8">
        <v>0</v>
      </c>
      <c r="T266" s="8">
        <v>0</v>
      </c>
      <c r="U266" s="8">
        <v>0</v>
      </c>
      <c r="V266" s="8">
        <v>0</v>
      </c>
      <c r="W266" s="8">
        <v>0</v>
      </c>
      <c r="X266" s="8">
        <v>0</v>
      </c>
      <c r="Y266" s="8">
        <v>0</v>
      </c>
      <c r="Z266" s="8">
        <v>0</v>
      </c>
      <c r="AA266" s="8">
        <v>0</v>
      </c>
      <c r="AB266" s="7" t="s">
        <v>896</v>
      </c>
      <c r="AC266" s="1">
        <v>0</v>
      </c>
      <c r="AD266" s="1">
        <v>0</v>
      </c>
      <c r="AE266" s="7" t="s">
        <v>896</v>
      </c>
      <c r="AF266" s="8"/>
      <c r="AG266" s="8"/>
      <c r="AH266" s="7" t="s">
        <v>896</v>
      </c>
      <c r="AI266" s="8"/>
      <c r="AJ266" s="8"/>
      <c r="AK266" s="8"/>
      <c r="AL266" s="8"/>
      <c r="AM266" s="8"/>
      <c r="AN266" s="8"/>
      <c r="AO266" s="36" t="s">
        <v>896</v>
      </c>
      <c r="AP266" s="36" t="s">
        <v>896</v>
      </c>
      <c r="AQ266" s="36" t="s">
        <v>896</v>
      </c>
      <c r="AR266" s="36" t="s">
        <v>896</v>
      </c>
      <c r="AS266" s="36" t="s">
        <v>896</v>
      </c>
      <c r="AT266" s="36" t="s">
        <v>896</v>
      </c>
      <c r="AU266" s="36" t="s">
        <v>896</v>
      </c>
      <c r="AV266" s="36" t="s">
        <v>896</v>
      </c>
      <c r="AW266" s="36" t="s">
        <v>896</v>
      </c>
      <c r="AX266" s="36" t="s">
        <v>896</v>
      </c>
      <c r="AY266" s="36" t="s">
        <v>896</v>
      </c>
      <c r="AZ266" s="36" t="s">
        <v>896</v>
      </c>
      <c r="BA266" s="36" t="s">
        <v>896</v>
      </c>
      <c r="BB266" s="36" t="s">
        <v>896</v>
      </c>
      <c r="BC266" s="36" t="s">
        <v>896</v>
      </c>
      <c r="BD266" s="36" t="s">
        <v>896</v>
      </c>
      <c r="BE266" s="36" t="s">
        <v>896</v>
      </c>
      <c r="BF266" s="36" t="s">
        <v>896</v>
      </c>
      <c r="BG266" s="36" t="s">
        <v>896</v>
      </c>
      <c r="BH266" s="36" t="s">
        <v>896</v>
      </c>
      <c r="BI266" s="36" t="s">
        <v>896</v>
      </c>
      <c r="BJ266" s="36" t="s">
        <v>896</v>
      </c>
      <c r="BK266" s="36" t="s">
        <v>896</v>
      </c>
      <c r="BL266" s="36" t="s">
        <v>896</v>
      </c>
      <c r="BM266" s="8"/>
      <c r="BN266" s="8" t="s">
        <v>896</v>
      </c>
      <c r="BO266" t="s">
        <v>737</v>
      </c>
      <c r="BP266" s="8">
        <v>0</v>
      </c>
      <c r="BQ266" s="8">
        <v>0</v>
      </c>
      <c r="BR266" s="8">
        <v>0</v>
      </c>
      <c r="BS266" s="8">
        <v>0</v>
      </c>
      <c r="BT266" s="8"/>
      <c r="BU266" s="8"/>
      <c r="BV266" s="8"/>
      <c r="BW266" s="8"/>
      <c r="BX266" s="8">
        <v>1.2742641779524276E-9</v>
      </c>
      <c r="BY266" s="8"/>
      <c r="BZ266" s="8">
        <v>0</v>
      </c>
      <c r="CA266" s="7" t="s">
        <v>896</v>
      </c>
      <c r="CB266" s="8"/>
      <c r="CC266" s="8">
        <v>0</v>
      </c>
      <c r="CD266" s="8"/>
      <c r="CE266" s="8"/>
      <c r="CF266" s="8"/>
      <c r="CG266" s="8"/>
      <c r="CH266" s="8">
        <v>0</v>
      </c>
      <c r="CI266" s="8" t="s">
        <v>1144</v>
      </c>
      <c r="CJ266" s="8">
        <v>0</v>
      </c>
      <c r="CK266" s="8">
        <v>0</v>
      </c>
      <c r="CL266" s="8">
        <v>0</v>
      </c>
      <c r="CM266" s="8">
        <v>0</v>
      </c>
      <c r="CN266" s="8">
        <v>0</v>
      </c>
      <c r="CO266" s="8">
        <v>0</v>
      </c>
      <c r="CP266" s="8">
        <v>0</v>
      </c>
      <c r="CQ266" s="8">
        <v>0</v>
      </c>
      <c r="CR266" s="8">
        <v>0</v>
      </c>
      <c r="CS266" s="8">
        <v>0</v>
      </c>
      <c r="CT266" s="8">
        <v>0</v>
      </c>
      <c r="CU266" s="8">
        <v>0</v>
      </c>
      <c r="CV266" s="8">
        <v>0</v>
      </c>
      <c r="CW266" s="8">
        <v>0</v>
      </c>
      <c r="CX266" s="8">
        <v>0</v>
      </c>
      <c r="CY266" s="8">
        <v>1</v>
      </c>
      <c r="CZ266" s="9" t="str">
        <f>IFERROR(VLOOKUP(A266,'FSI2020 Results'!B:H,4,0),"")</f>
        <v/>
      </c>
      <c r="DA266" s="9" t="str">
        <f>IFERROR(VLOOKUP(A266,'FSI2020 Results'!B:H,5,0),"")</f>
        <v/>
      </c>
      <c r="DB266" s="9" t="str">
        <f>IFERROR(VLOOKUP(A266,'FSI2020 Results'!B:H,6,0),"")</f>
        <v/>
      </c>
      <c r="DC266" s="9" t="str">
        <f>IFERROR(VLOOKUP($A266,'SS2020'!$A:$AB,24,0),"")</f>
        <v/>
      </c>
      <c r="DD266" s="9" t="str">
        <f>IFERROR(VLOOKUP($A266,'SS2020'!$A:$AB,25,0),"")</f>
        <v/>
      </c>
      <c r="DE266" s="9" t="str">
        <f>IFERROR(VLOOKUP($A266,'SS2020'!$A:$AB,26,0),"")</f>
        <v/>
      </c>
      <c r="DF266" s="9" t="str">
        <f>IFERROR(VLOOKUP($A266,'SS2020'!$A:$AB,27,0),"")</f>
        <v/>
      </c>
      <c r="DG266" s="39">
        <f>IFERROR(VLOOKUP(A266,'GSW2020'!A:D,4,0),"")</f>
        <v>6.436259241127118E-7</v>
      </c>
      <c r="DH266" s="9">
        <f>IFERROR(VLOOKUP(A266,'GSW2020'!A:E,5,0),"")</f>
        <v>337384.09375</v>
      </c>
      <c r="DI266" s="9">
        <f t="shared" si="184"/>
        <v>1</v>
      </c>
      <c r="DJ266" s="9">
        <f t="shared" si="185"/>
        <v>0</v>
      </c>
      <c r="DK266" s="9" t="str">
        <f>IFERROR(IF(INDEX('FSI2020 Results'!A:A,MATCH('Country characteristics'!A266,'FSI2020 Results'!B:B,0))&lt;11,1,0),"")</f>
        <v/>
      </c>
      <c r="DL266" s="9" t="str">
        <f>IFERROR(IF(INDEX('FSI2020 Results'!A:A,MATCH('Country characteristics'!A266,'FSI2020 Results'!B:B,0))&lt;16,1,0),"")</f>
        <v/>
      </c>
      <c r="DM266" s="10">
        <f t="shared" si="186"/>
        <v>0</v>
      </c>
      <c r="DN266" s="9">
        <f t="shared" si="187"/>
        <v>0</v>
      </c>
      <c r="DO266" s="9">
        <f t="shared" si="188"/>
        <v>0</v>
      </c>
      <c r="DP266" s="10">
        <f t="shared" si="189"/>
        <v>0</v>
      </c>
      <c r="DQ266" s="9">
        <f t="shared" si="190"/>
        <v>0</v>
      </c>
      <c r="DR266" s="9">
        <f t="shared" si="191"/>
        <v>0</v>
      </c>
      <c r="DS266" s="9">
        <f t="shared" si="192"/>
        <v>0</v>
      </c>
      <c r="DT266" s="10">
        <f t="shared" si="193"/>
        <v>0</v>
      </c>
      <c r="DU266" s="10">
        <f t="shared" si="194"/>
        <v>0</v>
      </c>
      <c r="DV266" s="9">
        <f t="shared" si="195"/>
        <v>0</v>
      </c>
      <c r="DW266" s="9">
        <f t="shared" si="196"/>
        <v>0</v>
      </c>
      <c r="DX266" s="9">
        <f t="shared" si="197"/>
        <v>0</v>
      </c>
      <c r="DY266" s="10">
        <f t="shared" si="198"/>
        <v>0</v>
      </c>
      <c r="DZ266" s="9">
        <f t="shared" si="199"/>
        <v>0</v>
      </c>
      <c r="EA266" s="10">
        <f t="shared" si="200"/>
        <v>0</v>
      </c>
      <c r="EB266" s="9">
        <f t="shared" si="201"/>
        <v>0</v>
      </c>
      <c r="EC266" s="9">
        <f t="shared" si="202"/>
        <v>1</v>
      </c>
      <c r="ED266" s="9">
        <f t="shared" si="203"/>
        <v>1</v>
      </c>
      <c r="EE266" s="9">
        <f t="shared" si="204"/>
        <v>0</v>
      </c>
      <c r="EF266" s="9">
        <v>1</v>
      </c>
      <c r="EG266" s="9">
        <f t="shared" si="205"/>
        <v>0</v>
      </c>
      <c r="EH266" s="9">
        <f t="shared" si="206"/>
        <v>0</v>
      </c>
      <c r="EI266" s="9">
        <f t="shared" si="207"/>
        <v>0</v>
      </c>
      <c r="EJ266" s="9">
        <f t="shared" si="208"/>
        <v>0</v>
      </c>
      <c r="EK266" s="9">
        <f t="shared" si="209"/>
        <v>0</v>
      </c>
      <c r="EL266" s="9">
        <f t="shared" si="210"/>
        <v>0</v>
      </c>
      <c r="EM266" s="9">
        <f t="shared" si="211"/>
        <v>0</v>
      </c>
      <c r="EN266" s="9">
        <f t="shared" si="212"/>
        <v>0</v>
      </c>
      <c r="EO266" s="9">
        <f t="shared" si="213"/>
        <v>0</v>
      </c>
      <c r="EP266" s="9">
        <f t="shared" si="214"/>
        <v>0</v>
      </c>
      <c r="EQ266" s="9">
        <f t="shared" si="215"/>
        <v>0</v>
      </c>
      <c r="ER266" s="9">
        <f t="shared" si="216"/>
        <v>0</v>
      </c>
      <c r="ES266" s="9">
        <f t="shared" si="217"/>
        <v>0</v>
      </c>
      <c r="ET266" s="10">
        <f t="shared" si="218"/>
        <v>0</v>
      </c>
      <c r="EU266" s="10">
        <f t="shared" si="219"/>
        <v>0</v>
      </c>
      <c r="EV266" s="10">
        <f t="shared" si="220"/>
        <v>0</v>
      </c>
      <c r="EW266" s="10">
        <f t="shared" si="221"/>
        <v>0</v>
      </c>
      <c r="EX266" s="10">
        <f t="shared" si="222"/>
        <v>0</v>
      </c>
      <c r="EY266" s="10">
        <f t="shared" si="223"/>
        <v>0</v>
      </c>
      <c r="EZ266" s="10">
        <f t="shared" si="224"/>
        <v>0</v>
      </c>
      <c r="FA266" s="10">
        <f t="shared" si="225"/>
        <v>0</v>
      </c>
      <c r="FB266" s="10">
        <f t="shared" si="226"/>
        <v>0</v>
      </c>
      <c r="FC266" s="10">
        <f t="shared" si="227"/>
        <v>0</v>
      </c>
      <c r="FD266" s="10">
        <f t="shared" si="228"/>
        <v>0</v>
      </c>
      <c r="FE266" s="10">
        <f t="shared" si="229"/>
        <v>1</v>
      </c>
    </row>
    <row r="267" spans="1:161">
      <c r="A267" t="s">
        <v>525</v>
      </c>
      <c r="D267">
        <v>0</v>
      </c>
      <c r="E267">
        <v>0</v>
      </c>
      <c r="F267" t="s">
        <v>526</v>
      </c>
      <c r="G267" t="s">
        <v>527</v>
      </c>
      <c r="H267" t="s">
        <v>525</v>
      </c>
      <c r="I267" s="8"/>
      <c r="J267" s="7" t="s">
        <v>896</v>
      </c>
      <c r="K267" s="7" t="s">
        <v>896</v>
      </c>
      <c r="L267" s="8">
        <v>0</v>
      </c>
      <c r="M267" s="8">
        <v>0</v>
      </c>
      <c r="N267" s="8">
        <v>0</v>
      </c>
      <c r="O267" s="8">
        <v>0</v>
      </c>
      <c r="P267" s="8">
        <v>0</v>
      </c>
      <c r="Q267" s="8">
        <v>0</v>
      </c>
      <c r="R267" s="8">
        <v>0</v>
      </c>
      <c r="S267" s="8">
        <v>0</v>
      </c>
      <c r="T267" s="8">
        <v>0</v>
      </c>
      <c r="U267" s="8">
        <v>0</v>
      </c>
      <c r="V267" s="8">
        <v>0</v>
      </c>
      <c r="W267" s="8">
        <v>0</v>
      </c>
      <c r="X267" s="8">
        <v>0</v>
      </c>
      <c r="Y267" s="8">
        <v>0</v>
      </c>
      <c r="Z267" s="8">
        <v>0</v>
      </c>
      <c r="AA267" s="8">
        <v>0</v>
      </c>
      <c r="AB267" s="7" t="s">
        <v>1129</v>
      </c>
      <c r="AC267" s="1">
        <v>0</v>
      </c>
      <c r="AD267" s="1">
        <v>0</v>
      </c>
      <c r="AE267" s="7" t="s">
        <v>1136</v>
      </c>
      <c r="AF267" s="8">
        <v>14615900000</v>
      </c>
      <c r="AG267" s="8"/>
      <c r="AH267" s="7" t="s">
        <v>896</v>
      </c>
      <c r="AI267" s="8"/>
      <c r="AJ267" s="8"/>
      <c r="AK267" s="8"/>
      <c r="AL267" s="8"/>
      <c r="AM267" s="8"/>
      <c r="AN267" s="8"/>
      <c r="AO267" s="36" t="s">
        <v>896</v>
      </c>
      <c r="AP267" s="36" t="s">
        <v>896</v>
      </c>
      <c r="AQ267" s="36" t="s">
        <v>896</v>
      </c>
      <c r="AR267" s="36" t="s">
        <v>896</v>
      </c>
      <c r="AS267" s="36" t="s">
        <v>896</v>
      </c>
      <c r="AT267" s="36" t="s">
        <v>896</v>
      </c>
      <c r="AU267" s="36" t="s">
        <v>896</v>
      </c>
      <c r="AV267" s="36" t="s">
        <v>896</v>
      </c>
      <c r="AW267" s="36" t="s">
        <v>896</v>
      </c>
      <c r="AX267" s="36" t="s">
        <v>896</v>
      </c>
      <c r="AY267" s="36" t="s">
        <v>896</v>
      </c>
      <c r="AZ267" s="36" t="s">
        <v>896</v>
      </c>
      <c r="BA267" s="36" t="s">
        <v>896</v>
      </c>
      <c r="BB267" s="36" t="s">
        <v>896</v>
      </c>
      <c r="BC267" s="36" t="s">
        <v>896</v>
      </c>
      <c r="BD267" s="36" t="s">
        <v>896</v>
      </c>
      <c r="BE267" s="36" t="s">
        <v>896</v>
      </c>
      <c r="BF267" s="36" t="s">
        <v>896</v>
      </c>
      <c r="BG267" s="36" t="s">
        <v>896</v>
      </c>
      <c r="BH267" s="36" t="s">
        <v>896</v>
      </c>
      <c r="BI267" s="36" t="s">
        <v>896</v>
      </c>
      <c r="BJ267" s="36" t="s">
        <v>896</v>
      </c>
      <c r="BK267" s="36" t="s">
        <v>896</v>
      </c>
      <c r="BL267" s="36" t="s">
        <v>896</v>
      </c>
      <c r="BM267" s="8">
        <v>4.9700000090524554E-5</v>
      </c>
      <c r="BN267" s="8" t="s">
        <v>896</v>
      </c>
      <c r="BO267" t="s">
        <v>525</v>
      </c>
      <c r="BP267" s="8">
        <v>0</v>
      </c>
      <c r="BQ267" s="8">
        <v>0</v>
      </c>
      <c r="BR267" s="8">
        <v>1490662400</v>
      </c>
      <c r="BS267" s="8">
        <v>0</v>
      </c>
      <c r="BT267" s="8"/>
      <c r="BU267" s="8"/>
      <c r="BV267" s="8"/>
      <c r="BW267" s="8"/>
      <c r="BX267" s="8">
        <v>1.9195771598607034E-5</v>
      </c>
      <c r="BY267" s="8"/>
      <c r="BZ267" s="8"/>
      <c r="CA267" s="7" t="s">
        <v>896</v>
      </c>
      <c r="CB267" s="8">
        <v>14615900000</v>
      </c>
      <c r="CC267" s="8"/>
      <c r="CD267" s="8"/>
      <c r="CE267" s="8"/>
      <c r="CF267" s="8">
        <v>0.15</v>
      </c>
      <c r="CG267" s="8">
        <v>0</v>
      </c>
      <c r="CH267" s="8">
        <v>0</v>
      </c>
      <c r="CI267" s="8" t="s">
        <v>896</v>
      </c>
      <c r="CJ267" s="8" t="s">
        <v>896</v>
      </c>
      <c r="CK267" s="8" t="s">
        <v>896</v>
      </c>
      <c r="CL267" s="8" t="s">
        <v>896</v>
      </c>
      <c r="CM267" s="8" t="s">
        <v>896</v>
      </c>
      <c r="CN267" s="8" t="s">
        <v>896</v>
      </c>
      <c r="CO267" s="8" t="s">
        <v>896</v>
      </c>
      <c r="CP267" s="8" t="s">
        <v>896</v>
      </c>
      <c r="CQ267" s="8" t="s">
        <v>896</v>
      </c>
      <c r="CR267" s="8" t="s">
        <v>896</v>
      </c>
      <c r="CS267" s="8" t="s">
        <v>896</v>
      </c>
      <c r="CT267" s="8" t="s">
        <v>896</v>
      </c>
      <c r="CU267" s="8" t="s">
        <v>896</v>
      </c>
      <c r="CV267" s="8" t="s">
        <v>896</v>
      </c>
      <c r="CW267" s="8" t="s">
        <v>896</v>
      </c>
      <c r="CX267" s="8" t="s">
        <v>896</v>
      </c>
      <c r="CY267" s="8" t="s">
        <v>896</v>
      </c>
      <c r="CZ267" s="9" t="str">
        <f>IFERROR(VLOOKUP(A267,'FSI2020 Results'!B:H,4,0),"")</f>
        <v/>
      </c>
      <c r="DA267" s="9" t="str">
        <f>IFERROR(VLOOKUP(A267,'FSI2020 Results'!B:H,5,0),"")</f>
        <v/>
      </c>
      <c r="DB267" s="9" t="str">
        <f>IFERROR(VLOOKUP(A267,'FSI2020 Results'!B:H,6,0),"")</f>
        <v/>
      </c>
      <c r="DC267" s="9" t="str">
        <f>IFERROR(VLOOKUP($A267,'SS2020'!$A:$AB,24,0),"")</f>
        <v/>
      </c>
      <c r="DD267" s="9" t="str">
        <f>IFERROR(VLOOKUP($A267,'SS2020'!$A:$AB,25,0),"")</f>
        <v/>
      </c>
      <c r="DE267" s="9" t="str">
        <f>IFERROR(VLOOKUP($A267,'SS2020'!$A:$AB,26,0),"")</f>
        <v/>
      </c>
      <c r="DF267" s="9" t="str">
        <f>IFERROR(VLOOKUP($A267,'SS2020'!$A:$AB,27,0),"")</f>
        <v/>
      </c>
      <c r="DG267" s="39">
        <f>IFERROR(VLOOKUP(A267,'GSW2020'!A:D,4,0),"")</f>
        <v>4.5638746087206528E-5</v>
      </c>
      <c r="DH267" s="9">
        <f>IFERROR(VLOOKUP(A267,'GSW2020'!A:E,5,0),"")</f>
        <v>23923502</v>
      </c>
      <c r="DI267" s="9">
        <f t="shared" si="184"/>
        <v>1</v>
      </c>
      <c r="DJ267" s="9">
        <f t="shared" si="185"/>
        <v>0</v>
      </c>
      <c r="DK267" s="9" t="str">
        <f>IFERROR(IF(INDEX('FSI2020 Results'!A:A,MATCH('Country characteristics'!A267,'FSI2020 Results'!B:B,0))&lt;11,1,0),"")</f>
        <v/>
      </c>
      <c r="DL267" s="9" t="str">
        <f>IFERROR(IF(INDEX('FSI2020 Results'!A:A,MATCH('Country characteristics'!A267,'FSI2020 Results'!B:B,0))&lt;16,1,0),"")</f>
        <v/>
      </c>
      <c r="DM267" s="10">
        <f t="shared" si="186"/>
        <v>0</v>
      </c>
      <c r="DN267" s="9">
        <f t="shared" si="187"/>
        <v>0</v>
      </c>
      <c r="DO267" s="9">
        <f t="shared" si="188"/>
        <v>0</v>
      </c>
      <c r="DP267" s="10">
        <f t="shared" si="189"/>
        <v>0</v>
      </c>
      <c r="DQ267" s="9">
        <f t="shared" si="190"/>
        <v>0</v>
      </c>
      <c r="DR267" s="9">
        <f t="shared" si="191"/>
        <v>0</v>
      </c>
      <c r="DS267" s="9">
        <f t="shared" si="192"/>
        <v>0</v>
      </c>
      <c r="DT267" s="10">
        <f t="shared" si="193"/>
        <v>0</v>
      </c>
      <c r="DU267" s="10">
        <f t="shared" si="194"/>
        <v>0</v>
      </c>
      <c r="DV267" s="9">
        <f t="shared" si="195"/>
        <v>0</v>
      </c>
      <c r="DW267" s="9">
        <f t="shared" si="196"/>
        <v>0</v>
      </c>
      <c r="DX267" s="9">
        <f t="shared" si="197"/>
        <v>0</v>
      </c>
      <c r="DY267" s="10">
        <f t="shared" si="198"/>
        <v>0</v>
      </c>
      <c r="DZ267" s="9">
        <f t="shared" si="199"/>
        <v>0</v>
      </c>
      <c r="EA267" s="10">
        <f t="shared" si="200"/>
        <v>0</v>
      </c>
      <c r="EB267" s="9">
        <f t="shared" si="201"/>
        <v>0</v>
      </c>
      <c r="EC267" s="9">
        <f t="shared" si="202"/>
        <v>1</v>
      </c>
      <c r="ED267" s="9">
        <f t="shared" si="203"/>
        <v>1</v>
      </c>
      <c r="EE267" s="9">
        <f t="shared" si="204"/>
        <v>0</v>
      </c>
      <c r="EF267" s="9">
        <v>1</v>
      </c>
      <c r="EG267" s="9">
        <f t="shared" si="205"/>
        <v>0</v>
      </c>
      <c r="EH267" s="9">
        <f t="shared" si="206"/>
        <v>0</v>
      </c>
      <c r="EI267" s="9">
        <f t="shared" si="207"/>
        <v>1</v>
      </c>
      <c r="EJ267" s="9">
        <f t="shared" si="208"/>
        <v>0</v>
      </c>
      <c r="EK267" s="9">
        <f t="shared" si="209"/>
        <v>0</v>
      </c>
      <c r="EL267" s="9">
        <f t="shared" si="210"/>
        <v>0</v>
      </c>
      <c r="EM267" s="9">
        <f t="shared" si="211"/>
        <v>0</v>
      </c>
      <c r="EN267" s="9">
        <f t="shared" si="212"/>
        <v>0</v>
      </c>
      <c r="EO267" s="9">
        <f t="shared" si="213"/>
        <v>0</v>
      </c>
      <c r="EP267" s="9">
        <f t="shared" si="214"/>
        <v>0</v>
      </c>
      <c r="EQ267" s="9">
        <f t="shared" si="215"/>
        <v>1</v>
      </c>
      <c r="ER267" s="9">
        <f t="shared" si="216"/>
        <v>0</v>
      </c>
      <c r="ES267" s="9">
        <f t="shared" si="217"/>
        <v>0</v>
      </c>
      <c r="ET267" s="10" t="str">
        <f t="shared" si="218"/>
        <v/>
      </c>
      <c r="EU267" s="10" t="str">
        <f t="shared" si="219"/>
        <v/>
      </c>
      <c r="EV267" s="10" t="str">
        <f t="shared" si="220"/>
        <v/>
      </c>
      <c r="EW267" s="10" t="str">
        <f t="shared" si="221"/>
        <v/>
      </c>
      <c r="EX267" s="10" t="str">
        <f t="shared" si="222"/>
        <v/>
      </c>
      <c r="EY267" s="10" t="str">
        <f t="shared" si="223"/>
        <v/>
      </c>
      <c r="EZ267" s="10" t="str">
        <f t="shared" si="224"/>
        <v/>
      </c>
      <c r="FA267" s="10" t="str">
        <f t="shared" si="225"/>
        <v/>
      </c>
      <c r="FB267" s="10" t="str">
        <f t="shared" si="226"/>
        <v/>
      </c>
      <c r="FC267" s="10" t="str">
        <f t="shared" si="227"/>
        <v/>
      </c>
      <c r="FD267" s="10" t="str">
        <f t="shared" si="228"/>
        <v/>
      </c>
      <c r="FE267" s="10" t="str">
        <f t="shared" si="229"/>
        <v/>
      </c>
    </row>
    <row r="268" spans="1:161">
      <c r="A268" s="7" t="s">
        <v>951</v>
      </c>
      <c r="D268">
        <v>0</v>
      </c>
      <c r="E268">
        <v>0</v>
      </c>
      <c r="F268" s="7" t="s">
        <v>896</v>
      </c>
      <c r="H268" s="7" t="s">
        <v>951</v>
      </c>
      <c r="I268" s="8"/>
      <c r="J268" s="7" t="s">
        <v>896</v>
      </c>
      <c r="K268" s="7" t="s">
        <v>896</v>
      </c>
      <c r="L268" s="8">
        <v>0</v>
      </c>
      <c r="M268" s="8">
        <v>0</v>
      </c>
      <c r="N268" s="8">
        <v>0</v>
      </c>
      <c r="O268" s="8">
        <v>0</v>
      </c>
      <c r="P268" s="8">
        <v>0</v>
      </c>
      <c r="Q268" s="8">
        <v>0</v>
      </c>
      <c r="R268" s="8">
        <v>0</v>
      </c>
      <c r="S268" s="8">
        <v>0</v>
      </c>
      <c r="T268" s="8">
        <v>0</v>
      </c>
      <c r="U268" s="8">
        <v>0</v>
      </c>
      <c r="V268" s="8">
        <v>0</v>
      </c>
      <c r="W268" s="8">
        <v>0</v>
      </c>
      <c r="X268" s="8">
        <v>0</v>
      </c>
      <c r="Y268" s="8">
        <v>0</v>
      </c>
      <c r="Z268" s="8">
        <v>0</v>
      </c>
      <c r="AA268" s="8">
        <v>0</v>
      </c>
      <c r="AB268" s="7" t="s">
        <v>896</v>
      </c>
      <c r="AC268" s="1">
        <v>0</v>
      </c>
      <c r="AD268" s="1">
        <v>0</v>
      </c>
      <c r="AE268" s="7" t="s">
        <v>896</v>
      </c>
      <c r="AF268" s="8"/>
      <c r="AG268" s="8"/>
      <c r="AH268" s="7" t="s">
        <v>896</v>
      </c>
      <c r="AI268" s="8"/>
      <c r="AJ268" s="8"/>
      <c r="AK268" s="8"/>
      <c r="AL268" s="8"/>
      <c r="AM268" s="8"/>
      <c r="AN268" s="8"/>
      <c r="AO268" s="36" t="s">
        <v>896</v>
      </c>
      <c r="AP268" s="36" t="s">
        <v>896</v>
      </c>
      <c r="AQ268" s="36" t="s">
        <v>896</v>
      </c>
      <c r="AR268" s="36" t="s">
        <v>896</v>
      </c>
      <c r="AS268" s="36" t="s">
        <v>896</v>
      </c>
      <c r="AT268" s="36" t="s">
        <v>896</v>
      </c>
      <c r="AU268" s="36" t="s">
        <v>896</v>
      </c>
      <c r="AV268" s="36" t="s">
        <v>896</v>
      </c>
      <c r="AW268" s="36" t="s">
        <v>896</v>
      </c>
      <c r="AX268" s="36" t="s">
        <v>896</v>
      </c>
      <c r="AY268" s="36" t="s">
        <v>896</v>
      </c>
      <c r="AZ268" s="36" t="s">
        <v>896</v>
      </c>
      <c r="BA268" s="36" t="s">
        <v>896</v>
      </c>
      <c r="BB268" s="36" t="s">
        <v>896</v>
      </c>
      <c r="BC268" s="36" t="s">
        <v>896</v>
      </c>
      <c r="BD268" s="36" t="s">
        <v>896</v>
      </c>
      <c r="BE268" s="36" t="s">
        <v>896</v>
      </c>
      <c r="BF268" s="36" t="s">
        <v>896</v>
      </c>
      <c r="BG268" s="36" t="s">
        <v>896</v>
      </c>
      <c r="BH268" s="36" t="s">
        <v>896</v>
      </c>
      <c r="BI268" s="36" t="s">
        <v>896</v>
      </c>
      <c r="BJ268" s="36" t="s">
        <v>896</v>
      </c>
      <c r="BK268" s="36" t="s">
        <v>896</v>
      </c>
      <c r="BL268" s="36" t="s">
        <v>896</v>
      </c>
      <c r="BM268" s="8"/>
      <c r="BN268" s="8" t="s">
        <v>896</v>
      </c>
      <c r="BO268" s="7" t="s">
        <v>951</v>
      </c>
      <c r="BP268" s="8">
        <v>0</v>
      </c>
      <c r="BQ268" s="8">
        <v>0</v>
      </c>
      <c r="BR268" s="8"/>
      <c r="BS268" s="8">
        <v>0</v>
      </c>
      <c r="BT268" s="8"/>
      <c r="BU268" s="8"/>
      <c r="BV268" s="8"/>
      <c r="BW268" s="8"/>
      <c r="BX268" s="8"/>
      <c r="BY268" s="8"/>
      <c r="BZ268" s="8"/>
      <c r="CA268" s="7" t="s">
        <v>896</v>
      </c>
      <c r="CB268" s="8"/>
      <c r="CC268" s="8"/>
      <c r="CD268" s="8"/>
      <c r="CE268" s="8"/>
      <c r="CF268" s="8"/>
      <c r="CG268" s="8"/>
      <c r="CH268" s="8">
        <v>0</v>
      </c>
      <c r="CI268" s="8" t="s">
        <v>896</v>
      </c>
      <c r="CJ268" s="8" t="s">
        <v>896</v>
      </c>
      <c r="CK268" s="8" t="s">
        <v>896</v>
      </c>
      <c r="CL268" s="8" t="s">
        <v>896</v>
      </c>
      <c r="CM268" s="8" t="s">
        <v>896</v>
      </c>
      <c r="CN268" s="8" t="s">
        <v>896</v>
      </c>
      <c r="CO268" s="8" t="s">
        <v>896</v>
      </c>
      <c r="CP268" s="8" t="s">
        <v>896</v>
      </c>
      <c r="CQ268" s="8" t="s">
        <v>896</v>
      </c>
      <c r="CR268" s="8" t="s">
        <v>896</v>
      </c>
      <c r="CS268" s="8" t="s">
        <v>896</v>
      </c>
      <c r="CT268" s="8" t="s">
        <v>896</v>
      </c>
      <c r="CU268" s="8" t="s">
        <v>896</v>
      </c>
      <c r="CV268" s="8" t="s">
        <v>896</v>
      </c>
      <c r="CW268" s="8" t="s">
        <v>896</v>
      </c>
      <c r="CX268" s="8" t="s">
        <v>896</v>
      </c>
      <c r="CY268" s="8" t="s">
        <v>896</v>
      </c>
      <c r="CZ268" s="9" t="str">
        <f>IFERROR(VLOOKUP(A268,'FSI2020 Results'!B:H,4,0),"")</f>
        <v/>
      </c>
      <c r="DA268" s="9" t="str">
        <f>IFERROR(VLOOKUP(A268,'FSI2020 Results'!B:H,5,0),"")</f>
        <v/>
      </c>
      <c r="DB268" s="9" t="str">
        <f>IFERROR(VLOOKUP(A268,'FSI2020 Results'!B:H,6,0),"")</f>
        <v/>
      </c>
      <c r="DC268" s="9" t="str">
        <f>IFERROR(VLOOKUP($A268,'SS2020'!$A:$AB,24,0),"")</f>
        <v/>
      </c>
      <c r="DD268" s="9" t="str">
        <f>IFERROR(VLOOKUP($A268,'SS2020'!$A:$AB,25,0),"")</f>
        <v/>
      </c>
      <c r="DE268" s="9" t="str">
        <f>IFERROR(VLOOKUP($A268,'SS2020'!$A:$AB,26,0),"")</f>
        <v/>
      </c>
      <c r="DF268" s="9" t="str">
        <f>IFERROR(VLOOKUP($A268,'SS2020'!$A:$AB,27,0),"")</f>
        <v/>
      </c>
      <c r="DG268" s="39" t="str">
        <f>IFERROR(VLOOKUP(A268,'GSW2020'!A:D,4,0),"")</f>
        <v/>
      </c>
      <c r="DH268" s="9" t="str">
        <f>IFERROR(VLOOKUP(A268,'GSW2020'!A:E,5,0),"")</f>
        <v/>
      </c>
      <c r="DI268" s="9">
        <f t="shared" si="184"/>
        <v>1</v>
      </c>
      <c r="DJ268" s="9">
        <f t="shared" si="185"/>
        <v>0</v>
      </c>
      <c r="DK268" s="9" t="str">
        <f>IFERROR(IF(INDEX('FSI2020 Results'!A:A,MATCH('Country characteristics'!A268,'FSI2020 Results'!B:B,0))&lt;11,1,0),"")</f>
        <v/>
      </c>
      <c r="DL268" s="9" t="str">
        <f>IFERROR(IF(INDEX('FSI2020 Results'!A:A,MATCH('Country characteristics'!A268,'FSI2020 Results'!B:B,0))&lt;16,1,0),"")</f>
        <v/>
      </c>
      <c r="DM268" s="10">
        <f t="shared" si="186"/>
        <v>0</v>
      </c>
      <c r="DN268" s="9">
        <f t="shared" si="187"/>
        <v>0</v>
      </c>
      <c r="DO268" s="9">
        <f t="shared" si="188"/>
        <v>0</v>
      </c>
      <c r="DP268" s="10">
        <f t="shared" si="189"/>
        <v>0</v>
      </c>
      <c r="DQ268" s="9">
        <f t="shared" si="190"/>
        <v>0</v>
      </c>
      <c r="DR268" s="9">
        <f t="shared" si="191"/>
        <v>0</v>
      </c>
      <c r="DS268" s="9">
        <f t="shared" si="192"/>
        <v>0</v>
      </c>
      <c r="DT268" s="10">
        <f t="shared" si="193"/>
        <v>0</v>
      </c>
      <c r="DU268" s="10">
        <f t="shared" si="194"/>
        <v>0</v>
      </c>
      <c r="DV268" s="9">
        <f t="shared" si="195"/>
        <v>0</v>
      </c>
      <c r="DW268" s="9">
        <f t="shared" si="196"/>
        <v>0</v>
      </c>
      <c r="DX268" s="9">
        <f t="shared" si="197"/>
        <v>0</v>
      </c>
      <c r="DY268" s="10">
        <f t="shared" si="198"/>
        <v>0</v>
      </c>
      <c r="DZ268" s="9">
        <f t="shared" si="199"/>
        <v>0</v>
      </c>
      <c r="EA268" s="10">
        <f t="shared" si="200"/>
        <v>0</v>
      </c>
      <c r="EB268" s="9">
        <f t="shared" si="201"/>
        <v>0</v>
      </c>
      <c r="EC268" s="9">
        <f t="shared" si="202"/>
        <v>1</v>
      </c>
      <c r="ED268" s="9">
        <f t="shared" si="203"/>
        <v>1</v>
      </c>
      <c r="EE268" s="9">
        <f t="shared" si="204"/>
        <v>0</v>
      </c>
      <c r="EF268" s="9">
        <v>1</v>
      </c>
      <c r="EG268" s="9">
        <f t="shared" si="205"/>
        <v>0</v>
      </c>
      <c r="EH268" s="9">
        <f t="shared" si="206"/>
        <v>0</v>
      </c>
      <c r="EI268" s="9">
        <f t="shared" si="207"/>
        <v>0</v>
      </c>
      <c r="EJ268" s="9">
        <f t="shared" si="208"/>
        <v>0</v>
      </c>
      <c r="EK268" s="9">
        <f t="shared" si="209"/>
        <v>0</v>
      </c>
      <c r="EL268" s="9">
        <f t="shared" si="210"/>
        <v>0</v>
      </c>
      <c r="EM268" s="9">
        <f t="shared" si="211"/>
        <v>0</v>
      </c>
      <c r="EN268" s="9">
        <f t="shared" si="212"/>
        <v>0</v>
      </c>
      <c r="EO268" s="9">
        <f t="shared" si="213"/>
        <v>0</v>
      </c>
      <c r="EP268" s="9">
        <f t="shared" si="214"/>
        <v>0</v>
      </c>
      <c r="EQ268" s="9">
        <f t="shared" si="215"/>
        <v>0</v>
      </c>
      <c r="ER268" s="9">
        <f t="shared" si="216"/>
        <v>0</v>
      </c>
      <c r="ES268" s="9">
        <f t="shared" si="217"/>
        <v>0</v>
      </c>
      <c r="ET268" s="10" t="str">
        <f t="shared" si="218"/>
        <v/>
      </c>
      <c r="EU268" s="10" t="str">
        <f t="shared" si="219"/>
        <v/>
      </c>
      <c r="EV268" s="10" t="str">
        <f t="shared" si="220"/>
        <v/>
      </c>
      <c r="EW268" s="10" t="str">
        <f t="shared" si="221"/>
        <v/>
      </c>
      <c r="EX268" s="10" t="str">
        <f t="shared" si="222"/>
        <v/>
      </c>
      <c r="EY268" s="10" t="str">
        <f t="shared" si="223"/>
        <v/>
      </c>
      <c r="EZ268" s="10" t="str">
        <f t="shared" si="224"/>
        <v/>
      </c>
      <c r="FA268" s="10" t="str">
        <f t="shared" si="225"/>
        <v/>
      </c>
      <c r="FB268" s="10" t="str">
        <f t="shared" si="226"/>
        <v/>
      </c>
      <c r="FC268" s="10" t="str">
        <f t="shared" si="227"/>
        <v/>
      </c>
      <c r="FD268" s="10" t="str">
        <f t="shared" si="228"/>
        <v/>
      </c>
      <c r="FE268" s="10" t="str">
        <f t="shared" si="229"/>
        <v/>
      </c>
    </row>
    <row r="269" spans="1:161">
      <c r="A269" t="s">
        <v>813</v>
      </c>
      <c r="D269">
        <v>0</v>
      </c>
      <c r="E269">
        <v>0</v>
      </c>
      <c r="F269" t="s">
        <v>814</v>
      </c>
      <c r="G269" t="s">
        <v>815</v>
      </c>
      <c r="H269" t="s">
        <v>813</v>
      </c>
      <c r="I269" s="8"/>
      <c r="J269" s="7" t="s">
        <v>896</v>
      </c>
      <c r="K269" s="7" t="s">
        <v>1128</v>
      </c>
      <c r="L269" s="8">
        <v>0</v>
      </c>
      <c r="M269" s="8">
        <v>0</v>
      </c>
      <c r="N269" s="8">
        <v>0</v>
      </c>
      <c r="O269" s="8">
        <v>0</v>
      </c>
      <c r="P269" s="8">
        <v>0</v>
      </c>
      <c r="Q269" s="8">
        <v>0</v>
      </c>
      <c r="R269" s="8">
        <v>0</v>
      </c>
      <c r="S269" s="8">
        <v>0</v>
      </c>
      <c r="T269" s="8">
        <v>0</v>
      </c>
      <c r="U269" s="8">
        <v>0</v>
      </c>
      <c r="V269" s="8">
        <v>0</v>
      </c>
      <c r="W269" s="8">
        <v>0</v>
      </c>
      <c r="X269" s="8">
        <v>0</v>
      </c>
      <c r="Y269" s="8">
        <v>0</v>
      </c>
      <c r="Z269" s="8">
        <v>0</v>
      </c>
      <c r="AA269" s="8">
        <v>0</v>
      </c>
      <c r="AB269" s="7" t="s">
        <v>896</v>
      </c>
      <c r="AC269" s="1">
        <v>0</v>
      </c>
      <c r="AD269" s="1">
        <v>0</v>
      </c>
      <c r="AE269" s="7" t="s">
        <v>896</v>
      </c>
      <c r="AF269" s="8"/>
      <c r="AG269" s="8"/>
      <c r="AH269" s="7" t="s">
        <v>896</v>
      </c>
      <c r="AI269" s="8"/>
      <c r="AJ269" s="8"/>
      <c r="AK269" s="8"/>
      <c r="AL269" s="8"/>
      <c r="AM269" s="8"/>
      <c r="AN269" s="8"/>
      <c r="AO269" s="36" t="s">
        <v>896</v>
      </c>
      <c r="AP269" s="36" t="s">
        <v>896</v>
      </c>
      <c r="AQ269" s="36" t="s">
        <v>896</v>
      </c>
      <c r="AR269" s="36" t="s">
        <v>896</v>
      </c>
      <c r="AS269" s="36" t="s">
        <v>896</v>
      </c>
      <c r="AT269" s="36" t="s">
        <v>896</v>
      </c>
      <c r="AU269" s="36" t="s">
        <v>896</v>
      </c>
      <c r="AV269" s="36" t="s">
        <v>896</v>
      </c>
      <c r="AW269" s="36" t="s">
        <v>896</v>
      </c>
      <c r="AX269" s="36" t="s">
        <v>896</v>
      </c>
      <c r="AY269" s="36" t="s">
        <v>896</v>
      </c>
      <c r="AZ269" s="36" t="s">
        <v>896</v>
      </c>
      <c r="BA269" s="36" t="s">
        <v>896</v>
      </c>
      <c r="BB269" s="36" t="s">
        <v>896</v>
      </c>
      <c r="BC269" s="36" t="s">
        <v>896</v>
      </c>
      <c r="BD269" s="36" t="s">
        <v>896</v>
      </c>
      <c r="BE269" s="36" t="s">
        <v>896</v>
      </c>
      <c r="BF269" s="36" t="s">
        <v>896</v>
      </c>
      <c r="BG269" s="36" t="s">
        <v>896</v>
      </c>
      <c r="BH269" s="36" t="s">
        <v>896</v>
      </c>
      <c r="BI269" s="36" t="s">
        <v>896</v>
      </c>
      <c r="BJ269" s="36" t="s">
        <v>896</v>
      </c>
      <c r="BK269" s="36" t="s">
        <v>896</v>
      </c>
      <c r="BL269" s="36" t="s">
        <v>896</v>
      </c>
      <c r="BM269" s="8">
        <v>1.4300000072964281E-9</v>
      </c>
      <c r="BN269" s="8" t="s">
        <v>896</v>
      </c>
      <c r="BO269" t="s">
        <v>813</v>
      </c>
      <c r="BP269" s="8">
        <v>0</v>
      </c>
      <c r="BQ269" s="8">
        <v>0</v>
      </c>
      <c r="BR269" s="8">
        <v>0</v>
      </c>
      <c r="BS269" s="8">
        <v>0</v>
      </c>
      <c r="BT269" s="8"/>
      <c r="BU269" s="8"/>
      <c r="BV269" s="8"/>
      <c r="BW269" s="8"/>
      <c r="BX269" s="8">
        <v>3.1781222327962117E-7</v>
      </c>
      <c r="BY269" s="8"/>
      <c r="BZ269" s="8">
        <v>0</v>
      </c>
      <c r="CA269" s="7" t="s">
        <v>896</v>
      </c>
      <c r="CB269" s="8">
        <v>906500000</v>
      </c>
      <c r="CC269" s="8">
        <v>0</v>
      </c>
      <c r="CD269" s="8"/>
      <c r="CE269" s="8"/>
      <c r="CF269" s="8"/>
      <c r="CG269" s="8"/>
      <c r="CH269" s="8">
        <v>0</v>
      </c>
      <c r="CI269" s="8" t="s">
        <v>1014</v>
      </c>
      <c r="CJ269" s="8">
        <v>0</v>
      </c>
      <c r="CK269" s="8">
        <v>0</v>
      </c>
      <c r="CL269" s="8">
        <v>0</v>
      </c>
      <c r="CM269" s="8">
        <v>0</v>
      </c>
      <c r="CN269" s="8">
        <v>0</v>
      </c>
      <c r="CO269" s="8">
        <v>0</v>
      </c>
      <c r="CP269" s="8">
        <v>0</v>
      </c>
      <c r="CQ269" s="8">
        <v>0</v>
      </c>
      <c r="CR269" s="8">
        <v>0</v>
      </c>
      <c r="CS269" s="8">
        <v>0</v>
      </c>
      <c r="CT269" s="8">
        <v>1</v>
      </c>
      <c r="CU269" s="8">
        <v>0</v>
      </c>
      <c r="CV269" s="8">
        <v>0</v>
      </c>
      <c r="CW269" s="8">
        <v>0</v>
      </c>
      <c r="CX269" s="8">
        <v>0</v>
      </c>
      <c r="CY269" s="8">
        <v>0</v>
      </c>
      <c r="CZ269" s="9" t="str">
        <f>IFERROR(VLOOKUP(A269,'FSI2020 Results'!B:H,4,0),"")</f>
        <v/>
      </c>
      <c r="DA269" s="9" t="str">
        <f>IFERROR(VLOOKUP(A269,'FSI2020 Results'!B:H,5,0),"")</f>
        <v/>
      </c>
      <c r="DB269" s="9" t="str">
        <f>IFERROR(VLOOKUP(A269,'FSI2020 Results'!B:H,6,0),"")</f>
        <v/>
      </c>
      <c r="DC269" s="9" t="str">
        <f>IFERROR(VLOOKUP($A269,'SS2020'!$A:$AB,24,0),"")</f>
        <v/>
      </c>
      <c r="DD269" s="9" t="str">
        <f>IFERROR(VLOOKUP($A269,'SS2020'!$A:$AB,25,0),"")</f>
        <v/>
      </c>
      <c r="DE269" s="9" t="str">
        <f>IFERROR(VLOOKUP($A269,'SS2020'!$A:$AB,26,0),"")</f>
        <v/>
      </c>
      <c r="DF269" s="9" t="str">
        <f>IFERROR(VLOOKUP($A269,'SS2020'!$A:$AB,27,0),"")</f>
        <v/>
      </c>
      <c r="DG269" s="39">
        <f>IFERROR(VLOOKUP(A269,'GSW2020'!A:D,4,0),"")</f>
        <v>1.4418789495707074E-9</v>
      </c>
      <c r="DH269" s="9">
        <f>IFERROR(VLOOKUP(A269,'GSW2020'!A:E,5,0),"")</f>
        <v>755.82257080078125</v>
      </c>
      <c r="DI269" s="9">
        <f t="shared" si="184"/>
        <v>1</v>
      </c>
      <c r="DJ269" s="9">
        <f t="shared" si="185"/>
        <v>0</v>
      </c>
      <c r="DK269" s="9" t="str">
        <f>IFERROR(IF(INDEX('FSI2020 Results'!A:A,MATCH('Country characteristics'!A269,'FSI2020 Results'!B:B,0))&lt;11,1,0),"")</f>
        <v/>
      </c>
      <c r="DL269" s="9" t="str">
        <f>IFERROR(IF(INDEX('FSI2020 Results'!A:A,MATCH('Country characteristics'!A269,'FSI2020 Results'!B:B,0))&lt;16,1,0),"")</f>
        <v/>
      </c>
      <c r="DM269" s="10">
        <f t="shared" si="186"/>
        <v>0</v>
      </c>
      <c r="DN269" s="9">
        <f t="shared" si="187"/>
        <v>0</v>
      </c>
      <c r="DO269" s="9">
        <f t="shared" si="188"/>
        <v>0</v>
      </c>
      <c r="DP269" s="10">
        <f t="shared" si="189"/>
        <v>0</v>
      </c>
      <c r="DQ269" s="9">
        <f t="shared" si="190"/>
        <v>0</v>
      </c>
      <c r="DR269" s="9">
        <f t="shared" si="191"/>
        <v>0</v>
      </c>
      <c r="DS269" s="9">
        <f t="shared" si="192"/>
        <v>0</v>
      </c>
      <c r="DT269" s="10">
        <f t="shared" si="193"/>
        <v>0</v>
      </c>
      <c r="DU269" s="10">
        <f t="shared" si="194"/>
        <v>0</v>
      </c>
      <c r="DV269" s="9">
        <f t="shared" si="195"/>
        <v>0</v>
      </c>
      <c r="DW269" s="9">
        <f t="shared" si="196"/>
        <v>0</v>
      </c>
      <c r="DX269" s="9">
        <f t="shared" si="197"/>
        <v>0</v>
      </c>
      <c r="DY269" s="10">
        <f t="shared" si="198"/>
        <v>0</v>
      </c>
      <c r="DZ269" s="9">
        <f t="shared" si="199"/>
        <v>0</v>
      </c>
      <c r="EA269" s="10">
        <f t="shared" si="200"/>
        <v>0</v>
      </c>
      <c r="EB269" s="9">
        <f t="shared" si="201"/>
        <v>0</v>
      </c>
      <c r="EC269" s="9">
        <f t="shared" si="202"/>
        <v>1</v>
      </c>
      <c r="ED269" s="9">
        <f t="shared" si="203"/>
        <v>1</v>
      </c>
      <c r="EE269" s="9">
        <f t="shared" si="204"/>
        <v>0</v>
      </c>
      <c r="EF269" s="9">
        <v>1</v>
      </c>
      <c r="EG269" s="9">
        <f t="shared" si="205"/>
        <v>0</v>
      </c>
      <c r="EH269" s="9">
        <f t="shared" si="206"/>
        <v>0</v>
      </c>
      <c r="EI269" s="9">
        <f t="shared" si="207"/>
        <v>0</v>
      </c>
      <c r="EJ269" s="9">
        <f t="shared" si="208"/>
        <v>0</v>
      </c>
      <c r="EK269" s="9">
        <f t="shared" si="209"/>
        <v>0</v>
      </c>
      <c r="EL269" s="9">
        <f t="shared" si="210"/>
        <v>0</v>
      </c>
      <c r="EM269" s="9">
        <f t="shared" si="211"/>
        <v>0</v>
      </c>
      <c r="EN269" s="9">
        <f t="shared" si="212"/>
        <v>0</v>
      </c>
      <c r="EO269" s="9">
        <f t="shared" si="213"/>
        <v>0</v>
      </c>
      <c r="EP269" s="9">
        <f t="shared" si="214"/>
        <v>0</v>
      </c>
      <c r="EQ269" s="9">
        <f t="shared" si="215"/>
        <v>0</v>
      </c>
      <c r="ER269" s="9">
        <f t="shared" si="216"/>
        <v>0</v>
      </c>
      <c r="ES269" s="9">
        <f t="shared" si="217"/>
        <v>0</v>
      </c>
      <c r="ET269" s="10">
        <f t="shared" si="218"/>
        <v>0</v>
      </c>
      <c r="EU269" s="10">
        <f t="shared" si="219"/>
        <v>0</v>
      </c>
      <c r="EV269" s="10">
        <f t="shared" si="220"/>
        <v>0</v>
      </c>
      <c r="EW269" s="10">
        <f t="shared" si="221"/>
        <v>0</v>
      </c>
      <c r="EX269" s="10">
        <f t="shared" si="222"/>
        <v>0</v>
      </c>
      <c r="EY269" s="10">
        <f t="shared" si="223"/>
        <v>0</v>
      </c>
      <c r="EZ269" s="10">
        <f t="shared" si="224"/>
        <v>1</v>
      </c>
      <c r="FA269" s="10">
        <f t="shared" si="225"/>
        <v>0</v>
      </c>
      <c r="FB269" s="10">
        <f t="shared" si="226"/>
        <v>0</v>
      </c>
      <c r="FC269" s="10">
        <f t="shared" si="227"/>
        <v>0</v>
      </c>
      <c r="FD269" s="10">
        <f t="shared" si="228"/>
        <v>0</v>
      </c>
      <c r="FE269" s="10">
        <f t="shared" si="229"/>
        <v>0</v>
      </c>
    </row>
    <row r="270" spans="1:161">
      <c r="A270" t="s">
        <v>775</v>
      </c>
      <c r="D270">
        <v>0</v>
      </c>
      <c r="E270">
        <v>0</v>
      </c>
      <c r="F270" t="s">
        <v>776</v>
      </c>
      <c r="G270" t="s">
        <v>777</v>
      </c>
      <c r="H270" t="s">
        <v>775</v>
      </c>
      <c r="I270" s="8">
        <v>1</v>
      </c>
      <c r="J270" s="7" t="s">
        <v>1127</v>
      </c>
      <c r="K270" s="7" t="s">
        <v>1128</v>
      </c>
      <c r="L270" s="8">
        <v>0</v>
      </c>
      <c r="M270" s="8">
        <v>0</v>
      </c>
      <c r="N270" s="8">
        <v>0</v>
      </c>
      <c r="O270" s="8">
        <v>0</v>
      </c>
      <c r="P270" s="8">
        <v>0</v>
      </c>
      <c r="Q270" s="8">
        <v>0</v>
      </c>
      <c r="R270" s="8">
        <v>0</v>
      </c>
      <c r="S270" s="8">
        <v>0</v>
      </c>
      <c r="T270" s="8">
        <v>0</v>
      </c>
      <c r="U270" s="8">
        <v>0</v>
      </c>
      <c r="V270" s="8">
        <v>0</v>
      </c>
      <c r="W270" s="8">
        <v>0</v>
      </c>
      <c r="X270" s="8">
        <v>0</v>
      </c>
      <c r="Y270" s="8">
        <v>0</v>
      </c>
      <c r="Z270" s="8">
        <v>0</v>
      </c>
      <c r="AA270" s="8">
        <v>0</v>
      </c>
      <c r="AB270" s="7" t="s">
        <v>1129</v>
      </c>
      <c r="AC270" s="1">
        <v>0</v>
      </c>
      <c r="AD270" s="1">
        <v>0</v>
      </c>
      <c r="AE270" s="7" t="s">
        <v>1166</v>
      </c>
      <c r="AF270" s="8">
        <v>26914402224</v>
      </c>
      <c r="AG270" s="8"/>
      <c r="AH270" s="7" t="s">
        <v>896</v>
      </c>
      <c r="AI270" s="8"/>
      <c r="AJ270" s="8"/>
      <c r="AK270" s="8"/>
      <c r="AL270" s="8"/>
      <c r="AM270" s="8"/>
      <c r="AN270" s="8"/>
      <c r="AO270" s="36" t="s">
        <v>896</v>
      </c>
      <c r="AP270" s="36" t="s">
        <v>896</v>
      </c>
      <c r="AQ270" s="36" t="s">
        <v>896</v>
      </c>
      <c r="AR270" s="36" t="s">
        <v>896</v>
      </c>
      <c r="AS270" s="36" t="s">
        <v>896</v>
      </c>
      <c r="AT270" s="36" t="s">
        <v>896</v>
      </c>
      <c r="AU270" s="36" t="s">
        <v>896</v>
      </c>
      <c r="AV270" s="36" t="s">
        <v>896</v>
      </c>
      <c r="AW270" s="36" t="s">
        <v>896</v>
      </c>
      <c r="AX270" s="36" t="s">
        <v>896</v>
      </c>
      <c r="AY270" s="36" t="s">
        <v>896</v>
      </c>
      <c r="AZ270" s="36" t="s">
        <v>896</v>
      </c>
      <c r="BA270" s="36" t="s">
        <v>896</v>
      </c>
      <c r="BB270" s="36" t="s">
        <v>896</v>
      </c>
      <c r="BC270" s="36" t="s">
        <v>896</v>
      </c>
      <c r="BD270" s="36" t="s">
        <v>896</v>
      </c>
      <c r="BE270" s="36" t="s">
        <v>896</v>
      </c>
      <c r="BF270" s="36" t="s">
        <v>896</v>
      </c>
      <c r="BG270" s="36" t="s">
        <v>896</v>
      </c>
      <c r="BH270" s="36" t="s">
        <v>896</v>
      </c>
      <c r="BI270" s="36" t="s">
        <v>896</v>
      </c>
      <c r="BJ270" s="36" t="s">
        <v>896</v>
      </c>
      <c r="BK270" s="36" t="s">
        <v>896</v>
      </c>
      <c r="BL270" s="36" t="s">
        <v>896</v>
      </c>
      <c r="BM270" s="8">
        <v>2.0500000630363502E-7</v>
      </c>
      <c r="BN270" s="8" t="s">
        <v>896</v>
      </c>
      <c r="BO270" t="s">
        <v>775</v>
      </c>
      <c r="BP270" s="8">
        <v>0</v>
      </c>
      <c r="BQ270" s="8">
        <v>0</v>
      </c>
      <c r="BR270" s="8">
        <v>0</v>
      </c>
      <c r="BS270" s="8">
        <v>0</v>
      </c>
      <c r="BT270" s="8"/>
      <c r="BU270" s="8"/>
      <c r="BV270" s="8"/>
      <c r="BW270" s="8"/>
      <c r="BX270" s="8">
        <v>6.0343149765665525E-6</v>
      </c>
      <c r="BY270" s="8"/>
      <c r="BZ270" s="8">
        <v>2</v>
      </c>
      <c r="CA270" s="7" t="s">
        <v>896</v>
      </c>
      <c r="CB270" s="8">
        <v>26914402224</v>
      </c>
      <c r="CC270" s="8"/>
      <c r="CD270" s="8"/>
      <c r="CE270" s="8"/>
      <c r="CF270" s="8">
        <v>0.20000000298023224</v>
      </c>
      <c r="CG270" s="8"/>
      <c r="CH270" s="8">
        <v>0</v>
      </c>
      <c r="CI270" s="8" t="s">
        <v>1148</v>
      </c>
      <c r="CJ270" s="8">
        <v>0</v>
      </c>
      <c r="CK270" s="8">
        <v>0</v>
      </c>
      <c r="CL270" s="8">
        <v>1</v>
      </c>
      <c r="CM270" s="8">
        <v>0</v>
      </c>
      <c r="CN270" s="8">
        <v>0</v>
      </c>
      <c r="CO270" s="8">
        <v>0</v>
      </c>
      <c r="CP270" s="8">
        <v>0</v>
      </c>
      <c r="CQ270" s="8">
        <v>0</v>
      </c>
      <c r="CR270" s="8">
        <v>0</v>
      </c>
      <c r="CS270" s="8">
        <v>1</v>
      </c>
      <c r="CT270" s="8">
        <v>0</v>
      </c>
      <c r="CU270" s="8">
        <v>1</v>
      </c>
      <c r="CV270" s="8">
        <v>0</v>
      </c>
      <c r="CW270" s="8">
        <v>0</v>
      </c>
      <c r="CX270" s="8">
        <v>0</v>
      </c>
      <c r="CY270" s="8">
        <v>0</v>
      </c>
      <c r="CZ270" s="9" t="str">
        <f>IFERROR(VLOOKUP(A270,'FSI2020 Results'!B:H,4,0),"")</f>
        <v/>
      </c>
      <c r="DA270" s="9" t="str">
        <f>IFERROR(VLOOKUP(A270,'FSI2020 Results'!B:H,5,0),"")</f>
        <v/>
      </c>
      <c r="DB270" s="9" t="str">
        <f>IFERROR(VLOOKUP(A270,'FSI2020 Results'!B:H,6,0),"")</f>
        <v/>
      </c>
      <c r="DC270" s="9" t="str">
        <f>IFERROR(VLOOKUP($A270,'SS2020'!$A:$AB,24,0),"")</f>
        <v/>
      </c>
      <c r="DD270" s="9" t="str">
        <f>IFERROR(VLOOKUP($A270,'SS2020'!$A:$AB,25,0),"")</f>
        <v/>
      </c>
      <c r="DE270" s="9" t="str">
        <f>IFERROR(VLOOKUP($A270,'SS2020'!$A:$AB,26,0),"")</f>
        <v/>
      </c>
      <c r="DF270" s="9" t="str">
        <f>IFERROR(VLOOKUP($A270,'SS2020'!$A:$AB,27,0),"")</f>
        <v/>
      </c>
      <c r="DG270" s="39">
        <f>IFERROR(VLOOKUP(A270,'GSW2020'!A:D,4,0),"")</f>
        <v>1.6627301135940797E-7</v>
      </c>
      <c r="DH270" s="9">
        <f>IFERROR(VLOOKUP(A270,'GSW2020'!A:E,5,0),"")</f>
        <v>87159.1171875</v>
      </c>
      <c r="DI270" s="9">
        <f t="shared" si="184"/>
        <v>1</v>
      </c>
      <c r="DJ270" s="9">
        <f t="shared" si="185"/>
        <v>0</v>
      </c>
      <c r="DK270" s="9" t="str">
        <f>IFERROR(IF(INDEX('FSI2020 Results'!A:A,MATCH('Country characteristics'!A270,'FSI2020 Results'!B:B,0))&lt;11,1,0),"")</f>
        <v/>
      </c>
      <c r="DL270" s="9" t="str">
        <f>IFERROR(IF(INDEX('FSI2020 Results'!A:A,MATCH('Country characteristics'!A270,'FSI2020 Results'!B:B,0))&lt;16,1,0),"")</f>
        <v/>
      </c>
      <c r="DM270" s="10">
        <f t="shared" si="186"/>
        <v>0</v>
      </c>
      <c r="DN270" s="9">
        <f t="shared" si="187"/>
        <v>0</v>
      </c>
      <c r="DO270" s="9">
        <f t="shared" si="188"/>
        <v>0</v>
      </c>
      <c r="DP270" s="10">
        <f t="shared" si="189"/>
        <v>0</v>
      </c>
      <c r="DQ270" s="9">
        <f t="shared" si="190"/>
        <v>0</v>
      </c>
      <c r="DR270" s="9">
        <f t="shared" si="191"/>
        <v>0</v>
      </c>
      <c r="DS270" s="9">
        <f t="shared" si="192"/>
        <v>0</v>
      </c>
      <c r="DT270" s="10">
        <f t="shared" si="193"/>
        <v>0</v>
      </c>
      <c r="DU270" s="10">
        <f t="shared" si="194"/>
        <v>0</v>
      </c>
      <c r="DV270" s="9">
        <f t="shared" si="195"/>
        <v>0</v>
      </c>
      <c r="DW270" s="9">
        <f t="shared" si="196"/>
        <v>0</v>
      </c>
      <c r="DX270" s="9">
        <f t="shared" si="197"/>
        <v>0</v>
      </c>
      <c r="DY270" s="10">
        <f t="shared" si="198"/>
        <v>0</v>
      </c>
      <c r="DZ270" s="9">
        <f t="shared" si="199"/>
        <v>0</v>
      </c>
      <c r="EA270" s="10">
        <f t="shared" si="200"/>
        <v>0</v>
      </c>
      <c r="EB270" s="9">
        <f t="shared" si="201"/>
        <v>0</v>
      </c>
      <c r="EC270" s="9">
        <f t="shared" si="202"/>
        <v>1</v>
      </c>
      <c r="ED270" s="9">
        <f t="shared" si="203"/>
        <v>1</v>
      </c>
      <c r="EE270" s="9">
        <f t="shared" si="204"/>
        <v>0</v>
      </c>
      <c r="EF270" s="9">
        <v>1</v>
      </c>
      <c r="EG270" s="9">
        <f t="shared" si="205"/>
        <v>0</v>
      </c>
      <c r="EH270" s="9">
        <f t="shared" si="206"/>
        <v>0</v>
      </c>
      <c r="EI270" s="9">
        <f t="shared" si="207"/>
        <v>1</v>
      </c>
      <c r="EJ270" s="9">
        <f t="shared" si="208"/>
        <v>0</v>
      </c>
      <c r="EK270" s="9">
        <f t="shared" si="209"/>
        <v>0</v>
      </c>
      <c r="EL270" s="9">
        <f t="shared" si="210"/>
        <v>0</v>
      </c>
      <c r="EM270" s="9">
        <f t="shared" si="211"/>
        <v>0</v>
      </c>
      <c r="EN270" s="9">
        <f t="shared" si="212"/>
        <v>0</v>
      </c>
      <c r="EO270" s="9">
        <f t="shared" si="213"/>
        <v>0</v>
      </c>
      <c r="EP270" s="9">
        <f t="shared" si="214"/>
        <v>1</v>
      </c>
      <c r="EQ270" s="9">
        <f t="shared" si="215"/>
        <v>0</v>
      </c>
      <c r="ER270" s="9">
        <f t="shared" si="216"/>
        <v>0</v>
      </c>
      <c r="ES270" s="9">
        <f t="shared" si="217"/>
        <v>0</v>
      </c>
      <c r="ET270" s="10">
        <f t="shared" si="218"/>
        <v>0</v>
      </c>
      <c r="EU270" s="10">
        <f t="shared" si="219"/>
        <v>0</v>
      </c>
      <c r="EV270" s="10">
        <f t="shared" si="220"/>
        <v>0</v>
      </c>
      <c r="EW270" s="10">
        <f t="shared" si="221"/>
        <v>1</v>
      </c>
      <c r="EX270" s="10">
        <f t="shared" si="222"/>
        <v>0</v>
      </c>
      <c r="EY270" s="10">
        <f t="shared" si="223"/>
        <v>0</v>
      </c>
      <c r="EZ270" s="10">
        <f t="shared" si="224"/>
        <v>0</v>
      </c>
      <c r="FA270" s="10">
        <f t="shared" si="225"/>
        <v>1</v>
      </c>
      <c r="FB270" s="10">
        <f t="shared" si="226"/>
        <v>0</v>
      </c>
      <c r="FC270" s="10">
        <f t="shared" si="227"/>
        <v>0</v>
      </c>
      <c r="FD270" s="10">
        <f t="shared" si="228"/>
        <v>0</v>
      </c>
      <c r="FE270" s="10">
        <f t="shared" si="229"/>
        <v>0</v>
      </c>
    </row>
    <row r="271" spans="1:161">
      <c r="A271" s="7" t="s">
        <v>952</v>
      </c>
      <c r="D271">
        <v>0</v>
      </c>
      <c r="E271">
        <v>0</v>
      </c>
      <c r="F271" s="7" t="s">
        <v>953</v>
      </c>
      <c r="H271" s="7" t="s">
        <v>952</v>
      </c>
      <c r="I271" s="8"/>
      <c r="J271" s="7" t="s">
        <v>896</v>
      </c>
      <c r="K271" s="7" t="s">
        <v>896</v>
      </c>
      <c r="L271" s="8">
        <v>0</v>
      </c>
      <c r="M271" s="8">
        <v>0</v>
      </c>
      <c r="N271" s="8">
        <v>0</v>
      </c>
      <c r="O271" s="8">
        <v>0</v>
      </c>
      <c r="P271" s="8">
        <v>0</v>
      </c>
      <c r="Q271" s="8">
        <v>0</v>
      </c>
      <c r="R271" s="8">
        <v>0</v>
      </c>
      <c r="S271" s="8">
        <v>0</v>
      </c>
      <c r="T271" s="8">
        <v>0</v>
      </c>
      <c r="U271" s="8">
        <v>0</v>
      </c>
      <c r="V271" s="8">
        <v>0</v>
      </c>
      <c r="W271" s="8">
        <v>0</v>
      </c>
      <c r="X271" s="8">
        <v>0</v>
      </c>
      <c r="Y271" s="8">
        <v>0</v>
      </c>
      <c r="Z271" s="8">
        <v>0</v>
      </c>
      <c r="AA271" s="8">
        <v>0</v>
      </c>
      <c r="AB271" s="7" t="s">
        <v>896</v>
      </c>
      <c r="AC271" s="1">
        <v>0</v>
      </c>
      <c r="AD271" s="1">
        <v>0</v>
      </c>
      <c r="AE271" s="7" t="s">
        <v>896</v>
      </c>
      <c r="AF271" s="8"/>
      <c r="AG271" s="8"/>
      <c r="AH271" s="7" t="s">
        <v>896</v>
      </c>
      <c r="AI271" s="8"/>
      <c r="AJ271" s="8"/>
      <c r="AK271" s="8"/>
      <c r="AL271" s="8"/>
      <c r="AM271" s="8"/>
      <c r="AN271" s="8"/>
      <c r="AO271" s="36" t="s">
        <v>896</v>
      </c>
      <c r="AP271" s="36" t="s">
        <v>896</v>
      </c>
      <c r="AQ271" s="36" t="s">
        <v>896</v>
      </c>
      <c r="AR271" s="36" t="s">
        <v>896</v>
      </c>
      <c r="AS271" s="36" t="s">
        <v>896</v>
      </c>
      <c r="AT271" s="36" t="s">
        <v>896</v>
      </c>
      <c r="AU271" s="36" t="s">
        <v>896</v>
      </c>
      <c r="AV271" s="36" t="s">
        <v>896</v>
      </c>
      <c r="AW271" s="36" t="s">
        <v>896</v>
      </c>
      <c r="AX271" s="36" t="s">
        <v>896</v>
      </c>
      <c r="AY271" s="36" t="s">
        <v>896</v>
      </c>
      <c r="AZ271" s="36" t="s">
        <v>896</v>
      </c>
      <c r="BA271" s="36" t="s">
        <v>896</v>
      </c>
      <c r="BB271" s="36" t="s">
        <v>896</v>
      </c>
      <c r="BC271" s="36" t="s">
        <v>896</v>
      </c>
      <c r="BD271" s="36" t="s">
        <v>896</v>
      </c>
      <c r="BE271" s="36" t="s">
        <v>896</v>
      </c>
      <c r="BF271" s="36" t="s">
        <v>896</v>
      </c>
      <c r="BG271" s="36" t="s">
        <v>896</v>
      </c>
      <c r="BH271" s="36" t="s">
        <v>896</v>
      </c>
      <c r="BI271" s="36" t="s">
        <v>896</v>
      </c>
      <c r="BJ271" s="36" t="s">
        <v>896</v>
      </c>
      <c r="BK271" s="36" t="s">
        <v>896</v>
      </c>
      <c r="BL271" s="36" t="s">
        <v>896</v>
      </c>
      <c r="BM271" s="8"/>
      <c r="BN271" s="8" t="s">
        <v>896</v>
      </c>
      <c r="BO271" s="7" t="s">
        <v>952</v>
      </c>
      <c r="BP271" s="8">
        <v>0</v>
      </c>
      <c r="BQ271" s="8">
        <v>0</v>
      </c>
      <c r="BR271" s="8"/>
      <c r="BS271" s="8">
        <v>0</v>
      </c>
      <c r="BT271" s="8"/>
      <c r="BU271" s="8"/>
      <c r="BV271" s="8"/>
      <c r="BW271" s="8"/>
      <c r="BX271" s="8"/>
      <c r="BY271" s="8"/>
      <c r="BZ271" s="8"/>
      <c r="CA271" s="7" t="s">
        <v>896</v>
      </c>
      <c r="CB271" s="8">
        <v>87994355101</v>
      </c>
      <c r="CC271" s="8"/>
      <c r="CD271" s="8"/>
      <c r="CE271" s="8"/>
      <c r="CF271" s="8"/>
      <c r="CG271" s="8"/>
      <c r="CH271" s="8">
        <v>0</v>
      </c>
      <c r="CI271" s="8">
        <v>0</v>
      </c>
      <c r="CJ271" s="8">
        <v>0</v>
      </c>
      <c r="CK271" s="8">
        <v>0</v>
      </c>
      <c r="CL271" s="8">
        <v>0</v>
      </c>
      <c r="CM271" s="8">
        <v>0</v>
      </c>
      <c r="CN271" s="8">
        <v>0</v>
      </c>
      <c r="CO271" s="8">
        <v>0</v>
      </c>
      <c r="CP271" s="8">
        <v>0</v>
      </c>
      <c r="CQ271" s="8">
        <v>0</v>
      </c>
      <c r="CR271" s="8">
        <v>0</v>
      </c>
      <c r="CS271" s="8">
        <v>0</v>
      </c>
      <c r="CT271" s="8">
        <v>0</v>
      </c>
      <c r="CU271" s="8">
        <v>0</v>
      </c>
      <c r="CV271" s="8">
        <v>0</v>
      </c>
      <c r="CW271" s="8">
        <v>0</v>
      </c>
      <c r="CX271" s="8">
        <v>0</v>
      </c>
      <c r="CY271" s="8">
        <v>0</v>
      </c>
      <c r="CZ271" s="9" t="str">
        <f>IFERROR(VLOOKUP(A271,'FSI2020 Results'!B:H,4,0),"")</f>
        <v/>
      </c>
      <c r="DA271" s="9" t="str">
        <f>IFERROR(VLOOKUP(A271,'FSI2020 Results'!B:H,5,0),"")</f>
        <v/>
      </c>
      <c r="DB271" s="9" t="str">
        <f>IFERROR(VLOOKUP(A271,'FSI2020 Results'!B:H,6,0),"")</f>
        <v/>
      </c>
      <c r="DC271" s="9" t="str">
        <f>IFERROR(VLOOKUP($A271,'SS2020'!$A:$AB,24,0),"")</f>
        <v/>
      </c>
      <c r="DD271" s="9" t="str">
        <f>IFERROR(VLOOKUP($A271,'SS2020'!$A:$AB,25,0),"")</f>
        <v/>
      </c>
      <c r="DE271" s="9" t="str">
        <f>IFERROR(VLOOKUP($A271,'SS2020'!$A:$AB,26,0),"")</f>
        <v/>
      </c>
      <c r="DF271" s="9" t="str">
        <f>IFERROR(VLOOKUP($A271,'SS2020'!$A:$AB,27,0),"")</f>
        <v/>
      </c>
      <c r="DG271" s="39" t="str">
        <f>IFERROR(VLOOKUP(A271,'GSW2020'!A:D,4,0),"")</f>
        <v/>
      </c>
      <c r="DH271" s="9" t="str">
        <f>IFERROR(VLOOKUP(A271,'GSW2020'!A:E,5,0),"")</f>
        <v/>
      </c>
      <c r="DI271" s="9">
        <f t="shared" si="184"/>
        <v>1</v>
      </c>
      <c r="DJ271" s="9">
        <f t="shared" si="185"/>
        <v>0</v>
      </c>
      <c r="DK271" s="9" t="str">
        <f>IFERROR(IF(INDEX('FSI2020 Results'!A:A,MATCH('Country characteristics'!A271,'FSI2020 Results'!B:B,0))&lt;11,1,0),"")</f>
        <v/>
      </c>
      <c r="DL271" s="9" t="str">
        <f>IFERROR(IF(INDEX('FSI2020 Results'!A:A,MATCH('Country characteristics'!A271,'FSI2020 Results'!B:B,0))&lt;16,1,0),"")</f>
        <v/>
      </c>
      <c r="DM271" s="10">
        <f t="shared" si="186"/>
        <v>0</v>
      </c>
      <c r="DN271" s="9">
        <f t="shared" si="187"/>
        <v>0</v>
      </c>
      <c r="DO271" s="9">
        <f t="shared" si="188"/>
        <v>0</v>
      </c>
      <c r="DP271" s="10">
        <f t="shared" si="189"/>
        <v>0</v>
      </c>
      <c r="DQ271" s="9">
        <f t="shared" si="190"/>
        <v>0</v>
      </c>
      <c r="DR271" s="9">
        <f t="shared" si="191"/>
        <v>0</v>
      </c>
      <c r="DS271" s="9">
        <f t="shared" si="192"/>
        <v>0</v>
      </c>
      <c r="DT271" s="10">
        <f t="shared" si="193"/>
        <v>0</v>
      </c>
      <c r="DU271" s="10">
        <f t="shared" si="194"/>
        <v>0</v>
      </c>
      <c r="DV271" s="9">
        <f t="shared" si="195"/>
        <v>0</v>
      </c>
      <c r="DW271" s="9">
        <f t="shared" si="196"/>
        <v>0</v>
      </c>
      <c r="DX271" s="9">
        <f t="shared" si="197"/>
        <v>0</v>
      </c>
      <c r="DY271" s="10">
        <f t="shared" si="198"/>
        <v>0</v>
      </c>
      <c r="DZ271" s="9">
        <f t="shared" si="199"/>
        <v>0</v>
      </c>
      <c r="EA271" s="10">
        <f t="shared" si="200"/>
        <v>0</v>
      </c>
      <c r="EB271" s="9">
        <f t="shared" si="201"/>
        <v>0</v>
      </c>
      <c r="EC271" s="9">
        <f t="shared" si="202"/>
        <v>1</v>
      </c>
      <c r="ED271" s="9">
        <f t="shared" si="203"/>
        <v>1</v>
      </c>
      <c r="EE271" s="9">
        <f t="shared" si="204"/>
        <v>0</v>
      </c>
      <c r="EF271" s="9">
        <v>1</v>
      </c>
      <c r="EG271" s="9">
        <f t="shared" si="205"/>
        <v>0</v>
      </c>
      <c r="EH271" s="9">
        <f t="shared" si="206"/>
        <v>0</v>
      </c>
      <c r="EI271" s="9">
        <f t="shared" si="207"/>
        <v>0</v>
      </c>
      <c r="EJ271" s="9">
        <f t="shared" si="208"/>
        <v>0</v>
      </c>
      <c r="EK271" s="9">
        <f t="shared" si="209"/>
        <v>0</v>
      </c>
      <c r="EL271" s="9">
        <f t="shared" si="210"/>
        <v>0</v>
      </c>
      <c r="EM271" s="9">
        <f t="shared" si="211"/>
        <v>0</v>
      </c>
      <c r="EN271" s="9">
        <f t="shared" si="212"/>
        <v>0</v>
      </c>
      <c r="EO271" s="9">
        <f t="shared" si="213"/>
        <v>0</v>
      </c>
      <c r="EP271" s="9">
        <f t="shared" si="214"/>
        <v>0</v>
      </c>
      <c r="EQ271" s="9">
        <f t="shared" si="215"/>
        <v>0</v>
      </c>
      <c r="ER271" s="9">
        <f t="shared" si="216"/>
        <v>0</v>
      </c>
      <c r="ES271" s="9">
        <f t="shared" si="217"/>
        <v>0</v>
      </c>
      <c r="ET271" s="10">
        <f t="shared" si="218"/>
        <v>0</v>
      </c>
      <c r="EU271" s="10">
        <f t="shared" si="219"/>
        <v>0</v>
      </c>
      <c r="EV271" s="10">
        <f t="shared" si="220"/>
        <v>0</v>
      </c>
      <c r="EW271" s="10">
        <f t="shared" si="221"/>
        <v>0</v>
      </c>
      <c r="EX271" s="10">
        <f t="shared" si="222"/>
        <v>0</v>
      </c>
      <c r="EY271" s="10">
        <f t="shared" si="223"/>
        <v>0</v>
      </c>
      <c r="EZ271" s="10">
        <f t="shared" si="224"/>
        <v>0</v>
      </c>
      <c r="FA271" s="10">
        <f t="shared" si="225"/>
        <v>0</v>
      </c>
      <c r="FB271" s="10">
        <f t="shared" si="226"/>
        <v>0</v>
      </c>
      <c r="FC271" s="10">
        <f t="shared" si="227"/>
        <v>0</v>
      </c>
      <c r="FD271" s="10">
        <f t="shared" si="228"/>
        <v>0</v>
      </c>
      <c r="FE271" s="10">
        <f t="shared" si="229"/>
        <v>0</v>
      </c>
    </row>
    <row r="272" spans="1:161">
      <c r="A272" t="s">
        <v>630</v>
      </c>
      <c r="D272">
        <v>0</v>
      </c>
      <c r="E272">
        <v>0</v>
      </c>
      <c r="F272" t="s">
        <v>631</v>
      </c>
      <c r="G272" t="s">
        <v>632</v>
      </c>
      <c r="H272" t="s">
        <v>630</v>
      </c>
      <c r="I272" s="8">
        <v>1</v>
      </c>
      <c r="J272" s="7" t="s">
        <v>1135</v>
      </c>
      <c r="K272" s="7" t="s">
        <v>1128</v>
      </c>
      <c r="L272" s="8">
        <v>0</v>
      </c>
      <c r="M272" s="8">
        <v>0</v>
      </c>
      <c r="N272" s="8">
        <v>0</v>
      </c>
      <c r="O272" s="8">
        <v>1</v>
      </c>
      <c r="P272" s="8">
        <v>0</v>
      </c>
      <c r="Q272" s="8">
        <v>0</v>
      </c>
      <c r="R272" s="8">
        <v>0</v>
      </c>
      <c r="S272" s="8">
        <v>0</v>
      </c>
      <c r="T272" s="8">
        <v>0</v>
      </c>
      <c r="U272" s="8">
        <v>0</v>
      </c>
      <c r="V272" s="8">
        <v>0</v>
      </c>
      <c r="W272" s="8">
        <v>0</v>
      </c>
      <c r="X272" s="8">
        <v>0</v>
      </c>
      <c r="Y272" s="8">
        <v>0</v>
      </c>
      <c r="Z272" s="8">
        <v>0</v>
      </c>
      <c r="AA272" s="8">
        <v>0</v>
      </c>
      <c r="AB272" s="7" t="s">
        <v>1135</v>
      </c>
      <c r="AC272" s="1">
        <v>1</v>
      </c>
      <c r="AD272" s="1">
        <v>0</v>
      </c>
      <c r="AE272" s="7" t="s">
        <v>1136</v>
      </c>
      <c r="AF272" s="8">
        <v>26720073436</v>
      </c>
      <c r="AG272" s="8"/>
      <c r="AH272" s="7" t="s">
        <v>896</v>
      </c>
      <c r="AI272" s="8"/>
      <c r="AJ272" s="8"/>
      <c r="AK272" s="8"/>
      <c r="AL272" s="8"/>
      <c r="AM272" s="8"/>
      <c r="AN272" s="8"/>
      <c r="AO272" s="36" t="s">
        <v>896</v>
      </c>
      <c r="AP272" s="36" t="s">
        <v>896</v>
      </c>
      <c r="AQ272" s="36" t="s">
        <v>896</v>
      </c>
      <c r="AR272" s="36" t="s">
        <v>896</v>
      </c>
      <c r="AS272" s="36" t="s">
        <v>896</v>
      </c>
      <c r="AT272" s="36" t="s">
        <v>896</v>
      </c>
      <c r="AU272" s="36" t="s">
        <v>896</v>
      </c>
      <c r="AV272" s="36" t="s">
        <v>896</v>
      </c>
      <c r="AW272" s="36" t="s">
        <v>896</v>
      </c>
      <c r="AX272" s="36" t="s">
        <v>896</v>
      </c>
      <c r="AY272" s="36" t="s">
        <v>896</v>
      </c>
      <c r="AZ272" s="36" t="s">
        <v>896</v>
      </c>
      <c r="BA272" s="36" t="s">
        <v>896</v>
      </c>
      <c r="BB272" s="36" t="s">
        <v>896</v>
      </c>
      <c r="BC272" s="36" t="s">
        <v>896</v>
      </c>
      <c r="BD272" s="36" t="s">
        <v>896</v>
      </c>
      <c r="BE272" s="36" t="s">
        <v>896</v>
      </c>
      <c r="BF272" s="36" t="s">
        <v>896</v>
      </c>
      <c r="BG272" s="36" t="s">
        <v>896</v>
      </c>
      <c r="BH272" s="36" t="s">
        <v>896</v>
      </c>
      <c r="BI272" s="36" t="s">
        <v>896</v>
      </c>
      <c r="BJ272" s="36" t="s">
        <v>896</v>
      </c>
      <c r="BK272" s="36" t="s">
        <v>896</v>
      </c>
      <c r="BL272" s="36" t="s">
        <v>896</v>
      </c>
      <c r="BM272" s="8">
        <v>4.9900001613423228E-5</v>
      </c>
      <c r="BN272" s="8" t="s">
        <v>896</v>
      </c>
      <c r="BO272" t="s">
        <v>630</v>
      </c>
      <c r="BP272" s="8">
        <v>0</v>
      </c>
      <c r="BQ272" s="8">
        <v>0</v>
      </c>
      <c r="BR272" s="8">
        <v>0</v>
      </c>
      <c r="BS272" s="8">
        <v>0</v>
      </c>
      <c r="BT272" s="8"/>
      <c r="BU272" s="8"/>
      <c r="BV272" s="8"/>
      <c r="BW272" s="8"/>
      <c r="BX272" s="8">
        <v>2.4664504175781686E-4</v>
      </c>
      <c r="BY272" s="8"/>
      <c r="BZ272" s="8">
        <v>7</v>
      </c>
      <c r="CA272" s="7" t="s">
        <v>896</v>
      </c>
      <c r="CB272" s="8">
        <v>26720073436</v>
      </c>
      <c r="CC272" s="8">
        <v>492.72193908691406</v>
      </c>
      <c r="CD272" s="8"/>
      <c r="CE272" s="8"/>
      <c r="CF272" s="8">
        <v>0.34999999403953552</v>
      </c>
      <c r="CG272" s="8">
        <v>3644669.8908784301</v>
      </c>
      <c r="CH272" s="8">
        <v>0</v>
      </c>
      <c r="CI272" s="8" t="s">
        <v>1014</v>
      </c>
      <c r="CJ272" s="8">
        <v>0</v>
      </c>
      <c r="CK272" s="8">
        <v>0</v>
      </c>
      <c r="CL272" s="8">
        <v>0</v>
      </c>
      <c r="CM272" s="8">
        <v>0</v>
      </c>
      <c r="CN272" s="8">
        <v>0</v>
      </c>
      <c r="CO272" s="8">
        <v>0</v>
      </c>
      <c r="CP272" s="8">
        <v>0</v>
      </c>
      <c r="CQ272" s="8">
        <v>0</v>
      </c>
      <c r="CR272" s="8">
        <v>0</v>
      </c>
      <c r="CS272" s="8">
        <v>0</v>
      </c>
      <c r="CT272" s="8">
        <v>1</v>
      </c>
      <c r="CU272" s="8">
        <v>0</v>
      </c>
      <c r="CV272" s="8">
        <v>0</v>
      </c>
      <c r="CW272" s="8">
        <v>0</v>
      </c>
      <c r="CX272" s="8">
        <v>0</v>
      </c>
      <c r="CY272" s="8">
        <v>0</v>
      </c>
      <c r="CZ272" s="9" t="str">
        <f>IFERROR(VLOOKUP(A272,'FSI2020 Results'!B:H,4,0),"")</f>
        <v/>
      </c>
      <c r="DA272" s="9" t="str">
        <f>IFERROR(VLOOKUP(A272,'FSI2020 Results'!B:H,5,0),"")</f>
        <v/>
      </c>
      <c r="DB272" s="9" t="str">
        <f>IFERROR(VLOOKUP(A272,'FSI2020 Results'!B:H,6,0),"")</f>
        <v/>
      </c>
      <c r="DC272" s="9" t="str">
        <f>IFERROR(VLOOKUP($A272,'SS2020'!$A:$AB,24,0),"")</f>
        <v/>
      </c>
      <c r="DD272" s="9" t="str">
        <f>IFERROR(VLOOKUP($A272,'SS2020'!$A:$AB,25,0),"")</f>
        <v/>
      </c>
      <c r="DE272" s="9" t="str">
        <f>IFERROR(VLOOKUP($A272,'SS2020'!$A:$AB,26,0),"")</f>
        <v/>
      </c>
      <c r="DF272" s="9" t="str">
        <f>IFERROR(VLOOKUP($A272,'SS2020'!$A:$AB,27,0),"")</f>
        <v/>
      </c>
      <c r="DG272" s="39">
        <f>IFERROR(VLOOKUP(A272,'GSW2020'!A:D,4,0),"")</f>
        <v>6.9529187385342084E-6</v>
      </c>
      <c r="DH272" s="9">
        <f>IFERROR(VLOOKUP(A272,'GSW2020'!A:E,5,0),"")</f>
        <v>3644670</v>
      </c>
      <c r="DI272" s="9">
        <f t="shared" si="184"/>
        <v>1</v>
      </c>
      <c r="DJ272" s="9">
        <f t="shared" si="185"/>
        <v>0</v>
      </c>
      <c r="DK272" s="9" t="str">
        <f>IFERROR(IF(INDEX('FSI2020 Results'!A:A,MATCH('Country characteristics'!A272,'FSI2020 Results'!B:B,0))&lt;11,1,0),"")</f>
        <v/>
      </c>
      <c r="DL272" s="9" t="str">
        <f>IFERROR(IF(INDEX('FSI2020 Results'!A:A,MATCH('Country characteristics'!A272,'FSI2020 Results'!B:B,0))&lt;16,1,0),"")</f>
        <v/>
      </c>
      <c r="DM272" s="10">
        <f t="shared" si="186"/>
        <v>0</v>
      </c>
      <c r="DN272" s="9">
        <f t="shared" si="187"/>
        <v>0</v>
      </c>
      <c r="DO272" s="9">
        <f t="shared" si="188"/>
        <v>0</v>
      </c>
      <c r="DP272" s="10">
        <f t="shared" si="189"/>
        <v>0</v>
      </c>
      <c r="DQ272" s="9">
        <f t="shared" si="190"/>
        <v>0</v>
      </c>
      <c r="DR272" s="9">
        <f t="shared" si="191"/>
        <v>0</v>
      </c>
      <c r="DS272" s="9">
        <f t="shared" si="192"/>
        <v>0</v>
      </c>
      <c r="DT272" s="10">
        <f t="shared" si="193"/>
        <v>0</v>
      </c>
      <c r="DU272" s="10">
        <f t="shared" si="194"/>
        <v>0</v>
      </c>
      <c r="DV272" s="9">
        <f t="shared" si="195"/>
        <v>0</v>
      </c>
      <c r="DW272" s="9">
        <f t="shared" si="196"/>
        <v>0</v>
      </c>
      <c r="DX272" s="9">
        <f t="shared" si="197"/>
        <v>0</v>
      </c>
      <c r="DY272" s="10">
        <f t="shared" si="198"/>
        <v>0</v>
      </c>
      <c r="DZ272" s="9">
        <f t="shared" si="199"/>
        <v>0</v>
      </c>
      <c r="EA272" s="10">
        <f t="shared" si="200"/>
        <v>0</v>
      </c>
      <c r="EB272" s="9">
        <f t="shared" si="201"/>
        <v>0</v>
      </c>
      <c r="EC272" s="9">
        <f t="shared" si="202"/>
        <v>1</v>
      </c>
      <c r="ED272" s="9">
        <f t="shared" si="203"/>
        <v>1</v>
      </c>
      <c r="EE272" s="9">
        <f t="shared" si="204"/>
        <v>0</v>
      </c>
      <c r="EF272" s="9">
        <v>1</v>
      </c>
      <c r="EG272" s="9">
        <f t="shared" si="205"/>
        <v>0</v>
      </c>
      <c r="EH272" s="9">
        <f t="shared" si="206"/>
        <v>0</v>
      </c>
      <c r="EI272" s="9">
        <f t="shared" si="207"/>
        <v>0</v>
      </c>
      <c r="EJ272" s="9">
        <f t="shared" si="208"/>
        <v>0</v>
      </c>
      <c r="EK272" s="9">
        <f t="shared" si="209"/>
        <v>1</v>
      </c>
      <c r="EL272" s="9">
        <f t="shared" si="210"/>
        <v>0</v>
      </c>
      <c r="EM272" s="9">
        <f t="shared" si="211"/>
        <v>0</v>
      </c>
      <c r="EN272" s="9">
        <f t="shared" si="212"/>
        <v>1</v>
      </c>
      <c r="EO272" s="9">
        <f t="shared" si="213"/>
        <v>0</v>
      </c>
      <c r="EP272" s="9">
        <f t="shared" si="214"/>
        <v>0</v>
      </c>
      <c r="EQ272" s="9">
        <f t="shared" si="215"/>
        <v>1</v>
      </c>
      <c r="ER272" s="9">
        <f t="shared" si="216"/>
        <v>0</v>
      </c>
      <c r="ES272" s="9">
        <f t="shared" si="217"/>
        <v>0</v>
      </c>
      <c r="ET272" s="10">
        <f t="shared" si="218"/>
        <v>0</v>
      </c>
      <c r="EU272" s="10">
        <f t="shared" si="219"/>
        <v>0</v>
      </c>
      <c r="EV272" s="10">
        <f t="shared" si="220"/>
        <v>0</v>
      </c>
      <c r="EW272" s="10">
        <f t="shared" si="221"/>
        <v>0</v>
      </c>
      <c r="EX272" s="10">
        <f t="shared" si="222"/>
        <v>0</v>
      </c>
      <c r="EY272" s="10">
        <f t="shared" si="223"/>
        <v>0</v>
      </c>
      <c r="EZ272" s="10">
        <f t="shared" si="224"/>
        <v>1</v>
      </c>
      <c r="FA272" s="10">
        <f t="shared" si="225"/>
        <v>0</v>
      </c>
      <c r="FB272" s="10">
        <f t="shared" si="226"/>
        <v>0</v>
      </c>
      <c r="FC272" s="10">
        <f t="shared" si="227"/>
        <v>0</v>
      </c>
      <c r="FD272" s="10">
        <f t="shared" si="228"/>
        <v>0</v>
      </c>
      <c r="FE272" s="10">
        <f t="shared" si="229"/>
        <v>0</v>
      </c>
    </row>
    <row r="273" spans="1:161">
      <c r="A273" s="7" t="s">
        <v>954</v>
      </c>
      <c r="D273">
        <v>0</v>
      </c>
      <c r="E273">
        <v>0</v>
      </c>
      <c r="F273" s="7" t="s">
        <v>955</v>
      </c>
      <c r="H273" s="7" t="s">
        <v>954</v>
      </c>
      <c r="I273" s="8"/>
      <c r="J273" s="7" t="s">
        <v>896</v>
      </c>
      <c r="K273" s="7" t="s">
        <v>896</v>
      </c>
      <c r="L273" s="8">
        <v>0</v>
      </c>
      <c r="M273" s="8">
        <v>0</v>
      </c>
      <c r="N273" s="8">
        <v>0</v>
      </c>
      <c r="O273" s="8">
        <v>0</v>
      </c>
      <c r="P273" s="8">
        <v>0</v>
      </c>
      <c r="Q273" s="8">
        <v>0</v>
      </c>
      <c r="R273" s="8">
        <v>0</v>
      </c>
      <c r="S273" s="8">
        <v>0</v>
      </c>
      <c r="T273" s="8">
        <v>0</v>
      </c>
      <c r="U273" s="8">
        <v>0</v>
      </c>
      <c r="V273" s="8">
        <v>0</v>
      </c>
      <c r="W273" s="8">
        <v>0</v>
      </c>
      <c r="X273" s="8">
        <v>0</v>
      </c>
      <c r="Y273" s="8">
        <v>0</v>
      </c>
      <c r="Z273" s="8">
        <v>0</v>
      </c>
      <c r="AA273" s="8">
        <v>0</v>
      </c>
      <c r="AB273" s="7" t="s">
        <v>896</v>
      </c>
      <c r="AC273" s="1">
        <v>0</v>
      </c>
      <c r="AD273" s="1">
        <v>0</v>
      </c>
      <c r="AE273" s="7" t="s">
        <v>896</v>
      </c>
      <c r="AF273" s="8"/>
      <c r="AG273" s="8"/>
      <c r="AH273" s="7" t="s">
        <v>896</v>
      </c>
      <c r="AI273" s="8"/>
      <c r="AJ273" s="8"/>
      <c r="AK273" s="8"/>
      <c r="AL273" s="8"/>
      <c r="AM273" s="8"/>
      <c r="AN273" s="8"/>
      <c r="AO273" s="36" t="s">
        <v>896</v>
      </c>
      <c r="AP273" s="36" t="s">
        <v>896</v>
      </c>
      <c r="AQ273" s="36" t="s">
        <v>896</v>
      </c>
      <c r="AR273" s="36" t="s">
        <v>896</v>
      </c>
      <c r="AS273" s="36" t="s">
        <v>896</v>
      </c>
      <c r="AT273" s="36" t="s">
        <v>896</v>
      </c>
      <c r="AU273" s="36" t="s">
        <v>896</v>
      </c>
      <c r="AV273" s="36" t="s">
        <v>896</v>
      </c>
      <c r="AW273" s="36" t="s">
        <v>896</v>
      </c>
      <c r="AX273" s="36" t="s">
        <v>896</v>
      </c>
      <c r="AY273" s="36" t="s">
        <v>896</v>
      </c>
      <c r="AZ273" s="36" t="s">
        <v>896</v>
      </c>
      <c r="BA273" s="36" t="s">
        <v>896</v>
      </c>
      <c r="BB273" s="36" t="s">
        <v>896</v>
      </c>
      <c r="BC273" s="36" t="s">
        <v>896</v>
      </c>
      <c r="BD273" s="36" t="s">
        <v>896</v>
      </c>
      <c r="BE273" s="36" t="s">
        <v>896</v>
      </c>
      <c r="BF273" s="36" t="s">
        <v>896</v>
      </c>
      <c r="BG273" s="36" t="s">
        <v>896</v>
      </c>
      <c r="BH273" s="36" t="s">
        <v>896</v>
      </c>
      <c r="BI273" s="36" t="s">
        <v>896</v>
      </c>
      <c r="BJ273" s="36" t="s">
        <v>896</v>
      </c>
      <c r="BK273" s="36" t="s">
        <v>896</v>
      </c>
      <c r="BL273" s="36" t="s">
        <v>896</v>
      </c>
      <c r="BM273" s="8"/>
      <c r="BN273" s="8" t="s">
        <v>896</v>
      </c>
      <c r="BO273" s="7" t="s">
        <v>954</v>
      </c>
      <c r="BP273" s="8">
        <v>0</v>
      </c>
      <c r="BQ273" s="8">
        <v>0</v>
      </c>
      <c r="BR273" s="8"/>
      <c r="BS273" s="8">
        <v>0</v>
      </c>
      <c r="BT273" s="8"/>
      <c r="BU273" s="8"/>
      <c r="BV273" s="8"/>
      <c r="BW273" s="8"/>
      <c r="BX273" s="8"/>
      <c r="BY273" s="8"/>
      <c r="BZ273" s="8"/>
      <c r="CA273" s="7" t="s">
        <v>896</v>
      </c>
      <c r="CB273" s="8">
        <v>1391109042</v>
      </c>
      <c r="CC273" s="8"/>
      <c r="CD273" s="8"/>
      <c r="CE273" s="8"/>
      <c r="CF273" s="8"/>
      <c r="CG273" s="8"/>
      <c r="CH273" s="8">
        <v>0</v>
      </c>
      <c r="CI273" s="8" t="s">
        <v>896</v>
      </c>
      <c r="CJ273" s="8" t="s">
        <v>896</v>
      </c>
      <c r="CK273" s="8" t="s">
        <v>896</v>
      </c>
      <c r="CL273" s="8" t="s">
        <v>896</v>
      </c>
      <c r="CM273" s="8" t="s">
        <v>896</v>
      </c>
      <c r="CN273" s="8" t="s">
        <v>896</v>
      </c>
      <c r="CO273" s="8" t="s">
        <v>896</v>
      </c>
      <c r="CP273" s="8" t="s">
        <v>896</v>
      </c>
      <c r="CQ273" s="8" t="s">
        <v>896</v>
      </c>
      <c r="CR273" s="8" t="s">
        <v>896</v>
      </c>
      <c r="CS273" s="8" t="s">
        <v>896</v>
      </c>
      <c r="CT273" s="8" t="s">
        <v>896</v>
      </c>
      <c r="CU273" s="8" t="s">
        <v>896</v>
      </c>
      <c r="CV273" s="8" t="s">
        <v>896</v>
      </c>
      <c r="CW273" s="8" t="s">
        <v>896</v>
      </c>
      <c r="CX273" s="8" t="s">
        <v>896</v>
      </c>
      <c r="CY273" s="8" t="s">
        <v>896</v>
      </c>
      <c r="CZ273" s="9" t="str">
        <f>IFERROR(VLOOKUP(A273,'FSI2020 Results'!B:H,4,0),"")</f>
        <v/>
      </c>
      <c r="DA273" s="9" t="str">
        <f>IFERROR(VLOOKUP(A273,'FSI2020 Results'!B:H,5,0),"")</f>
        <v/>
      </c>
      <c r="DB273" s="9" t="str">
        <f>IFERROR(VLOOKUP(A273,'FSI2020 Results'!B:H,6,0),"")</f>
        <v/>
      </c>
      <c r="DC273" s="9" t="str">
        <f>IFERROR(VLOOKUP($A273,'SS2020'!$A:$AB,24,0),"")</f>
        <v/>
      </c>
      <c r="DD273" s="9" t="str">
        <f>IFERROR(VLOOKUP($A273,'SS2020'!$A:$AB,25,0),"")</f>
        <v/>
      </c>
      <c r="DE273" s="9" t="str">
        <f>IFERROR(VLOOKUP($A273,'SS2020'!$A:$AB,26,0),"")</f>
        <v/>
      </c>
      <c r="DF273" s="9" t="str">
        <f>IFERROR(VLOOKUP($A273,'SS2020'!$A:$AB,27,0),"")</f>
        <v/>
      </c>
      <c r="DG273" s="39" t="str">
        <f>IFERROR(VLOOKUP(A273,'GSW2020'!A:D,4,0),"")</f>
        <v/>
      </c>
      <c r="DH273" s="9" t="str">
        <f>IFERROR(VLOOKUP(A273,'GSW2020'!A:E,5,0),"")</f>
        <v/>
      </c>
      <c r="DI273" s="9">
        <f t="shared" si="184"/>
        <v>1</v>
      </c>
      <c r="DJ273" s="9">
        <f t="shared" si="185"/>
        <v>0</v>
      </c>
      <c r="DK273" s="9" t="str">
        <f>IFERROR(IF(INDEX('FSI2020 Results'!A:A,MATCH('Country characteristics'!A273,'FSI2020 Results'!B:B,0))&lt;11,1,0),"")</f>
        <v/>
      </c>
      <c r="DL273" s="9" t="str">
        <f>IFERROR(IF(INDEX('FSI2020 Results'!A:A,MATCH('Country characteristics'!A273,'FSI2020 Results'!B:B,0))&lt;16,1,0),"")</f>
        <v/>
      </c>
      <c r="DM273" s="10">
        <f t="shared" si="186"/>
        <v>0</v>
      </c>
      <c r="DN273" s="9">
        <f t="shared" si="187"/>
        <v>0</v>
      </c>
      <c r="DO273" s="9">
        <f t="shared" si="188"/>
        <v>0</v>
      </c>
      <c r="DP273" s="10">
        <f t="shared" si="189"/>
        <v>0</v>
      </c>
      <c r="DQ273" s="9">
        <f t="shared" si="190"/>
        <v>0</v>
      </c>
      <c r="DR273" s="9">
        <f t="shared" si="191"/>
        <v>0</v>
      </c>
      <c r="DS273" s="9">
        <f t="shared" si="192"/>
        <v>0</v>
      </c>
      <c r="DT273" s="10">
        <f t="shared" si="193"/>
        <v>0</v>
      </c>
      <c r="DU273" s="10">
        <f t="shared" si="194"/>
        <v>0</v>
      </c>
      <c r="DV273" s="9">
        <f t="shared" si="195"/>
        <v>0</v>
      </c>
      <c r="DW273" s="9">
        <f t="shared" si="196"/>
        <v>0</v>
      </c>
      <c r="DX273" s="9">
        <f t="shared" si="197"/>
        <v>0</v>
      </c>
      <c r="DY273" s="10">
        <f t="shared" si="198"/>
        <v>0</v>
      </c>
      <c r="DZ273" s="9">
        <f t="shared" si="199"/>
        <v>0</v>
      </c>
      <c r="EA273" s="10">
        <f t="shared" si="200"/>
        <v>0</v>
      </c>
      <c r="EB273" s="9">
        <f t="shared" si="201"/>
        <v>0</v>
      </c>
      <c r="EC273" s="9">
        <f t="shared" si="202"/>
        <v>1</v>
      </c>
      <c r="ED273" s="9">
        <f t="shared" si="203"/>
        <v>1</v>
      </c>
      <c r="EE273" s="9">
        <f t="shared" si="204"/>
        <v>0</v>
      </c>
      <c r="EF273" s="9">
        <v>1</v>
      </c>
      <c r="EG273" s="9">
        <f t="shared" si="205"/>
        <v>0</v>
      </c>
      <c r="EH273" s="9">
        <f t="shared" si="206"/>
        <v>0</v>
      </c>
      <c r="EI273" s="9">
        <f t="shared" si="207"/>
        <v>0</v>
      </c>
      <c r="EJ273" s="9">
        <f t="shared" si="208"/>
        <v>0</v>
      </c>
      <c r="EK273" s="9">
        <f t="shared" si="209"/>
        <v>0</v>
      </c>
      <c r="EL273" s="9">
        <f t="shared" si="210"/>
        <v>0</v>
      </c>
      <c r="EM273" s="9">
        <f t="shared" si="211"/>
        <v>0</v>
      </c>
      <c r="EN273" s="9">
        <f t="shared" si="212"/>
        <v>0</v>
      </c>
      <c r="EO273" s="9">
        <f t="shared" si="213"/>
        <v>0</v>
      </c>
      <c r="EP273" s="9">
        <f t="shared" si="214"/>
        <v>0</v>
      </c>
      <c r="EQ273" s="9">
        <f t="shared" si="215"/>
        <v>0</v>
      </c>
      <c r="ER273" s="9">
        <f t="shared" si="216"/>
        <v>0</v>
      </c>
      <c r="ES273" s="9">
        <f t="shared" si="217"/>
        <v>0</v>
      </c>
      <c r="ET273" s="10" t="str">
        <f t="shared" si="218"/>
        <v/>
      </c>
      <c r="EU273" s="10" t="str">
        <f t="shared" si="219"/>
        <v/>
      </c>
      <c r="EV273" s="10" t="str">
        <f t="shared" si="220"/>
        <v/>
      </c>
      <c r="EW273" s="10" t="str">
        <f t="shared" si="221"/>
        <v/>
      </c>
      <c r="EX273" s="10" t="str">
        <f t="shared" si="222"/>
        <v/>
      </c>
      <c r="EY273" s="10" t="str">
        <f t="shared" si="223"/>
        <v/>
      </c>
      <c r="EZ273" s="10" t="str">
        <f t="shared" si="224"/>
        <v/>
      </c>
      <c r="FA273" s="10" t="str">
        <f t="shared" si="225"/>
        <v/>
      </c>
      <c r="FB273" s="10" t="str">
        <f t="shared" si="226"/>
        <v/>
      </c>
      <c r="FC273" s="10" t="str">
        <f t="shared" si="227"/>
        <v/>
      </c>
      <c r="FD273" s="10" t="str">
        <f t="shared" si="228"/>
        <v/>
      </c>
      <c r="FE273" s="10" t="str">
        <f t="shared" si="229"/>
        <v/>
      </c>
    </row>
    <row r="274" spans="1:161">
      <c r="A274" t="s">
        <v>633</v>
      </c>
      <c r="D274">
        <v>0</v>
      </c>
      <c r="E274">
        <v>0</v>
      </c>
      <c r="F274" t="s">
        <v>634</v>
      </c>
      <c r="G274" t="s">
        <v>635</v>
      </c>
      <c r="H274" t="s">
        <v>633</v>
      </c>
      <c r="I274" s="8">
        <v>1</v>
      </c>
      <c r="J274" s="7" t="s">
        <v>1135</v>
      </c>
      <c r="K274" s="7" t="s">
        <v>1128</v>
      </c>
      <c r="L274" s="8">
        <v>0</v>
      </c>
      <c r="M274" s="8">
        <v>0</v>
      </c>
      <c r="N274" s="8">
        <v>0</v>
      </c>
      <c r="O274" s="8">
        <v>0</v>
      </c>
      <c r="P274" s="8">
        <v>0</v>
      </c>
      <c r="Q274" s="8">
        <v>0</v>
      </c>
      <c r="R274" s="8">
        <v>0</v>
      </c>
      <c r="S274" s="8">
        <v>0</v>
      </c>
      <c r="T274" s="8">
        <v>0</v>
      </c>
      <c r="U274" s="8">
        <v>0</v>
      </c>
      <c r="V274" s="8">
        <v>0</v>
      </c>
      <c r="W274" s="8">
        <v>0</v>
      </c>
      <c r="X274" s="8">
        <v>0</v>
      </c>
      <c r="Y274" s="8">
        <v>0</v>
      </c>
      <c r="Z274" s="8">
        <v>0</v>
      </c>
      <c r="AA274" s="8">
        <v>0</v>
      </c>
      <c r="AB274" s="7" t="s">
        <v>1135</v>
      </c>
      <c r="AC274" s="1">
        <v>1</v>
      </c>
      <c r="AD274" s="1">
        <v>0</v>
      </c>
      <c r="AE274" s="7" t="s">
        <v>1166</v>
      </c>
      <c r="AF274" s="8">
        <v>31000519447</v>
      </c>
      <c r="AG274" s="8"/>
      <c r="AH274" s="7" t="s">
        <v>896</v>
      </c>
      <c r="AI274" s="8"/>
      <c r="AJ274" s="8"/>
      <c r="AK274" s="8"/>
      <c r="AL274" s="8"/>
      <c r="AM274" s="8"/>
      <c r="AN274" s="8"/>
      <c r="AO274" s="36" t="s">
        <v>896</v>
      </c>
      <c r="AP274" s="36" t="s">
        <v>896</v>
      </c>
      <c r="AQ274" s="36" t="s">
        <v>896</v>
      </c>
      <c r="AR274" s="36" t="s">
        <v>896</v>
      </c>
      <c r="AS274" s="36" t="s">
        <v>896</v>
      </c>
      <c r="AT274" s="36" t="s">
        <v>896</v>
      </c>
      <c r="AU274" s="36" t="s">
        <v>896</v>
      </c>
      <c r="AV274" s="36" t="s">
        <v>896</v>
      </c>
      <c r="AW274" s="36" t="s">
        <v>896</v>
      </c>
      <c r="AX274" s="36" t="s">
        <v>896</v>
      </c>
      <c r="AY274" s="36" t="s">
        <v>896</v>
      </c>
      <c r="AZ274" s="36" t="s">
        <v>896</v>
      </c>
      <c r="BA274" s="36" t="s">
        <v>896</v>
      </c>
      <c r="BB274" s="36" t="s">
        <v>896</v>
      </c>
      <c r="BC274" s="36" t="s">
        <v>896</v>
      </c>
      <c r="BD274" s="36" t="s">
        <v>896</v>
      </c>
      <c r="BE274" s="36" t="s">
        <v>896</v>
      </c>
      <c r="BF274" s="36" t="s">
        <v>896</v>
      </c>
      <c r="BG274" s="36" t="s">
        <v>896</v>
      </c>
      <c r="BH274" s="36" t="s">
        <v>896</v>
      </c>
      <c r="BI274" s="36" t="s">
        <v>896</v>
      </c>
      <c r="BJ274" s="36" t="s">
        <v>896</v>
      </c>
      <c r="BK274" s="36" t="s">
        <v>896</v>
      </c>
      <c r="BL274" s="36" t="s">
        <v>896</v>
      </c>
      <c r="BM274" s="8">
        <v>6.2700000853510574E-6</v>
      </c>
      <c r="BN274" s="8" t="s">
        <v>896</v>
      </c>
      <c r="BO274" t="s">
        <v>633</v>
      </c>
      <c r="BP274" s="8">
        <v>0</v>
      </c>
      <c r="BQ274" s="8">
        <v>0</v>
      </c>
      <c r="BR274" s="8">
        <v>0</v>
      </c>
      <c r="BS274" s="8">
        <v>0</v>
      </c>
      <c r="BT274" s="8"/>
      <c r="BU274" s="8"/>
      <c r="BV274" s="8"/>
      <c r="BW274" s="8"/>
      <c r="BX274" s="8">
        <v>4.3975808941592949E-5</v>
      </c>
      <c r="BY274" s="8"/>
      <c r="BZ274" s="8">
        <v>8</v>
      </c>
      <c r="CA274" s="7" t="s">
        <v>1143</v>
      </c>
      <c r="CB274" s="8">
        <v>31000519447</v>
      </c>
      <c r="CC274" s="8">
        <v>753.45281982421875</v>
      </c>
      <c r="CD274" s="8"/>
      <c r="CE274" s="8"/>
      <c r="CF274" s="8">
        <v>0.25</v>
      </c>
      <c r="CG274" s="8"/>
      <c r="CH274" s="8">
        <v>0</v>
      </c>
      <c r="CI274" s="8" t="s">
        <v>1014</v>
      </c>
      <c r="CJ274" s="8">
        <v>0</v>
      </c>
      <c r="CK274" s="8">
        <v>0</v>
      </c>
      <c r="CL274" s="8">
        <v>0</v>
      </c>
      <c r="CM274" s="8">
        <v>0</v>
      </c>
      <c r="CN274" s="8">
        <v>0</v>
      </c>
      <c r="CO274" s="8">
        <v>0</v>
      </c>
      <c r="CP274" s="8">
        <v>0</v>
      </c>
      <c r="CQ274" s="8">
        <v>0</v>
      </c>
      <c r="CR274" s="8">
        <v>0</v>
      </c>
      <c r="CS274" s="8">
        <v>0</v>
      </c>
      <c r="CT274" s="8">
        <v>1</v>
      </c>
      <c r="CU274" s="8">
        <v>0</v>
      </c>
      <c r="CV274" s="8">
        <v>0</v>
      </c>
      <c r="CW274" s="8">
        <v>0</v>
      </c>
      <c r="CX274" s="8">
        <v>0</v>
      </c>
      <c r="CY274" s="8">
        <v>0</v>
      </c>
      <c r="CZ274" s="9" t="str">
        <f>IFERROR(VLOOKUP(A274,'FSI2020 Results'!B:H,4,0),"")</f>
        <v/>
      </c>
      <c r="DA274" s="9" t="str">
        <f>IFERROR(VLOOKUP(A274,'FSI2020 Results'!B:H,5,0),"")</f>
        <v/>
      </c>
      <c r="DB274" s="9" t="str">
        <f>IFERROR(VLOOKUP(A274,'FSI2020 Results'!B:H,6,0),"")</f>
        <v/>
      </c>
      <c r="DC274" s="9" t="str">
        <f>IFERROR(VLOOKUP($A274,'SS2020'!$A:$AB,24,0),"")</f>
        <v/>
      </c>
      <c r="DD274" s="9" t="str">
        <f>IFERROR(VLOOKUP($A274,'SS2020'!$A:$AB,25,0),"")</f>
        <v/>
      </c>
      <c r="DE274" s="9" t="str">
        <f>IFERROR(VLOOKUP($A274,'SS2020'!$A:$AB,26,0),"")</f>
        <v/>
      </c>
      <c r="DF274" s="9" t="str">
        <f>IFERROR(VLOOKUP($A274,'SS2020'!$A:$AB,27,0),"")</f>
        <v/>
      </c>
      <c r="DG274" s="39">
        <f>IFERROR(VLOOKUP(A274,'GSW2020'!A:D,4,0),"")</f>
        <v>5.9509488892217632E-6</v>
      </c>
      <c r="DH274" s="9">
        <f>IFERROR(VLOOKUP(A274,'GSW2020'!A:E,5,0),"")</f>
        <v>3119444.5</v>
      </c>
      <c r="DI274" s="9">
        <f t="shared" si="184"/>
        <v>1</v>
      </c>
      <c r="DJ274" s="9">
        <f t="shared" si="185"/>
        <v>0</v>
      </c>
      <c r="DK274" s="9" t="str">
        <f>IFERROR(IF(INDEX('FSI2020 Results'!A:A,MATCH('Country characteristics'!A274,'FSI2020 Results'!B:B,0))&lt;11,1,0),"")</f>
        <v/>
      </c>
      <c r="DL274" s="9" t="str">
        <f>IFERROR(IF(INDEX('FSI2020 Results'!A:A,MATCH('Country characteristics'!A274,'FSI2020 Results'!B:B,0))&lt;16,1,0),"")</f>
        <v/>
      </c>
      <c r="DM274" s="10">
        <f t="shared" si="186"/>
        <v>0</v>
      </c>
      <c r="DN274" s="9">
        <f t="shared" si="187"/>
        <v>0</v>
      </c>
      <c r="DO274" s="9">
        <f t="shared" si="188"/>
        <v>0</v>
      </c>
      <c r="DP274" s="10">
        <f t="shared" si="189"/>
        <v>0</v>
      </c>
      <c r="DQ274" s="9">
        <f t="shared" si="190"/>
        <v>0</v>
      </c>
      <c r="DR274" s="9">
        <f t="shared" si="191"/>
        <v>0</v>
      </c>
      <c r="DS274" s="9">
        <f t="shared" si="192"/>
        <v>0</v>
      </c>
      <c r="DT274" s="10">
        <f t="shared" si="193"/>
        <v>0</v>
      </c>
      <c r="DU274" s="10">
        <f t="shared" si="194"/>
        <v>0</v>
      </c>
      <c r="DV274" s="9">
        <f t="shared" si="195"/>
        <v>0</v>
      </c>
      <c r="DW274" s="9">
        <f t="shared" si="196"/>
        <v>0</v>
      </c>
      <c r="DX274" s="9">
        <f t="shared" si="197"/>
        <v>0</v>
      </c>
      <c r="DY274" s="10">
        <f t="shared" si="198"/>
        <v>0</v>
      </c>
      <c r="DZ274" s="9">
        <f t="shared" si="199"/>
        <v>0</v>
      </c>
      <c r="EA274" s="10">
        <f t="shared" si="200"/>
        <v>0</v>
      </c>
      <c r="EB274" s="9">
        <f t="shared" si="201"/>
        <v>0</v>
      </c>
      <c r="EC274" s="9">
        <f t="shared" si="202"/>
        <v>1</v>
      </c>
      <c r="ED274" s="9">
        <f t="shared" si="203"/>
        <v>1</v>
      </c>
      <c r="EE274" s="9">
        <f t="shared" si="204"/>
        <v>0</v>
      </c>
      <c r="EF274" s="9">
        <v>1</v>
      </c>
      <c r="EG274" s="9">
        <f t="shared" si="205"/>
        <v>0</v>
      </c>
      <c r="EH274" s="9">
        <f t="shared" si="206"/>
        <v>0</v>
      </c>
      <c r="EI274" s="9">
        <f t="shared" si="207"/>
        <v>0</v>
      </c>
      <c r="EJ274" s="9">
        <f t="shared" si="208"/>
        <v>0</v>
      </c>
      <c r="EK274" s="9">
        <f t="shared" si="209"/>
        <v>1</v>
      </c>
      <c r="EL274" s="9">
        <f t="shared" si="210"/>
        <v>0</v>
      </c>
      <c r="EM274" s="9">
        <f t="shared" si="211"/>
        <v>0</v>
      </c>
      <c r="EN274" s="9">
        <f t="shared" si="212"/>
        <v>1</v>
      </c>
      <c r="EO274" s="9">
        <f t="shared" si="213"/>
        <v>0</v>
      </c>
      <c r="EP274" s="9">
        <f t="shared" si="214"/>
        <v>1</v>
      </c>
      <c r="EQ274" s="9">
        <f t="shared" si="215"/>
        <v>0</v>
      </c>
      <c r="ER274" s="9">
        <f t="shared" si="216"/>
        <v>0</v>
      </c>
      <c r="ES274" s="9">
        <f t="shared" si="217"/>
        <v>0</v>
      </c>
      <c r="ET274" s="10">
        <f t="shared" si="218"/>
        <v>0</v>
      </c>
      <c r="EU274" s="10">
        <f t="shared" si="219"/>
        <v>0</v>
      </c>
      <c r="EV274" s="10">
        <f t="shared" si="220"/>
        <v>0</v>
      </c>
      <c r="EW274" s="10">
        <f t="shared" si="221"/>
        <v>0</v>
      </c>
      <c r="EX274" s="10">
        <f t="shared" si="222"/>
        <v>0</v>
      </c>
      <c r="EY274" s="10">
        <f t="shared" si="223"/>
        <v>0</v>
      </c>
      <c r="EZ274" s="10">
        <f t="shared" si="224"/>
        <v>1</v>
      </c>
      <c r="FA274" s="10">
        <f t="shared" si="225"/>
        <v>0</v>
      </c>
      <c r="FB274" s="10">
        <f t="shared" si="226"/>
        <v>0</v>
      </c>
      <c r="FC274" s="10">
        <f t="shared" si="227"/>
        <v>0</v>
      </c>
      <c r="FD274" s="10">
        <f t="shared" si="228"/>
        <v>0</v>
      </c>
      <c r="FE274" s="10">
        <f t="shared" si="229"/>
        <v>0</v>
      </c>
    </row>
  </sheetData>
  <autoFilter ref="A1:FE274" xr:uid="{DC9F5492-2BF1-487F-A11F-8068C7061389}">
    <sortState xmlns:xlrd2="http://schemas.microsoft.com/office/spreadsheetml/2017/richdata2" ref="A2:FE274">
      <sortCondition descending="1" ref="E1:E274"/>
    </sortState>
  </autoFilter>
  <phoneticPr fontId="9"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AN137"/>
  <sheetViews>
    <sheetView tabSelected="1" zoomScaleNormal="100" workbookViewId="0">
      <pane xSplit="3" ySplit="2" topLeftCell="AH3" activePane="bottomRight" state="frozen"/>
      <selection pane="bottomRight" activeCell="AN4" sqref="AN4"/>
      <selection pane="bottomLeft" activeCell="A3" sqref="A3"/>
      <selection pane="topRight" activeCell="D1" sqref="D1"/>
    </sheetView>
  </sheetViews>
  <sheetFormatPr defaultColWidth="9.140625" defaultRowHeight="12.75"/>
  <cols>
    <col min="1" max="1" width="21.42578125" style="5" customWidth="1"/>
    <col min="2" max="3" width="5.7109375" style="5" bestFit="1" customWidth="1"/>
    <col min="4" max="23" width="11.85546875" style="5" customWidth="1"/>
    <col min="24" max="28" width="11.85546875" style="35" customWidth="1"/>
    <col min="29" max="16384" width="9.140625" style="5"/>
  </cols>
  <sheetData>
    <row r="1" spans="1:40" ht="12.75" customHeight="1">
      <c r="C1" s="4"/>
      <c r="D1" s="4" t="s">
        <v>416</v>
      </c>
      <c r="E1" s="4" t="s">
        <v>417</v>
      </c>
      <c r="F1" s="4" t="s">
        <v>418</v>
      </c>
      <c r="G1" s="4" t="s">
        <v>419</v>
      </c>
      <c r="H1" s="4" t="s">
        <v>420</v>
      </c>
      <c r="I1" s="4" t="s">
        <v>421</v>
      </c>
      <c r="J1" s="4" t="s">
        <v>422</v>
      </c>
      <c r="K1" s="4" t="s">
        <v>423</v>
      </c>
      <c r="L1" s="4" t="s">
        <v>424</v>
      </c>
      <c r="M1" s="4" t="s">
        <v>425</v>
      </c>
      <c r="N1" s="4" t="s">
        <v>426</v>
      </c>
      <c r="O1" s="4" t="s">
        <v>427</v>
      </c>
      <c r="P1" s="4" t="s">
        <v>428</v>
      </c>
      <c r="Q1" s="4" t="s">
        <v>429</v>
      </c>
      <c r="R1" s="4" t="s">
        <v>430</v>
      </c>
      <c r="S1" s="4" t="s">
        <v>431</v>
      </c>
      <c r="T1" s="4" t="s">
        <v>432</v>
      </c>
      <c r="U1" s="4" t="s">
        <v>433</v>
      </c>
      <c r="V1" s="4" t="s">
        <v>434</v>
      </c>
      <c r="W1" s="4" t="s">
        <v>435</v>
      </c>
      <c r="X1" s="57" t="s">
        <v>436</v>
      </c>
      <c r="Y1" s="33" t="s">
        <v>437</v>
      </c>
      <c r="Z1" s="33" t="s">
        <v>438</v>
      </c>
      <c r="AA1" s="33" t="s">
        <v>439</v>
      </c>
      <c r="AB1" s="33" t="s">
        <v>440</v>
      </c>
      <c r="AC1" s="272" t="s">
        <v>441</v>
      </c>
      <c r="AD1" s="272"/>
      <c r="AE1" s="272"/>
      <c r="AF1" s="272"/>
      <c r="AG1" s="272"/>
      <c r="AH1" s="272"/>
      <c r="AI1" s="272"/>
      <c r="AJ1" s="272"/>
      <c r="AK1" s="272"/>
      <c r="AL1" s="272"/>
      <c r="AM1" s="272"/>
    </row>
    <row r="2" spans="1:40" ht="51">
      <c r="A2" s="63" t="s">
        <v>442</v>
      </c>
      <c r="B2" s="4" t="s">
        <v>2</v>
      </c>
      <c r="C2" s="4" t="s">
        <v>3</v>
      </c>
      <c r="D2" s="11" t="s">
        <v>443</v>
      </c>
      <c r="E2" s="11" t="s">
        <v>444</v>
      </c>
      <c r="F2" s="11" t="s">
        <v>445</v>
      </c>
      <c r="G2" s="11" t="s">
        <v>446</v>
      </c>
      <c r="H2" s="11" t="s">
        <v>447</v>
      </c>
      <c r="I2" s="11" t="s">
        <v>448</v>
      </c>
      <c r="J2" s="11" t="s">
        <v>449</v>
      </c>
      <c r="K2" s="11" t="s">
        <v>450</v>
      </c>
      <c r="L2" s="11" t="s">
        <v>451</v>
      </c>
      <c r="M2" s="11" t="s">
        <v>452</v>
      </c>
      <c r="N2" s="11" t="s">
        <v>453</v>
      </c>
      <c r="O2" s="11" t="s">
        <v>454</v>
      </c>
      <c r="P2" s="11" t="s">
        <v>455</v>
      </c>
      <c r="Q2" s="11" t="s">
        <v>456</v>
      </c>
      <c r="R2" s="11" t="s">
        <v>457</v>
      </c>
      <c r="S2" s="11" t="s">
        <v>458</v>
      </c>
      <c r="T2" s="11" t="s">
        <v>459</v>
      </c>
      <c r="U2" s="11" t="s">
        <v>460</v>
      </c>
      <c r="V2" s="11" t="s">
        <v>461</v>
      </c>
      <c r="W2" s="11" t="s">
        <v>462</v>
      </c>
      <c r="X2" s="57" t="s">
        <v>463</v>
      </c>
      <c r="Y2" s="33" t="s">
        <v>464</v>
      </c>
      <c r="Z2" s="33" t="s">
        <v>465</v>
      </c>
      <c r="AA2" s="33" t="s">
        <v>466</v>
      </c>
      <c r="AB2" s="33" t="s">
        <v>467</v>
      </c>
      <c r="AC2" s="244" t="s">
        <v>468</v>
      </c>
      <c r="AD2" s="244" t="s">
        <v>469</v>
      </c>
      <c r="AE2" s="244" t="s">
        <v>470</v>
      </c>
      <c r="AF2" s="244" t="s">
        <v>471</v>
      </c>
      <c r="AG2" s="244" t="s">
        <v>472</v>
      </c>
      <c r="AH2" s="244" t="s">
        <v>473</v>
      </c>
      <c r="AI2" s="244" t="s">
        <v>474</v>
      </c>
      <c r="AJ2" s="244" t="s">
        <v>475</v>
      </c>
      <c r="AK2" s="244" t="s">
        <v>476</v>
      </c>
      <c r="AL2" s="244" t="s">
        <v>477</v>
      </c>
      <c r="AM2" s="244" t="s">
        <v>478</v>
      </c>
    </row>
    <row r="3" spans="1:40">
      <c r="A3" s="37" t="s">
        <v>377</v>
      </c>
      <c r="B3" s="37" t="s">
        <v>378</v>
      </c>
      <c r="C3" s="38" t="s">
        <v>379</v>
      </c>
      <c r="D3" s="5">
        <v>56.999999999999993</v>
      </c>
      <c r="E3" s="5">
        <v>0</v>
      </c>
      <c r="F3" s="5">
        <v>65</v>
      </c>
      <c r="G3" s="5">
        <v>50</v>
      </c>
      <c r="H3" s="5">
        <v>0</v>
      </c>
      <c r="I3" s="5">
        <v>100</v>
      </c>
      <c r="J3" s="5">
        <v>100</v>
      </c>
      <c r="K3" s="5">
        <v>100</v>
      </c>
      <c r="L3" s="5">
        <v>87.5</v>
      </c>
      <c r="M3" s="5">
        <v>100</v>
      </c>
      <c r="N3" s="5">
        <v>75</v>
      </c>
      <c r="O3" s="5">
        <v>75</v>
      </c>
      <c r="P3" s="5">
        <v>30</v>
      </c>
      <c r="Q3" s="5">
        <v>100</v>
      </c>
      <c r="R3" s="5">
        <v>50</v>
      </c>
      <c r="S3" s="5">
        <v>90</v>
      </c>
      <c r="T3" s="5">
        <v>35</v>
      </c>
      <c r="U3" s="5">
        <v>22</v>
      </c>
      <c r="V3" s="5">
        <v>0</v>
      </c>
      <c r="W3" s="5">
        <v>30</v>
      </c>
      <c r="X3" s="34">
        <f>AVERAGE(D3:W3)</f>
        <v>58.325000000000003</v>
      </c>
      <c r="Y3" s="34">
        <f>AVERAGE(D3:H3)</f>
        <v>34.4</v>
      </c>
      <c r="Z3" s="34">
        <f>AVERAGE(I3:M3)</f>
        <v>97.5</v>
      </c>
      <c r="AA3" s="34">
        <f>AVERAGE(N3:S3)</f>
        <v>70</v>
      </c>
      <c r="AB3" s="34">
        <f>AVERAGE(T3:W3)</f>
        <v>21.75</v>
      </c>
      <c r="AC3" s="245" t="str">
        <f>VLOOKUP($A3,'Country characteristics'!$A:$CQ,28,0)</f>
        <v>Europe &amp; Central Asia</v>
      </c>
      <c r="AD3" s="245" t="str">
        <f>VLOOKUP($A3,'Country characteristics'!$A:$CQ,87,0)</f>
        <v>Europe</v>
      </c>
      <c r="AE3" s="245">
        <f>VLOOKUP($A3,'Country characteristics'!$A:$CQ,92,0)</f>
        <v>0</v>
      </c>
      <c r="AF3" s="245">
        <f>VLOOKUP($A3,'Country characteristics'!$A:$CQ,91,0)</f>
        <v>0</v>
      </c>
      <c r="AG3" s="245">
        <f>VLOOKUP($A3,'Country characteristics'!$A:$CQ,88,0)</f>
        <v>0</v>
      </c>
      <c r="AH3" s="245">
        <f>VLOOKUP($A3,'Country characteristics'!$A:$CQ,93,0)</f>
        <v>0</v>
      </c>
      <c r="AI3" s="245">
        <f>VLOOKUP($A3,'Country characteristics'!$A:$CQ,89,0)</f>
        <v>0</v>
      </c>
      <c r="AJ3" s="245">
        <f>VLOOKUP($A3,'Country characteristics'!$A:$CQ,90,0)</f>
        <v>0</v>
      </c>
      <c r="AK3" s="245">
        <f>VLOOKUP($A3,'Country characteristics'!$A:$CQ,94,0)</f>
        <v>0</v>
      </c>
      <c r="AL3" s="245">
        <f>VLOOKUP($A3,'Country characteristics'!$A:$CQ,95,0)</f>
        <v>0</v>
      </c>
      <c r="AM3" s="245">
        <f>VLOOKUP($A3,'Country characteristics'!$A:$CR,96,0)</f>
        <v>0</v>
      </c>
      <c r="AN3" s="5">
        <v>100</v>
      </c>
    </row>
    <row r="4" spans="1:40">
      <c r="A4" s="37" t="s">
        <v>38</v>
      </c>
      <c r="B4" s="37" t="s">
        <v>39</v>
      </c>
      <c r="C4" s="38" t="s">
        <v>40</v>
      </c>
      <c r="D4" s="5">
        <v>47</v>
      </c>
      <c r="E4" s="5">
        <v>100</v>
      </c>
      <c r="F4" s="5">
        <v>75</v>
      </c>
      <c r="G4" s="5">
        <v>100</v>
      </c>
      <c r="H4" s="5">
        <v>100</v>
      </c>
      <c r="I4" s="5">
        <v>100</v>
      </c>
      <c r="J4" s="5">
        <v>100</v>
      </c>
      <c r="K4" s="5">
        <v>100</v>
      </c>
      <c r="L4" s="5">
        <v>75</v>
      </c>
      <c r="M4" s="5">
        <v>100</v>
      </c>
      <c r="N4" s="5">
        <v>100</v>
      </c>
      <c r="O4" s="5">
        <v>100</v>
      </c>
      <c r="P4" s="5">
        <v>100</v>
      </c>
      <c r="Q4" s="5">
        <v>100</v>
      </c>
      <c r="R4" s="5">
        <v>75</v>
      </c>
      <c r="S4" s="5">
        <v>80</v>
      </c>
      <c r="T4" s="5">
        <v>56.999999999999993</v>
      </c>
      <c r="U4" s="5">
        <v>26</v>
      </c>
      <c r="V4" s="5">
        <v>0</v>
      </c>
      <c r="W4" s="5">
        <v>23.5</v>
      </c>
      <c r="X4" s="34">
        <f t="shared" ref="X4:X67" si="0">AVERAGE(D4:W4)</f>
        <v>77.924999999999997</v>
      </c>
      <c r="Y4" s="34">
        <f t="shared" ref="Y4:Y67" si="1">AVERAGE(D4:H4)</f>
        <v>84.4</v>
      </c>
      <c r="Z4" s="34">
        <f t="shared" ref="Z4:Z67" si="2">AVERAGE(I4:M4)</f>
        <v>95</v>
      </c>
      <c r="AA4" s="34">
        <f t="shared" ref="AA4:AA67" si="3">AVERAGE(N4:S4)</f>
        <v>92.5</v>
      </c>
      <c r="AB4" s="34">
        <f t="shared" ref="AB4:AB67" si="4">AVERAGE(T4:W4)</f>
        <v>26.625</v>
      </c>
      <c r="AC4" s="245" t="str">
        <f>VLOOKUP($A4,'Country characteristics'!$A:$CQ,28,0)</f>
        <v>Middle East &amp; North Africa</v>
      </c>
      <c r="AD4" s="245" t="str">
        <f>VLOOKUP($A4,'Country characteristics'!$A:$CQ,87,0)</f>
        <v>Asia</v>
      </c>
      <c r="AE4" s="245">
        <f>VLOOKUP($A4,'Country characteristics'!$A:$CQ,92,0)</f>
        <v>0</v>
      </c>
      <c r="AF4" s="245">
        <f>VLOOKUP($A4,'Country characteristics'!$A:$CQ,91,0)</f>
        <v>0</v>
      </c>
      <c r="AG4" s="245">
        <f>VLOOKUP($A4,'Country characteristics'!$A:$CQ,88,0)</f>
        <v>0</v>
      </c>
      <c r="AH4" s="245">
        <f>VLOOKUP($A4,'Country characteristics'!$A:$CQ,93,0)</f>
        <v>0</v>
      </c>
      <c r="AI4" s="245">
        <f>VLOOKUP($A4,'Country characteristics'!$A:$CQ,89,0)</f>
        <v>0</v>
      </c>
      <c r="AJ4" s="245">
        <f>VLOOKUP($A4,'Country characteristics'!$A:$CQ,90,0)</f>
        <v>0</v>
      </c>
      <c r="AK4" s="245">
        <f>VLOOKUP($A4,'Country characteristics'!$A:$CQ,94,0)</f>
        <v>0</v>
      </c>
      <c r="AL4" s="245">
        <f>VLOOKUP($A4,'Country characteristics'!$A:$CQ,95,0)</f>
        <v>0</v>
      </c>
      <c r="AM4" s="245">
        <f>VLOOKUP($A4,'Country characteristics'!$A:$CR,96,0)</f>
        <v>0</v>
      </c>
    </row>
    <row r="5" spans="1:40">
      <c r="A5" s="37" t="s">
        <v>374</v>
      </c>
      <c r="B5" s="37" t="s">
        <v>375</v>
      </c>
      <c r="C5" s="38" t="s">
        <v>376</v>
      </c>
      <c r="D5" s="5">
        <v>74</v>
      </c>
      <c r="E5" s="5">
        <v>100</v>
      </c>
      <c r="F5" s="5">
        <v>75</v>
      </c>
      <c r="G5" s="5">
        <v>50</v>
      </c>
      <c r="H5" s="5">
        <v>100</v>
      </c>
      <c r="I5" s="5">
        <v>100</v>
      </c>
      <c r="J5" s="5">
        <v>100</v>
      </c>
      <c r="K5" s="5">
        <v>100</v>
      </c>
      <c r="L5" s="5">
        <v>100</v>
      </c>
      <c r="M5" s="5">
        <v>100</v>
      </c>
      <c r="N5" s="5">
        <v>100</v>
      </c>
      <c r="O5" s="5">
        <v>100</v>
      </c>
      <c r="P5" s="5">
        <v>100</v>
      </c>
      <c r="Q5" s="5">
        <v>100</v>
      </c>
      <c r="R5" s="5">
        <v>75</v>
      </c>
      <c r="S5" s="5">
        <v>70</v>
      </c>
      <c r="T5" s="5">
        <v>44</v>
      </c>
      <c r="U5" s="5">
        <v>7.0000000000000009</v>
      </c>
      <c r="V5" s="5">
        <v>0</v>
      </c>
      <c r="W5" s="5">
        <v>26.5</v>
      </c>
      <c r="X5" s="34">
        <f t="shared" si="0"/>
        <v>76.075000000000003</v>
      </c>
      <c r="Y5" s="34">
        <f t="shared" si="1"/>
        <v>79.8</v>
      </c>
      <c r="Z5" s="34">
        <f t="shared" si="2"/>
        <v>100</v>
      </c>
      <c r="AA5" s="34">
        <f t="shared" si="3"/>
        <v>90.833333333333329</v>
      </c>
      <c r="AB5" s="34">
        <f t="shared" si="4"/>
        <v>19.375</v>
      </c>
      <c r="AC5" s="245" t="str">
        <f>VLOOKUP($A5,'Country characteristics'!$A:$CQ,28,0)</f>
        <v>Latin America &amp; Caribbean</v>
      </c>
      <c r="AD5" s="245" t="str">
        <f>VLOOKUP($A5,'Country characteristics'!$A:$CQ,87,0)</f>
        <v>Latin America and the Caribbean</v>
      </c>
      <c r="AE5" s="245">
        <f>VLOOKUP($A5,'Country characteristics'!$A:$CQ,92,0)</f>
        <v>0</v>
      </c>
      <c r="AF5" s="245">
        <f>VLOOKUP($A5,'Country characteristics'!$A:$CQ,91,0)</f>
        <v>0</v>
      </c>
      <c r="AG5" s="245">
        <f>VLOOKUP($A5,'Country characteristics'!$A:$CQ,88,0)</f>
        <v>0</v>
      </c>
      <c r="AH5" s="245">
        <f>VLOOKUP($A5,'Country characteristics'!$A:$CQ,93,0)</f>
        <v>0</v>
      </c>
      <c r="AI5" s="245">
        <f>VLOOKUP($A5,'Country characteristics'!$A:$CQ,89,0)</f>
        <v>0</v>
      </c>
      <c r="AJ5" s="245">
        <f>VLOOKUP($A5,'Country characteristics'!$A:$CQ,90,0)</f>
        <v>0</v>
      </c>
      <c r="AK5" s="245">
        <f>VLOOKUP($A5,'Country characteristics'!$A:$CQ,94,0)</f>
        <v>0</v>
      </c>
      <c r="AL5" s="245">
        <f>VLOOKUP($A5,'Country characteristics'!$A:$CQ,95,0)</f>
        <v>1</v>
      </c>
      <c r="AM5" s="245">
        <f>VLOOKUP($A5,'Country characteristics'!$A:$CR,96,0)</f>
        <v>1</v>
      </c>
    </row>
    <row r="6" spans="1:40">
      <c r="A6" s="37" t="s">
        <v>194</v>
      </c>
      <c r="B6" s="37" t="s">
        <v>195</v>
      </c>
      <c r="C6" s="38" t="s">
        <v>196</v>
      </c>
      <c r="D6" s="5">
        <v>70</v>
      </c>
      <c r="E6" s="5">
        <v>100</v>
      </c>
      <c r="F6" s="5">
        <v>100</v>
      </c>
      <c r="G6" s="5">
        <v>50</v>
      </c>
      <c r="H6" s="5">
        <v>100</v>
      </c>
      <c r="I6" s="5">
        <v>100</v>
      </c>
      <c r="J6" s="5">
        <v>100</v>
      </c>
      <c r="K6" s="5">
        <v>100</v>
      </c>
      <c r="L6" s="5">
        <v>100</v>
      </c>
      <c r="M6" s="5">
        <v>100</v>
      </c>
      <c r="N6" s="5">
        <v>100</v>
      </c>
      <c r="O6" s="5">
        <v>100</v>
      </c>
      <c r="P6" s="5">
        <v>100</v>
      </c>
      <c r="Q6" s="5">
        <v>100</v>
      </c>
      <c r="R6" s="5">
        <v>75</v>
      </c>
      <c r="S6" s="5">
        <v>80</v>
      </c>
      <c r="T6" s="5">
        <v>41</v>
      </c>
      <c r="U6" s="5">
        <v>32</v>
      </c>
      <c r="V6" s="5">
        <v>0</v>
      </c>
      <c r="W6" s="5">
        <v>16</v>
      </c>
      <c r="X6" s="34">
        <f t="shared" si="0"/>
        <v>78.2</v>
      </c>
      <c r="Y6" s="34">
        <f t="shared" si="1"/>
        <v>84</v>
      </c>
      <c r="Z6" s="34">
        <f t="shared" si="2"/>
        <v>100</v>
      </c>
      <c r="AA6" s="34">
        <f t="shared" si="3"/>
        <v>92.5</v>
      </c>
      <c r="AB6" s="34">
        <f t="shared" si="4"/>
        <v>22.25</v>
      </c>
      <c r="AC6" s="245" t="str">
        <f>VLOOKUP($A6,'Country characteristics'!$A:$CQ,28,0)</f>
        <v>Latin America &amp; Caribbean</v>
      </c>
      <c r="AD6" s="245" t="str">
        <f>VLOOKUP($A6,'Country characteristics'!$A:$CQ,87,0)</f>
        <v>Latin America and the Caribbean</v>
      </c>
      <c r="AE6" s="245">
        <f>VLOOKUP($A6,'Country characteristics'!$A:$CQ,92,0)</f>
        <v>0</v>
      </c>
      <c r="AF6" s="245">
        <f>VLOOKUP($A6,'Country characteristics'!$A:$CQ,91,0)</f>
        <v>0</v>
      </c>
      <c r="AG6" s="245">
        <f>VLOOKUP($A6,'Country characteristics'!$A:$CQ,88,0)</f>
        <v>0</v>
      </c>
      <c r="AH6" s="245">
        <f>VLOOKUP($A6,'Country characteristics'!$A:$CQ,93,0)</f>
        <v>0</v>
      </c>
      <c r="AI6" s="245">
        <f>VLOOKUP($A6,'Country characteristics'!$A:$CQ,89,0)</f>
        <v>0</v>
      </c>
      <c r="AJ6" s="245">
        <f>VLOOKUP($A6,'Country characteristics'!$A:$CQ,90,0)</f>
        <v>0</v>
      </c>
      <c r="AK6" s="245">
        <f>VLOOKUP($A6,'Country characteristics'!$A:$CQ,94,0)</f>
        <v>0</v>
      </c>
      <c r="AL6" s="245">
        <f>VLOOKUP($A6,'Country characteristics'!$A:$CQ,95,0)</f>
        <v>1</v>
      </c>
      <c r="AM6" s="245">
        <f>VLOOKUP($A6,'Country characteristics'!$A:$CR,96,0)</f>
        <v>0</v>
      </c>
    </row>
    <row r="7" spans="1:40">
      <c r="A7" s="37" t="s">
        <v>113</v>
      </c>
      <c r="B7" s="37" t="s">
        <v>114</v>
      </c>
      <c r="C7" s="38" t="s">
        <v>115</v>
      </c>
      <c r="D7" s="5">
        <v>60</v>
      </c>
      <c r="E7" s="5">
        <v>25</v>
      </c>
      <c r="F7" s="5">
        <v>100</v>
      </c>
      <c r="G7" s="5">
        <v>50</v>
      </c>
      <c r="H7" s="5">
        <v>100</v>
      </c>
      <c r="I7" s="5">
        <v>100</v>
      </c>
      <c r="J7" s="5">
        <v>100</v>
      </c>
      <c r="K7" s="5">
        <v>100</v>
      </c>
      <c r="L7" s="5">
        <v>100</v>
      </c>
      <c r="M7" s="5">
        <v>100</v>
      </c>
      <c r="N7" s="5">
        <v>75</v>
      </c>
      <c r="O7" s="5">
        <v>37.5</v>
      </c>
      <c r="P7" s="5">
        <v>100</v>
      </c>
      <c r="Q7" s="5">
        <v>100</v>
      </c>
      <c r="R7" s="5">
        <v>50</v>
      </c>
      <c r="S7" s="5">
        <v>70</v>
      </c>
      <c r="T7" s="5">
        <v>68</v>
      </c>
      <c r="U7" s="5">
        <v>100</v>
      </c>
      <c r="V7" s="5">
        <v>100</v>
      </c>
      <c r="W7" s="5">
        <v>59</v>
      </c>
      <c r="X7" s="34">
        <f t="shared" si="0"/>
        <v>79.724999999999994</v>
      </c>
      <c r="Y7" s="34">
        <f t="shared" si="1"/>
        <v>67</v>
      </c>
      <c r="Z7" s="34">
        <f t="shared" si="2"/>
        <v>100</v>
      </c>
      <c r="AA7" s="34">
        <f t="shared" si="3"/>
        <v>72.083333333333329</v>
      </c>
      <c r="AB7" s="34">
        <f t="shared" si="4"/>
        <v>81.75</v>
      </c>
      <c r="AC7" s="245" t="str">
        <f>VLOOKUP($A7,'Country characteristics'!$A:$CQ,28,0)</f>
        <v>Sub-Saharan Africa</v>
      </c>
      <c r="AD7" s="245" t="str">
        <f>VLOOKUP($A7,'Country characteristics'!$A:$CQ,87,0)</f>
        <v>Africa</v>
      </c>
      <c r="AE7" s="245">
        <f>VLOOKUP($A7,'Country characteristics'!$A:$CQ,92,0)</f>
        <v>0</v>
      </c>
      <c r="AF7" s="245">
        <f>VLOOKUP($A7,'Country characteristics'!$A:$CQ,91,0)</f>
        <v>0</v>
      </c>
      <c r="AG7" s="245">
        <f>VLOOKUP($A7,'Country characteristics'!$A:$CQ,88,0)</f>
        <v>0</v>
      </c>
      <c r="AH7" s="245">
        <f>VLOOKUP($A7,'Country characteristics'!$A:$CQ,93,0)</f>
        <v>0</v>
      </c>
      <c r="AI7" s="245">
        <f>VLOOKUP($A7,'Country characteristics'!$A:$CQ,89,0)</f>
        <v>0</v>
      </c>
      <c r="AJ7" s="245">
        <f>VLOOKUP($A7,'Country characteristics'!$A:$CQ,90,0)</f>
        <v>0</v>
      </c>
      <c r="AK7" s="245">
        <f>VLOOKUP($A7,'Country characteristics'!$A:$CQ,94,0)</f>
        <v>0</v>
      </c>
      <c r="AL7" s="245">
        <f>VLOOKUP($A7,'Country characteristics'!$A:$CQ,95,0)</f>
        <v>0</v>
      </c>
      <c r="AM7" s="245">
        <f>VLOOKUP($A7,'Country characteristics'!$A:$CR,96,0)</f>
        <v>0</v>
      </c>
    </row>
    <row r="8" spans="1:40">
      <c r="A8" s="37" t="s">
        <v>290</v>
      </c>
      <c r="B8" s="37" t="s">
        <v>291</v>
      </c>
      <c r="C8" s="38" t="s">
        <v>292</v>
      </c>
      <c r="D8" s="5">
        <v>53</v>
      </c>
      <c r="E8" s="5">
        <v>25</v>
      </c>
      <c r="F8" s="5">
        <v>90</v>
      </c>
      <c r="G8" s="5">
        <v>50</v>
      </c>
      <c r="H8" s="5">
        <v>100</v>
      </c>
      <c r="I8" s="5">
        <v>100</v>
      </c>
      <c r="J8" s="5">
        <v>100</v>
      </c>
      <c r="K8" s="5">
        <v>100</v>
      </c>
      <c r="L8" s="5">
        <v>87.5</v>
      </c>
      <c r="M8" s="5">
        <v>100</v>
      </c>
      <c r="N8" s="5">
        <v>62.5</v>
      </c>
      <c r="O8" s="5">
        <v>0</v>
      </c>
      <c r="P8" s="5">
        <v>0</v>
      </c>
      <c r="Q8" s="5">
        <v>50</v>
      </c>
      <c r="R8" s="5">
        <v>25</v>
      </c>
      <c r="S8" s="5">
        <v>50</v>
      </c>
      <c r="T8" s="5">
        <v>77</v>
      </c>
      <c r="U8" s="5">
        <v>0</v>
      </c>
      <c r="V8" s="5">
        <v>0</v>
      </c>
      <c r="W8" s="5">
        <v>29.5</v>
      </c>
      <c r="X8" s="34">
        <f t="shared" si="0"/>
        <v>54.975000000000001</v>
      </c>
      <c r="Y8" s="34">
        <f t="shared" si="1"/>
        <v>63.6</v>
      </c>
      <c r="Z8" s="34">
        <f t="shared" si="2"/>
        <v>97.5</v>
      </c>
      <c r="AA8" s="34">
        <f t="shared" si="3"/>
        <v>31.25</v>
      </c>
      <c r="AB8" s="34">
        <f t="shared" si="4"/>
        <v>26.625</v>
      </c>
      <c r="AC8" s="245" t="str">
        <f>VLOOKUP($A8,'Country characteristics'!$A:$CQ,28,0)</f>
        <v>Latin America &amp; Caribbean</v>
      </c>
      <c r="AD8" s="245" t="str">
        <f>VLOOKUP($A8,'Country characteristics'!$A:$CQ,87,0)</f>
        <v>Latin America and the Caribbean</v>
      </c>
      <c r="AE8" s="245">
        <f>VLOOKUP($A8,'Country characteristics'!$A:$CQ,92,0)</f>
        <v>0</v>
      </c>
      <c r="AF8" s="245">
        <f>VLOOKUP($A8,'Country characteristics'!$A:$CQ,91,0)</f>
        <v>0</v>
      </c>
      <c r="AG8" s="245">
        <f>VLOOKUP($A8,'Country characteristics'!$A:$CQ,88,0)</f>
        <v>0</v>
      </c>
      <c r="AH8" s="245">
        <f>VLOOKUP($A8,'Country characteristics'!$A:$CQ,93,0)</f>
        <v>1</v>
      </c>
      <c r="AI8" s="245">
        <f>VLOOKUP($A8,'Country characteristics'!$A:$CQ,89,0)</f>
        <v>1</v>
      </c>
      <c r="AJ8" s="245">
        <f>VLOOKUP($A8,'Country characteristics'!$A:$CQ,90,0)</f>
        <v>1</v>
      </c>
      <c r="AK8" s="245">
        <f>VLOOKUP($A8,'Country characteristics'!$A:$CQ,94,0)</f>
        <v>1</v>
      </c>
      <c r="AL8" s="245">
        <f>VLOOKUP($A8,'Country characteristics'!$A:$CQ,95,0)</f>
        <v>0</v>
      </c>
      <c r="AM8" s="245">
        <f>VLOOKUP($A8,'Country characteristics'!$A:$CR,96,0)</f>
        <v>0</v>
      </c>
    </row>
    <row r="9" spans="1:40">
      <c r="A9" s="37" t="s">
        <v>116</v>
      </c>
      <c r="B9" s="37" t="s">
        <v>117</v>
      </c>
      <c r="C9" s="38" t="s">
        <v>118</v>
      </c>
      <c r="D9" s="5">
        <v>50</v>
      </c>
      <c r="E9" s="5">
        <v>62.5</v>
      </c>
      <c r="F9" s="5">
        <v>100</v>
      </c>
      <c r="G9" s="5">
        <v>100</v>
      </c>
      <c r="H9" s="5">
        <v>100</v>
      </c>
      <c r="I9" s="5">
        <v>100</v>
      </c>
      <c r="J9" s="5">
        <v>50</v>
      </c>
      <c r="K9" s="5">
        <v>50</v>
      </c>
      <c r="L9" s="5">
        <v>100</v>
      </c>
      <c r="M9" s="5">
        <v>75</v>
      </c>
      <c r="N9" s="5">
        <v>52.5</v>
      </c>
      <c r="O9" s="5">
        <v>0</v>
      </c>
      <c r="P9" s="5">
        <v>40</v>
      </c>
      <c r="Q9" s="5">
        <v>100</v>
      </c>
      <c r="R9" s="5">
        <v>75</v>
      </c>
      <c r="S9" s="5">
        <v>30</v>
      </c>
      <c r="T9" s="5">
        <v>31</v>
      </c>
      <c r="U9" s="5">
        <v>0</v>
      </c>
      <c r="V9" s="5">
        <v>0</v>
      </c>
      <c r="W9" s="5">
        <v>14.000000000000002</v>
      </c>
      <c r="X9" s="34">
        <f t="shared" si="0"/>
        <v>56.5</v>
      </c>
      <c r="Y9" s="34">
        <f t="shared" si="1"/>
        <v>82.5</v>
      </c>
      <c r="Z9" s="34">
        <f t="shared" si="2"/>
        <v>75</v>
      </c>
      <c r="AA9" s="34">
        <f t="shared" si="3"/>
        <v>49.583333333333336</v>
      </c>
      <c r="AB9" s="34">
        <f t="shared" si="4"/>
        <v>11.25</v>
      </c>
      <c r="AC9" s="245" t="str">
        <f>VLOOKUP($A9,'Country characteristics'!$A:$CQ,28,0)</f>
        <v>Europe &amp; Central Asia</v>
      </c>
      <c r="AD9" s="245" t="str">
        <f>VLOOKUP($A9,'Country characteristics'!$A:$CQ,87,0)</f>
        <v>Europe</v>
      </c>
      <c r="AE9" s="245">
        <f>VLOOKUP($A9,'Country characteristics'!$A:$CQ,92,0)</f>
        <v>1</v>
      </c>
      <c r="AF9" s="245">
        <f>VLOOKUP($A9,'Country characteristics'!$A:$CQ,91,0)</f>
        <v>1</v>
      </c>
      <c r="AG9" s="245">
        <f>VLOOKUP($A9,'Country characteristics'!$A:$CQ,88,0)</f>
        <v>0</v>
      </c>
      <c r="AH9" s="245">
        <f>VLOOKUP($A9,'Country characteristics'!$A:$CQ,93,0)</f>
        <v>0</v>
      </c>
      <c r="AI9" s="245">
        <f>VLOOKUP($A9,'Country characteristics'!$A:$CQ,89,0)</f>
        <v>0</v>
      </c>
      <c r="AJ9" s="245">
        <f>VLOOKUP($A9,'Country characteristics'!$A:$CQ,90,0)</f>
        <v>0</v>
      </c>
      <c r="AK9" s="245">
        <f>VLOOKUP($A9,'Country characteristics'!$A:$CQ,94,0)</f>
        <v>0</v>
      </c>
      <c r="AL9" s="245">
        <f>VLOOKUP($A9,'Country characteristics'!$A:$CQ,95,0)</f>
        <v>0</v>
      </c>
      <c r="AM9" s="245">
        <f>VLOOKUP($A9,'Country characteristics'!$A:$CR,96,0)</f>
        <v>0</v>
      </c>
    </row>
    <row r="10" spans="1:40">
      <c r="A10" s="37" t="s">
        <v>152</v>
      </c>
      <c r="B10" s="37" t="s">
        <v>153</v>
      </c>
      <c r="C10" s="38" t="s">
        <v>154</v>
      </c>
      <c r="D10" s="5">
        <v>20</v>
      </c>
      <c r="E10" s="5">
        <v>50</v>
      </c>
      <c r="F10" s="5">
        <v>100</v>
      </c>
      <c r="G10" s="5">
        <v>50</v>
      </c>
      <c r="H10" s="5">
        <v>100</v>
      </c>
      <c r="I10" s="5">
        <v>100</v>
      </c>
      <c r="J10" s="5">
        <v>100</v>
      </c>
      <c r="K10" s="5">
        <v>100</v>
      </c>
      <c r="L10" s="5">
        <v>93.75</v>
      </c>
      <c r="M10" s="5">
        <v>100</v>
      </c>
      <c r="N10" s="5">
        <v>40</v>
      </c>
      <c r="O10" s="5">
        <v>0</v>
      </c>
      <c r="P10" s="5">
        <v>30</v>
      </c>
      <c r="Q10" s="5">
        <v>25</v>
      </c>
      <c r="R10" s="5">
        <v>25</v>
      </c>
      <c r="S10" s="5">
        <v>30</v>
      </c>
      <c r="T10" s="5">
        <v>38</v>
      </c>
      <c r="U10" s="5">
        <v>0</v>
      </c>
      <c r="V10" s="5">
        <v>0</v>
      </c>
      <c r="W10" s="5">
        <v>0</v>
      </c>
      <c r="X10" s="34">
        <f t="shared" si="0"/>
        <v>50.087499999999999</v>
      </c>
      <c r="Y10" s="34">
        <f t="shared" si="1"/>
        <v>64</v>
      </c>
      <c r="Z10" s="34">
        <f t="shared" si="2"/>
        <v>98.75</v>
      </c>
      <c r="AA10" s="34">
        <f t="shared" si="3"/>
        <v>25</v>
      </c>
      <c r="AB10" s="34">
        <f t="shared" si="4"/>
        <v>9.5</v>
      </c>
      <c r="AC10" s="245" t="str">
        <f>VLOOKUP($A10,'Country characteristics'!$A:$CQ,28,0)</f>
        <v>East Asia &amp; Pacific</v>
      </c>
      <c r="AD10" s="245" t="str">
        <f>VLOOKUP($A10,'Country characteristics'!$A:$CQ,87,0)</f>
        <v>Oceania</v>
      </c>
      <c r="AE10" s="245">
        <f>VLOOKUP($A10,'Country characteristics'!$A:$CQ,92,0)</f>
        <v>1</v>
      </c>
      <c r="AF10" s="245">
        <f>VLOOKUP($A10,'Country characteristics'!$A:$CQ,91,0)</f>
        <v>0</v>
      </c>
      <c r="AG10" s="245">
        <f>VLOOKUP($A10,'Country characteristics'!$A:$CQ,88,0)</f>
        <v>0</v>
      </c>
      <c r="AH10" s="245">
        <f>VLOOKUP($A10,'Country characteristics'!$A:$CQ,93,0)</f>
        <v>1</v>
      </c>
      <c r="AI10" s="245">
        <f>VLOOKUP($A10,'Country characteristics'!$A:$CQ,89,0)</f>
        <v>0</v>
      </c>
      <c r="AJ10" s="245">
        <f>VLOOKUP($A10,'Country characteristics'!$A:$CQ,90,0)</f>
        <v>0</v>
      </c>
      <c r="AK10" s="245">
        <f>VLOOKUP($A10,'Country characteristics'!$A:$CQ,94,0)</f>
        <v>0</v>
      </c>
      <c r="AL10" s="245">
        <f>VLOOKUP($A10,'Country characteristics'!$A:$CQ,95,0)</f>
        <v>0</v>
      </c>
      <c r="AM10" s="245">
        <f>VLOOKUP($A10,'Country characteristics'!$A:$CR,96,0)</f>
        <v>0</v>
      </c>
    </row>
    <row r="11" spans="1:40">
      <c r="A11" s="37" t="s">
        <v>344</v>
      </c>
      <c r="B11" s="37" t="s">
        <v>345</v>
      </c>
      <c r="C11" s="38" t="s">
        <v>346</v>
      </c>
      <c r="D11" s="5">
        <v>47</v>
      </c>
      <c r="E11" s="5">
        <v>25</v>
      </c>
      <c r="F11" s="5">
        <v>100</v>
      </c>
      <c r="G11" s="5">
        <v>50</v>
      </c>
      <c r="H11" s="5">
        <v>100</v>
      </c>
      <c r="I11" s="5">
        <v>100</v>
      </c>
      <c r="J11" s="5">
        <v>100</v>
      </c>
      <c r="K11" s="5">
        <v>100</v>
      </c>
      <c r="L11" s="5">
        <v>100</v>
      </c>
      <c r="M11" s="5">
        <v>100</v>
      </c>
      <c r="N11" s="5">
        <v>75</v>
      </c>
      <c r="O11" s="5">
        <v>100</v>
      </c>
      <c r="P11" s="5">
        <v>100</v>
      </c>
      <c r="Q11" s="5">
        <v>100</v>
      </c>
      <c r="R11" s="5">
        <v>50</v>
      </c>
      <c r="S11" s="5">
        <v>80</v>
      </c>
      <c r="T11" s="5">
        <v>77</v>
      </c>
      <c r="U11" s="5">
        <v>26</v>
      </c>
      <c r="V11" s="5">
        <v>0</v>
      </c>
      <c r="W11" s="5">
        <v>35.5</v>
      </c>
      <c r="X11" s="34">
        <f t="shared" si="0"/>
        <v>73.275000000000006</v>
      </c>
      <c r="Y11" s="34">
        <f t="shared" si="1"/>
        <v>64.400000000000006</v>
      </c>
      <c r="Z11" s="34">
        <f t="shared" si="2"/>
        <v>100</v>
      </c>
      <c r="AA11" s="34">
        <f t="shared" si="3"/>
        <v>84.166666666666671</v>
      </c>
      <c r="AB11" s="34">
        <f t="shared" si="4"/>
        <v>34.625</v>
      </c>
      <c r="AC11" s="245" t="str">
        <f>VLOOKUP($A11,'Country characteristics'!$A:$CQ,28,0)</f>
        <v>Latin America &amp; Caribbean</v>
      </c>
      <c r="AD11" s="245" t="str">
        <f>VLOOKUP($A11,'Country characteristics'!$A:$CQ,87,0)</f>
        <v>Latin America and the Caribbean</v>
      </c>
      <c r="AE11" s="245">
        <f>VLOOKUP($A11,'Country characteristics'!$A:$CQ,92,0)</f>
        <v>0</v>
      </c>
      <c r="AF11" s="245">
        <f>VLOOKUP($A11,'Country characteristics'!$A:$CQ,91,0)</f>
        <v>0</v>
      </c>
      <c r="AG11" s="245">
        <f>VLOOKUP($A11,'Country characteristics'!$A:$CQ,88,0)</f>
        <v>0</v>
      </c>
      <c r="AH11" s="245">
        <f>VLOOKUP($A11,'Country characteristics'!$A:$CQ,93,0)</f>
        <v>0</v>
      </c>
      <c r="AI11" s="245">
        <f>VLOOKUP($A11,'Country characteristics'!$A:$CQ,89,0)</f>
        <v>0</v>
      </c>
      <c r="AJ11" s="245">
        <f>VLOOKUP($A11,'Country characteristics'!$A:$CQ,90,0)</f>
        <v>0</v>
      </c>
      <c r="AK11" s="245">
        <f>VLOOKUP($A11,'Country characteristics'!$A:$CQ,94,0)</f>
        <v>0</v>
      </c>
      <c r="AL11" s="245">
        <f>VLOOKUP($A11,'Country characteristics'!$A:$CQ,95,0)</f>
        <v>1</v>
      </c>
      <c r="AM11" s="245">
        <f>VLOOKUP($A11,'Country characteristics'!$A:$CR,96,0)</f>
        <v>0</v>
      </c>
    </row>
    <row r="12" spans="1:40">
      <c r="A12" s="37" t="s">
        <v>197</v>
      </c>
      <c r="B12" s="37" t="s">
        <v>198</v>
      </c>
      <c r="C12" s="38" t="s">
        <v>199</v>
      </c>
      <c r="D12" s="5">
        <v>27</v>
      </c>
      <c r="E12" s="5">
        <v>87.5</v>
      </c>
      <c r="F12" s="5">
        <v>100</v>
      </c>
      <c r="G12" s="5">
        <v>100</v>
      </c>
      <c r="H12" s="5">
        <v>100</v>
      </c>
      <c r="I12" s="5">
        <v>100</v>
      </c>
      <c r="J12" s="5">
        <v>100</v>
      </c>
      <c r="K12" s="5">
        <v>100</v>
      </c>
      <c r="L12" s="5">
        <v>100</v>
      </c>
      <c r="M12" s="5">
        <v>100</v>
      </c>
      <c r="N12" s="5">
        <v>62.5</v>
      </c>
      <c r="O12" s="5">
        <v>75</v>
      </c>
      <c r="P12" s="5">
        <v>100</v>
      </c>
      <c r="Q12" s="5">
        <v>100</v>
      </c>
      <c r="R12" s="5">
        <v>50</v>
      </c>
      <c r="S12" s="5">
        <v>80</v>
      </c>
      <c r="T12" s="5">
        <v>53</v>
      </c>
      <c r="U12" s="5">
        <v>9</v>
      </c>
      <c r="V12" s="5">
        <v>0</v>
      </c>
      <c r="W12" s="5">
        <v>36</v>
      </c>
      <c r="X12" s="34">
        <f t="shared" si="0"/>
        <v>74</v>
      </c>
      <c r="Y12" s="34">
        <f t="shared" si="1"/>
        <v>82.9</v>
      </c>
      <c r="Z12" s="34">
        <f t="shared" si="2"/>
        <v>100</v>
      </c>
      <c r="AA12" s="34">
        <f t="shared" si="3"/>
        <v>77.916666666666671</v>
      </c>
      <c r="AB12" s="34">
        <f t="shared" si="4"/>
        <v>24.5</v>
      </c>
      <c r="AC12" s="245" t="str">
        <f>VLOOKUP($A12,'Country characteristics'!$A:$CQ,28,0)</f>
        <v>Latin America &amp; Caribbean</v>
      </c>
      <c r="AD12" s="245" t="str">
        <f>VLOOKUP($A12,'Country characteristics'!$A:$CQ,87,0)</f>
        <v>Latin America and the Caribbean</v>
      </c>
      <c r="AE12" s="245">
        <f>VLOOKUP($A12,'Country characteristics'!$A:$CQ,92,0)</f>
        <v>0</v>
      </c>
      <c r="AF12" s="245">
        <f>VLOOKUP($A12,'Country characteristics'!$A:$CQ,91,0)</f>
        <v>0</v>
      </c>
      <c r="AG12" s="245">
        <f>VLOOKUP($A12,'Country characteristics'!$A:$CQ,88,0)</f>
        <v>0</v>
      </c>
      <c r="AH12" s="245">
        <f>VLOOKUP($A12,'Country characteristics'!$A:$CQ,93,0)</f>
        <v>0</v>
      </c>
      <c r="AI12" s="245">
        <f>VLOOKUP($A12,'Country characteristics'!$A:$CQ,89,0)</f>
        <v>0</v>
      </c>
      <c r="AJ12" s="245">
        <f>VLOOKUP($A12,'Country characteristics'!$A:$CQ,90,0)</f>
        <v>0</v>
      </c>
      <c r="AK12" s="245">
        <f>VLOOKUP($A12,'Country characteristics'!$A:$CQ,94,0)</f>
        <v>0</v>
      </c>
      <c r="AL12" s="245">
        <f>VLOOKUP($A12,'Country characteristics'!$A:$CQ,95,0)</f>
        <v>1</v>
      </c>
      <c r="AM12" s="245">
        <f>VLOOKUP($A12,'Country characteristics'!$A:$CR,96,0)</f>
        <v>0</v>
      </c>
    </row>
    <row r="13" spans="1:40">
      <c r="A13" s="37" t="s">
        <v>170</v>
      </c>
      <c r="B13" s="37" t="s">
        <v>171</v>
      </c>
      <c r="C13" s="38" t="s">
        <v>172</v>
      </c>
      <c r="D13" s="5">
        <v>47</v>
      </c>
      <c r="E13" s="5">
        <v>50</v>
      </c>
      <c r="F13" s="5">
        <v>100</v>
      </c>
      <c r="G13" s="5">
        <v>50</v>
      </c>
      <c r="H13" s="5">
        <v>100</v>
      </c>
      <c r="I13" s="5">
        <v>100</v>
      </c>
      <c r="J13" s="5">
        <v>100</v>
      </c>
      <c r="K13" s="5">
        <v>100</v>
      </c>
      <c r="L13" s="5">
        <v>75</v>
      </c>
      <c r="M13" s="5">
        <v>100</v>
      </c>
      <c r="N13" s="5">
        <v>62.5</v>
      </c>
      <c r="O13" s="5">
        <v>0</v>
      </c>
      <c r="P13" s="5">
        <v>90</v>
      </c>
      <c r="Q13" s="5">
        <v>100</v>
      </c>
      <c r="R13" s="5">
        <v>50</v>
      </c>
      <c r="S13" s="5">
        <v>60</v>
      </c>
      <c r="T13" s="5">
        <v>40</v>
      </c>
      <c r="U13" s="5">
        <v>100</v>
      </c>
      <c r="V13" s="5">
        <v>100</v>
      </c>
      <c r="W13" s="5">
        <v>30</v>
      </c>
      <c r="X13" s="34">
        <f t="shared" si="0"/>
        <v>72.724999999999994</v>
      </c>
      <c r="Y13" s="34">
        <f t="shared" si="1"/>
        <v>69.400000000000006</v>
      </c>
      <c r="Z13" s="34">
        <f t="shared" si="2"/>
        <v>95</v>
      </c>
      <c r="AA13" s="34">
        <f t="shared" si="3"/>
        <v>60.416666666666664</v>
      </c>
      <c r="AB13" s="34">
        <f t="shared" si="4"/>
        <v>67.5</v>
      </c>
      <c r="AC13" s="245" t="str">
        <f>VLOOKUP($A13,'Country characteristics'!$A:$CQ,28,0)</f>
        <v>South Asia</v>
      </c>
      <c r="AD13" s="245" t="str">
        <f>VLOOKUP($A13,'Country characteristics'!$A:$CQ,87,0)</f>
        <v>Asia</v>
      </c>
      <c r="AE13" s="245">
        <f>VLOOKUP($A13,'Country characteristics'!$A:$CQ,92,0)</f>
        <v>0</v>
      </c>
      <c r="AF13" s="245">
        <f>VLOOKUP($A13,'Country characteristics'!$A:$CQ,91,0)</f>
        <v>0</v>
      </c>
      <c r="AG13" s="245">
        <f>VLOOKUP($A13,'Country characteristics'!$A:$CQ,88,0)</f>
        <v>0</v>
      </c>
      <c r="AH13" s="245">
        <f>VLOOKUP($A13,'Country characteristics'!$A:$CQ,93,0)</f>
        <v>0</v>
      </c>
      <c r="AI13" s="245">
        <f>VLOOKUP($A13,'Country characteristics'!$A:$CQ,89,0)</f>
        <v>0</v>
      </c>
      <c r="AJ13" s="245">
        <f>VLOOKUP($A13,'Country characteristics'!$A:$CQ,90,0)</f>
        <v>0</v>
      </c>
      <c r="AK13" s="245">
        <f>VLOOKUP($A13,'Country characteristics'!$A:$CQ,94,0)</f>
        <v>0</v>
      </c>
      <c r="AL13" s="245">
        <f>VLOOKUP($A13,'Country characteristics'!$A:$CQ,95,0)</f>
        <v>0</v>
      </c>
      <c r="AM13" s="245">
        <f>VLOOKUP($A13,'Country characteristics'!$A:$CR,96,0)</f>
        <v>0</v>
      </c>
    </row>
    <row r="14" spans="1:40">
      <c r="A14" s="37" t="s">
        <v>158</v>
      </c>
      <c r="B14" s="37" t="s">
        <v>159</v>
      </c>
      <c r="C14" s="38" t="s">
        <v>160</v>
      </c>
      <c r="D14" s="5">
        <v>10</v>
      </c>
      <c r="E14" s="5">
        <v>50</v>
      </c>
      <c r="F14" s="5">
        <v>50</v>
      </c>
      <c r="G14" s="5">
        <v>50</v>
      </c>
      <c r="H14" s="5">
        <v>100</v>
      </c>
      <c r="I14" s="5">
        <v>100</v>
      </c>
      <c r="J14" s="5">
        <v>0</v>
      </c>
      <c r="K14" s="5">
        <v>50</v>
      </c>
      <c r="L14" s="5">
        <v>75</v>
      </c>
      <c r="M14" s="5">
        <v>75</v>
      </c>
      <c r="N14" s="5">
        <v>65</v>
      </c>
      <c r="O14" s="5">
        <v>37.5</v>
      </c>
      <c r="P14" s="5">
        <v>40</v>
      </c>
      <c r="Q14" s="5">
        <v>75</v>
      </c>
      <c r="R14" s="5">
        <v>50</v>
      </c>
      <c r="S14" s="5">
        <v>30</v>
      </c>
      <c r="T14" s="5">
        <v>26</v>
      </c>
      <c r="U14" s="5">
        <v>0</v>
      </c>
      <c r="V14" s="5">
        <v>0</v>
      </c>
      <c r="W14" s="5">
        <v>17.5</v>
      </c>
      <c r="X14" s="34">
        <f t="shared" si="0"/>
        <v>45.05</v>
      </c>
      <c r="Y14" s="34">
        <f t="shared" si="1"/>
        <v>52</v>
      </c>
      <c r="Z14" s="34">
        <f t="shared" si="2"/>
        <v>60</v>
      </c>
      <c r="AA14" s="34">
        <f t="shared" si="3"/>
        <v>49.583333333333336</v>
      </c>
      <c r="AB14" s="34">
        <f t="shared" si="4"/>
        <v>10.875</v>
      </c>
      <c r="AC14" s="245" t="str">
        <f>VLOOKUP($A14,'Country characteristics'!$A:$CQ,28,0)</f>
        <v>Europe &amp; Central Asia</v>
      </c>
      <c r="AD14" s="245" t="str">
        <f>VLOOKUP($A14,'Country characteristics'!$A:$CQ,87,0)</f>
        <v>Europe</v>
      </c>
      <c r="AE14" s="245">
        <f>VLOOKUP($A14,'Country characteristics'!$A:$CQ,92,0)</f>
        <v>1</v>
      </c>
      <c r="AF14" s="245">
        <f>VLOOKUP($A14,'Country characteristics'!$A:$CQ,91,0)</f>
        <v>1</v>
      </c>
      <c r="AG14" s="245">
        <f>VLOOKUP($A14,'Country characteristics'!$A:$CQ,88,0)</f>
        <v>0</v>
      </c>
      <c r="AH14" s="245">
        <f>VLOOKUP($A14,'Country characteristics'!$A:$CQ,93,0)</f>
        <v>0</v>
      </c>
      <c r="AI14" s="245">
        <f>VLOOKUP($A14,'Country characteristics'!$A:$CQ,89,0)</f>
        <v>0</v>
      </c>
      <c r="AJ14" s="245">
        <f>VLOOKUP($A14,'Country characteristics'!$A:$CQ,90,0)</f>
        <v>0</v>
      </c>
      <c r="AK14" s="245">
        <f>VLOOKUP($A14,'Country characteristics'!$A:$CQ,94,0)</f>
        <v>0</v>
      </c>
      <c r="AL14" s="245">
        <f>VLOOKUP($A14,'Country characteristics'!$A:$CQ,95,0)</f>
        <v>0</v>
      </c>
      <c r="AM14" s="245">
        <f>VLOOKUP($A14,'Country characteristics'!$A:$CR,96,0)</f>
        <v>0</v>
      </c>
    </row>
    <row r="15" spans="1:40">
      <c r="A15" s="37" t="s">
        <v>353</v>
      </c>
      <c r="B15" s="37" t="s">
        <v>354</v>
      </c>
      <c r="C15" s="38" t="s">
        <v>355</v>
      </c>
      <c r="D15" s="5">
        <v>30</v>
      </c>
      <c r="E15" s="5">
        <v>50</v>
      </c>
      <c r="F15" s="5">
        <v>65</v>
      </c>
      <c r="G15" s="5">
        <v>100</v>
      </c>
      <c r="H15" s="5">
        <v>35</v>
      </c>
      <c r="I15" s="5">
        <v>85</v>
      </c>
      <c r="J15" s="5">
        <v>0</v>
      </c>
      <c r="K15" s="5">
        <v>50</v>
      </c>
      <c r="L15" s="5">
        <v>50</v>
      </c>
      <c r="M15" s="5">
        <v>75</v>
      </c>
      <c r="N15" s="5">
        <v>52.5</v>
      </c>
      <c r="O15" s="5">
        <v>100</v>
      </c>
      <c r="P15" s="5">
        <v>70</v>
      </c>
      <c r="Q15" s="5">
        <v>100</v>
      </c>
      <c r="R15" s="5">
        <v>25</v>
      </c>
      <c r="S15" s="5">
        <v>50</v>
      </c>
      <c r="T15" s="5">
        <v>35</v>
      </c>
      <c r="U15" s="5">
        <v>13</v>
      </c>
      <c r="V15" s="5">
        <v>0</v>
      </c>
      <c r="W15" s="5">
        <v>3.5000000000000004</v>
      </c>
      <c r="X15" s="34">
        <f t="shared" si="0"/>
        <v>49.45</v>
      </c>
      <c r="Y15" s="34">
        <f t="shared" si="1"/>
        <v>56</v>
      </c>
      <c r="Z15" s="34">
        <f t="shared" si="2"/>
        <v>52</v>
      </c>
      <c r="AA15" s="34">
        <f t="shared" si="3"/>
        <v>66.25</v>
      </c>
      <c r="AB15" s="34">
        <f t="shared" si="4"/>
        <v>12.875</v>
      </c>
      <c r="AC15" s="245" t="str">
        <f>VLOOKUP($A15,'Country characteristics'!$A:$CQ,28,0)</f>
        <v>Europe &amp; Central Asia</v>
      </c>
      <c r="AD15" s="245" t="str">
        <f>VLOOKUP($A15,'Country characteristics'!$A:$CQ,87,0)</f>
        <v>Europe</v>
      </c>
      <c r="AE15" s="245">
        <f>VLOOKUP($A15,'Country characteristics'!$A:$CQ,92,0)</f>
        <v>0</v>
      </c>
      <c r="AF15" s="245">
        <f>VLOOKUP($A15,'Country characteristics'!$A:$CQ,91,0)</f>
        <v>1</v>
      </c>
      <c r="AG15" s="245">
        <f>VLOOKUP($A15,'Country characteristics'!$A:$CQ,88,0)</f>
        <v>0</v>
      </c>
      <c r="AH15" s="245">
        <f>VLOOKUP($A15,'Country characteristics'!$A:$CQ,93,0)</f>
        <v>0</v>
      </c>
      <c r="AI15" s="245">
        <f>VLOOKUP($A15,'Country characteristics'!$A:$CQ,89,0)</f>
        <v>0</v>
      </c>
      <c r="AJ15" s="245">
        <f>VLOOKUP($A15,'Country characteristics'!$A:$CQ,90,0)</f>
        <v>0</v>
      </c>
      <c r="AK15" s="245">
        <f>VLOOKUP($A15,'Country characteristics'!$A:$CQ,94,0)</f>
        <v>0</v>
      </c>
      <c r="AL15" s="245">
        <f>VLOOKUP($A15,'Country characteristics'!$A:$CQ,95,0)</f>
        <v>0</v>
      </c>
      <c r="AM15" s="245">
        <f>VLOOKUP($A15,'Country characteristics'!$A:$CR,96,0)</f>
        <v>0</v>
      </c>
    </row>
    <row r="16" spans="1:40">
      <c r="A16" s="37" t="s">
        <v>251</v>
      </c>
      <c r="B16" s="37" t="s">
        <v>252</v>
      </c>
      <c r="C16" s="38" t="s">
        <v>253</v>
      </c>
      <c r="D16" s="5">
        <v>47</v>
      </c>
      <c r="E16" s="5">
        <v>37.5</v>
      </c>
      <c r="F16" s="5">
        <v>0</v>
      </c>
      <c r="G16" s="5">
        <v>50</v>
      </c>
      <c r="H16" s="5">
        <v>100</v>
      </c>
      <c r="I16" s="5">
        <v>100</v>
      </c>
      <c r="J16" s="5">
        <v>100</v>
      </c>
      <c r="K16" s="5">
        <v>100</v>
      </c>
      <c r="L16" s="5">
        <v>75</v>
      </c>
      <c r="M16" s="5">
        <v>100</v>
      </c>
      <c r="N16" s="5">
        <v>100</v>
      </c>
      <c r="O16" s="5">
        <v>100</v>
      </c>
      <c r="P16" s="5">
        <v>100</v>
      </c>
      <c r="Q16" s="5">
        <v>75</v>
      </c>
      <c r="R16" s="5">
        <v>50</v>
      </c>
      <c r="S16" s="5">
        <v>30</v>
      </c>
      <c r="T16" s="5">
        <v>37</v>
      </c>
      <c r="U16" s="5">
        <v>28.999999999999996</v>
      </c>
      <c r="V16" s="5">
        <v>0</v>
      </c>
      <c r="W16" s="5">
        <v>17.5</v>
      </c>
      <c r="X16" s="34">
        <f t="shared" si="0"/>
        <v>62.4</v>
      </c>
      <c r="Y16" s="34">
        <f t="shared" si="1"/>
        <v>46.9</v>
      </c>
      <c r="Z16" s="34">
        <f t="shared" si="2"/>
        <v>95</v>
      </c>
      <c r="AA16" s="34">
        <f t="shared" si="3"/>
        <v>75.833333333333329</v>
      </c>
      <c r="AB16" s="34">
        <f t="shared" si="4"/>
        <v>20.875</v>
      </c>
      <c r="AC16" s="245" t="str">
        <f>VLOOKUP($A16,'Country characteristics'!$A:$CQ,28,0)</f>
        <v>Middle East &amp; North Africa</v>
      </c>
      <c r="AD16" s="245" t="str">
        <f>VLOOKUP($A16,'Country characteristics'!$A:$CQ,87,0)</f>
        <v>Asia</v>
      </c>
      <c r="AE16" s="245">
        <f>VLOOKUP($A16,'Country characteristics'!$A:$CQ,92,0)</f>
        <v>0</v>
      </c>
      <c r="AF16" s="245">
        <f>VLOOKUP($A16,'Country characteristics'!$A:$CQ,91,0)</f>
        <v>0</v>
      </c>
      <c r="AG16" s="245">
        <f>VLOOKUP($A16,'Country characteristics'!$A:$CQ,88,0)</f>
        <v>0</v>
      </c>
      <c r="AH16" s="245">
        <f>VLOOKUP($A16,'Country characteristics'!$A:$CQ,93,0)</f>
        <v>0</v>
      </c>
      <c r="AI16" s="245">
        <f>VLOOKUP($A16,'Country characteristics'!$A:$CQ,89,0)</f>
        <v>0</v>
      </c>
      <c r="AJ16" s="245">
        <f>VLOOKUP($A16,'Country characteristics'!$A:$CQ,90,0)</f>
        <v>0</v>
      </c>
      <c r="AK16" s="245">
        <f>VLOOKUP($A16,'Country characteristics'!$A:$CQ,94,0)</f>
        <v>0</v>
      </c>
      <c r="AL16" s="245">
        <f>VLOOKUP($A16,'Country characteristics'!$A:$CQ,95,0)</f>
        <v>0</v>
      </c>
      <c r="AM16" s="245">
        <f>VLOOKUP($A16,'Country characteristics'!$A:$CR,96,0)</f>
        <v>0</v>
      </c>
    </row>
    <row r="17" spans="1:39">
      <c r="A17" s="37" t="s">
        <v>128</v>
      </c>
      <c r="B17" s="37" t="s">
        <v>129</v>
      </c>
      <c r="C17" s="38" t="s">
        <v>130</v>
      </c>
      <c r="D17" s="5">
        <v>67</v>
      </c>
      <c r="E17" s="5">
        <v>50</v>
      </c>
      <c r="F17" s="5">
        <v>75</v>
      </c>
      <c r="G17" s="5">
        <v>100</v>
      </c>
      <c r="H17" s="5">
        <v>100</v>
      </c>
      <c r="I17" s="5">
        <v>100</v>
      </c>
      <c r="J17" s="5">
        <v>100</v>
      </c>
      <c r="K17" s="5">
        <v>100</v>
      </c>
      <c r="L17" s="5">
        <v>100</v>
      </c>
      <c r="M17" s="5">
        <v>100</v>
      </c>
      <c r="N17" s="5">
        <v>100</v>
      </c>
      <c r="O17" s="5">
        <v>75</v>
      </c>
      <c r="P17" s="5">
        <v>100</v>
      </c>
      <c r="Q17" s="5">
        <v>100</v>
      </c>
      <c r="R17" s="5">
        <v>50</v>
      </c>
      <c r="S17" s="5">
        <v>40</v>
      </c>
      <c r="T17" s="5">
        <v>56.999999999999993</v>
      </c>
      <c r="U17" s="5">
        <v>30</v>
      </c>
      <c r="V17" s="5">
        <v>0</v>
      </c>
      <c r="W17" s="5">
        <v>10.5</v>
      </c>
      <c r="X17" s="34">
        <f t="shared" si="0"/>
        <v>72.724999999999994</v>
      </c>
      <c r="Y17" s="34">
        <f t="shared" si="1"/>
        <v>78.400000000000006</v>
      </c>
      <c r="Z17" s="34">
        <f t="shared" si="2"/>
        <v>100</v>
      </c>
      <c r="AA17" s="34">
        <f t="shared" si="3"/>
        <v>77.5</v>
      </c>
      <c r="AB17" s="34">
        <f t="shared" si="4"/>
        <v>24.375</v>
      </c>
      <c r="AC17" s="245" t="str">
        <f>VLOOKUP($A17,'Country characteristics'!$A:$CQ,28,0)</f>
        <v>North America</v>
      </c>
      <c r="AD17" s="245" t="str">
        <f>VLOOKUP($A17,'Country characteristics'!$A:$CQ,87,0)</f>
        <v>North America</v>
      </c>
      <c r="AE17" s="245">
        <f>VLOOKUP($A17,'Country characteristics'!$A:$CQ,92,0)</f>
        <v>0</v>
      </c>
      <c r="AF17" s="245">
        <f>VLOOKUP($A17,'Country characteristics'!$A:$CQ,91,0)</f>
        <v>0</v>
      </c>
      <c r="AG17" s="245">
        <f>VLOOKUP($A17,'Country characteristics'!$A:$CQ,88,0)</f>
        <v>0</v>
      </c>
      <c r="AH17" s="245">
        <f>VLOOKUP($A17,'Country characteristics'!$A:$CQ,93,0)</f>
        <v>0</v>
      </c>
      <c r="AI17" s="245">
        <f>VLOOKUP($A17,'Country characteristics'!$A:$CQ,89,0)</f>
        <v>0</v>
      </c>
      <c r="AJ17" s="245">
        <f>VLOOKUP($A17,'Country characteristics'!$A:$CQ,90,0)</f>
        <v>0</v>
      </c>
      <c r="AK17" s="245">
        <f>VLOOKUP($A17,'Country characteristics'!$A:$CQ,94,0)</f>
        <v>0</v>
      </c>
      <c r="AL17" s="245">
        <f>VLOOKUP($A17,'Country characteristics'!$A:$CQ,95,0)</f>
        <v>1</v>
      </c>
      <c r="AM17" s="245">
        <f>VLOOKUP($A17,'Country characteristics'!$A:$CR,96,0)</f>
        <v>0</v>
      </c>
    </row>
    <row r="18" spans="1:39">
      <c r="A18" s="37" t="s">
        <v>383</v>
      </c>
      <c r="B18" s="37" t="s">
        <v>384</v>
      </c>
      <c r="C18" s="38" t="s">
        <v>385</v>
      </c>
      <c r="D18" s="5">
        <v>63</v>
      </c>
      <c r="E18" s="5">
        <v>50</v>
      </c>
      <c r="F18" s="5">
        <v>100</v>
      </c>
      <c r="G18" s="5">
        <v>50</v>
      </c>
      <c r="H18" s="5">
        <v>100</v>
      </c>
      <c r="I18" s="5">
        <v>100</v>
      </c>
      <c r="J18" s="5">
        <v>100</v>
      </c>
      <c r="K18" s="5">
        <v>100</v>
      </c>
      <c r="L18" s="5">
        <v>100</v>
      </c>
      <c r="M18" s="5">
        <v>100</v>
      </c>
      <c r="N18" s="5">
        <v>87.5</v>
      </c>
      <c r="O18" s="5">
        <v>75</v>
      </c>
      <c r="P18" s="5">
        <v>100</v>
      </c>
      <c r="Q18" s="5">
        <v>100</v>
      </c>
      <c r="R18" s="5">
        <v>75</v>
      </c>
      <c r="S18" s="5">
        <v>70</v>
      </c>
      <c r="T18" s="5">
        <v>72</v>
      </c>
      <c r="U18" s="5">
        <v>100</v>
      </c>
      <c r="V18" s="5">
        <v>0</v>
      </c>
      <c r="W18" s="5">
        <v>23.5</v>
      </c>
      <c r="X18" s="34">
        <f t="shared" si="0"/>
        <v>78.3</v>
      </c>
      <c r="Y18" s="34">
        <f t="shared" si="1"/>
        <v>72.599999999999994</v>
      </c>
      <c r="Z18" s="34">
        <f t="shared" si="2"/>
        <v>100</v>
      </c>
      <c r="AA18" s="34">
        <f t="shared" si="3"/>
        <v>84.583333333333329</v>
      </c>
      <c r="AB18" s="34">
        <f t="shared" si="4"/>
        <v>48.875</v>
      </c>
      <c r="AC18" s="245" t="str">
        <f>VLOOKUP($A18,'Country characteristics'!$A:$CQ,28,0)</f>
        <v>East Asia &amp; Pacific</v>
      </c>
      <c r="AD18" s="245" t="str">
        <f>VLOOKUP($A18,'Country characteristics'!$A:$CQ,87,0)</f>
        <v>Asia</v>
      </c>
      <c r="AE18" s="245">
        <f>VLOOKUP($A18,'Country characteristics'!$A:$CQ,92,0)</f>
        <v>0</v>
      </c>
      <c r="AF18" s="245">
        <f>VLOOKUP($A18,'Country characteristics'!$A:$CQ,91,0)</f>
        <v>0</v>
      </c>
      <c r="AG18" s="245">
        <f>VLOOKUP($A18,'Country characteristics'!$A:$CQ,88,0)</f>
        <v>0</v>
      </c>
      <c r="AH18" s="245">
        <f>VLOOKUP($A18,'Country characteristics'!$A:$CQ,93,0)</f>
        <v>0</v>
      </c>
      <c r="AI18" s="245">
        <f>VLOOKUP($A18,'Country characteristics'!$A:$CQ,89,0)</f>
        <v>0</v>
      </c>
      <c r="AJ18" s="245">
        <f>VLOOKUP($A18,'Country characteristics'!$A:$CQ,90,0)</f>
        <v>0</v>
      </c>
      <c r="AK18" s="245">
        <f>VLOOKUP($A18,'Country characteristics'!$A:$CQ,94,0)</f>
        <v>0</v>
      </c>
      <c r="AL18" s="245">
        <f>VLOOKUP($A18,'Country characteristics'!$A:$CQ,95,0)</f>
        <v>0</v>
      </c>
      <c r="AM18" s="245">
        <f>VLOOKUP($A18,'Country characteristics'!$A:$CR,96,0)</f>
        <v>1</v>
      </c>
    </row>
    <row r="19" spans="1:39">
      <c r="A19" s="37" t="s">
        <v>281</v>
      </c>
      <c r="B19" s="37" t="s">
        <v>282</v>
      </c>
      <c r="C19" s="38" t="s">
        <v>283</v>
      </c>
      <c r="D19" s="5">
        <v>60</v>
      </c>
      <c r="E19" s="5">
        <v>50</v>
      </c>
      <c r="F19" s="5">
        <v>100</v>
      </c>
      <c r="G19" s="5">
        <v>50</v>
      </c>
      <c r="H19" s="5">
        <v>100</v>
      </c>
      <c r="I19" s="5">
        <v>100</v>
      </c>
      <c r="J19" s="5">
        <v>100</v>
      </c>
      <c r="K19" s="5">
        <v>100</v>
      </c>
      <c r="L19" s="5">
        <v>100</v>
      </c>
      <c r="M19" s="5">
        <v>100</v>
      </c>
      <c r="N19" s="5">
        <v>75</v>
      </c>
      <c r="O19" s="5">
        <v>37.5</v>
      </c>
      <c r="P19" s="5">
        <v>100</v>
      </c>
      <c r="Q19" s="5">
        <v>100</v>
      </c>
      <c r="R19" s="5">
        <v>50</v>
      </c>
      <c r="S19" s="5">
        <v>50</v>
      </c>
      <c r="T19" s="5">
        <v>74</v>
      </c>
      <c r="U19" s="5">
        <v>100</v>
      </c>
      <c r="V19" s="5">
        <v>100</v>
      </c>
      <c r="W19" s="5">
        <v>35.5</v>
      </c>
      <c r="X19" s="34">
        <f t="shared" si="0"/>
        <v>79.099999999999994</v>
      </c>
      <c r="Y19" s="34">
        <f t="shared" si="1"/>
        <v>72</v>
      </c>
      <c r="Z19" s="34">
        <f t="shared" si="2"/>
        <v>100</v>
      </c>
      <c r="AA19" s="34">
        <f t="shared" si="3"/>
        <v>68.75</v>
      </c>
      <c r="AB19" s="34">
        <f t="shared" si="4"/>
        <v>77.375</v>
      </c>
      <c r="AC19" s="245" t="str">
        <f>VLOOKUP($A19,'Country characteristics'!$A:$CQ,28,0)</f>
        <v>Latin America &amp; Caribbean</v>
      </c>
      <c r="AD19" s="245" t="str">
        <f>VLOOKUP($A19,'Country characteristics'!$A:$CQ,87,0)</f>
        <v>Latin America and the Caribbean</v>
      </c>
      <c r="AE19" s="245">
        <f>VLOOKUP($A19,'Country characteristics'!$A:$CQ,92,0)</f>
        <v>0</v>
      </c>
      <c r="AF19" s="245">
        <f>VLOOKUP($A19,'Country characteristics'!$A:$CQ,91,0)</f>
        <v>0</v>
      </c>
      <c r="AG19" s="245">
        <f>VLOOKUP($A19,'Country characteristics'!$A:$CQ,88,0)</f>
        <v>0</v>
      </c>
      <c r="AH19" s="245">
        <f>VLOOKUP($A19,'Country characteristics'!$A:$CQ,93,0)</f>
        <v>0</v>
      </c>
      <c r="AI19" s="245">
        <f>VLOOKUP($A19,'Country characteristics'!$A:$CQ,89,0)</f>
        <v>0</v>
      </c>
      <c r="AJ19" s="245">
        <f>VLOOKUP($A19,'Country characteristics'!$A:$CQ,90,0)</f>
        <v>1</v>
      </c>
      <c r="AK19" s="245">
        <f>VLOOKUP($A19,'Country characteristics'!$A:$CQ,94,0)</f>
        <v>1</v>
      </c>
      <c r="AL19" s="245">
        <f>VLOOKUP($A19,'Country characteristics'!$A:$CQ,95,0)</f>
        <v>0</v>
      </c>
      <c r="AM19" s="245">
        <f>VLOOKUP($A19,'Country characteristics'!$A:$CR,96,0)</f>
        <v>0</v>
      </c>
    </row>
    <row r="20" spans="1:39">
      <c r="A20" s="37" t="s">
        <v>227</v>
      </c>
      <c r="B20" s="37" t="s">
        <v>228</v>
      </c>
      <c r="C20" s="38" t="s">
        <v>229</v>
      </c>
      <c r="D20" s="5">
        <v>50</v>
      </c>
      <c r="E20" s="5">
        <v>25</v>
      </c>
      <c r="F20" s="5">
        <v>75</v>
      </c>
      <c r="G20" s="5">
        <v>50</v>
      </c>
      <c r="H20" s="5">
        <v>100</v>
      </c>
      <c r="I20" s="5">
        <v>100</v>
      </c>
      <c r="J20" s="5">
        <v>100</v>
      </c>
      <c r="K20" s="5">
        <v>100</v>
      </c>
      <c r="L20" s="5">
        <v>87.5</v>
      </c>
      <c r="M20" s="5">
        <v>100</v>
      </c>
      <c r="N20" s="5">
        <v>50</v>
      </c>
      <c r="O20" s="5">
        <v>0</v>
      </c>
      <c r="P20" s="5">
        <v>0</v>
      </c>
      <c r="Q20" s="5">
        <v>50</v>
      </c>
      <c r="R20" s="5">
        <v>50</v>
      </c>
      <c r="S20" s="5">
        <v>30</v>
      </c>
      <c r="T20" s="5">
        <v>52</v>
      </c>
      <c r="U20" s="5">
        <v>0</v>
      </c>
      <c r="V20" s="5">
        <v>0</v>
      </c>
      <c r="W20" s="5">
        <v>14.000000000000002</v>
      </c>
      <c r="X20" s="34">
        <f t="shared" si="0"/>
        <v>51.674999999999997</v>
      </c>
      <c r="Y20" s="34">
        <f t="shared" si="1"/>
        <v>60</v>
      </c>
      <c r="Z20" s="34">
        <f t="shared" si="2"/>
        <v>97.5</v>
      </c>
      <c r="AA20" s="34">
        <f t="shared" si="3"/>
        <v>30</v>
      </c>
      <c r="AB20" s="34">
        <f t="shared" si="4"/>
        <v>16.5</v>
      </c>
      <c r="AC20" s="245" t="str">
        <f>VLOOKUP($A20,'Country characteristics'!$A:$CQ,28,0)</f>
        <v>Latin America &amp; Caribbean</v>
      </c>
      <c r="AD20" s="245" t="str">
        <f>VLOOKUP($A20,'Country characteristics'!$A:$CQ,87,0)</f>
        <v>Latin America and the Caribbean</v>
      </c>
      <c r="AE20" s="245">
        <f>VLOOKUP($A20,'Country characteristics'!$A:$CQ,92,0)</f>
        <v>0</v>
      </c>
      <c r="AF20" s="245">
        <f>VLOOKUP($A20,'Country characteristics'!$A:$CQ,91,0)</f>
        <v>0</v>
      </c>
      <c r="AG20" s="245">
        <f>VLOOKUP($A20,'Country characteristics'!$A:$CQ,88,0)</f>
        <v>0</v>
      </c>
      <c r="AH20" s="245">
        <f>VLOOKUP($A20,'Country characteristics'!$A:$CQ,93,0)</f>
        <v>1</v>
      </c>
      <c r="AI20" s="245">
        <f>VLOOKUP($A20,'Country characteristics'!$A:$CQ,89,0)</f>
        <v>1</v>
      </c>
      <c r="AJ20" s="245">
        <f>VLOOKUP($A20,'Country characteristics'!$A:$CQ,90,0)</f>
        <v>1</v>
      </c>
      <c r="AK20" s="245">
        <f>VLOOKUP($A20,'Country characteristics'!$A:$CQ,94,0)</f>
        <v>1</v>
      </c>
      <c r="AL20" s="245">
        <f>VLOOKUP($A20,'Country characteristics'!$A:$CQ,95,0)</f>
        <v>0</v>
      </c>
      <c r="AM20" s="245">
        <f>VLOOKUP($A20,'Country characteristics'!$A:$CR,96,0)</f>
        <v>0</v>
      </c>
    </row>
    <row r="21" spans="1:39">
      <c r="A21" s="37" t="s">
        <v>74</v>
      </c>
      <c r="B21" s="37" t="s">
        <v>75</v>
      </c>
      <c r="C21" s="38" t="s">
        <v>76</v>
      </c>
      <c r="D21" s="5">
        <v>56.999999999999993</v>
      </c>
      <c r="E21" s="5">
        <v>100</v>
      </c>
      <c r="F21" s="5">
        <v>75</v>
      </c>
      <c r="G21" s="5">
        <v>50</v>
      </c>
      <c r="H21" s="5">
        <v>100</v>
      </c>
      <c r="I21" s="5">
        <v>100</v>
      </c>
      <c r="J21" s="5">
        <v>100</v>
      </c>
      <c r="K21" s="5">
        <v>100</v>
      </c>
      <c r="L21" s="5">
        <v>100</v>
      </c>
      <c r="M21" s="5">
        <v>100</v>
      </c>
      <c r="N21" s="5">
        <v>100</v>
      </c>
      <c r="O21" s="5">
        <v>100</v>
      </c>
      <c r="P21" s="5">
        <v>100</v>
      </c>
      <c r="Q21" s="5">
        <v>100</v>
      </c>
      <c r="R21" s="5">
        <v>75</v>
      </c>
      <c r="S21" s="5">
        <v>60</v>
      </c>
      <c r="T21" s="5">
        <v>42</v>
      </c>
      <c r="U21" s="5">
        <v>28.000000000000004</v>
      </c>
      <c r="V21" s="5">
        <v>0</v>
      </c>
      <c r="W21" s="5">
        <v>20.5</v>
      </c>
      <c r="X21" s="34">
        <f t="shared" si="0"/>
        <v>75.375</v>
      </c>
      <c r="Y21" s="34">
        <f t="shared" si="1"/>
        <v>76.400000000000006</v>
      </c>
      <c r="Z21" s="34">
        <f t="shared" si="2"/>
        <v>100</v>
      </c>
      <c r="AA21" s="34">
        <f t="shared" si="3"/>
        <v>89.166666666666671</v>
      </c>
      <c r="AB21" s="34">
        <f t="shared" si="4"/>
        <v>22.625</v>
      </c>
      <c r="AC21" s="245" t="str">
        <f>VLOOKUP($A21,'Country characteristics'!$A:$CQ,28,0)</f>
        <v>Latin America &amp; Caribbean</v>
      </c>
      <c r="AD21" s="245" t="str">
        <f>VLOOKUP($A21,'Country characteristics'!$A:$CQ,87,0)</f>
        <v>Latin America and the Caribbean</v>
      </c>
      <c r="AE21" s="245">
        <f>VLOOKUP($A21,'Country characteristics'!$A:$CQ,92,0)</f>
        <v>0</v>
      </c>
      <c r="AF21" s="245">
        <f>VLOOKUP($A21,'Country characteristics'!$A:$CQ,91,0)</f>
        <v>0</v>
      </c>
      <c r="AG21" s="245">
        <f>VLOOKUP($A21,'Country characteristics'!$A:$CQ,88,0)</f>
        <v>0</v>
      </c>
      <c r="AH21" s="245">
        <f>VLOOKUP($A21,'Country characteristics'!$A:$CQ,93,0)</f>
        <v>0</v>
      </c>
      <c r="AI21" s="245">
        <f>VLOOKUP($A21,'Country characteristics'!$A:$CQ,89,0)</f>
        <v>0</v>
      </c>
      <c r="AJ21" s="245">
        <f>VLOOKUP($A21,'Country characteristics'!$A:$CQ,90,0)</f>
        <v>0</v>
      </c>
      <c r="AK21" s="245">
        <f>VLOOKUP($A21,'Country characteristics'!$A:$CQ,94,0)</f>
        <v>0</v>
      </c>
      <c r="AL21" s="245">
        <f>VLOOKUP($A21,'Country characteristics'!$A:$CQ,95,0)</f>
        <v>1</v>
      </c>
      <c r="AM21" s="245">
        <f>VLOOKUP($A21,'Country characteristics'!$A:$CR,96,0)</f>
        <v>1</v>
      </c>
    </row>
    <row r="22" spans="1:39">
      <c r="A22" s="37" t="s">
        <v>347</v>
      </c>
      <c r="B22" s="37" t="s">
        <v>348</v>
      </c>
      <c r="C22" s="38" t="s">
        <v>349</v>
      </c>
      <c r="D22" s="5">
        <v>40</v>
      </c>
      <c r="E22" s="5">
        <v>50</v>
      </c>
      <c r="F22" s="5">
        <v>0</v>
      </c>
      <c r="G22" s="5">
        <v>50</v>
      </c>
      <c r="H22" s="5">
        <v>0</v>
      </c>
      <c r="I22" s="5">
        <v>100</v>
      </c>
      <c r="J22" s="5">
        <v>100</v>
      </c>
      <c r="K22" s="5">
        <v>100</v>
      </c>
      <c r="L22" s="5">
        <v>75</v>
      </c>
      <c r="M22" s="5">
        <v>100</v>
      </c>
      <c r="N22" s="5">
        <v>62.5</v>
      </c>
      <c r="O22" s="5">
        <v>75</v>
      </c>
      <c r="P22" s="5">
        <v>30</v>
      </c>
      <c r="Q22" s="5">
        <v>100</v>
      </c>
      <c r="R22" s="5">
        <v>25</v>
      </c>
      <c r="S22" s="5">
        <v>60</v>
      </c>
      <c r="T22" s="5">
        <v>59</v>
      </c>
      <c r="U22" s="5">
        <v>100</v>
      </c>
      <c r="V22" s="5">
        <v>88.89</v>
      </c>
      <c r="W22" s="5">
        <v>29.5</v>
      </c>
      <c r="X22" s="34">
        <f t="shared" si="0"/>
        <v>62.244500000000002</v>
      </c>
      <c r="Y22" s="34">
        <f t="shared" si="1"/>
        <v>28</v>
      </c>
      <c r="Z22" s="34">
        <f t="shared" si="2"/>
        <v>95</v>
      </c>
      <c r="AA22" s="34">
        <f t="shared" si="3"/>
        <v>58.75</v>
      </c>
      <c r="AB22" s="34">
        <f t="shared" si="4"/>
        <v>69.347499999999997</v>
      </c>
      <c r="AC22" s="245" t="str">
        <f>VLOOKUP($A22,'Country characteristics'!$A:$CQ,28,0)</f>
        <v>Sub-Saharan Africa</v>
      </c>
      <c r="AD22" s="245" t="str">
        <f>VLOOKUP($A22,'Country characteristics'!$A:$CQ,87,0)</f>
        <v>Africa</v>
      </c>
      <c r="AE22" s="245">
        <f>VLOOKUP($A22,'Country characteristics'!$A:$CQ,92,0)</f>
        <v>0</v>
      </c>
      <c r="AF22" s="245">
        <f>VLOOKUP($A22,'Country characteristics'!$A:$CQ,91,0)</f>
        <v>0</v>
      </c>
      <c r="AG22" s="245">
        <f>VLOOKUP($A22,'Country characteristics'!$A:$CQ,88,0)</f>
        <v>0</v>
      </c>
      <c r="AH22" s="245">
        <f>VLOOKUP($A22,'Country characteristics'!$A:$CQ,93,0)</f>
        <v>0</v>
      </c>
      <c r="AI22" s="245">
        <f>VLOOKUP($A22,'Country characteristics'!$A:$CQ,89,0)</f>
        <v>0</v>
      </c>
      <c r="AJ22" s="245">
        <f>VLOOKUP($A22,'Country characteristics'!$A:$CQ,90,0)</f>
        <v>0</v>
      </c>
      <c r="AK22" s="245">
        <f>VLOOKUP($A22,'Country characteristics'!$A:$CQ,94,0)</f>
        <v>0</v>
      </c>
      <c r="AL22" s="245">
        <f>VLOOKUP($A22,'Country characteristics'!$A:$CQ,95,0)</f>
        <v>0</v>
      </c>
      <c r="AM22" s="245">
        <f>VLOOKUP($A22,'Country characteristics'!$A:$CR,96,0)</f>
        <v>0</v>
      </c>
    </row>
    <row r="23" spans="1:39">
      <c r="A23" s="37" t="s">
        <v>338</v>
      </c>
      <c r="B23" s="37" t="s">
        <v>339</v>
      </c>
      <c r="C23" s="38" t="s">
        <v>340</v>
      </c>
      <c r="D23" s="5">
        <v>73</v>
      </c>
      <c r="E23" s="5">
        <v>87.5</v>
      </c>
      <c r="F23" s="5">
        <v>100</v>
      </c>
      <c r="G23" s="5">
        <v>50</v>
      </c>
      <c r="H23" s="5">
        <v>100</v>
      </c>
      <c r="I23" s="5">
        <v>100</v>
      </c>
      <c r="J23" s="5">
        <v>100</v>
      </c>
      <c r="K23" s="5">
        <v>100</v>
      </c>
      <c r="L23" s="5">
        <v>50</v>
      </c>
      <c r="M23" s="5">
        <v>100</v>
      </c>
      <c r="N23" s="5">
        <v>75</v>
      </c>
      <c r="O23" s="5">
        <v>100</v>
      </c>
      <c r="P23" s="5">
        <v>100</v>
      </c>
      <c r="Q23" s="5">
        <v>100</v>
      </c>
      <c r="R23" s="5">
        <v>50</v>
      </c>
      <c r="S23" s="5">
        <v>70</v>
      </c>
      <c r="T23" s="5">
        <v>69</v>
      </c>
      <c r="U23" s="5">
        <v>27</v>
      </c>
      <c r="V23" s="5">
        <v>0</v>
      </c>
      <c r="W23" s="5">
        <v>27</v>
      </c>
      <c r="X23" s="34">
        <f t="shared" si="0"/>
        <v>73.924999999999997</v>
      </c>
      <c r="Y23" s="34">
        <f t="shared" si="1"/>
        <v>82.1</v>
      </c>
      <c r="Z23" s="34">
        <f t="shared" si="2"/>
        <v>90</v>
      </c>
      <c r="AA23" s="34">
        <f t="shared" si="3"/>
        <v>82.5</v>
      </c>
      <c r="AB23" s="34">
        <f t="shared" si="4"/>
        <v>30.75</v>
      </c>
      <c r="AC23" s="245" t="str">
        <f>VLOOKUP($A23,'Country characteristics'!$A:$CQ,28,0)</f>
        <v>Latin America &amp; Caribbean</v>
      </c>
      <c r="AD23" s="245" t="str">
        <f>VLOOKUP($A23,'Country characteristics'!$A:$CQ,87,0)</f>
        <v>Latin America and the Caribbean</v>
      </c>
      <c r="AE23" s="245">
        <f>VLOOKUP($A23,'Country characteristics'!$A:$CQ,92,0)</f>
        <v>0</v>
      </c>
      <c r="AF23" s="245">
        <f>VLOOKUP($A23,'Country characteristics'!$A:$CQ,91,0)</f>
        <v>0</v>
      </c>
      <c r="AG23" s="245">
        <f>VLOOKUP($A23,'Country characteristics'!$A:$CQ,88,0)</f>
        <v>0</v>
      </c>
      <c r="AH23" s="245">
        <f>VLOOKUP($A23,'Country characteristics'!$A:$CQ,93,0)</f>
        <v>0</v>
      </c>
      <c r="AI23" s="245">
        <f>VLOOKUP($A23,'Country characteristics'!$A:$CQ,89,0)</f>
        <v>0</v>
      </c>
      <c r="AJ23" s="245">
        <f>VLOOKUP($A23,'Country characteristics'!$A:$CQ,90,0)</f>
        <v>0</v>
      </c>
      <c r="AK23" s="245">
        <f>VLOOKUP($A23,'Country characteristics'!$A:$CQ,94,0)</f>
        <v>0</v>
      </c>
      <c r="AL23" s="245">
        <f>VLOOKUP($A23,'Country characteristics'!$A:$CQ,95,0)</f>
        <v>1</v>
      </c>
      <c r="AM23" s="245">
        <f>VLOOKUP($A23,'Country characteristics'!$A:$CR,96,0)</f>
        <v>0</v>
      </c>
    </row>
    <row r="24" spans="1:39">
      <c r="A24" s="37" t="s">
        <v>65</v>
      </c>
      <c r="B24" s="37" t="s">
        <v>66</v>
      </c>
      <c r="C24" s="38" t="s">
        <v>67</v>
      </c>
      <c r="D24" s="5">
        <v>14.000000000000002</v>
      </c>
      <c r="E24" s="5">
        <v>50</v>
      </c>
      <c r="F24" s="5">
        <v>100</v>
      </c>
      <c r="G24" s="5">
        <v>100</v>
      </c>
      <c r="H24" s="5">
        <v>100</v>
      </c>
      <c r="I24" s="5">
        <v>100</v>
      </c>
      <c r="J24" s="5">
        <v>100</v>
      </c>
      <c r="K24" s="5">
        <v>75</v>
      </c>
      <c r="L24" s="5">
        <v>93.75</v>
      </c>
      <c r="M24" s="5">
        <v>75</v>
      </c>
      <c r="N24" s="5">
        <v>25</v>
      </c>
      <c r="O24" s="5">
        <v>0</v>
      </c>
      <c r="P24" s="5">
        <v>70</v>
      </c>
      <c r="Q24" s="5">
        <v>75</v>
      </c>
      <c r="R24" s="5">
        <v>50</v>
      </c>
      <c r="S24" s="5">
        <v>30</v>
      </c>
      <c r="T24" s="5">
        <v>41</v>
      </c>
      <c r="U24" s="5">
        <v>4</v>
      </c>
      <c r="V24" s="5">
        <v>0</v>
      </c>
      <c r="W24" s="5">
        <v>14.000000000000002</v>
      </c>
      <c r="X24" s="34">
        <f t="shared" si="0"/>
        <v>55.837499999999999</v>
      </c>
      <c r="Y24" s="34">
        <f t="shared" si="1"/>
        <v>72.8</v>
      </c>
      <c r="Z24" s="34">
        <f t="shared" si="2"/>
        <v>88.75</v>
      </c>
      <c r="AA24" s="34">
        <f t="shared" si="3"/>
        <v>41.666666666666664</v>
      </c>
      <c r="AB24" s="34">
        <f t="shared" si="4"/>
        <v>14.75</v>
      </c>
      <c r="AC24" s="245" t="str">
        <f>VLOOKUP($A24,'Country characteristics'!$A:$CQ,28,0)</f>
        <v>North America</v>
      </c>
      <c r="AD24" s="245" t="str">
        <f>VLOOKUP($A24,'Country characteristics'!$A:$CQ,87,0)</f>
        <v>North America</v>
      </c>
      <c r="AE24" s="245">
        <f>VLOOKUP($A24,'Country characteristics'!$A:$CQ,92,0)</f>
        <v>1</v>
      </c>
      <c r="AF24" s="245">
        <f>VLOOKUP($A24,'Country characteristics'!$A:$CQ,91,0)</f>
        <v>0</v>
      </c>
      <c r="AG24" s="245">
        <f>VLOOKUP($A24,'Country characteristics'!$A:$CQ,88,0)</f>
        <v>1</v>
      </c>
      <c r="AH24" s="245">
        <f>VLOOKUP($A24,'Country characteristics'!$A:$CQ,93,0)</f>
        <v>1</v>
      </c>
      <c r="AI24" s="245">
        <f>VLOOKUP($A24,'Country characteristics'!$A:$CQ,89,0)</f>
        <v>0</v>
      </c>
      <c r="AJ24" s="245">
        <f>VLOOKUP($A24,'Country characteristics'!$A:$CQ,90,0)</f>
        <v>0</v>
      </c>
      <c r="AK24" s="245">
        <f>VLOOKUP($A24,'Country characteristics'!$A:$CQ,94,0)</f>
        <v>0</v>
      </c>
      <c r="AL24" s="245">
        <f>VLOOKUP($A24,'Country characteristics'!$A:$CQ,95,0)</f>
        <v>0</v>
      </c>
      <c r="AM24" s="245">
        <f>VLOOKUP($A24,'Country characteristics'!$A:$CR,96,0)</f>
        <v>0</v>
      </c>
    </row>
    <row r="25" spans="1:39">
      <c r="A25" s="37" t="s">
        <v>17</v>
      </c>
      <c r="B25" s="37" t="s">
        <v>18</v>
      </c>
      <c r="C25" s="38" t="s">
        <v>19</v>
      </c>
      <c r="D25" s="5">
        <v>73</v>
      </c>
      <c r="E25" s="5">
        <v>100</v>
      </c>
      <c r="F25" s="5">
        <v>100</v>
      </c>
      <c r="G25" s="5">
        <v>87.5</v>
      </c>
      <c r="H25" s="5">
        <v>100</v>
      </c>
      <c r="I25" s="5">
        <v>100</v>
      </c>
      <c r="J25" s="5">
        <v>100</v>
      </c>
      <c r="K25" s="5">
        <v>100</v>
      </c>
      <c r="L25" s="5">
        <v>100</v>
      </c>
      <c r="M25" s="5">
        <v>100</v>
      </c>
      <c r="N25" s="5">
        <v>75</v>
      </c>
      <c r="O25" s="5">
        <v>75</v>
      </c>
      <c r="P25" s="5">
        <v>100</v>
      </c>
      <c r="Q25" s="5">
        <v>100</v>
      </c>
      <c r="R25" s="5">
        <v>75</v>
      </c>
      <c r="S25" s="5">
        <v>30</v>
      </c>
      <c r="T25" s="5">
        <v>38</v>
      </c>
      <c r="U25" s="5">
        <v>4</v>
      </c>
      <c r="V25" s="5">
        <v>0</v>
      </c>
      <c r="W25" s="5">
        <v>23.5</v>
      </c>
      <c r="X25" s="34">
        <f t="shared" si="0"/>
        <v>74.05</v>
      </c>
      <c r="Y25" s="34">
        <f t="shared" si="1"/>
        <v>92.1</v>
      </c>
      <c r="Z25" s="34">
        <f t="shared" si="2"/>
        <v>100</v>
      </c>
      <c r="AA25" s="34">
        <f t="shared" si="3"/>
        <v>75.833333333333329</v>
      </c>
      <c r="AB25" s="34">
        <f t="shared" si="4"/>
        <v>16.375</v>
      </c>
      <c r="AC25" s="245" t="str">
        <f>VLOOKUP($A25,'Country characteristics'!$A:$CQ,28,0)</f>
        <v>Europe &amp; Central Asia</v>
      </c>
      <c r="AD25" s="245" t="str">
        <f>VLOOKUP($A25,'Country characteristics'!$A:$CQ,87,0)</f>
        <v>Europe</v>
      </c>
      <c r="AE25" s="245">
        <f>VLOOKUP($A25,'Country characteristics'!$A:$CQ,92,0)</f>
        <v>1</v>
      </c>
      <c r="AF25" s="245">
        <f>VLOOKUP($A25,'Country characteristics'!$A:$CQ,91,0)</f>
        <v>0</v>
      </c>
      <c r="AG25" s="245">
        <f>VLOOKUP($A25,'Country characteristics'!$A:$CQ,88,0)</f>
        <v>0</v>
      </c>
      <c r="AH25" s="245">
        <f>VLOOKUP($A25,'Country characteristics'!$A:$CQ,93,0)</f>
        <v>0</v>
      </c>
      <c r="AI25" s="245">
        <f>VLOOKUP($A25,'Country characteristics'!$A:$CQ,89,0)</f>
        <v>0</v>
      </c>
      <c r="AJ25" s="245">
        <f>VLOOKUP($A25,'Country characteristics'!$A:$CQ,90,0)</f>
        <v>0</v>
      </c>
      <c r="AK25" s="245">
        <f>VLOOKUP($A25,'Country characteristics'!$A:$CQ,94,0)</f>
        <v>0</v>
      </c>
      <c r="AL25" s="245">
        <f>VLOOKUP($A25,'Country characteristics'!$A:$CQ,95,0)</f>
        <v>0</v>
      </c>
      <c r="AM25" s="245">
        <f>VLOOKUP($A25,'Country characteristics'!$A:$CR,96,0)</f>
        <v>0</v>
      </c>
    </row>
    <row r="26" spans="1:39">
      <c r="A26" s="37" t="s">
        <v>407</v>
      </c>
      <c r="B26" s="37" t="s">
        <v>408</v>
      </c>
      <c r="C26" s="38" t="s">
        <v>409</v>
      </c>
      <c r="D26" s="5">
        <v>44</v>
      </c>
      <c r="E26" s="5">
        <v>87.5</v>
      </c>
      <c r="F26" s="5">
        <v>100</v>
      </c>
      <c r="G26" s="5">
        <v>50</v>
      </c>
      <c r="H26" s="5">
        <v>100</v>
      </c>
      <c r="I26" s="5">
        <v>100</v>
      </c>
      <c r="J26" s="5">
        <v>100</v>
      </c>
      <c r="K26" s="5">
        <v>100</v>
      </c>
      <c r="L26" s="5">
        <v>100</v>
      </c>
      <c r="M26" s="5">
        <v>100</v>
      </c>
      <c r="N26" s="5">
        <v>100</v>
      </c>
      <c r="O26" s="5">
        <v>37.5</v>
      </c>
      <c r="P26" s="5">
        <v>80</v>
      </c>
      <c r="Q26" s="5">
        <v>100</v>
      </c>
      <c r="R26" s="5">
        <v>50</v>
      </c>
      <c r="S26" s="5">
        <v>100</v>
      </c>
      <c r="T26" s="5">
        <v>37</v>
      </c>
      <c r="U26" s="5">
        <v>6</v>
      </c>
      <c r="V26" s="5">
        <v>0</v>
      </c>
      <c r="W26" s="5">
        <v>14.000000000000002</v>
      </c>
      <c r="X26" s="34">
        <f t="shared" si="0"/>
        <v>70.3</v>
      </c>
      <c r="Y26" s="34">
        <f t="shared" si="1"/>
        <v>76.3</v>
      </c>
      <c r="Z26" s="34">
        <f t="shared" si="2"/>
        <v>100</v>
      </c>
      <c r="AA26" s="34">
        <f t="shared" si="3"/>
        <v>77.916666666666671</v>
      </c>
      <c r="AB26" s="34">
        <f t="shared" si="4"/>
        <v>14.25</v>
      </c>
      <c r="AC26" s="245" t="str">
        <f>VLOOKUP($A26,'Country characteristics'!$A:$CQ,28,0)</f>
        <v>East Asia &amp; Pacific</v>
      </c>
      <c r="AD26" s="245" t="str">
        <f>VLOOKUP($A26,'Country characteristics'!$A:$CQ,87,0)</f>
        <v>Oceania</v>
      </c>
      <c r="AE26" s="245">
        <f>VLOOKUP($A26,'Country characteristics'!$A:$CQ,92,0)</f>
        <v>0</v>
      </c>
      <c r="AF26" s="245">
        <f>VLOOKUP($A26,'Country characteristics'!$A:$CQ,91,0)</f>
        <v>0</v>
      </c>
      <c r="AG26" s="245">
        <f>VLOOKUP($A26,'Country characteristics'!$A:$CQ,88,0)</f>
        <v>0</v>
      </c>
      <c r="AH26" s="245">
        <f>VLOOKUP($A26,'Country characteristics'!$A:$CQ,93,0)</f>
        <v>0</v>
      </c>
      <c r="AI26" s="245">
        <f>VLOOKUP($A26,'Country characteristics'!$A:$CQ,89,0)</f>
        <v>0</v>
      </c>
      <c r="AJ26" s="245">
        <f>VLOOKUP($A26,'Country characteristics'!$A:$CQ,90,0)</f>
        <v>0</v>
      </c>
      <c r="AK26" s="245">
        <f>VLOOKUP($A26,'Country characteristics'!$A:$CQ,94,0)</f>
        <v>0</v>
      </c>
      <c r="AL26" s="245">
        <f>VLOOKUP($A26,'Country characteristics'!$A:$CQ,95,0)</f>
        <v>0</v>
      </c>
      <c r="AM26" s="245">
        <f>VLOOKUP($A26,'Country characteristics'!$A:$CR,96,0)</f>
        <v>1</v>
      </c>
    </row>
    <row r="27" spans="1:39">
      <c r="A27" s="37" t="s">
        <v>254</v>
      </c>
      <c r="B27" s="37" t="s">
        <v>255</v>
      </c>
      <c r="C27" s="38" t="s">
        <v>256</v>
      </c>
      <c r="D27" s="5">
        <v>50</v>
      </c>
      <c r="E27" s="5">
        <v>37.5</v>
      </c>
      <c r="F27" s="5">
        <v>90</v>
      </c>
      <c r="G27" s="5">
        <v>50</v>
      </c>
      <c r="H27" s="5">
        <v>100</v>
      </c>
      <c r="I27" s="5">
        <v>100</v>
      </c>
      <c r="J27" s="5">
        <v>100</v>
      </c>
      <c r="K27" s="5">
        <v>100</v>
      </c>
      <c r="L27" s="5">
        <v>93.75</v>
      </c>
      <c r="M27" s="5">
        <v>100</v>
      </c>
      <c r="N27" s="5">
        <v>50</v>
      </c>
      <c r="O27" s="5">
        <v>0</v>
      </c>
      <c r="P27" s="5">
        <v>50</v>
      </c>
      <c r="Q27" s="5">
        <v>75</v>
      </c>
      <c r="R27" s="5">
        <v>25</v>
      </c>
      <c r="S27" s="5">
        <v>30</v>
      </c>
      <c r="T27" s="5">
        <v>48</v>
      </c>
      <c r="U27" s="5">
        <v>0</v>
      </c>
      <c r="V27" s="5">
        <v>0</v>
      </c>
      <c r="W27" s="5">
        <v>16.5</v>
      </c>
      <c r="X27" s="34">
        <f t="shared" si="0"/>
        <v>55.787500000000001</v>
      </c>
      <c r="Y27" s="34">
        <f t="shared" si="1"/>
        <v>65.5</v>
      </c>
      <c r="Z27" s="34">
        <f t="shared" si="2"/>
        <v>98.75</v>
      </c>
      <c r="AA27" s="34">
        <f t="shared" si="3"/>
        <v>38.333333333333336</v>
      </c>
      <c r="AB27" s="34">
        <f t="shared" si="4"/>
        <v>16.125</v>
      </c>
      <c r="AC27" s="245" t="str">
        <f>VLOOKUP($A27,'Country characteristics'!$A:$CQ,28,0)</f>
        <v>Latin America &amp; Caribbean</v>
      </c>
      <c r="AD27" s="245" t="str">
        <f>VLOOKUP($A27,'Country characteristics'!$A:$CQ,87,0)</f>
        <v>Latin America and the Caribbean</v>
      </c>
      <c r="AE27" s="245">
        <f>VLOOKUP($A27,'Country characteristics'!$A:$CQ,92,0)</f>
        <v>1</v>
      </c>
      <c r="AF27" s="245">
        <f>VLOOKUP($A27,'Country characteristics'!$A:$CQ,91,0)</f>
        <v>0</v>
      </c>
      <c r="AG27" s="245">
        <f>VLOOKUP($A27,'Country characteristics'!$A:$CQ,88,0)</f>
        <v>0</v>
      </c>
      <c r="AH27" s="245">
        <f>VLOOKUP($A27,'Country characteristics'!$A:$CQ,93,0)</f>
        <v>0</v>
      </c>
      <c r="AI27" s="245">
        <f>VLOOKUP($A27,'Country characteristics'!$A:$CQ,89,0)</f>
        <v>0</v>
      </c>
      <c r="AJ27" s="245">
        <f>VLOOKUP($A27,'Country characteristics'!$A:$CQ,90,0)</f>
        <v>1</v>
      </c>
      <c r="AK27" s="245">
        <f>VLOOKUP($A27,'Country characteristics'!$A:$CQ,94,0)</f>
        <v>1</v>
      </c>
      <c r="AL27" s="245">
        <f>VLOOKUP($A27,'Country characteristics'!$A:$CQ,95,0)</f>
        <v>0</v>
      </c>
      <c r="AM27" s="245">
        <f>VLOOKUP($A27,'Country characteristics'!$A:$CR,96,0)</f>
        <v>0</v>
      </c>
    </row>
    <row r="28" spans="1:39">
      <c r="A28" s="37" t="s">
        <v>167</v>
      </c>
      <c r="B28" s="37" t="s">
        <v>168</v>
      </c>
      <c r="C28" s="38" t="s">
        <v>169</v>
      </c>
      <c r="D28" s="5">
        <v>47</v>
      </c>
      <c r="E28" s="5">
        <v>75</v>
      </c>
      <c r="F28" s="5">
        <v>100</v>
      </c>
      <c r="G28" s="5">
        <v>50</v>
      </c>
      <c r="H28" s="5">
        <v>100</v>
      </c>
      <c r="I28" s="5">
        <v>100</v>
      </c>
      <c r="J28" s="5">
        <v>100</v>
      </c>
      <c r="K28" s="5">
        <v>100</v>
      </c>
      <c r="L28" s="5">
        <v>97.5</v>
      </c>
      <c r="M28" s="5">
        <v>100</v>
      </c>
      <c r="N28" s="5">
        <v>87.5</v>
      </c>
      <c r="O28" s="5">
        <v>0</v>
      </c>
      <c r="P28" s="5">
        <v>100</v>
      </c>
      <c r="Q28" s="5">
        <v>75</v>
      </c>
      <c r="R28" s="5">
        <v>25</v>
      </c>
      <c r="S28" s="5">
        <v>70</v>
      </c>
      <c r="T28" s="5">
        <v>73</v>
      </c>
      <c r="U28" s="5">
        <v>100</v>
      </c>
      <c r="V28" s="5">
        <v>0</v>
      </c>
      <c r="W28" s="5">
        <v>29.5</v>
      </c>
      <c r="X28" s="34">
        <f t="shared" si="0"/>
        <v>71.474999999999994</v>
      </c>
      <c r="Y28" s="34">
        <f t="shared" si="1"/>
        <v>74.400000000000006</v>
      </c>
      <c r="Z28" s="34">
        <f t="shared" si="2"/>
        <v>99.5</v>
      </c>
      <c r="AA28" s="34">
        <f t="shared" si="3"/>
        <v>59.583333333333336</v>
      </c>
      <c r="AB28" s="34">
        <f t="shared" si="4"/>
        <v>50.625</v>
      </c>
      <c r="AC28" s="245" t="str">
        <f>VLOOKUP($A28,'Country characteristics'!$A:$CQ,28,0)</f>
        <v>Sub-Saharan Africa</v>
      </c>
      <c r="AD28" s="245" t="str">
        <f>VLOOKUP($A28,'Country characteristics'!$A:$CQ,87,0)</f>
        <v>Africa</v>
      </c>
      <c r="AE28" s="245">
        <f>VLOOKUP($A28,'Country characteristics'!$A:$CQ,92,0)</f>
        <v>0</v>
      </c>
      <c r="AF28" s="245">
        <f>VLOOKUP($A28,'Country characteristics'!$A:$CQ,91,0)</f>
        <v>0</v>
      </c>
      <c r="AG28" s="245">
        <f>VLOOKUP($A28,'Country characteristics'!$A:$CQ,88,0)</f>
        <v>0</v>
      </c>
      <c r="AH28" s="245">
        <f>VLOOKUP($A28,'Country characteristics'!$A:$CQ,93,0)</f>
        <v>0</v>
      </c>
      <c r="AI28" s="245">
        <f>VLOOKUP($A28,'Country characteristics'!$A:$CQ,89,0)</f>
        <v>0</v>
      </c>
      <c r="AJ28" s="245">
        <f>VLOOKUP($A28,'Country characteristics'!$A:$CQ,90,0)</f>
        <v>1</v>
      </c>
      <c r="AK28" s="245">
        <f>VLOOKUP($A28,'Country characteristics'!$A:$CQ,94,0)</f>
        <v>0</v>
      </c>
      <c r="AL28" s="245">
        <f>VLOOKUP($A28,'Country characteristics'!$A:$CQ,95,0)</f>
        <v>0</v>
      </c>
      <c r="AM28" s="245">
        <f>VLOOKUP($A28,'Country characteristics'!$A:$CR,96,0)</f>
        <v>0</v>
      </c>
    </row>
    <row r="29" spans="1:39">
      <c r="A29" s="37" t="s">
        <v>83</v>
      </c>
      <c r="B29" s="37" t="s">
        <v>84</v>
      </c>
      <c r="C29" s="38" t="s">
        <v>85</v>
      </c>
      <c r="D29" s="5">
        <v>27</v>
      </c>
      <c r="E29" s="5">
        <v>50</v>
      </c>
      <c r="F29" s="5">
        <v>100</v>
      </c>
      <c r="G29" s="5">
        <v>100</v>
      </c>
      <c r="H29" s="5">
        <v>100</v>
      </c>
      <c r="I29" s="5">
        <v>100</v>
      </c>
      <c r="J29" s="5">
        <v>100</v>
      </c>
      <c r="K29" s="5">
        <v>100</v>
      </c>
      <c r="L29" s="5">
        <v>100</v>
      </c>
      <c r="M29" s="5">
        <v>100</v>
      </c>
      <c r="N29" s="5">
        <v>62.5</v>
      </c>
      <c r="O29" s="5">
        <v>0</v>
      </c>
      <c r="P29" s="5">
        <v>0</v>
      </c>
      <c r="Q29" s="5">
        <v>100</v>
      </c>
      <c r="R29" s="5">
        <v>50</v>
      </c>
      <c r="S29" s="5">
        <v>30</v>
      </c>
      <c r="T29" s="5">
        <v>52</v>
      </c>
      <c r="U29" s="5">
        <v>2</v>
      </c>
      <c r="V29" s="5">
        <v>0</v>
      </c>
      <c r="W29" s="5">
        <v>23.5</v>
      </c>
      <c r="X29" s="34">
        <f t="shared" si="0"/>
        <v>59.85</v>
      </c>
      <c r="Y29" s="34">
        <f t="shared" si="1"/>
        <v>75.400000000000006</v>
      </c>
      <c r="Z29" s="34">
        <f t="shared" si="2"/>
        <v>100</v>
      </c>
      <c r="AA29" s="34">
        <f t="shared" si="3"/>
        <v>40.416666666666664</v>
      </c>
      <c r="AB29" s="34">
        <f t="shared" si="4"/>
        <v>19.375</v>
      </c>
      <c r="AC29" s="245" t="str">
        <f>VLOOKUP($A29,'Country characteristics'!$A:$CQ,28,0)</f>
        <v>East Asia &amp; Pacific</v>
      </c>
      <c r="AD29" s="245" t="str">
        <f>VLOOKUP($A29,'Country characteristics'!$A:$CQ,87,0)</f>
        <v>Asia</v>
      </c>
      <c r="AE29" s="245">
        <f>VLOOKUP($A29,'Country characteristics'!$A:$CQ,92,0)</f>
        <v>0</v>
      </c>
      <c r="AF29" s="245">
        <f>VLOOKUP($A29,'Country characteristics'!$A:$CQ,91,0)</f>
        <v>0</v>
      </c>
      <c r="AG29" s="245">
        <f>VLOOKUP($A29,'Country characteristics'!$A:$CQ,88,0)</f>
        <v>0</v>
      </c>
      <c r="AH29" s="245">
        <f>VLOOKUP($A29,'Country characteristics'!$A:$CQ,93,0)</f>
        <v>1</v>
      </c>
      <c r="AI29" s="245">
        <f>VLOOKUP($A29,'Country characteristics'!$A:$CQ,89,0)</f>
        <v>1</v>
      </c>
      <c r="AJ29" s="245">
        <f>VLOOKUP($A29,'Country characteristics'!$A:$CQ,90,0)</f>
        <v>0</v>
      </c>
      <c r="AK29" s="245">
        <f>VLOOKUP($A29,'Country characteristics'!$A:$CQ,94,0)</f>
        <v>0</v>
      </c>
      <c r="AL29" s="245">
        <f>VLOOKUP($A29,'Country characteristics'!$A:$CQ,95,0)</f>
        <v>0</v>
      </c>
      <c r="AM29" s="245">
        <f>VLOOKUP($A29,'Country characteristics'!$A:$CR,96,0)</f>
        <v>0</v>
      </c>
    </row>
    <row r="30" spans="1:39">
      <c r="A30" s="37" t="s">
        <v>314</v>
      </c>
      <c r="B30" s="37" t="s">
        <v>315</v>
      </c>
      <c r="C30" s="38" t="s">
        <v>316</v>
      </c>
      <c r="D30" s="5">
        <v>33</v>
      </c>
      <c r="E30" s="5">
        <v>50</v>
      </c>
      <c r="F30" s="5">
        <v>100</v>
      </c>
      <c r="G30" s="5">
        <v>50</v>
      </c>
      <c r="H30" s="5">
        <v>100</v>
      </c>
      <c r="I30" s="5">
        <v>100</v>
      </c>
      <c r="J30" s="5">
        <v>100</v>
      </c>
      <c r="K30" s="5">
        <v>100</v>
      </c>
      <c r="L30" s="5">
        <v>85</v>
      </c>
      <c r="M30" s="5">
        <v>100</v>
      </c>
      <c r="N30" s="5">
        <v>62.5</v>
      </c>
      <c r="O30" s="5">
        <v>0</v>
      </c>
      <c r="P30" s="5">
        <v>30</v>
      </c>
      <c r="Q30" s="5">
        <v>75</v>
      </c>
      <c r="R30" s="5">
        <v>25</v>
      </c>
      <c r="S30" s="5">
        <v>60</v>
      </c>
      <c r="T30" s="5">
        <v>45</v>
      </c>
      <c r="U30" s="5">
        <v>0</v>
      </c>
      <c r="V30" s="5">
        <v>0</v>
      </c>
      <c r="W30" s="5">
        <v>14.000000000000002</v>
      </c>
      <c r="X30" s="34">
        <f t="shared" si="0"/>
        <v>56.475000000000001</v>
      </c>
      <c r="Y30" s="34">
        <f t="shared" si="1"/>
        <v>66.599999999999994</v>
      </c>
      <c r="Z30" s="34">
        <f t="shared" si="2"/>
        <v>97</v>
      </c>
      <c r="AA30" s="34">
        <f t="shared" si="3"/>
        <v>42.083333333333336</v>
      </c>
      <c r="AB30" s="34">
        <f t="shared" si="4"/>
        <v>14.75</v>
      </c>
      <c r="AC30" s="245" t="str">
        <f>VLOOKUP($A30,'Country characteristics'!$A:$CQ,28,0)</f>
        <v>Latin America &amp; Caribbean</v>
      </c>
      <c r="AD30" s="245" t="str">
        <f>VLOOKUP($A30,'Country characteristics'!$A:$CQ,87,0)</f>
        <v>Latin America and the Caribbean</v>
      </c>
      <c r="AE30" s="245">
        <f>VLOOKUP($A30,'Country characteristics'!$A:$CQ,92,0)</f>
        <v>0</v>
      </c>
      <c r="AF30" s="245">
        <f>VLOOKUP($A30,'Country characteristics'!$A:$CQ,91,0)</f>
        <v>0</v>
      </c>
      <c r="AG30" s="245">
        <f>VLOOKUP($A30,'Country characteristics'!$A:$CQ,88,0)</f>
        <v>0</v>
      </c>
      <c r="AH30" s="245">
        <f>VLOOKUP($A30,'Country characteristics'!$A:$CQ,93,0)</f>
        <v>0</v>
      </c>
      <c r="AI30" s="245">
        <f>VLOOKUP($A30,'Country characteristics'!$A:$CQ,89,0)</f>
        <v>1</v>
      </c>
      <c r="AJ30" s="245">
        <f>VLOOKUP($A30,'Country characteristics'!$A:$CQ,90,0)</f>
        <v>1</v>
      </c>
      <c r="AK30" s="245">
        <f>VLOOKUP($A30,'Country characteristics'!$A:$CQ,94,0)</f>
        <v>1</v>
      </c>
      <c r="AL30" s="245">
        <f>VLOOKUP($A30,'Country characteristics'!$A:$CQ,95,0)</f>
        <v>0</v>
      </c>
      <c r="AM30" s="245">
        <f>VLOOKUP($A30,'Country characteristics'!$A:$CR,96,0)</f>
        <v>0</v>
      </c>
    </row>
    <row r="31" spans="1:39">
      <c r="A31" s="37" t="s">
        <v>257</v>
      </c>
      <c r="B31" s="37" t="s">
        <v>258</v>
      </c>
      <c r="C31" s="38" t="s">
        <v>259</v>
      </c>
      <c r="D31" s="5">
        <v>27</v>
      </c>
      <c r="E31" s="5">
        <v>25</v>
      </c>
      <c r="F31" s="5">
        <v>50</v>
      </c>
      <c r="G31" s="5">
        <v>50</v>
      </c>
      <c r="H31" s="5">
        <v>100</v>
      </c>
      <c r="I31" s="5">
        <v>100</v>
      </c>
      <c r="J31" s="5">
        <v>100</v>
      </c>
      <c r="K31" s="5">
        <v>100</v>
      </c>
      <c r="L31" s="5">
        <v>100</v>
      </c>
      <c r="M31" s="5">
        <v>100</v>
      </c>
      <c r="N31" s="5">
        <v>62.5</v>
      </c>
      <c r="O31" s="5">
        <v>100</v>
      </c>
      <c r="P31" s="5">
        <v>100</v>
      </c>
      <c r="Q31" s="5">
        <v>100</v>
      </c>
      <c r="R31" s="5">
        <v>25</v>
      </c>
      <c r="S31" s="5">
        <v>50</v>
      </c>
      <c r="T31" s="5">
        <v>35</v>
      </c>
      <c r="U31" s="5">
        <v>15</v>
      </c>
      <c r="V31" s="5">
        <v>0</v>
      </c>
      <c r="W31" s="5">
        <v>7.0000000000000009</v>
      </c>
      <c r="X31" s="34">
        <f t="shared" si="0"/>
        <v>62.325000000000003</v>
      </c>
      <c r="Y31" s="34">
        <f t="shared" si="1"/>
        <v>50.4</v>
      </c>
      <c r="Z31" s="34">
        <f t="shared" si="2"/>
        <v>100</v>
      </c>
      <c r="AA31" s="34">
        <f t="shared" si="3"/>
        <v>72.916666666666671</v>
      </c>
      <c r="AB31" s="34">
        <f t="shared" si="4"/>
        <v>14.25</v>
      </c>
      <c r="AC31" s="245" t="str">
        <f>VLOOKUP($A31,'Country characteristics'!$A:$CQ,28,0)</f>
        <v>Latin America &amp; Caribbean</v>
      </c>
      <c r="AD31" s="245" t="str">
        <f>VLOOKUP($A31,'Country characteristics'!$A:$CQ,87,0)</f>
        <v>Latin America and the Caribbean</v>
      </c>
      <c r="AE31" s="245">
        <f>VLOOKUP($A31,'Country characteristics'!$A:$CQ,92,0)</f>
        <v>0</v>
      </c>
      <c r="AF31" s="245">
        <f>VLOOKUP($A31,'Country characteristics'!$A:$CQ,91,0)</f>
        <v>0</v>
      </c>
      <c r="AG31" s="245">
        <f>VLOOKUP($A31,'Country characteristics'!$A:$CQ,88,0)</f>
        <v>0</v>
      </c>
      <c r="AH31" s="245">
        <f>VLOOKUP($A31,'Country characteristics'!$A:$CQ,93,0)</f>
        <v>0</v>
      </c>
      <c r="AI31" s="245">
        <f>VLOOKUP($A31,'Country characteristics'!$A:$CQ,89,0)</f>
        <v>0</v>
      </c>
      <c r="AJ31" s="245">
        <f>VLOOKUP($A31,'Country characteristics'!$A:$CQ,90,0)</f>
        <v>1</v>
      </c>
      <c r="AK31" s="245">
        <f>VLOOKUP($A31,'Country characteristics'!$A:$CQ,94,0)</f>
        <v>1</v>
      </c>
      <c r="AL31" s="245">
        <f>VLOOKUP($A31,'Country characteristics'!$A:$CQ,95,0)</f>
        <v>0</v>
      </c>
      <c r="AM31" s="245">
        <f>VLOOKUP($A31,'Country characteristics'!$A:$CR,96,0)</f>
        <v>0</v>
      </c>
    </row>
    <row r="32" spans="1:39">
      <c r="A32" s="37" t="s">
        <v>296</v>
      </c>
      <c r="B32" s="37" t="s">
        <v>297</v>
      </c>
      <c r="C32" s="38" t="s">
        <v>298</v>
      </c>
      <c r="D32" s="5">
        <v>60</v>
      </c>
      <c r="E32" s="5">
        <v>87.5</v>
      </c>
      <c r="F32" s="5">
        <v>100</v>
      </c>
      <c r="G32" s="5">
        <v>50</v>
      </c>
      <c r="H32" s="5">
        <v>100</v>
      </c>
      <c r="I32" s="5">
        <v>100</v>
      </c>
      <c r="J32" s="5">
        <v>100</v>
      </c>
      <c r="K32" s="5">
        <v>100</v>
      </c>
      <c r="L32" s="5">
        <v>100</v>
      </c>
      <c r="M32" s="5">
        <v>100</v>
      </c>
      <c r="N32" s="5">
        <v>75</v>
      </c>
      <c r="O32" s="5">
        <v>100</v>
      </c>
      <c r="P32" s="5">
        <v>100</v>
      </c>
      <c r="Q32" s="5">
        <v>100</v>
      </c>
      <c r="R32" s="5">
        <v>75</v>
      </c>
      <c r="S32" s="5">
        <v>50</v>
      </c>
      <c r="T32" s="5">
        <v>47</v>
      </c>
      <c r="U32" s="5">
        <v>26</v>
      </c>
      <c r="V32" s="5">
        <v>0</v>
      </c>
      <c r="W32" s="5">
        <v>26.5</v>
      </c>
      <c r="X32" s="34">
        <f t="shared" si="0"/>
        <v>74.849999999999994</v>
      </c>
      <c r="Y32" s="34">
        <f t="shared" si="1"/>
        <v>79.5</v>
      </c>
      <c r="Z32" s="34">
        <f t="shared" si="2"/>
        <v>100</v>
      </c>
      <c r="AA32" s="34">
        <f t="shared" si="3"/>
        <v>83.333333333333329</v>
      </c>
      <c r="AB32" s="34">
        <f t="shared" si="4"/>
        <v>24.875</v>
      </c>
      <c r="AC32" s="245" t="str">
        <f>VLOOKUP($A32,'Country characteristics'!$A:$CQ,28,0)</f>
        <v>Latin America &amp; Caribbean</v>
      </c>
      <c r="AD32" s="245" t="str">
        <f>VLOOKUP($A32,'Country characteristics'!$A:$CQ,87,0)</f>
        <v>Latin America and the Caribbean</v>
      </c>
      <c r="AE32" s="245">
        <f>VLOOKUP($A32,'Country characteristics'!$A:$CQ,92,0)</f>
        <v>0</v>
      </c>
      <c r="AF32" s="245">
        <f>VLOOKUP($A32,'Country characteristics'!$A:$CQ,91,0)</f>
        <v>0</v>
      </c>
      <c r="AG32" s="245">
        <f>VLOOKUP($A32,'Country characteristics'!$A:$CQ,88,0)</f>
        <v>0</v>
      </c>
      <c r="AH32" s="245">
        <f>VLOOKUP($A32,'Country characteristics'!$A:$CQ,93,0)</f>
        <v>0</v>
      </c>
      <c r="AI32" s="245">
        <f>VLOOKUP($A32,'Country characteristics'!$A:$CQ,89,0)</f>
        <v>0</v>
      </c>
      <c r="AJ32" s="245">
        <f>VLOOKUP($A32,'Country characteristics'!$A:$CQ,90,0)</f>
        <v>0</v>
      </c>
      <c r="AK32" s="245">
        <f>VLOOKUP($A32,'Country characteristics'!$A:$CQ,94,0)</f>
        <v>0</v>
      </c>
      <c r="AL32" s="245">
        <f>VLOOKUP($A32,'Country characteristics'!$A:$CQ,95,0)</f>
        <v>1</v>
      </c>
      <c r="AM32" s="245">
        <f>VLOOKUP($A32,'Country characteristics'!$A:$CR,96,0)</f>
        <v>0</v>
      </c>
    </row>
    <row r="33" spans="1:39">
      <c r="A33" s="37" t="s">
        <v>89</v>
      </c>
      <c r="B33" s="37" t="s">
        <v>90</v>
      </c>
      <c r="C33" s="38" t="s">
        <v>91</v>
      </c>
      <c r="D33" s="5">
        <v>50</v>
      </c>
      <c r="E33" s="5">
        <v>50</v>
      </c>
      <c r="F33" s="5">
        <v>90</v>
      </c>
      <c r="G33" s="5">
        <v>100</v>
      </c>
      <c r="H33" s="5">
        <v>95</v>
      </c>
      <c r="I33" s="5">
        <v>90</v>
      </c>
      <c r="J33" s="5">
        <v>100</v>
      </c>
      <c r="K33" s="5">
        <v>50</v>
      </c>
      <c r="L33" s="5">
        <v>100</v>
      </c>
      <c r="M33" s="5">
        <v>75</v>
      </c>
      <c r="N33" s="5">
        <v>52.5</v>
      </c>
      <c r="O33" s="5">
        <v>100</v>
      </c>
      <c r="P33" s="5">
        <v>40</v>
      </c>
      <c r="Q33" s="5">
        <v>100</v>
      </c>
      <c r="R33" s="5">
        <v>50</v>
      </c>
      <c r="S33" s="5">
        <v>30</v>
      </c>
      <c r="T33" s="5">
        <v>28.999999999999996</v>
      </c>
      <c r="U33" s="5">
        <v>13</v>
      </c>
      <c r="V33" s="5">
        <v>0</v>
      </c>
      <c r="W33" s="5">
        <v>7.0000000000000009</v>
      </c>
      <c r="X33" s="34">
        <f t="shared" si="0"/>
        <v>61.075000000000003</v>
      </c>
      <c r="Y33" s="34">
        <f t="shared" si="1"/>
        <v>77</v>
      </c>
      <c r="Z33" s="34">
        <f t="shared" si="2"/>
        <v>83</v>
      </c>
      <c r="AA33" s="34">
        <f t="shared" si="3"/>
        <v>62.083333333333336</v>
      </c>
      <c r="AB33" s="34">
        <f t="shared" si="4"/>
        <v>12.25</v>
      </c>
      <c r="AC33" s="245" t="str">
        <f>VLOOKUP($A33,'Country characteristics'!$A:$CQ,28,0)</f>
        <v>Europe &amp; Central Asia</v>
      </c>
      <c r="AD33" s="245" t="str">
        <f>VLOOKUP($A33,'Country characteristics'!$A:$CQ,87,0)</f>
        <v>Asia</v>
      </c>
      <c r="AE33" s="245">
        <f>VLOOKUP($A33,'Country characteristics'!$A:$CQ,92,0)</f>
        <v>0</v>
      </c>
      <c r="AF33" s="245">
        <f>VLOOKUP($A33,'Country characteristics'!$A:$CQ,91,0)</f>
        <v>1</v>
      </c>
      <c r="AG33" s="245">
        <f>VLOOKUP($A33,'Country characteristics'!$A:$CQ,88,0)</f>
        <v>0</v>
      </c>
      <c r="AH33" s="245">
        <f>VLOOKUP($A33,'Country characteristics'!$A:$CQ,93,0)</f>
        <v>0</v>
      </c>
      <c r="AI33" s="245">
        <f>VLOOKUP($A33,'Country characteristics'!$A:$CQ,89,0)</f>
        <v>0</v>
      </c>
      <c r="AJ33" s="245">
        <f>VLOOKUP($A33,'Country characteristics'!$A:$CQ,90,0)</f>
        <v>0</v>
      </c>
      <c r="AK33" s="245">
        <f>VLOOKUP($A33,'Country characteristics'!$A:$CQ,94,0)</f>
        <v>0</v>
      </c>
      <c r="AL33" s="245">
        <f>VLOOKUP($A33,'Country characteristics'!$A:$CQ,95,0)</f>
        <v>0</v>
      </c>
      <c r="AM33" s="245">
        <f>VLOOKUP($A33,'Country characteristics'!$A:$CR,96,0)</f>
        <v>0</v>
      </c>
    </row>
    <row r="34" spans="1:39">
      <c r="A34" s="37" t="s">
        <v>209</v>
      </c>
      <c r="B34" s="37" t="s">
        <v>210</v>
      </c>
      <c r="C34" s="38" t="s">
        <v>211</v>
      </c>
      <c r="D34" s="5">
        <v>54</v>
      </c>
      <c r="E34" s="5">
        <v>25</v>
      </c>
      <c r="F34" s="5">
        <v>100</v>
      </c>
      <c r="G34" s="5">
        <v>50</v>
      </c>
      <c r="H34" s="5">
        <v>52.5</v>
      </c>
      <c r="I34" s="5">
        <v>100</v>
      </c>
      <c r="J34" s="5">
        <v>25</v>
      </c>
      <c r="K34" s="5">
        <v>50</v>
      </c>
      <c r="L34" s="5">
        <v>100</v>
      </c>
      <c r="M34" s="5">
        <v>75</v>
      </c>
      <c r="N34" s="5">
        <v>52.5</v>
      </c>
      <c r="O34" s="5">
        <v>37.5</v>
      </c>
      <c r="P34" s="5">
        <v>100</v>
      </c>
      <c r="Q34" s="5">
        <v>100</v>
      </c>
      <c r="R34" s="5">
        <v>75</v>
      </c>
      <c r="S34" s="5">
        <v>50</v>
      </c>
      <c r="T34" s="5">
        <v>44</v>
      </c>
      <c r="U34" s="5">
        <v>0</v>
      </c>
      <c r="V34" s="5">
        <v>0</v>
      </c>
      <c r="W34" s="5">
        <v>17.5</v>
      </c>
      <c r="X34" s="34">
        <f t="shared" si="0"/>
        <v>55.4</v>
      </c>
      <c r="Y34" s="34">
        <f t="shared" si="1"/>
        <v>56.3</v>
      </c>
      <c r="Z34" s="34">
        <f t="shared" si="2"/>
        <v>70</v>
      </c>
      <c r="AA34" s="34">
        <f t="shared" si="3"/>
        <v>69.166666666666671</v>
      </c>
      <c r="AB34" s="34">
        <f t="shared" si="4"/>
        <v>15.375</v>
      </c>
      <c r="AC34" s="245" t="str">
        <f>VLOOKUP($A34,'Country characteristics'!$A:$CQ,28,0)</f>
        <v>Europe &amp; Central Asia</v>
      </c>
      <c r="AD34" s="245" t="str">
        <f>VLOOKUP($A34,'Country characteristics'!$A:$CQ,87,0)</f>
        <v>Europe</v>
      </c>
      <c r="AE34" s="245">
        <f>VLOOKUP($A34,'Country characteristics'!$A:$CQ,92,0)</f>
        <v>1</v>
      </c>
      <c r="AF34" s="245">
        <f>VLOOKUP($A34,'Country characteristics'!$A:$CQ,91,0)</f>
        <v>1</v>
      </c>
      <c r="AG34" s="245">
        <f>VLOOKUP($A34,'Country characteristics'!$A:$CQ,88,0)</f>
        <v>0</v>
      </c>
      <c r="AH34" s="245">
        <f>VLOOKUP($A34,'Country characteristics'!$A:$CQ,93,0)</f>
        <v>0</v>
      </c>
      <c r="AI34" s="245">
        <f>VLOOKUP($A34,'Country characteristics'!$A:$CQ,89,0)</f>
        <v>0</v>
      </c>
      <c r="AJ34" s="245">
        <f>VLOOKUP($A34,'Country characteristics'!$A:$CQ,90,0)</f>
        <v>0</v>
      </c>
      <c r="AK34" s="245">
        <f>VLOOKUP($A34,'Country characteristics'!$A:$CQ,94,0)</f>
        <v>0</v>
      </c>
      <c r="AL34" s="245">
        <f>VLOOKUP($A34,'Country characteristics'!$A:$CQ,95,0)</f>
        <v>0</v>
      </c>
      <c r="AM34" s="245">
        <f>VLOOKUP($A34,'Country characteristics'!$A:$CR,96,0)</f>
        <v>0</v>
      </c>
    </row>
    <row r="35" spans="1:39">
      <c r="A35" s="37" t="s">
        <v>50</v>
      </c>
      <c r="B35" s="37" t="s">
        <v>51</v>
      </c>
      <c r="C35" s="38" t="s">
        <v>52</v>
      </c>
      <c r="D35" s="5">
        <v>50</v>
      </c>
      <c r="E35" s="5">
        <v>25</v>
      </c>
      <c r="F35" s="5">
        <v>75</v>
      </c>
      <c r="G35" s="5">
        <v>100</v>
      </c>
      <c r="H35" s="5">
        <v>60</v>
      </c>
      <c r="I35" s="5">
        <v>100</v>
      </c>
      <c r="J35" s="5">
        <v>100</v>
      </c>
      <c r="K35" s="5">
        <v>50</v>
      </c>
      <c r="L35" s="5">
        <v>35</v>
      </c>
      <c r="M35" s="5">
        <v>75</v>
      </c>
      <c r="N35" s="5">
        <v>65</v>
      </c>
      <c r="O35" s="5">
        <v>0</v>
      </c>
      <c r="P35" s="5">
        <v>30</v>
      </c>
      <c r="Q35" s="5">
        <v>100</v>
      </c>
      <c r="R35" s="5">
        <v>75</v>
      </c>
      <c r="S35" s="5">
        <v>30</v>
      </c>
      <c r="T35" s="5">
        <v>47</v>
      </c>
      <c r="U35" s="5">
        <v>0</v>
      </c>
      <c r="V35" s="5">
        <v>0</v>
      </c>
      <c r="W35" s="5">
        <v>17.5</v>
      </c>
      <c r="X35" s="34">
        <f t="shared" si="0"/>
        <v>51.725000000000001</v>
      </c>
      <c r="Y35" s="34">
        <f t="shared" si="1"/>
        <v>62</v>
      </c>
      <c r="Z35" s="34">
        <f t="shared" si="2"/>
        <v>72</v>
      </c>
      <c r="AA35" s="34">
        <f t="shared" si="3"/>
        <v>50</v>
      </c>
      <c r="AB35" s="34">
        <f t="shared" si="4"/>
        <v>16.125</v>
      </c>
      <c r="AC35" s="245" t="str">
        <f>VLOOKUP($A35,'Country characteristics'!$A:$CQ,28,0)</f>
        <v>Europe &amp; Central Asia</v>
      </c>
      <c r="AD35" s="245" t="str">
        <f>VLOOKUP($A35,'Country characteristics'!$A:$CQ,87,0)</f>
        <v>Europe</v>
      </c>
      <c r="AE35" s="245">
        <f>VLOOKUP($A35,'Country characteristics'!$A:$CQ,92,0)</f>
        <v>1</v>
      </c>
      <c r="AF35" s="245">
        <f>VLOOKUP($A35,'Country characteristics'!$A:$CQ,91,0)</f>
        <v>1</v>
      </c>
      <c r="AG35" s="245">
        <f>VLOOKUP($A35,'Country characteristics'!$A:$CQ,88,0)</f>
        <v>1</v>
      </c>
      <c r="AH35" s="245">
        <f>VLOOKUP($A35,'Country characteristics'!$A:$CQ,93,0)</f>
        <v>1</v>
      </c>
      <c r="AI35" s="245">
        <f>VLOOKUP($A35,'Country characteristics'!$A:$CQ,89,0)</f>
        <v>0</v>
      </c>
      <c r="AJ35" s="245">
        <f>VLOOKUP($A35,'Country characteristics'!$A:$CQ,90,0)</f>
        <v>0</v>
      </c>
      <c r="AK35" s="245">
        <f>VLOOKUP($A35,'Country characteristics'!$A:$CQ,94,0)</f>
        <v>0</v>
      </c>
      <c r="AL35" s="245">
        <f>VLOOKUP($A35,'Country characteristics'!$A:$CQ,95,0)</f>
        <v>0</v>
      </c>
      <c r="AM35" s="245">
        <f>VLOOKUP($A35,'Country characteristics'!$A:$CR,96,0)</f>
        <v>0</v>
      </c>
    </row>
    <row r="36" spans="1:39">
      <c r="A36" s="37" t="s">
        <v>299</v>
      </c>
      <c r="B36" s="37" t="s">
        <v>300</v>
      </c>
      <c r="C36" s="38" t="s">
        <v>301</v>
      </c>
      <c r="D36" s="5">
        <v>54</v>
      </c>
      <c r="E36" s="5">
        <v>75</v>
      </c>
      <c r="F36" s="5">
        <v>50</v>
      </c>
      <c r="G36" s="5">
        <v>50</v>
      </c>
      <c r="H36" s="5">
        <v>70</v>
      </c>
      <c r="I36" s="5">
        <v>50</v>
      </c>
      <c r="J36" s="5">
        <v>100</v>
      </c>
      <c r="K36" s="5">
        <v>50</v>
      </c>
      <c r="L36" s="5">
        <v>87.5</v>
      </c>
      <c r="M36" s="5">
        <v>75</v>
      </c>
      <c r="N36" s="5">
        <v>52.5</v>
      </c>
      <c r="O36" s="5">
        <v>0</v>
      </c>
      <c r="P36" s="5">
        <v>30</v>
      </c>
      <c r="Q36" s="5">
        <v>50</v>
      </c>
      <c r="R36" s="5">
        <v>25</v>
      </c>
      <c r="S36" s="5">
        <v>30</v>
      </c>
      <c r="T36" s="5">
        <v>40</v>
      </c>
      <c r="U36" s="5">
        <v>0</v>
      </c>
      <c r="V36" s="5">
        <v>0</v>
      </c>
      <c r="W36" s="5">
        <v>17.5</v>
      </c>
      <c r="X36" s="34">
        <f t="shared" si="0"/>
        <v>45.325000000000003</v>
      </c>
      <c r="Y36" s="34">
        <f t="shared" si="1"/>
        <v>59.8</v>
      </c>
      <c r="Z36" s="34">
        <f t="shared" si="2"/>
        <v>72.5</v>
      </c>
      <c r="AA36" s="34">
        <f t="shared" si="3"/>
        <v>31.25</v>
      </c>
      <c r="AB36" s="34">
        <f t="shared" si="4"/>
        <v>14.375</v>
      </c>
      <c r="AC36" s="245" t="str">
        <f>VLOOKUP($A36,'Country characteristics'!$A:$CQ,28,0)</f>
        <v>Europe &amp; Central Asia</v>
      </c>
      <c r="AD36" s="245" t="str">
        <f>VLOOKUP($A36,'Country characteristics'!$A:$CQ,87,0)</f>
        <v>Europe</v>
      </c>
      <c r="AE36" s="245">
        <f>VLOOKUP($A36,'Country characteristics'!$A:$CQ,92,0)</f>
        <v>1</v>
      </c>
      <c r="AF36" s="245">
        <f>VLOOKUP($A36,'Country characteristics'!$A:$CQ,91,0)</f>
        <v>1</v>
      </c>
      <c r="AG36" s="245">
        <f>VLOOKUP($A36,'Country characteristics'!$A:$CQ,88,0)</f>
        <v>0</v>
      </c>
      <c r="AH36" s="245">
        <f>VLOOKUP($A36,'Country characteristics'!$A:$CQ,93,0)</f>
        <v>0</v>
      </c>
      <c r="AI36" s="245">
        <f>VLOOKUP($A36,'Country characteristics'!$A:$CQ,89,0)</f>
        <v>0</v>
      </c>
      <c r="AJ36" s="245">
        <f>VLOOKUP($A36,'Country characteristics'!$A:$CQ,90,0)</f>
        <v>0</v>
      </c>
      <c r="AK36" s="245">
        <f>VLOOKUP($A36,'Country characteristics'!$A:$CQ,94,0)</f>
        <v>0</v>
      </c>
      <c r="AL36" s="245">
        <f>VLOOKUP($A36,'Country characteristics'!$A:$CQ,95,0)</f>
        <v>0</v>
      </c>
      <c r="AM36" s="245">
        <f>VLOOKUP($A36,'Country characteristics'!$A:$CR,96,0)</f>
        <v>0</v>
      </c>
    </row>
    <row r="37" spans="1:39">
      <c r="A37" s="37" t="s">
        <v>362</v>
      </c>
      <c r="B37" s="37" t="s">
        <v>363</v>
      </c>
      <c r="C37" s="38" t="s">
        <v>364</v>
      </c>
      <c r="D37" s="5">
        <v>70</v>
      </c>
      <c r="E37" s="5">
        <v>50</v>
      </c>
      <c r="F37" s="5">
        <v>100</v>
      </c>
      <c r="G37" s="5">
        <v>50</v>
      </c>
      <c r="H37" s="5">
        <v>100</v>
      </c>
      <c r="I37" s="5">
        <v>100</v>
      </c>
      <c r="J37" s="5">
        <v>100</v>
      </c>
      <c r="K37" s="5">
        <v>100</v>
      </c>
      <c r="L37" s="5">
        <v>50</v>
      </c>
      <c r="M37" s="5">
        <v>100</v>
      </c>
      <c r="N37" s="5">
        <v>75</v>
      </c>
      <c r="O37" s="5">
        <v>100</v>
      </c>
      <c r="P37" s="5">
        <v>90</v>
      </c>
      <c r="Q37" s="5">
        <v>100</v>
      </c>
      <c r="R37" s="5">
        <v>50</v>
      </c>
      <c r="S37" s="5">
        <v>80</v>
      </c>
      <c r="T37" s="5">
        <v>74</v>
      </c>
      <c r="U37" s="5">
        <v>67</v>
      </c>
      <c r="V37" s="5">
        <v>0</v>
      </c>
      <c r="W37" s="5">
        <v>17</v>
      </c>
      <c r="X37" s="34">
        <f t="shared" si="0"/>
        <v>73.650000000000006</v>
      </c>
      <c r="Y37" s="34">
        <f t="shared" si="1"/>
        <v>74</v>
      </c>
      <c r="Z37" s="34">
        <f t="shared" si="2"/>
        <v>90</v>
      </c>
      <c r="AA37" s="34">
        <f t="shared" si="3"/>
        <v>82.5</v>
      </c>
      <c r="AB37" s="34">
        <f t="shared" si="4"/>
        <v>39.5</v>
      </c>
      <c r="AC37" s="245" t="str">
        <f>VLOOKUP($A37,'Country characteristics'!$A:$CQ,28,0)</f>
        <v>Latin America &amp; Caribbean</v>
      </c>
      <c r="AD37" s="245" t="str">
        <f>VLOOKUP($A37,'Country characteristics'!$A:$CQ,87,0)</f>
        <v>Latin America and the Caribbean</v>
      </c>
      <c r="AE37" s="245">
        <f>VLOOKUP($A37,'Country characteristics'!$A:$CQ,92,0)</f>
        <v>0</v>
      </c>
      <c r="AF37" s="245">
        <f>VLOOKUP($A37,'Country characteristics'!$A:$CQ,91,0)</f>
        <v>0</v>
      </c>
      <c r="AG37" s="245">
        <f>VLOOKUP($A37,'Country characteristics'!$A:$CQ,88,0)</f>
        <v>0</v>
      </c>
      <c r="AH37" s="245">
        <f>VLOOKUP($A37,'Country characteristics'!$A:$CQ,93,0)</f>
        <v>0</v>
      </c>
      <c r="AI37" s="245">
        <f>VLOOKUP($A37,'Country characteristics'!$A:$CQ,89,0)</f>
        <v>0</v>
      </c>
      <c r="AJ37" s="245">
        <f>VLOOKUP($A37,'Country characteristics'!$A:$CQ,90,0)</f>
        <v>0</v>
      </c>
      <c r="AK37" s="245">
        <f>VLOOKUP($A37,'Country characteristics'!$A:$CQ,94,0)</f>
        <v>0</v>
      </c>
      <c r="AL37" s="245">
        <f>VLOOKUP($A37,'Country characteristics'!$A:$CQ,95,0)</f>
        <v>1</v>
      </c>
      <c r="AM37" s="245">
        <f>VLOOKUP($A37,'Country characteristics'!$A:$CR,96,0)</f>
        <v>1</v>
      </c>
    </row>
    <row r="38" spans="1:39">
      <c r="A38" s="37" t="s">
        <v>329</v>
      </c>
      <c r="B38" s="37" t="s">
        <v>330</v>
      </c>
      <c r="C38" s="38" t="s">
        <v>331</v>
      </c>
      <c r="D38" s="5">
        <v>34</v>
      </c>
      <c r="E38" s="5">
        <v>0</v>
      </c>
      <c r="F38" s="5">
        <v>40</v>
      </c>
      <c r="G38" s="5">
        <v>50</v>
      </c>
      <c r="H38" s="5">
        <v>100</v>
      </c>
      <c r="I38" s="5">
        <v>100</v>
      </c>
      <c r="J38" s="5">
        <v>100</v>
      </c>
      <c r="K38" s="5">
        <v>100</v>
      </c>
      <c r="L38" s="5">
        <v>75</v>
      </c>
      <c r="M38" s="5">
        <v>100</v>
      </c>
      <c r="N38" s="5">
        <v>100</v>
      </c>
      <c r="O38" s="5">
        <v>75</v>
      </c>
      <c r="P38" s="5">
        <v>0</v>
      </c>
      <c r="Q38" s="5">
        <v>50</v>
      </c>
      <c r="R38" s="5">
        <v>25</v>
      </c>
      <c r="S38" s="5">
        <v>70</v>
      </c>
      <c r="T38" s="5">
        <v>35</v>
      </c>
      <c r="U38" s="5">
        <v>100</v>
      </c>
      <c r="V38" s="5">
        <v>0</v>
      </c>
      <c r="W38" s="5">
        <v>20.5</v>
      </c>
      <c r="X38" s="34">
        <f t="shared" si="0"/>
        <v>58.725000000000001</v>
      </c>
      <c r="Y38" s="34">
        <f t="shared" si="1"/>
        <v>44.8</v>
      </c>
      <c r="Z38" s="34">
        <f t="shared" si="2"/>
        <v>95</v>
      </c>
      <c r="AA38" s="34">
        <f t="shared" si="3"/>
        <v>53.333333333333336</v>
      </c>
      <c r="AB38" s="34">
        <f t="shared" si="4"/>
        <v>38.875</v>
      </c>
      <c r="AC38" s="245" t="str">
        <f>VLOOKUP($A38,'Country characteristics'!$A:$CQ,28,0)</f>
        <v>Latin America &amp; Caribbean</v>
      </c>
      <c r="AD38" s="245" t="str">
        <f>VLOOKUP($A38,'Country characteristics'!$A:$CQ,87,0)</f>
        <v>Latin America and the Caribbean</v>
      </c>
      <c r="AE38" s="245">
        <f>VLOOKUP($A38,'Country characteristics'!$A:$CQ,92,0)</f>
        <v>0</v>
      </c>
      <c r="AF38" s="245">
        <f>VLOOKUP($A38,'Country characteristics'!$A:$CQ,91,0)</f>
        <v>0</v>
      </c>
      <c r="AG38" s="245">
        <f>VLOOKUP($A38,'Country characteristics'!$A:$CQ,88,0)</f>
        <v>0</v>
      </c>
      <c r="AH38" s="245">
        <f>VLOOKUP($A38,'Country characteristics'!$A:$CQ,93,0)</f>
        <v>0</v>
      </c>
      <c r="AI38" s="245">
        <f>VLOOKUP($A38,'Country characteristics'!$A:$CQ,89,0)</f>
        <v>0</v>
      </c>
      <c r="AJ38" s="245">
        <f>VLOOKUP($A38,'Country characteristics'!$A:$CQ,90,0)</f>
        <v>1</v>
      </c>
      <c r="AK38" s="245">
        <f>VLOOKUP($A38,'Country characteristics'!$A:$CQ,94,0)</f>
        <v>1</v>
      </c>
      <c r="AL38" s="245">
        <f>VLOOKUP($A38,'Country characteristics'!$A:$CQ,95,0)</f>
        <v>1</v>
      </c>
      <c r="AM38" s="245">
        <f>VLOOKUP($A38,'Country characteristics'!$A:$CR,96,0)</f>
        <v>0</v>
      </c>
    </row>
    <row r="39" spans="1:39">
      <c r="A39" s="37" t="s">
        <v>77</v>
      </c>
      <c r="B39" s="37" t="s">
        <v>78</v>
      </c>
      <c r="C39" s="38" t="s">
        <v>79</v>
      </c>
      <c r="D39" s="5">
        <v>93</v>
      </c>
      <c r="E39" s="5">
        <v>50</v>
      </c>
      <c r="F39" s="5">
        <v>100</v>
      </c>
      <c r="G39" s="5">
        <v>50</v>
      </c>
      <c r="H39" s="5">
        <v>100</v>
      </c>
      <c r="I39" s="5">
        <v>100</v>
      </c>
      <c r="J39" s="5">
        <v>100</v>
      </c>
      <c r="K39" s="5">
        <v>100</v>
      </c>
      <c r="L39" s="5">
        <v>100</v>
      </c>
      <c r="M39" s="5">
        <v>100</v>
      </c>
      <c r="N39" s="5">
        <v>87.5</v>
      </c>
      <c r="O39" s="5">
        <v>37.5</v>
      </c>
      <c r="P39" s="5">
        <v>100</v>
      </c>
      <c r="Q39" s="5">
        <v>50</v>
      </c>
      <c r="R39" s="5">
        <v>50</v>
      </c>
      <c r="S39" s="5">
        <v>70</v>
      </c>
      <c r="T39" s="5">
        <v>72</v>
      </c>
      <c r="U39" s="5">
        <v>100</v>
      </c>
      <c r="V39" s="5">
        <v>100</v>
      </c>
      <c r="W39" s="5">
        <v>32.5</v>
      </c>
      <c r="X39" s="34">
        <f t="shared" si="0"/>
        <v>79.625</v>
      </c>
      <c r="Y39" s="34">
        <f t="shared" si="1"/>
        <v>78.599999999999994</v>
      </c>
      <c r="Z39" s="34">
        <f t="shared" si="2"/>
        <v>100</v>
      </c>
      <c r="AA39" s="34">
        <f t="shared" si="3"/>
        <v>65.833333333333329</v>
      </c>
      <c r="AB39" s="34">
        <f t="shared" si="4"/>
        <v>76.125</v>
      </c>
      <c r="AC39" s="245" t="str">
        <f>VLOOKUP($A39,'Country characteristics'!$A:$CQ,28,0)</f>
        <v>Middle East &amp; North Africa</v>
      </c>
      <c r="AD39" s="245" t="str">
        <f>VLOOKUP($A39,'Country characteristics'!$A:$CQ,87,0)</f>
        <v>Africa</v>
      </c>
      <c r="AE39" s="245">
        <f>VLOOKUP($A39,'Country characteristics'!$A:$CQ,92,0)</f>
        <v>0</v>
      </c>
      <c r="AF39" s="245">
        <f>VLOOKUP($A39,'Country characteristics'!$A:$CQ,91,0)</f>
        <v>0</v>
      </c>
      <c r="AG39" s="245">
        <f>VLOOKUP($A39,'Country characteristics'!$A:$CQ,88,0)</f>
        <v>0</v>
      </c>
      <c r="AH39" s="245">
        <f>VLOOKUP($A39,'Country characteristics'!$A:$CQ,93,0)</f>
        <v>0</v>
      </c>
      <c r="AI39" s="245">
        <f>VLOOKUP($A39,'Country characteristics'!$A:$CQ,89,0)</f>
        <v>1</v>
      </c>
      <c r="AJ39" s="245">
        <f>VLOOKUP($A39,'Country characteristics'!$A:$CQ,90,0)</f>
        <v>1</v>
      </c>
      <c r="AK39" s="245">
        <f>VLOOKUP($A39,'Country characteristics'!$A:$CQ,94,0)</f>
        <v>0</v>
      </c>
      <c r="AL39" s="245">
        <f>VLOOKUP($A39,'Country characteristics'!$A:$CQ,95,0)</f>
        <v>0</v>
      </c>
      <c r="AM39" s="245">
        <f>VLOOKUP($A39,'Country characteristics'!$A:$CR,96,0)</f>
        <v>0</v>
      </c>
    </row>
    <row r="40" spans="1:39">
      <c r="A40" s="37" t="s">
        <v>368</v>
      </c>
      <c r="B40" s="37" t="s">
        <v>369</v>
      </c>
      <c r="C40" s="38" t="s">
        <v>370</v>
      </c>
      <c r="D40" s="5">
        <v>56.000000000000007</v>
      </c>
      <c r="E40" s="5">
        <v>0</v>
      </c>
      <c r="F40" s="5">
        <v>0</v>
      </c>
      <c r="G40" s="5">
        <v>50</v>
      </c>
      <c r="H40" s="5">
        <v>55.000000000000007</v>
      </c>
      <c r="I40" s="5">
        <v>5</v>
      </c>
      <c r="J40" s="5">
        <v>25</v>
      </c>
      <c r="K40" s="5">
        <v>100</v>
      </c>
      <c r="L40" s="5">
        <v>56.25</v>
      </c>
      <c r="M40" s="5">
        <v>100</v>
      </c>
      <c r="N40" s="5">
        <v>50</v>
      </c>
      <c r="O40" s="5">
        <v>37.5</v>
      </c>
      <c r="P40" s="5">
        <v>100</v>
      </c>
      <c r="Q40" s="5">
        <v>25</v>
      </c>
      <c r="R40" s="5">
        <v>25</v>
      </c>
      <c r="S40" s="5">
        <v>70</v>
      </c>
      <c r="T40" s="5">
        <v>78</v>
      </c>
      <c r="U40" s="5">
        <v>65</v>
      </c>
      <c r="V40" s="5">
        <v>0</v>
      </c>
      <c r="W40" s="5">
        <v>46.5</v>
      </c>
      <c r="X40" s="34">
        <f t="shared" si="0"/>
        <v>47.212499999999999</v>
      </c>
      <c r="Y40" s="34">
        <f t="shared" si="1"/>
        <v>32.200000000000003</v>
      </c>
      <c r="Z40" s="34">
        <f t="shared" si="2"/>
        <v>57.25</v>
      </c>
      <c r="AA40" s="34">
        <f t="shared" si="3"/>
        <v>51.25</v>
      </c>
      <c r="AB40" s="34">
        <f t="shared" si="4"/>
        <v>47.375</v>
      </c>
      <c r="AC40" s="245" t="str">
        <f>VLOOKUP($A40,'Country characteristics'!$A:$CQ,28,0)</f>
        <v>Latin America &amp; Caribbean</v>
      </c>
      <c r="AD40" s="245" t="str">
        <f>VLOOKUP($A40,'Country characteristics'!$A:$CQ,87,0)</f>
        <v>Latin America and the Caribbean</v>
      </c>
      <c r="AE40" s="245">
        <f>VLOOKUP($A40,'Country characteristics'!$A:$CQ,92,0)</f>
        <v>0</v>
      </c>
      <c r="AF40" s="245">
        <f>VLOOKUP($A40,'Country characteristics'!$A:$CQ,91,0)</f>
        <v>0</v>
      </c>
      <c r="AG40" s="245">
        <f>VLOOKUP($A40,'Country characteristics'!$A:$CQ,88,0)</f>
        <v>0</v>
      </c>
      <c r="AH40" s="245">
        <f>VLOOKUP($A40,'Country characteristics'!$A:$CQ,93,0)</f>
        <v>0</v>
      </c>
      <c r="AI40" s="245">
        <f>VLOOKUP($A40,'Country characteristics'!$A:$CQ,89,0)</f>
        <v>1</v>
      </c>
      <c r="AJ40" s="245">
        <f>VLOOKUP($A40,'Country characteristics'!$A:$CQ,90,0)</f>
        <v>1</v>
      </c>
      <c r="AK40" s="245">
        <f>VLOOKUP($A40,'Country characteristics'!$A:$CQ,94,0)</f>
        <v>1</v>
      </c>
      <c r="AL40" s="245">
        <f>VLOOKUP($A40,'Country characteristics'!$A:$CQ,95,0)</f>
        <v>0</v>
      </c>
      <c r="AM40" s="245">
        <f>VLOOKUP($A40,'Country characteristics'!$A:$CR,96,0)</f>
        <v>0</v>
      </c>
    </row>
    <row r="41" spans="1:39">
      <c r="A41" s="37" t="s">
        <v>371</v>
      </c>
      <c r="B41" s="37" t="s">
        <v>372</v>
      </c>
      <c r="C41" s="38" t="s">
        <v>373</v>
      </c>
      <c r="D41" s="5">
        <v>24</v>
      </c>
      <c r="E41" s="5">
        <v>75</v>
      </c>
      <c r="F41" s="5">
        <v>40</v>
      </c>
      <c r="G41" s="5">
        <v>45</v>
      </c>
      <c r="H41" s="5">
        <v>35</v>
      </c>
      <c r="I41" s="5">
        <v>10</v>
      </c>
      <c r="J41" s="5">
        <v>50</v>
      </c>
      <c r="K41" s="5">
        <v>50</v>
      </c>
      <c r="L41" s="5">
        <v>87.5</v>
      </c>
      <c r="M41" s="5">
        <v>75</v>
      </c>
      <c r="N41" s="5">
        <v>52.5</v>
      </c>
      <c r="O41" s="5">
        <v>0</v>
      </c>
      <c r="P41" s="5">
        <v>90</v>
      </c>
      <c r="Q41" s="5">
        <v>75</v>
      </c>
      <c r="R41" s="5">
        <v>50</v>
      </c>
      <c r="S41" s="5">
        <v>50</v>
      </c>
      <c r="T41" s="5">
        <v>38</v>
      </c>
      <c r="U41" s="5">
        <v>0</v>
      </c>
      <c r="V41" s="5">
        <v>0</v>
      </c>
      <c r="W41" s="5">
        <v>14.000000000000002</v>
      </c>
      <c r="X41" s="34">
        <f t="shared" si="0"/>
        <v>43.05</v>
      </c>
      <c r="Y41" s="34">
        <f t="shared" si="1"/>
        <v>43.8</v>
      </c>
      <c r="Z41" s="34">
        <f t="shared" si="2"/>
        <v>54.5</v>
      </c>
      <c r="AA41" s="34">
        <f t="shared" si="3"/>
        <v>52.916666666666664</v>
      </c>
      <c r="AB41" s="34">
        <f t="shared" si="4"/>
        <v>13</v>
      </c>
      <c r="AC41" s="245" t="str">
        <f>VLOOKUP($A41,'Country characteristics'!$A:$CQ,28,0)</f>
        <v>Europe &amp; Central Asia</v>
      </c>
      <c r="AD41" s="245" t="str">
        <f>VLOOKUP($A41,'Country characteristics'!$A:$CQ,87,0)</f>
        <v>Europe</v>
      </c>
      <c r="AE41" s="245">
        <f>VLOOKUP($A41,'Country characteristics'!$A:$CQ,92,0)</f>
        <v>1</v>
      </c>
      <c r="AF41" s="245">
        <f>VLOOKUP($A41,'Country characteristics'!$A:$CQ,91,0)</f>
        <v>1</v>
      </c>
      <c r="AG41" s="245">
        <f>VLOOKUP($A41,'Country characteristics'!$A:$CQ,88,0)</f>
        <v>0</v>
      </c>
      <c r="AH41" s="245">
        <f>VLOOKUP($A41,'Country characteristics'!$A:$CQ,93,0)</f>
        <v>0</v>
      </c>
      <c r="AI41" s="245">
        <f>VLOOKUP($A41,'Country characteristics'!$A:$CQ,89,0)</f>
        <v>0</v>
      </c>
      <c r="AJ41" s="245">
        <f>VLOOKUP($A41,'Country characteristics'!$A:$CQ,90,0)</f>
        <v>0</v>
      </c>
      <c r="AK41" s="245">
        <f>VLOOKUP($A41,'Country characteristics'!$A:$CQ,94,0)</f>
        <v>0</v>
      </c>
      <c r="AL41" s="245">
        <f>VLOOKUP($A41,'Country characteristics'!$A:$CQ,95,0)</f>
        <v>0</v>
      </c>
      <c r="AM41" s="245">
        <f>VLOOKUP($A41,'Country characteristics'!$A:$CR,96,0)</f>
        <v>0</v>
      </c>
    </row>
    <row r="42" spans="1:39">
      <c r="A42" s="37" t="s">
        <v>146</v>
      </c>
      <c r="B42" s="37" t="s">
        <v>147</v>
      </c>
      <c r="C42" s="38" t="s">
        <v>148</v>
      </c>
      <c r="D42" s="5">
        <v>80</v>
      </c>
      <c r="E42" s="5">
        <v>25</v>
      </c>
      <c r="F42" s="5">
        <v>100</v>
      </c>
      <c r="G42" s="5">
        <v>50</v>
      </c>
      <c r="H42" s="5">
        <v>100</v>
      </c>
      <c r="I42" s="5">
        <v>100</v>
      </c>
      <c r="J42" s="5">
        <v>100</v>
      </c>
      <c r="K42" s="5">
        <v>100</v>
      </c>
      <c r="L42" s="5">
        <v>100</v>
      </c>
      <c r="M42" s="5">
        <v>100</v>
      </c>
      <c r="N42" s="5">
        <v>87.5</v>
      </c>
      <c r="O42" s="5">
        <v>0</v>
      </c>
      <c r="P42" s="5">
        <v>30</v>
      </c>
      <c r="Q42" s="5">
        <v>100</v>
      </c>
      <c r="R42" s="5">
        <v>25</v>
      </c>
      <c r="S42" s="5">
        <v>60</v>
      </c>
      <c r="T42" s="5">
        <v>47</v>
      </c>
      <c r="U42" s="5">
        <v>100</v>
      </c>
      <c r="V42" s="5">
        <v>100</v>
      </c>
      <c r="W42" s="5">
        <v>23</v>
      </c>
      <c r="X42" s="34">
        <f t="shared" si="0"/>
        <v>71.375</v>
      </c>
      <c r="Y42" s="34">
        <f t="shared" si="1"/>
        <v>71</v>
      </c>
      <c r="Z42" s="34">
        <f t="shared" si="2"/>
        <v>100</v>
      </c>
      <c r="AA42" s="34">
        <f t="shared" si="3"/>
        <v>50.416666666666664</v>
      </c>
      <c r="AB42" s="34">
        <f t="shared" si="4"/>
        <v>67.5</v>
      </c>
      <c r="AC42" s="245" t="str">
        <f>VLOOKUP($A42,'Country characteristics'!$A:$CQ,28,0)</f>
        <v>Middle East &amp; North Africa</v>
      </c>
      <c r="AD42" s="245" t="str">
        <f>VLOOKUP($A42,'Country characteristics'!$A:$CQ,87,0)</f>
        <v>Africa</v>
      </c>
      <c r="AE42" s="245">
        <f>VLOOKUP($A42,'Country characteristics'!$A:$CQ,92,0)</f>
        <v>0</v>
      </c>
      <c r="AF42" s="245">
        <f>VLOOKUP($A42,'Country characteristics'!$A:$CQ,91,0)</f>
        <v>0</v>
      </c>
      <c r="AG42" s="245">
        <f>VLOOKUP($A42,'Country characteristics'!$A:$CQ,88,0)</f>
        <v>0</v>
      </c>
      <c r="AH42" s="245">
        <f>VLOOKUP($A42,'Country characteristics'!$A:$CQ,93,0)</f>
        <v>0</v>
      </c>
      <c r="AI42" s="245">
        <f>VLOOKUP($A42,'Country characteristics'!$A:$CQ,89,0)</f>
        <v>1</v>
      </c>
      <c r="AJ42" s="245">
        <f>VLOOKUP($A42,'Country characteristics'!$A:$CQ,90,0)</f>
        <v>1</v>
      </c>
      <c r="AK42" s="245">
        <f>VLOOKUP($A42,'Country characteristics'!$A:$CQ,94,0)</f>
        <v>0</v>
      </c>
      <c r="AL42" s="245">
        <f>VLOOKUP($A42,'Country characteristics'!$A:$CQ,95,0)</f>
        <v>0</v>
      </c>
      <c r="AM42" s="245">
        <f>VLOOKUP($A42,'Country characteristics'!$A:$CR,96,0)</f>
        <v>0</v>
      </c>
    </row>
    <row r="43" spans="1:39">
      <c r="A43" s="37" t="s">
        <v>206</v>
      </c>
      <c r="B43" s="37" t="s">
        <v>207</v>
      </c>
      <c r="C43" s="38" t="s">
        <v>208</v>
      </c>
      <c r="D43" s="5">
        <v>37</v>
      </c>
      <c r="E43" s="5">
        <v>25</v>
      </c>
      <c r="F43" s="5">
        <v>75</v>
      </c>
      <c r="G43" s="5">
        <v>50</v>
      </c>
      <c r="H43" s="5">
        <v>100</v>
      </c>
      <c r="I43" s="5">
        <v>100</v>
      </c>
      <c r="J43" s="5">
        <v>100</v>
      </c>
      <c r="K43" s="5">
        <v>50</v>
      </c>
      <c r="L43" s="5">
        <v>37.5</v>
      </c>
      <c r="M43" s="5">
        <v>75</v>
      </c>
      <c r="N43" s="5">
        <v>40</v>
      </c>
      <c r="O43" s="5">
        <v>0</v>
      </c>
      <c r="P43" s="5">
        <v>40</v>
      </c>
      <c r="Q43" s="5">
        <v>25</v>
      </c>
      <c r="R43" s="5">
        <v>75</v>
      </c>
      <c r="S43" s="5">
        <v>30</v>
      </c>
      <c r="T43" s="5">
        <v>16</v>
      </c>
      <c r="U43" s="5">
        <v>0</v>
      </c>
      <c r="V43" s="5">
        <v>0</v>
      </c>
      <c r="W43" s="5">
        <v>3.5000000000000004</v>
      </c>
      <c r="X43" s="34">
        <f t="shared" si="0"/>
        <v>43.95</v>
      </c>
      <c r="Y43" s="34">
        <f t="shared" si="1"/>
        <v>57.4</v>
      </c>
      <c r="Z43" s="34">
        <f t="shared" si="2"/>
        <v>72.5</v>
      </c>
      <c r="AA43" s="34">
        <f t="shared" si="3"/>
        <v>35</v>
      </c>
      <c r="AB43" s="34">
        <f t="shared" si="4"/>
        <v>4.875</v>
      </c>
      <c r="AC43" s="245" t="str">
        <f>VLOOKUP($A43,'Country characteristics'!$A:$CQ,28,0)</f>
        <v>Europe &amp; Central Asia</v>
      </c>
      <c r="AD43" s="245" t="str">
        <f>VLOOKUP($A43,'Country characteristics'!$A:$CQ,87,0)</f>
        <v>Europe</v>
      </c>
      <c r="AE43" s="245">
        <f>VLOOKUP($A43,'Country characteristics'!$A:$CQ,92,0)</f>
        <v>1</v>
      </c>
      <c r="AF43" s="245">
        <f>VLOOKUP($A43,'Country characteristics'!$A:$CQ,91,0)</f>
        <v>1</v>
      </c>
      <c r="AG43" s="245">
        <f>VLOOKUP($A43,'Country characteristics'!$A:$CQ,88,0)</f>
        <v>0</v>
      </c>
      <c r="AH43" s="245">
        <f>VLOOKUP($A43,'Country characteristics'!$A:$CQ,93,0)</f>
        <v>0</v>
      </c>
      <c r="AI43" s="245">
        <f>VLOOKUP($A43,'Country characteristics'!$A:$CQ,89,0)</f>
        <v>0</v>
      </c>
      <c r="AJ43" s="245">
        <f>VLOOKUP($A43,'Country characteristics'!$A:$CQ,90,0)</f>
        <v>0</v>
      </c>
      <c r="AK43" s="245">
        <f>VLOOKUP($A43,'Country characteristics'!$A:$CQ,94,0)</f>
        <v>0</v>
      </c>
      <c r="AL43" s="245">
        <f>VLOOKUP($A43,'Country characteristics'!$A:$CQ,95,0)</f>
        <v>0</v>
      </c>
      <c r="AM43" s="245">
        <f>VLOOKUP($A43,'Country characteristics'!$A:$CR,96,0)</f>
        <v>0</v>
      </c>
    </row>
    <row r="44" spans="1:39">
      <c r="A44" s="37" t="s">
        <v>269</v>
      </c>
      <c r="B44" s="37" t="s">
        <v>270</v>
      </c>
      <c r="C44" s="38" t="s">
        <v>271</v>
      </c>
      <c r="D44" s="5">
        <v>47</v>
      </c>
      <c r="E44" s="5">
        <v>0</v>
      </c>
      <c r="F44" s="5">
        <v>100</v>
      </c>
      <c r="G44" s="5">
        <v>100</v>
      </c>
      <c r="H44" s="5">
        <v>95</v>
      </c>
      <c r="I44" s="5">
        <v>100</v>
      </c>
      <c r="J44" s="5">
        <v>50</v>
      </c>
      <c r="K44" s="5">
        <v>50</v>
      </c>
      <c r="L44" s="5">
        <v>87.5</v>
      </c>
      <c r="M44" s="5">
        <v>75</v>
      </c>
      <c r="N44" s="5">
        <v>40</v>
      </c>
      <c r="O44" s="5">
        <v>0</v>
      </c>
      <c r="P44" s="5">
        <v>40</v>
      </c>
      <c r="Q44" s="5">
        <v>100</v>
      </c>
      <c r="R44" s="5">
        <v>75</v>
      </c>
      <c r="S44" s="5">
        <v>30</v>
      </c>
      <c r="T44" s="5">
        <v>39</v>
      </c>
      <c r="U44" s="5">
        <v>0</v>
      </c>
      <c r="V44" s="5">
        <v>0</v>
      </c>
      <c r="W44" s="5">
        <v>14.000000000000002</v>
      </c>
      <c r="X44" s="34">
        <f t="shared" si="0"/>
        <v>52.125</v>
      </c>
      <c r="Y44" s="34">
        <f t="shared" si="1"/>
        <v>68.400000000000006</v>
      </c>
      <c r="Z44" s="34">
        <f t="shared" si="2"/>
        <v>72.5</v>
      </c>
      <c r="AA44" s="34">
        <f t="shared" si="3"/>
        <v>47.5</v>
      </c>
      <c r="AB44" s="34">
        <f t="shared" si="4"/>
        <v>13.25</v>
      </c>
      <c r="AC44" s="245" t="str">
        <f>VLOOKUP($A44,'Country characteristics'!$A:$CQ,28,0)</f>
        <v>Europe &amp; Central Asia</v>
      </c>
      <c r="AD44" s="245" t="str">
        <f>VLOOKUP($A44,'Country characteristics'!$A:$CQ,87,0)</f>
        <v>Europe</v>
      </c>
      <c r="AE44" s="245">
        <f>VLOOKUP($A44,'Country characteristics'!$A:$CQ,92,0)</f>
        <v>1</v>
      </c>
      <c r="AF44" s="245">
        <f>VLOOKUP($A44,'Country characteristics'!$A:$CQ,91,0)</f>
        <v>1</v>
      </c>
      <c r="AG44" s="245">
        <f>VLOOKUP($A44,'Country characteristics'!$A:$CQ,88,0)</f>
        <v>0</v>
      </c>
      <c r="AH44" s="245">
        <f>VLOOKUP($A44,'Country characteristics'!$A:$CQ,93,0)</f>
        <v>0</v>
      </c>
      <c r="AI44" s="245">
        <f>VLOOKUP($A44,'Country characteristics'!$A:$CQ,89,0)</f>
        <v>0</v>
      </c>
      <c r="AJ44" s="245">
        <f>VLOOKUP($A44,'Country characteristics'!$A:$CQ,90,0)</f>
        <v>0</v>
      </c>
      <c r="AK44" s="245">
        <f>VLOOKUP($A44,'Country characteristics'!$A:$CQ,94,0)</f>
        <v>0</v>
      </c>
      <c r="AL44" s="245">
        <f>VLOOKUP($A44,'Country characteristics'!$A:$CQ,95,0)</f>
        <v>0</v>
      </c>
      <c r="AM44" s="245">
        <f>VLOOKUP($A44,'Country characteristics'!$A:$CR,96,0)</f>
        <v>0</v>
      </c>
    </row>
    <row r="45" spans="1:39">
      <c r="A45" s="37" t="s">
        <v>107</v>
      </c>
      <c r="B45" s="37" t="s">
        <v>108</v>
      </c>
      <c r="C45" s="38" t="s">
        <v>109</v>
      </c>
      <c r="D45" s="5">
        <v>54</v>
      </c>
      <c r="E45" s="5">
        <v>25</v>
      </c>
      <c r="F45" s="5">
        <v>50</v>
      </c>
      <c r="G45" s="5">
        <v>100</v>
      </c>
      <c r="H45" s="5">
        <v>100</v>
      </c>
      <c r="I45" s="5">
        <v>100</v>
      </c>
      <c r="J45" s="5">
        <v>50</v>
      </c>
      <c r="K45" s="5">
        <v>50</v>
      </c>
      <c r="L45" s="5">
        <v>37.5</v>
      </c>
      <c r="M45" s="5">
        <v>75</v>
      </c>
      <c r="N45" s="5">
        <v>52.5</v>
      </c>
      <c r="O45" s="5">
        <v>0</v>
      </c>
      <c r="P45" s="5">
        <v>100</v>
      </c>
      <c r="Q45" s="5">
        <v>75</v>
      </c>
      <c r="R45" s="5">
        <v>50</v>
      </c>
      <c r="S45" s="5">
        <v>30</v>
      </c>
      <c r="T45" s="5">
        <v>35</v>
      </c>
      <c r="U45" s="5">
        <v>0</v>
      </c>
      <c r="V45" s="5">
        <v>0</v>
      </c>
      <c r="W45" s="5">
        <v>14.000000000000002</v>
      </c>
      <c r="X45" s="34">
        <f t="shared" si="0"/>
        <v>49.9</v>
      </c>
      <c r="Y45" s="34">
        <f t="shared" si="1"/>
        <v>65.8</v>
      </c>
      <c r="Z45" s="34">
        <f t="shared" si="2"/>
        <v>62.5</v>
      </c>
      <c r="AA45" s="34">
        <f t="shared" si="3"/>
        <v>51.25</v>
      </c>
      <c r="AB45" s="34">
        <f t="shared" si="4"/>
        <v>12.25</v>
      </c>
      <c r="AC45" s="245" t="str">
        <f>VLOOKUP($A45,'Country characteristics'!$A:$CQ,28,0)</f>
        <v>Europe &amp; Central Asia</v>
      </c>
      <c r="AD45" s="245" t="str">
        <f>VLOOKUP($A45,'Country characteristics'!$A:$CQ,87,0)</f>
        <v>Europe</v>
      </c>
      <c r="AE45" s="245">
        <f>VLOOKUP($A45,'Country characteristics'!$A:$CQ,92,0)</f>
        <v>1</v>
      </c>
      <c r="AF45" s="245">
        <f>VLOOKUP($A45,'Country characteristics'!$A:$CQ,91,0)</f>
        <v>1</v>
      </c>
      <c r="AG45" s="245">
        <f>VLOOKUP($A45,'Country characteristics'!$A:$CQ,88,0)</f>
        <v>1</v>
      </c>
      <c r="AH45" s="245">
        <f>VLOOKUP($A45,'Country characteristics'!$A:$CQ,93,0)</f>
        <v>1</v>
      </c>
      <c r="AI45" s="245">
        <f>VLOOKUP($A45,'Country characteristics'!$A:$CQ,89,0)</f>
        <v>0</v>
      </c>
      <c r="AJ45" s="245">
        <f>VLOOKUP($A45,'Country characteristics'!$A:$CQ,90,0)</f>
        <v>0</v>
      </c>
      <c r="AK45" s="245">
        <f>VLOOKUP($A45,'Country characteristics'!$A:$CQ,94,0)</f>
        <v>0</v>
      </c>
      <c r="AL45" s="245">
        <f>VLOOKUP($A45,'Country characteristics'!$A:$CQ,95,0)</f>
        <v>0</v>
      </c>
      <c r="AM45" s="245">
        <f>VLOOKUP($A45,'Country characteristics'!$A:$CR,96,0)</f>
        <v>0</v>
      </c>
    </row>
    <row r="46" spans="1:39">
      <c r="A46" s="37" t="s">
        <v>44</v>
      </c>
      <c r="B46" s="37" t="s">
        <v>45</v>
      </c>
      <c r="C46" s="38" t="s">
        <v>46</v>
      </c>
      <c r="D46" s="5">
        <v>37</v>
      </c>
      <c r="E46" s="5">
        <v>50</v>
      </c>
      <c r="F46" s="5">
        <v>50</v>
      </c>
      <c r="G46" s="5">
        <v>100</v>
      </c>
      <c r="H46" s="5">
        <v>100</v>
      </c>
      <c r="I46" s="5">
        <v>50</v>
      </c>
      <c r="J46" s="5">
        <v>0</v>
      </c>
      <c r="K46" s="5">
        <v>50</v>
      </c>
      <c r="L46" s="5">
        <v>100</v>
      </c>
      <c r="M46" s="5">
        <v>75</v>
      </c>
      <c r="N46" s="5">
        <v>25</v>
      </c>
      <c r="O46" s="5">
        <v>37.5</v>
      </c>
      <c r="P46" s="5">
        <v>90</v>
      </c>
      <c r="Q46" s="5">
        <v>50</v>
      </c>
      <c r="R46" s="5">
        <v>50</v>
      </c>
      <c r="S46" s="5">
        <v>30</v>
      </c>
      <c r="T46" s="5">
        <v>19</v>
      </c>
      <c r="U46" s="5">
        <v>0</v>
      </c>
      <c r="V46" s="5">
        <v>0</v>
      </c>
      <c r="W46" s="5">
        <v>10.5</v>
      </c>
      <c r="X46" s="34">
        <f t="shared" si="0"/>
        <v>46.2</v>
      </c>
      <c r="Y46" s="34">
        <f t="shared" si="1"/>
        <v>67.400000000000006</v>
      </c>
      <c r="Z46" s="34">
        <f t="shared" si="2"/>
        <v>55</v>
      </c>
      <c r="AA46" s="34">
        <f t="shared" si="3"/>
        <v>47.083333333333336</v>
      </c>
      <c r="AB46" s="34">
        <f t="shared" si="4"/>
        <v>7.375</v>
      </c>
      <c r="AC46" s="245" t="str">
        <f>VLOOKUP($A46,'Country characteristics'!$A:$CQ,28,0)</f>
        <v>Europe &amp; Central Asia</v>
      </c>
      <c r="AD46" s="245" t="str">
        <f>VLOOKUP($A46,'Country characteristics'!$A:$CQ,87,0)</f>
        <v>Europe</v>
      </c>
      <c r="AE46" s="245">
        <f>VLOOKUP($A46,'Country characteristics'!$A:$CQ,92,0)</f>
        <v>1</v>
      </c>
      <c r="AF46" s="245">
        <f>VLOOKUP($A46,'Country characteristics'!$A:$CQ,91,0)</f>
        <v>1</v>
      </c>
      <c r="AG46" s="245">
        <f>VLOOKUP($A46,'Country characteristics'!$A:$CQ,88,0)</f>
        <v>1</v>
      </c>
      <c r="AH46" s="245">
        <f>VLOOKUP($A46,'Country characteristics'!$A:$CQ,93,0)</f>
        <v>1</v>
      </c>
      <c r="AI46" s="245">
        <f>VLOOKUP($A46,'Country characteristics'!$A:$CQ,89,0)</f>
        <v>0</v>
      </c>
      <c r="AJ46" s="245">
        <f>VLOOKUP($A46,'Country characteristics'!$A:$CQ,90,0)</f>
        <v>0</v>
      </c>
      <c r="AK46" s="245">
        <f>VLOOKUP($A46,'Country characteristics'!$A:$CQ,94,0)</f>
        <v>0</v>
      </c>
      <c r="AL46" s="245">
        <f>VLOOKUP($A46,'Country characteristics'!$A:$CQ,95,0)</f>
        <v>0</v>
      </c>
      <c r="AM46" s="245">
        <f>VLOOKUP($A46,'Country characteristics'!$A:$CR,96,0)</f>
        <v>0</v>
      </c>
    </row>
    <row r="47" spans="1:39">
      <c r="A47" s="37" t="s">
        <v>386</v>
      </c>
      <c r="B47" s="37" t="s">
        <v>387</v>
      </c>
      <c r="C47" s="38" t="s">
        <v>388</v>
      </c>
      <c r="D47" s="5">
        <v>77</v>
      </c>
      <c r="E47" s="5">
        <v>50</v>
      </c>
      <c r="F47" s="5">
        <v>100</v>
      </c>
      <c r="G47" s="5">
        <v>50</v>
      </c>
      <c r="H47" s="5">
        <v>0</v>
      </c>
      <c r="I47" s="5">
        <v>100</v>
      </c>
      <c r="J47" s="5">
        <v>100</v>
      </c>
      <c r="K47" s="5">
        <v>100</v>
      </c>
      <c r="L47" s="5">
        <v>100</v>
      </c>
      <c r="M47" s="5">
        <v>100</v>
      </c>
      <c r="N47" s="5">
        <v>100</v>
      </c>
      <c r="O47" s="5">
        <v>100</v>
      </c>
      <c r="P47" s="5">
        <v>100</v>
      </c>
      <c r="Q47" s="5">
        <v>100</v>
      </c>
      <c r="R47" s="5">
        <v>50</v>
      </c>
      <c r="S47" s="5">
        <v>80</v>
      </c>
      <c r="T47" s="5">
        <v>71</v>
      </c>
      <c r="U47" s="5">
        <v>26</v>
      </c>
      <c r="V47" s="5">
        <v>0</v>
      </c>
      <c r="W47" s="5">
        <v>7.0000000000000009</v>
      </c>
      <c r="X47" s="34">
        <f t="shared" si="0"/>
        <v>70.55</v>
      </c>
      <c r="Y47" s="34">
        <f t="shared" si="1"/>
        <v>55.4</v>
      </c>
      <c r="Z47" s="34">
        <f t="shared" si="2"/>
        <v>100</v>
      </c>
      <c r="AA47" s="34">
        <f t="shared" si="3"/>
        <v>88.333333333333329</v>
      </c>
      <c r="AB47" s="34">
        <f t="shared" si="4"/>
        <v>26</v>
      </c>
      <c r="AC47" s="245" t="str">
        <f>VLOOKUP($A47,'Country characteristics'!$A:$CQ,28,0)</f>
        <v>Latin America &amp; Caribbean</v>
      </c>
      <c r="AD47" s="245" t="str">
        <f>VLOOKUP($A47,'Country characteristics'!$A:$CQ,87,0)</f>
        <v>Latin America and the Caribbean</v>
      </c>
      <c r="AE47" s="245">
        <f>VLOOKUP($A47,'Country characteristics'!$A:$CQ,92,0)</f>
        <v>0</v>
      </c>
      <c r="AF47" s="245">
        <f>VLOOKUP($A47,'Country characteristics'!$A:$CQ,91,0)</f>
        <v>0</v>
      </c>
      <c r="AG47" s="245">
        <f>VLOOKUP($A47,'Country characteristics'!$A:$CQ,88,0)</f>
        <v>0</v>
      </c>
      <c r="AH47" s="245">
        <f>VLOOKUP($A47,'Country characteristics'!$A:$CQ,93,0)</f>
        <v>0</v>
      </c>
      <c r="AI47" s="245">
        <f>VLOOKUP($A47,'Country characteristics'!$A:$CQ,89,0)</f>
        <v>0</v>
      </c>
      <c r="AJ47" s="245">
        <f>VLOOKUP($A47,'Country characteristics'!$A:$CQ,90,0)</f>
        <v>0</v>
      </c>
      <c r="AK47" s="245">
        <f>VLOOKUP($A47,'Country characteristics'!$A:$CQ,94,0)</f>
        <v>0</v>
      </c>
      <c r="AL47" s="245">
        <f>VLOOKUP($A47,'Country characteristics'!$A:$CQ,95,0)</f>
        <v>1</v>
      </c>
      <c r="AM47" s="245">
        <f>VLOOKUP($A47,'Country characteristics'!$A:$CR,96,0)</f>
        <v>1</v>
      </c>
    </row>
    <row r="48" spans="1:39">
      <c r="A48" s="37" t="s">
        <v>41</v>
      </c>
      <c r="B48" s="37" t="s">
        <v>42</v>
      </c>
      <c r="C48" s="38" t="s">
        <v>43</v>
      </c>
      <c r="D48" s="5">
        <v>56.999999999999993</v>
      </c>
      <c r="E48" s="5">
        <v>100</v>
      </c>
      <c r="F48" s="5">
        <v>75</v>
      </c>
      <c r="G48" s="5">
        <v>100</v>
      </c>
      <c r="H48" s="5">
        <v>100</v>
      </c>
      <c r="I48" s="5">
        <v>100</v>
      </c>
      <c r="J48" s="5">
        <v>100</v>
      </c>
      <c r="K48" s="5">
        <v>100</v>
      </c>
      <c r="L48" s="5">
        <v>100</v>
      </c>
      <c r="M48" s="5">
        <v>100</v>
      </c>
      <c r="N48" s="5">
        <v>100</v>
      </c>
      <c r="O48" s="5">
        <v>75</v>
      </c>
      <c r="P48" s="5">
        <v>80</v>
      </c>
      <c r="Q48" s="5">
        <v>75</v>
      </c>
      <c r="R48" s="5">
        <v>50</v>
      </c>
      <c r="S48" s="5">
        <v>70</v>
      </c>
      <c r="T48" s="5">
        <v>18</v>
      </c>
      <c r="U48" s="5">
        <v>6</v>
      </c>
      <c r="V48" s="5">
        <v>0</v>
      </c>
      <c r="W48" s="5">
        <v>7.0000000000000009</v>
      </c>
      <c r="X48" s="34">
        <f t="shared" si="0"/>
        <v>70.650000000000006</v>
      </c>
      <c r="Y48" s="34">
        <f t="shared" si="1"/>
        <v>86.4</v>
      </c>
      <c r="Z48" s="34">
        <f t="shared" si="2"/>
        <v>100</v>
      </c>
      <c r="AA48" s="34">
        <f t="shared" si="3"/>
        <v>75</v>
      </c>
      <c r="AB48" s="34">
        <f t="shared" si="4"/>
        <v>7.75</v>
      </c>
      <c r="AC48" s="245" t="str">
        <f>VLOOKUP($A48,'Country characteristics'!$A:$CQ,28,0)</f>
        <v>Europe &amp; Central Asia</v>
      </c>
      <c r="AD48" s="245" t="str">
        <f>VLOOKUP($A48,'Country characteristics'!$A:$CQ,87,0)</f>
        <v>Europe</v>
      </c>
      <c r="AE48" s="245">
        <f>VLOOKUP($A48,'Country characteristics'!$A:$CQ,92,0)</f>
        <v>0</v>
      </c>
      <c r="AF48" s="245">
        <f>VLOOKUP($A48,'Country characteristics'!$A:$CQ,91,0)</f>
        <v>0</v>
      </c>
      <c r="AG48" s="245">
        <f>VLOOKUP($A48,'Country characteristics'!$A:$CQ,88,0)</f>
        <v>0</v>
      </c>
      <c r="AH48" s="245">
        <f>VLOOKUP($A48,'Country characteristics'!$A:$CQ,93,0)</f>
        <v>0</v>
      </c>
      <c r="AI48" s="245">
        <f>VLOOKUP($A48,'Country characteristics'!$A:$CQ,89,0)</f>
        <v>0</v>
      </c>
      <c r="AJ48" s="245">
        <f>VLOOKUP($A48,'Country characteristics'!$A:$CQ,90,0)</f>
        <v>0</v>
      </c>
      <c r="AK48" s="245">
        <f>VLOOKUP($A48,'Country characteristics'!$A:$CQ,94,0)</f>
        <v>0</v>
      </c>
      <c r="AL48" s="245">
        <f>VLOOKUP($A48,'Country characteristics'!$A:$CQ,95,0)</f>
        <v>0</v>
      </c>
      <c r="AM48" s="245">
        <f>VLOOKUP($A48,'Country characteristics'!$A:$CR,96,0)</f>
        <v>0</v>
      </c>
    </row>
    <row r="49" spans="1:39">
      <c r="A49" s="37" t="s">
        <v>359</v>
      </c>
      <c r="B49" s="37" t="s">
        <v>360</v>
      </c>
      <c r="C49" s="38" t="s">
        <v>361</v>
      </c>
      <c r="D49" s="5">
        <v>27</v>
      </c>
      <c r="E49" s="5">
        <v>50</v>
      </c>
      <c r="F49" s="5">
        <v>40</v>
      </c>
      <c r="G49" s="5">
        <v>50</v>
      </c>
      <c r="H49" s="5">
        <v>0</v>
      </c>
      <c r="I49" s="5">
        <v>100</v>
      </c>
      <c r="J49" s="5">
        <v>100</v>
      </c>
      <c r="K49" s="5">
        <v>100</v>
      </c>
      <c r="L49" s="5">
        <v>75</v>
      </c>
      <c r="M49" s="5">
        <v>100</v>
      </c>
      <c r="N49" s="5">
        <v>62.5</v>
      </c>
      <c r="O49" s="5">
        <v>0</v>
      </c>
      <c r="P49" s="5">
        <v>40</v>
      </c>
      <c r="Q49" s="5">
        <v>75</v>
      </c>
      <c r="R49" s="5">
        <v>25</v>
      </c>
      <c r="S49" s="5">
        <v>80</v>
      </c>
      <c r="T49" s="5">
        <v>39</v>
      </c>
      <c r="U49" s="5">
        <v>50</v>
      </c>
      <c r="V49" s="5">
        <v>0</v>
      </c>
      <c r="W49" s="5">
        <v>20.5</v>
      </c>
      <c r="X49" s="34">
        <f t="shared" si="0"/>
        <v>51.7</v>
      </c>
      <c r="Y49" s="34">
        <f t="shared" si="1"/>
        <v>33.4</v>
      </c>
      <c r="Z49" s="34">
        <f t="shared" si="2"/>
        <v>95</v>
      </c>
      <c r="AA49" s="34">
        <f t="shared" si="3"/>
        <v>47.083333333333336</v>
      </c>
      <c r="AB49" s="34">
        <f t="shared" si="4"/>
        <v>27.375</v>
      </c>
      <c r="AC49" s="245" t="str">
        <f>VLOOKUP($A49,'Country characteristics'!$A:$CQ,28,0)</f>
        <v>Sub-Saharan Africa</v>
      </c>
      <c r="AD49" s="245" t="str">
        <f>VLOOKUP($A49,'Country characteristics'!$A:$CQ,87,0)</f>
        <v>Africa</v>
      </c>
      <c r="AE49" s="245">
        <f>VLOOKUP($A49,'Country characteristics'!$A:$CQ,92,0)</f>
        <v>0</v>
      </c>
      <c r="AF49" s="245">
        <f>VLOOKUP($A49,'Country characteristics'!$A:$CQ,91,0)</f>
        <v>0</v>
      </c>
      <c r="AG49" s="245">
        <f>VLOOKUP($A49,'Country characteristics'!$A:$CQ,88,0)</f>
        <v>0</v>
      </c>
      <c r="AH49" s="245">
        <f>VLOOKUP($A49,'Country characteristics'!$A:$CQ,93,0)</f>
        <v>0</v>
      </c>
      <c r="AI49" s="245">
        <f>VLOOKUP($A49,'Country characteristics'!$A:$CQ,89,0)</f>
        <v>1</v>
      </c>
      <c r="AJ49" s="245">
        <f>VLOOKUP($A49,'Country characteristics'!$A:$CQ,90,0)</f>
        <v>1</v>
      </c>
      <c r="AK49" s="245">
        <f>VLOOKUP($A49,'Country characteristics'!$A:$CQ,94,0)</f>
        <v>0</v>
      </c>
      <c r="AL49" s="245">
        <f>VLOOKUP($A49,'Country characteristics'!$A:$CQ,95,0)</f>
        <v>0</v>
      </c>
      <c r="AM49" s="245">
        <f>VLOOKUP($A49,'Country characteristics'!$A:$CR,96,0)</f>
        <v>0</v>
      </c>
    </row>
    <row r="50" spans="1:39">
      <c r="A50" s="37" t="s">
        <v>98</v>
      </c>
      <c r="B50" s="37" t="s">
        <v>99</v>
      </c>
      <c r="C50" s="38" t="s">
        <v>100</v>
      </c>
      <c r="D50" s="5">
        <v>76</v>
      </c>
      <c r="E50" s="5">
        <v>100</v>
      </c>
      <c r="F50" s="5">
        <v>50</v>
      </c>
      <c r="G50" s="5">
        <v>100</v>
      </c>
      <c r="H50" s="5">
        <v>100</v>
      </c>
      <c r="I50" s="5">
        <v>100</v>
      </c>
      <c r="J50" s="5">
        <v>100</v>
      </c>
      <c r="K50" s="5">
        <v>100</v>
      </c>
      <c r="L50" s="5">
        <v>50</v>
      </c>
      <c r="M50" s="5">
        <v>100</v>
      </c>
      <c r="N50" s="5">
        <v>40</v>
      </c>
      <c r="O50" s="5">
        <v>75</v>
      </c>
      <c r="P50" s="5">
        <v>100</v>
      </c>
      <c r="Q50" s="5">
        <v>75</v>
      </c>
      <c r="R50" s="5">
        <v>50</v>
      </c>
      <c r="S50" s="5">
        <v>90</v>
      </c>
      <c r="T50" s="5">
        <v>37</v>
      </c>
      <c r="U50" s="5">
        <v>5</v>
      </c>
      <c r="V50" s="5">
        <v>0</v>
      </c>
      <c r="W50" s="5">
        <v>41.5</v>
      </c>
      <c r="X50" s="34">
        <f t="shared" si="0"/>
        <v>69.474999999999994</v>
      </c>
      <c r="Y50" s="34">
        <f t="shared" si="1"/>
        <v>85.2</v>
      </c>
      <c r="Z50" s="34">
        <f t="shared" si="2"/>
        <v>90</v>
      </c>
      <c r="AA50" s="34">
        <f t="shared" si="3"/>
        <v>71.666666666666671</v>
      </c>
      <c r="AB50" s="34">
        <f t="shared" si="4"/>
        <v>20.875</v>
      </c>
      <c r="AC50" s="245" t="str">
        <f>VLOOKUP($A50,'Country characteristics'!$A:$CQ,28,0)</f>
        <v>Europe &amp; Central Asia</v>
      </c>
      <c r="AD50" s="245" t="str">
        <f>VLOOKUP($A50,'Country characteristics'!$A:$CQ,87,0)</f>
        <v>Europe</v>
      </c>
      <c r="AE50" s="245">
        <f>VLOOKUP($A50,'Country characteristics'!$A:$CQ,92,0)</f>
        <v>0</v>
      </c>
      <c r="AF50" s="245">
        <f>VLOOKUP($A50,'Country characteristics'!$A:$CQ,91,0)</f>
        <v>0</v>
      </c>
      <c r="AG50" s="245">
        <f>VLOOKUP($A50,'Country characteristics'!$A:$CQ,88,0)</f>
        <v>0</v>
      </c>
      <c r="AH50" s="245">
        <f>VLOOKUP($A50,'Country characteristics'!$A:$CQ,93,0)</f>
        <v>0</v>
      </c>
      <c r="AI50" s="245">
        <f>VLOOKUP($A50,'Country characteristics'!$A:$CQ,89,0)</f>
        <v>0</v>
      </c>
      <c r="AJ50" s="245">
        <f>VLOOKUP($A50,'Country characteristics'!$A:$CQ,90,0)</f>
        <v>0</v>
      </c>
      <c r="AK50" s="245">
        <f>VLOOKUP($A50,'Country characteristics'!$A:$CQ,94,0)</f>
        <v>0</v>
      </c>
      <c r="AL50" s="245">
        <f>VLOOKUP($A50,'Country characteristics'!$A:$CQ,95,0)</f>
        <v>0</v>
      </c>
      <c r="AM50" s="245">
        <f>VLOOKUP($A50,'Country characteristics'!$A:$CR,96,0)</f>
        <v>0</v>
      </c>
    </row>
    <row r="51" spans="1:39">
      <c r="A51" s="37" t="s">
        <v>380</v>
      </c>
      <c r="B51" s="37" t="s">
        <v>381</v>
      </c>
      <c r="C51" s="38" t="s">
        <v>382</v>
      </c>
      <c r="D51" s="5">
        <v>66</v>
      </c>
      <c r="E51" s="5">
        <v>100</v>
      </c>
      <c r="F51" s="5">
        <v>100</v>
      </c>
      <c r="G51" s="5">
        <v>50</v>
      </c>
      <c r="H51" s="5">
        <v>100</v>
      </c>
      <c r="I51" s="5">
        <v>100</v>
      </c>
      <c r="J51" s="5">
        <v>100</v>
      </c>
      <c r="K51" s="5">
        <v>100</v>
      </c>
      <c r="L51" s="5">
        <v>100</v>
      </c>
      <c r="M51" s="5">
        <v>100</v>
      </c>
      <c r="N51" s="5">
        <v>62.5</v>
      </c>
      <c r="O51" s="5">
        <v>0</v>
      </c>
      <c r="P51" s="5">
        <v>0</v>
      </c>
      <c r="Q51" s="5">
        <v>100</v>
      </c>
      <c r="R51" s="5">
        <v>25</v>
      </c>
      <c r="S51" s="5">
        <v>80</v>
      </c>
      <c r="T51" s="5">
        <v>69</v>
      </c>
      <c r="U51" s="5">
        <v>100</v>
      </c>
      <c r="V51" s="5">
        <v>100</v>
      </c>
      <c r="W51" s="5">
        <v>45</v>
      </c>
      <c r="X51" s="34">
        <f t="shared" si="0"/>
        <v>74.875</v>
      </c>
      <c r="Y51" s="34">
        <f t="shared" si="1"/>
        <v>83.2</v>
      </c>
      <c r="Z51" s="34">
        <f t="shared" si="2"/>
        <v>100</v>
      </c>
      <c r="AA51" s="34">
        <f t="shared" si="3"/>
        <v>44.583333333333336</v>
      </c>
      <c r="AB51" s="34">
        <f t="shared" si="4"/>
        <v>78.5</v>
      </c>
      <c r="AC51" s="245" t="str">
        <f>VLOOKUP($A51,'Country characteristics'!$A:$CQ,28,0)</f>
        <v>Sub-Saharan Africa</v>
      </c>
      <c r="AD51" s="245" t="str">
        <f>VLOOKUP($A51,'Country characteristics'!$A:$CQ,87,0)</f>
        <v>Africa</v>
      </c>
      <c r="AE51" s="245">
        <f>VLOOKUP($A51,'Country characteristics'!$A:$CQ,92,0)</f>
        <v>0</v>
      </c>
      <c r="AF51" s="245">
        <f>VLOOKUP($A51,'Country characteristics'!$A:$CQ,91,0)</f>
        <v>0</v>
      </c>
      <c r="AG51" s="245">
        <f>VLOOKUP($A51,'Country characteristics'!$A:$CQ,88,0)</f>
        <v>0</v>
      </c>
      <c r="AH51" s="245">
        <f>VLOOKUP($A51,'Country characteristics'!$A:$CQ,93,0)</f>
        <v>0</v>
      </c>
      <c r="AI51" s="245">
        <f>VLOOKUP($A51,'Country characteristics'!$A:$CQ,89,0)</f>
        <v>0</v>
      </c>
      <c r="AJ51" s="245">
        <f>VLOOKUP($A51,'Country characteristics'!$A:$CQ,90,0)</f>
        <v>0</v>
      </c>
      <c r="AK51" s="245">
        <f>VLOOKUP($A51,'Country characteristics'!$A:$CQ,94,0)</f>
        <v>0</v>
      </c>
      <c r="AL51" s="245">
        <f>VLOOKUP($A51,'Country characteristics'!$A:$CQ,95,0)</f>
        <v>0</v>
      </c>
      <c r="AM51" s="245">
        <f>VLOOKUP($A51,'Country characteristics'!$A:$CR,96,0)</f>
        <v>0</v>
      </c>
    </row>
    <row r="52" spans="1:39">
      <c r="A52" s="37" t="s">
        <v>317</v>
      </c>
      <c r="B52" s="37" t="s">
        <v>318</v>
      </c>
      <c r="C52" s="38" t="s">
        <v>319</v>
      </c>
      <c r="D52" s="5">
        <v>40</v>
      </c>
      <c r="E52" s="5">
        <v>25</v>
      </c>
      <c r="F52" s="5">
        <v>65</v>
      </c>
      <c r="G52" s="5">
        <v>50</v>
      </c>
      <c r="H52" s="5">
        <v>100</v>
      </c>
      <c r="I52" s="5">
        <v>100</v>
      </c>
      <c r="J52" s="5">
        <v>100</v>
      </c>
      <c r="K52" s="5">
        <v>50</v>
      </c>
      <c r="L52" s="5">
        <v>100</v>
      </c>
      <c r="M52" s="5">
        <v>75</v>
      </c>
      <c r="N52" s="5">
        <v>50</v>
      </c>
      <c r="O52" s="5">
        <v>75</v>
      </c>
      <c r="P52" s="5">
        <v>30</v>
      </c>
      <c r="Q52" s="5">
        <v>50</v>
      </c>
      <c r="R52" s="5">
        <v>50</v>
      </c>
      <c r="S52" s="5">
        <v>30</v>
      </c>
      <c r="T52" s="5">
        <v>28.999999999999996</v>
      </c>
      <c r="U52" s="5">
        <v>0</v>
      </c>
      <c r="V52" s="5">
        <v>0</v>
      </c>
      <c r="W52" s="5">
        <v>10.5</v>
      </c>
      <c r="X52" s="34">
        <f t="shared" si="0"/>
        <v>51.475000000000001</v>
      </c>
      <c r="Y52" s="34">
        <f t="shared" si="1"/>
        <v>56</v>
      </c>
      <c r="Z52" s="34">
        <f t="shared" si="2"/>
        <v>85</v>
      </c>
      <c r="AA52" s="34">
        <f t="shared" si="3"/>
        <v>47.5</v>
      </c>
      <c r="AB52" s="34">
        <f t="shared" si="4"/>
        <v>9.875</v>
      </c>
      <c r="AC52" s="245" t="str">
        <f>VLOOKUP($A52,'Country characteristics'!$A:$CQ,28,0)</f>
        <v>Europe &amp; Central Asia</v>
      </c>
      <c r="AD52" s="245" t="str">
        <f>VLOOKUP($A52,'Country characteristics'!$A:$CQ,87,0)</f>
        <v>Europe</v>
      </c>
      <c r="AE52" s="245">
        <f>VLOOKUP($A52,'Country characteristics'!$A:$CQ,92,0)</f>
        <v>1</v>
      </c>
      <c r="AF52" s="245">
        <f>VLOOKUP($A52,'Country characteristics'!$A:$CQ,91,0)</f>
        <v>1</v>
      </c>
      <c r="AG52" s="245">
        <f>VLOOKUP($A52,'Country characteristics'!$A:$CQ,88,0)</f>
        <v>0</v>
      </c>
      <c r="AH52" s="245">
        <f>VLOOKUP($A52,'Country characteristics'!$A:$CQ,93,0)</f>
        <v>0</v>
      </c>
      <c r="AI52" s="245">
        <f>VLOOKUP($A52,'Country characteristics'!$A:$CQ,89,0)</f>
        <v>0</v>
      </c>
      <c r="AJ52" s="245">
        <f>VLOOKUP($A52,'Country characteristics'!$A:$CQ,90,0)</f>
        <v>0</v>
      </c>
      <c r="AK52" s="245">
        <f>VLOOKUP($A52,'Country characteristics'!$A:$CQ,94,0)</f>
        <v>0</v>
      </c>
      <c r="AL52" s="245">
        <f>VLOOKUP($A52,'Country characteristics'!$A:$CQ,95,0)</f>
        <v>0</v>
      </c>
      <c r="AM52" s="245">
        <f>VLOOKUP($A52,'Country characteristics'!$A:$CR,96,0)</f>
        <v>0</v>
      </c>
    </row>
    <row r="53" spans="1:39">
      <c r="A53" s="37" t="s">
        <v>215</v>
      </c>
      <c r="B53" s="37" t="s">
        <v>216</v>
      </c>
      <c r="C53" s="38" t="s">
        <v>217</v>
      </c>
      <c r="D53" s="5">
        <v>47</v>
      </c>
      <c r="E53" s="5">
        <v>50</v>
      </c>
      <c r="F53" s="5">
        <v>100</v>
      </c>
      <c r="G53" s="5">
        <v>50</v>
      </c>
      <c r="H53" s="5">
        <v>100</v>
      </c>
      <c r="I53" s="5">
        <v>100</v>
      </c>
      <c r="J53" s="5">
        <v>100</v>
      </c>
      <c r="K53" s="5">
        <v>100</v>
      </c>
      <c r="L53" s="5">
        <v>100</v>
      </c>
      <c r="M53" s="5">
        <v>100</v>
      </c>
      <c r="N53" s="5">
        <v>87.5</v>
      </c>
      <c r="O53" s="5">
        <v>75</v>
      </c>
      <c r="P53" s="5">
        <v>100</v>
      </c>
      <c r="Q53" s="5">
        <v>100</v>
      </c>
      <c r="R53" s="5">
        <v>50</v>
      </c>
      <c r="S53" s="5">
        <v>60</v>
      </c>
      <c r="T53" s="5">
        <v>33</v>
      </c>
      <c r="U53" s="5">
        <v>100</v>
      </c>
      <c r="V53" s="5">
        <v>0</v>
      </c>
      <c r="W53" s="5">
        <v>17.5</v>
      </c>
      <c r="X53" s="34">
        <f t="shared" si="0"/>
        <v>73.5</v>
      </c>
      <c r="Y53" s="34">
        <f t="shared" si="1"/>
        <v>69.400000000000006</v>
      </c>
      <c r="Z53" s="34">
        <f t="shared" si="2"/>
        <v>100</v>
      </c>
      <c r="AA53" s="34">
        <f t="shared" si="3"/>
        <v>78.75</v>
      </c>
      <c r="AB53" s="34">
        <f t="shared" si="4"/>
        <v>37.625</v>
      </c>
      <c r="AC53" s="245" t="str">
        <f>VLOOKUP($A53,'Country characteristics'!$A:$CQ,28,0)</f>
        <v>Latin America &amp; Caribbean</v>
      </c>
      <c r="AD53" s="245" t="str">
        <f>VLOOKUP($A53,'Country characteristics'!$A:$CQ,87,0)</f>
        <v>Latin America and the Caribbean</v>
      </c>
      <c r="AE53" s="245">
        <f>VLOOKUP($A53,'Country characteristics'!$A:$CQ,92,0)</f>
        <v>0</v>
      </c>
      <c r="AF53" s="245">
        <f>VLOOKUP($A53,'Country characteristics'!$A:$CQ,91,0)</f>
        <v>0</v>
      </c>
      <c r="AG53" s="245">
        <f>VLOOKUP($A53,'Country characteristics'!$A:$CQ,88,0)</f>
        <v>0</v>
      </c>
      <c r="AH53" s="245">
        <f>VLOOKUP($A53,'Country characteristics'!$A:$CQ,93,0)</f>
        <v>0</v>
      </c>
      <c r="AI53" s="245">
        <f>VLOOKUP($A53,'Country characteristics'!$A:$CQ,89,0)</f>
        <v>1</v>
      </c>
      <c r="AJ53" s="245">
        <f>VLOOKUP($A53,'Country characteristics'!$A:$CQ,90,0)</f>
        <v>1</v>
      </c>
      <c r="AK53" s="245">
        <f>VLOOKUP($A53,'Country characteristics'!$A:$CQ,94,0)</f>
        <v>1</v>
      </c>
      <c r="AL53" s="245">
        <f>VLOOKUP($A53,'Country characteristics'!$A:$CQ,95,0)</f>
        <v>1</v>
      </c>
      <c r="AM53" s="245">
        <f>VLOOKUP($A53,'Country characteristics'!$A:$CR,96,0)</f>
        <v>0</v>
      </c>
    </row>
    <row r="54" spans="1:39">
      <c r="A54" s="37" t="s">
        <v>20</v>
      </c>
      <c r="B54" s="37" t="s">
        <v>21</v>
      </c>
      <c r="C54" s="38" t="s">
        <v>22</v>
      </c>
      <c r="D54" s="5">
        <v>74</v>
      </c>
      <c r="E54" s="5">
        <v>50</v>
      </c>
      <c r="F54" s="5">
        <v>90</v>
      </c>
      <c r="G54" s="5">
        <v>100</v>
      </c>
      <c r="H54" s="5">
        <v>100</v>
      </c>
      <c r="I54" s="5">
        <v>90</v>
      </c>
      <c r="J54" s="5">
        <v>100</v>
      </c>
      <c r="K54" s="5">
        <v>90</v>
      </c>
      <c r="L54" s="5">
        <v>87.5</v>
      </c>
      <c r="M54" s="5">
        <v>100</v>
      </c>
      <c r="N54" s="5">
        <v>75</v>
      </c>
      <c r="O54" s="5">
        <v>37.5</v>
      </c>
      <c r="P54" s="5">
        <v>100</v>
      </c>
      <c r="Q54" s="5">
        <v>100</v>
      </c>
      <c r="R54" s="5">
        <v>50</v>
      </c>
      <c r="S54" s="5">
        <v>20</v>
      </c>
      <c r="T54" s="5">
        <v>32</v>
      </c>
      <c r="U54" s="5">
        <v>14.000000000000002</v>
      </c>
      <c r="V54" s="5">
        <v>0</v>
      </c>
      <c r="W54" s="5">
        <v>17.5</v>
      </c>
      <c r="X54" s="34">
        <f t="shared" si="0"/>
        <v>66.375</v>
      </c>
      <c r="Y54" s="34">
        <f t="shared" si="1"/>
        <v>82.8</v>
      </c>
      <c r="Z54" s="34">
        <f t="shared" si="2"/>
        <v>93.5</v>
      </c>
      <c r="AA54" s="34">
        <f t="shared" si="3"/>
        <v>63.75</v>
      </c>
      <c r="AB54" s="34">
        <f t="shared" si="4"/>
        <v>15.875</v>
      </c>
      <c r="AC54" s="245" t="str">
        <f>VLOOKUP($A54,'Country characteristics'!$A:$CQ,28,0)</f>
        <v>East Asia &amp; Pacific</v>
      </c>
      <c r="AD54" s="245" t="str">
        <f>VLOOKUP($A54,'Country characteristics'!$A:$CQ,87,0)</f>
        <v>Asia</v>
      </c>
      <c r="AE54" s="245">
        <f>VLOOKUP($A54,'Country characteristics'!$A:$CQ,92,0)</f>
        <v>0</v>
      </c>
      <c r="AF54" s="245">
        <f>VLOOKUP($A54,'Country characteristics'!$A:$CQ,91,0)</f>
        <v>0</v>
      </c>
      <c r="AG54" s="245">
        <f>VLOOKUP($A54,'Country characteristics'!$A:$CQ,88,0)</f>
        <v>0</v>
      </c>
      <c r="AH54" s="245">
        <f>VLOOKUP($A54,'Country characteristics'!$A:$CQ,93,0)</f>
        <v>0</v>
      </c>
      <c r="AI54" s="245">
        <f>VLOOKUP($A54,'Country characteristics'!$A:$CQ,89,0)</f>
        <v>0</v>
      </c>
      <c r="AJ54" s="245">
        <f>VLOOKUP($A54,'Country characteristics'!$A:$CQ,90,0)</f>
        <v>0</v>
      </c>
      <c r="AK54" s="245">
        <f>VLOOKUP($A54,'Country characteristics'!$A:$CQ,94,0)</f>
        <v>0</v>
      </c>
      <c r="AL54" s="245">
        <f>VLOOKUP($A54,'Country characteristics'!$A:$CQ,95,0)</f>
        <v>0</v>
      </c>
      <c r="AM54" s="245">
        <f>VLOOKUP($A54,'Country characteristics'!$A:$CR,96,0)</f>
        <v>0</v>
      </c>
    </row>
    <row r="55" spans="1:39">
      <c r="A55" s="37" t="s">
        <v>287</v>
      </c>
      <c r="B55" s="37" t="s">
        <v>288</v>
      </c>
      <c r="C55" s="38" t="s">
        <v>289</v>
      </c>
      <c r="D55" s="5">
        <v>27</v>
      </c>
      <c r="E55" s="5">
        <v>0</v>
      </c>
      <c r="F55" s="5">
        <v>100</v>
      </c>
      <c r="G55" s="5">
        <v>40</v>
      </c>
      <c r="H55" s="5">
        <v>90</v>
      </c>
      <c r="I55" s="5">
        <v>100</v>
      </c>
      <c r="J55" s="5">
        <v>100</v>
      </c>
      <c r="K55" s="5">
        <v>50</v>
      </c>
      <c r="L55" s="5">
        <v>100</v>
      </c>
      <c r="M55" s="5">
        <v>75</v>
      </c>
      <c r="N55" s="5">
        <v>52.5</v>
      </c>
      <c r="O55" s="5">
        <v>37.5</v>
      </c>
      <c r="P55" s="5">
        <v>40</v>
      </c>
      <c r="Q55" s="5">
        <v>100</v>
      </c>
      <c r="R55" s="5">
        <v>50</v>
      </c>
      <c r="S55" s="5">
        <v>60</v>
      </c>
      <c r="T55" s="5">
        <v>62</v>
      </c>
      <c r="U55" s="5">
        <v>0</v>
      </c>
      <c r="V55" s="5">
        <v>0</v>
      </c>
      <c r="W55" s="5">
        <v>17.5</v>
      </c>
      <c r="X55" s="34">
        <f t="shared" si="0"/>
        <v>55.075000000000003</v>
      </c>
      <c r="Y55" s="34">
        <f t="shared" si="1"/>
        <v>51.4</v>
      </c>
      <c r="Z55" s="34">
        <f t="shared" si="2"/>
        <v>85</v>
      </c>
      <c r="AA55" s="34">
        <f t="shared" si="3"/>
        <v>56.666666666666664</v>
      </c>
      <c r="AB55" s="34">
        <f t="shared" si="4"/>
        <v>19.875</v>
      </c>
      <c r="AC55" s="245" t="str">
        <f>VLOOKUP($A55,'Country characteristics'!$A:$CQ,28,0)</f>
        <v>Europe &amp; Central Asia</v>
      </c>
      <c r="AD55" s="245" t="str">
        <f>VLOOKUP($A55,'Country characteristics'!$A:$CQ,87,0)</f>
        <v>Europe</v>
      </c>
      <c r="AE55" s="245">
        <f>VLOOKUP($A55,'Country characteristics'!$A:$CQ,92,0)</f>
        <v>0</v>
      </c>
      <c r="AF55" s="245">
        <f>VLOOKUP($A55,'Country characteristics'!$A:$CQ,91,0)</f>
        <v>0</v>
      </c>
      <c r="AG55" s="245">
        <f>VLOOKUP($A55,'Country characteristics'!$A:$CQ,88,0)</f>
        <v>0</v>
      </c>
      <c r="AH55" s="245">
        <f>VLOOKUP($A55,'Country characteristics'!$A:$CQ,93,0)</f>
        <v>0</v>
      </c>
      <c r="AI55" s="245">
        <f>VLOOKUP($A55,'Country characteristics'!$A:$CQ,89,0)</f>
        <v>0</v>
      </c>
      <c r="AJ55" s="245">
        <f>VLOOKUP($A55,'Country characteristics'!$A:$CQ,90,0)</f>
        <v>0</v>
      </c>
      <c r="AK55" s="245">
        <f>VLOOKUP($A55,'Country characteristics'!$A:$CQ,94,0)</f>
        <v>0</v>
      </c>
      <c r="AL55" s="245">
        <f>VLOOKUP($A55,'Country characteristics'!$A:$CQ,95,0)</f>
        <v>0</v>
      </c>
      <c r="AM55" s="245">
        <f>VLOOKUP($A55,'Country characteristics'!$A:$CR,96,0)</f>
        <v>0</v>
      </c>
    </row>
    <row r="56" spans="1:39">
      <c r="A56" s="37" t="s">
        <v>233</v>
      </c>
      <c r="B56" s="37" t="s">
        <v>234</v>
      </c>
      <c r="C56" s="38" t="s">
        <v>235</v>
      </c>
      <c r="D56" s="5">
        <v>74</v>
      </c>
      <c r="E56" s="5">
        <v>25</v>
      </c>
      <c r="F56" s="5">
        <v>100</v>
      </c>
      <c r="G56" s="5">
        <v>100</v>
      </c>
      <c r="H56" s="5">
        <v>75</v>
      </c>
      <c r="I56" s="5">
        <v>100</v>
      </c>
      <c r="J56" s="5">
        <v>50</v>
      </c>
      <c r="K56" s="5">
        <v>50</v>
      </c>
      <c r="L56" s="5">
        <v>100</v>
      </c>
      <c r="M56" s="5">
        <v>75</v>
      </c>
      <c r="N56" s="5">
        <v>52.5</v>
      </c>
      <c r="O56" s="5">
        <v>0</v>
      </c>
      <c r="P56" s="5">
        <v>40</v>
      </c>
      <c r="Q56" s="5">
        <v>100</v>
      </c>
      <c r="R56" s="5">
        <v>25</v>
      </c>
      <c r="S56" s="5">
        <v>50</v>
      </c>
      <c r="T56" s="5">
        <v>42</v>
      </c>
      <c r="U56" s="5">
        <v>0</v>
      </c>
      <c r="V56" s="5">
        <v>0</v>
      </c>
      <c r="W56" s="5">
        <v>17.5</v>
      </c>
      <c r="X56" s="34">
        <f t="shared" si="0"/>
        <v>53.8</v>
      </c>
      <c r="Y56" s="34">
        <f t="shared" si="1"/>
        <v>74.8</v>
      </c>
      <c r="Z56" s="34">
        <f t="shared" si="2"/>
        <v>75</v>
      </c>
      <c r="AA56" s="34">
        <f t="shared" si="3"/>
        <v>44.583333333333336</v>
      </c>
      <c r="AB56" s="34">
        <f t="shared" si="4"/>
        <v>14.875</v>
      </c>
      <c r="AC56" s="245" t="str">
        <f>VLOOKUP($A56,'Country characteristics'!$A:$CQ,28,0)</f>
        <v>Europe &amp; Central Asia</v>
      </c>
      <c r="AD56" s="245" t="str">
        <f>VLOOKUP($A56,'Country characteristics'!$A:$CQ,87,0)</f>
        <v>Europe</v>
      </c>
      <c r="AE56" s="245">
        <f>VLOOKUP($A56,'Country characteristics'!$A:$CQ,92,0)</f>
        <v>1</v>
      </c>
      <c r="AF56" s="245">
        <f>VLOOKUP($A56,'Country characteristics'!$A:$CQ,91,0)</f>
        <v>1</v>
      </c>
      <c r="AG56" s="245">
        <f>VLOOKUP($A56,'Country characteristics'!$A:$CQ,88,0)</f>
        <v>0</v>
      </c>
      <c r="AH56" s="245">
        <f>VLOOKUP($A56,'Country characteristics'!$A:$CQ,93,0)</f>
        <v>0</v>
      </c>
      <c r="AI56" s="245">
        <f>VLOOKUP($A56,'Country characteristics'!$A:$CQ,89,0)</f>
        <v>0</v>
      </c>
      <c r="AJ56" s="245">
        <f>VLOOKUP($A56,'Country characteristics'!$A:$CQ,90,0)</f>
        <v>0</v>
      </c>
      <c r="AK56" s="245">
        <f>VLOOKUP($A56,'Country characteristics'!$A:$CQ,94,0)</f>
        <v>0</v>
      </c>
      <c r="AL56" s="245">
        <f>VLOOKUP($A56,'Country characteristics'!$A:$CQ,95,0)</f>
        <v>0</v>
      </c>
      <c r="AM56" s="245">
        <f>VLOOKUP($A56,'Country characteristics'!$A:$CR,96,0)</f>
        <v>0</v>
      </c>
    </row>
    <row r="57" spans="1:39">
      <c r="A57" s="37" t="s">
        <v>245</v>
      </c>
      <c r="B57" s="37" t="s">
        <v>246</v>
      </c>
      <c r="C57" s="38" t="s">
        <v>247</v>
      </c>
      <c r="D57" s="5">
        <v>34</v>
      </c>
      <c r="E57" s="5">
        <v>25</v>
      </c>
      <c r="F57" s="5">
        <v>75</v>
      </c>
      <c r="G57" s="5">
        <v>50</v>
      </c>
      <c r="H57" s="5">
        <v>100</v>
      </c>
      <c r="I57" s="5">
        <v>100</v>
      </c>
      <c r="J57" s="5">
        <v>100</v>
      </c>
      <c r="K57" s="5">
        <v>100</v>
      </c>
      <c r="L57" s="5">
        <v>100</v>
      </c>
      <c r="M57" s="5">
        <v>100</v>
      </c>
      <c r="N57" s="5">
        <v>50</v>
      </c>
      <c r="O57" s="5">
        <v>0</v>
      </c>
      <c r="P57" s="5">
        <v>0</v>
      </c>
      <c r="Q57" s="5">
        <v>50</v>
      </c>
      <c r="R57" s="5">
        <v>50</v>
      </c>
      <c r="S57" s="5">
        <v>30</v>
      </c>
      <c r="T57" s="5">
        <v>38</v>
      </c>
      <c r="U57" s="5">
        <v>2</v>
      </c>
      <c r="V57" s="5">
        <v>0</v>
      </c>
      <c r="W57" s="5">
        <v>17.5</v>
      </c>
      <c r="X57" s="34">
        <f t="shared" si="0"/>
        <v>51.075000000000003</v>
      </c>
      <c r="Y57" s="34">
        <f t="shared" si="1"/>
        <v>56.8</v>
      </c>
      <c r="Z57" s="34">
        <f t="shared" si="2"/>
        <v>100</v>
      </c>
      <c r="AA57" s="34">
        <f t="shared" si="3"/>
        <v>30</v>
      </c>
      <c r="AB57" s="34">
        <f t="shared" si="4"/>
        <v>14.375</v>
      </c>
      <c r="AC57" s="245" t="str">
        <f>VLOOKUP($A57,'Country characteristics'!$A:$CQ,28,0)</f>
        <v>East Asia &amp; Pacific</v>
      </c>
      <c r="AD57" s="245" t="str">
        <f>VLOOKUP($A57,'Country characteristics'!$A:$CQ,87,0)</f>
        <v>Asia</v>
      </c>
      <c r="AE57" s="245">
        <f>VLOOKUP($A57,'Country characteristics'!$A:$CQ,92,0)</f>
        <v>0</v>
      </c>
      <c r="AF57" s="245">
        <f>VLOOKUP($A57,'Country characteristics'!$A:$CQ,91,0)</f>
        <v>0</v>
      </c>
      <c r="AG57" s="245">
        <f>VLOOKUP($A57,'Country characteristics'!$A:$CQ,88,0)</f>
        <v>0</v>
      </c>
      <c r="AH57" s="245">
        <f>VLOOKUP($A57,'Country characteristics'!$A:$CQ,93,0)</f>
        <v>1</v>
      </c>
      <c r="AI57" s="245">
        <f>VLOOKUP($A57,'Country characteristics'!$A:$CQ,89,0)</f>
        <v>0</v>
      </c>
      <c r="AJ57" s="245">
        <f>VLOOKUP($A57,'Country characteristics'!$A:$CQ,90,0)</f>
        <v>1</v>
      </c>
      <c r="AK57" s="245">
        <f>VLOOKUP($A57,'Country characteristics'!$A:$CQ,94,0)</f>
        <v>0</v>
      </c>
      <c r="AL57" s="245">
        <f>VLOOKUP($A57,'Country characteristics'!$A:$CQ,95,0)</f>
        <v>0</v>
      </c>
      <c r="AM57" s="245">
        <f>VLOOKUP($A57,'Country characteristics'!$A:$CR,96,0)</f>
        <v>0</v>
      </c>
    </row>
    <row r="58" spans="1:39">
      <c r="A58" s="37" t="s">
        <v>95</v>
      </c>
      <c r="B58" s="37" t="s">
        <v>96</v>
      </c>
      <c r="C58" s="38" t="s">
        <v>97</v>
      </c>
      <c r="D58" s="5">
        <v>24</v>
      </c>
      <c r="E58" s="5">
        <v>37.5</v>
      </c>
      <c r="F58" s="5">
        <v>40</v>
      </c>
      <c r="G58" s="5">
        <v>100</v>
      </c>
      <c r="H58" s="5">
        <v>100</v>
      </c>
      <c r="I58" s="5">
        <v>10</v>
      </c>
      <c r="J58" s="5">
        <v>50</v>
      </c>
      <c r="K58" s="5">
        <v>50</v>
      </c>
      <c r="L58" s="5">
        <v>100</v>
      </c>
      <c r="M58" s="5">
        <v>75</v>
      </c>
      <c r="N58" s="5">
        <v>40</v>
      </c>
      <c r="O58" s="5">
        <v>75</v>
      </c>
      <c r="P58" s="5">
        <v>90</v>
      </c>
      <c r="Q58" s="5">
        <v>50</v>
      </c>
      <c r="R58" s="5">
        <v>50</v>
      </c>
      <c r="S58" s="5">
        <v>30</v>
      </c>
      <c r="T58" s="5">
        <v>31</v>
      </c>
      <c r="U58" s="5">
        <v>0</v>
      </c>
      <c r="V58" s="5">
        <v>0</v>
      </c>
      <c r="W58" s="5">
        <v>10.5</v>
      </c>
      <c r="X58" s="34">
        <f t="shared" si="0"/>
        <v>48.15</v>
      </c>
      <c r="Y58" s="34">
        <f t="shared" si="1"/>
        <v>60.3</v>
      </c>
      <c r="Z58" s="34">
        <f t="shared" si="2"/>
        <v>57</v>
      </c>
      <c r="AA58" s="34">
        <f t="shared" si="3"/>
        <v>55.833333333333336</v>
      </c>
      <c r="AB58" s="34">
        <f t="shared" si="4"/>
        <v>10.375</v>
      </c>
      <c r="AC58" s="245" t="str">
        <f>VLOOKUP($A58,'Country characteristics'!$A:$CQ,28,0)</f>
        <v>Europe &amp; Central Asia</v>
      </c>
      <c r="AD58" s="245" t="str">
        <f>VLOOKUP($A58,'Country characteristics'!$A:$CQ,87,0)</f>
        <v>Europe</v>
      </c>
      <c r="AE58" s="245">
        <f>VLOOKUP($A58,'Country characteristics'!$A:$CQ,92,0)</f>
        <v>1</v>
      </c>
      <c r="AF58" s="245">
        <f>VLOOKUP($A58,'Country characteristics'!$A:$CQ,91,0)</f>
        <v>1</v>
      </c>
      <c r="AG58" s="245">
        <f>VLOOKUP($A58,'Country characteristics'!$A:$CQ,88,0)</f>
        <v>0</v>
      </c>
      <c r="AH58" s="245">
        <f>VLOOKUP($A58,'Country characteristics'!$A:$CQ,93,0)</f>
        <v>0</v>
      </c>
      <c r="AI58" s="245">
        <f>VLOOKUP($A58,'Country characteristics'!$A:$CQ,89,0)</f>
        <v>0</v>
      </c>
      <c r="AJ58" s="245">
        <f>VLOOKUP($A58,'Country characteristics'!$A:$CQ,90,0)</f>
        <v>0</v>
      </c>
      <c r="AK58" s="245">
        <f>VLOOKUP($A58,'Country characteristics'!$A:$CQ,94,0)</f>
        <v>0</v>
      </c>
      <c r="AL58" s="245">
        <f>VLOOKUP($A58,'Country characteristics'!$A:$CQ,95,0)</f>
        <v>0</v>
      </c>
      <c r="AM58" s="245">
        <f>VLOOKUP($A58,'Country characteristics'!$A:$CR,96,0)</f>
        <v>0</v>
      </c>
    </row>
    <row r="59" spans="1:39">
      <c r="A59" s="37" t="s">
        <v>122</v>
      </c>
      <c r="B59" s="37" t="s">
        <v>123</v>
      </c>
      <c r="C59" s="38" t="s">
        <v>124</v>
      </c>
      <c r="D59" s="5">
        <v>44</v>
      </c>
      <c r="E59" s="5">
        <v>50</v>
      </c>
      <c r="F59" s="5">
        <v>100</v>
      </c>
      <c r="G59" s="5">
        <v>50</v>
      </c>
      <c r="H59" s="5">
        <v>95</v>
      </c>
      <c r="I59" s="5">
        <v>100</v>
      </c>
      <c r="J59" s="5">
        <v>100</v>
      </c>
      <c r="K59" s="5">
        <v>100</v>
      </c>
      <c r="L59" s="5">
        <v>87.5</v>
      </c>
      <c r="M59" s="5">
        <v>100</v>
      </c>
      <c r="N59" s="5">
        <v>52.5</v>
      </c>
      <c r="O59" s="5">
        <v>37.5</v>
      </c>
      <c r="P59" s="5">
        <v>0</v>
      </c>
      <c r="Q59" s="5">
        <v>100</v>
      </c>
      <c r="R59" s="5">
        <v>50</v>
      </c>
      <c r="S59" s="5">
        <v>60</v>
      </c>
      <c r="T59" s="5">
        <v>25</v>
      </c>
      <c r="U59" s="5">
        <v>8</v>
      </c>
      <c r="V59" s="5">
        <v>0</v>
      </c>
      <c r="W59" s="5">
        <v>14.000000000000002</v>
      </c>
      <c r="X59" s="34">
        <f t="shared" si="0"/>
        <v>58.674999999999997</v>
      </c>
      <c r="Y59" s="34">
        <f t="shared" si="1"/>
        <v>67.8</v>
      </c>
      <c r="Z59" s="34">
        <f t="shared" si="2"/>
        <v>97.5</v>
      </c>
      <c r="AA59" s="34">
        <f t="shared" si="3"/>
        <v>50</v>
      </c>
      <c r="AB59" s="34">
        <f t="shared" si="4"/>
        <v>11.75</v>
      </c>
      <c r="AC59" s="245" t="str">
        <f>VLOOKUP($A59,'Country characteristics'!$A:$CQ,28,0)</f>
        <v>Middle East &amp; North Africa</v>
      </c>
      <c r="AD59" s="245" t="str">
        <f>VLOOKUP($A59,'Country characteristics'!$A:$CQ,87,0)</f>
        <v>Asia</v>
      </c>
      <c r="AE59" s="245">
        <f>VLOOKUP($A59,'Country characteristics'!$A:$CQ,92,0)</f>
        <v>1</v>
      </c>
      <c r="AF59" s="245">
        <f>VLOOKUP($A59,'Country characteristics'!$A:$CQ,91,0)</f>
        <v>0</v>
      </c>
      <c r="AG59" s="245">
        <f>VLOOKUP($A59,'Country characteristics'!$A:$CQ,88,0)</f>
        <v>0</v>
      </c>
      <c r="AH59" s="245">
        <f>VLOOKUP($A59,'Country characteristics'!$A:$CQ,93,0)</f>
        <v>0</v>
      </c>
      <c r="AI59" s="245">
        <f>VLOOKUP($A59,'Country characteristics'!$A:$CQ,89,0)</f>
        <v>0</v>
      </c>
      <c r="AJ59" s="245">
        <f>VLOOKUP($A59,'Country characteristics'!$A:$CQ,90,0)</f>
        <v>0</v>
      </c>
      <c r="AK59" s="245">
        <f>VLOOKUP($A59,'Country characteristics'!$A:$CQ,94,0)</f>
        <v>0</v>
      </c>
      <c r="AL59" s="245">
        <f>VLOOKUP($A59,'Country characteristics'!$A:$CQ,95,0)</f>
        <v>0</v>
      </c>
      <c r="AM59" s="245">
        <f>VLOOKUP($A59,'Country characteristics'!$A:$CR,96,0)</f>
        <v>0</v>
      </c>
    </row>
    <row r="60" spans="1:39">
      <c r="A60" s="37" t="s">
        <v>137</v>
      </c>
      <c r="B60" s="37" t="s">
        <v>138</v>
      </c>
      <c r="C60" s="38" t="s">
        <v>139</v>
      </c>
      <c r="D60" s="5">
        <v>37</v>
      </c>
      <c r="E60" s="5">
        <v>100</v>
      </c>
      <c r="F60" s="5">
        <v>50</v>
      </c>
      <c r="G60" s="5">
        <v>50</v>
      </c>
      <c r="H60" s="5">
        <v>95</v>
      </c>
      <c r="I60" s="5">
        <v>100</v>
      </c>
      <c r="J60" s="5">
        <v>100</v>
      </c>
      <c r="K60" s="5">
        <v>100</v>
      </c>
      <c r="L60" s="5">
        <v>100</v>
      </c>
      <c r="M60" s="5">
        <v>100</v>
      </c>
      <c r="N60" s="5">
        <v>75</v>
      </c>
      <c r="O60" s="5">
        <v>37.5</v>
      </c>
      <c r="P60" s="5">
        <v>80</v>
      </c>
      <c r="Q60" s="5">
        <v>100</v>
      </c>
      <c r="R60" s="5">
        <v>50</v>
      </c>
      <c r="S60" s="5">
        <v>70</v>
      </c>
      <c r="T60" s="5">
        <v>28.999999999999996</v>
      </c>
      <c r="U60" s="5">
        <v>6</v>
      </c>
      <c r="V60" s="5">
        <v>0</v>
      </c>
      <c r="W60" s="5">
        <v>14.000000000000002</v>
      </c>
      <c r="X60" s="34">
        <f t="shared" si="0"/>
        <v>64.674999999999997</v>
      </c>
      <c r="Y60" s="34">
        <f t="shared" si="1"/>
        <v>66.400000000000006</v>
      </c>
      <c r="Z60" s="34">
        <f t="shared" si="2"/>
        <v>100</v>
      </c>
      <c r="AA60" s="34">
        <f t="shared" si="3"/>
        <v>68.75</v>
      </c>
      <c r="AB60" s="34">
        <f t="shared" si="4"/>
        <v>12.25</v>
      </c>
      <c r="AC60" s="245" t="str">
        <f>VLOOKUP($A60,'Country characteristics'!$A:$CQ,28,0)</f>
        <v>Europe &amp; Central Asia</v>
      </c>
      <c r="AD60" s="245" t="str">
        <f>VLOOKUP($A60,'Country characteristics'!$A:$CQ,87,0)</f>
        <v>Europe</v>
      </c>
      <c r="AE60" s="245">
        <f>VLOOKUP($A60,'Country characteristics'!$A:$CQ,92,0)</f>
        <v>0</v>
      </c>
      <c r="AF60" s="245">
        <f>VLOOKUP($A60,'Country characteristics'!$A:$CQ,91,0)</f>
        <v>0</v>
      </c>
      <c r="AG60" s="245">
        <f>VLOOKUP($A60,'Country characteristics'!$A:$CQ,88,0)</f>
        <v>0</v>
      </c>
      <c r="AH60" s="245">
        <f>VLOOKUP($A60,'Country characteristics'!$A:$CQ,93,0)</f>
        <v>0</v>
      </c>
      <c r="AI60" s="245">
        <f>VLOOKUP($A60,'Country characteristics'!$A:$CQ,89,0)</f>
        <v>0</v>
      </c>
      <c r="AJ60" s="245">
        <f>VLOOKUP($A60,'Country characteristics'!$A:$CQ,90,0)</f>
        <v>0</v>
      </c>
      <c r="AK60" s="245">
        <f>VLOOKUP($A60,'Country characteristics'!$A:$CQ,94,0)</f>
        <v>0</v>
      </c>
      <c r="AL60" s="245">
        <f>VLOOKUP($A60,'Country characteristics'!$A:$CQ,95,0)</f>
        <v>0</v>
      </c>
      <c r="AM60" s="245">
        <f>VLOOKUP($A60,'Country characteristics'!$A:$CR,96,0)</f>
        <v>0</v>
      </c>
    </row>
    <row r="61" spans="1:39">
      <c r="A61" s="37" t="s">
        <v>149</v>
      </c>
      <c r="B61" s="37" t="s">
        <v>150</v>
      </c>
      <c r="C61" s="38" t="s">
        <v>151</v>
      </c>
      <c r="D61" s="5">
        <v>40</v>
      </c>
      <c r="E61" s="5">
        <v>50</v>
      </c>
      <c r="F61" s="5">
        <v>0</v>
      </c>
      <c r="G61" s="5">
        <v>100</v>
      </c>
      <c r="H61" s="5">
        <v>100</v>
      </c>
      <c r="I61" s="5">
        <v>100</v>
      </c>
      <c r="J61" s="5">
        <v>100</v>
      </c>
      <c r="K61" s="5">
        <v>100</v>
      </c>
      <c r="L61" s="5">
        <v>43.75</v>
      </c>
      <c r="M61" s="5">
        <v>50</v>
      </c>
      <c r="N61" s="5">
        <v>52.5</v>
      </c>
      <c r="O61" s="5">
        <v>0</v>
      </c>
      <c r="P61" s="5">
        <v>0</v>
      </c>
      <c r="Q61" s="5">
        <v>100</v>
      </c>
      <c r="R61" s="5">
        <v>25</v>
      </c>
      <c r="S61" s="5">
        <v>30</v>
      </c>
      <c r="T61" s="5">
        <v>47</v>
      </c>
      <c r="U61" s="5">
        <v>1</v>
      </c>
      <c r="V61" s="5">
        <v>0</v>
      </c>
      <c r="W61" s="5">
        <v>17.5</v>
      </c>
      <c r="X61" s="34">
        <f t="shared" si="0"/>
        <v>47.837499999999999</v>
      </c>
      <c r="Y61" s="34">
        <f t="shared" si="1"/>
        <v>58</v>
      </c>
      <c r="Z61" s="34">
        <f t="shared" si="2"/>
        <v>78.75</v>
      </c>
      <c r="AA61" s="34">
        <f t="shared" si="3"/>
        <v>34.583333333333336</v>
      </c>
      <c r="AB61" s="34">
        <f t="shared" si="4"/>
        <v>16.375</v>
      </c>
      <c r="AC61" s="245" t="str">
        <f>VLOOKUP($A61,'Country characteristics'!$A:$CQ,28,0)</f>
        <v>South Asia</v>
      </c>
      <c r="AD61" s="245" t="str">
        <f>VLOOKUP($A61,'Country characteristics'!$A:$CQ,87,0)</f>
        <v>Asia</v>
      </c>
      <c r="AE61" s="245">
        <f>VLOOKUP($A61,'Country characteristics'!$A:$CQ,92,0)</f>
        <v>0</v>
      </c>
      <c r="AF61" s="245">
        <f>VLOOKUP($A61,'Country characteristics'!$A:$CQ,91,0)</f>
        <v>0</v>
      </c>
      <c r="AG61" s="245">
        <f>VLOOKUP($A61,'Country characteristics'!$A:$CQ,88,0)</f>
        <v>0</v>
      </c>
      <c r="AH61" s="245">
        <f>VLOOKUP($A61,'Country characteristics'!$A:$CQ,93,0)</f>
        <v>1</v>
      </c>
      <c r="AI61" s="245">
        <f>VLOOKUP($A61,'Country characteristics'!$A:$CQ,89,0)</f>
        <v>1</v>
      </c>
      <c r="AJ61" s="245">
        <f>VLOOKUP($A61,'Country characteristics'!$A:$CQ,90,0)</f>
        <v>1</v>
      </c>
      <c r="AK61" s="245">
        <f>VLOOKUP($A61,'Country characteristics'!$A:$CQ,94,0)</f>
        <v>0</v>
      </c>
      <c r="AL61" s="245">
        <f>VLOOKUP($A61,'Country characteristics'!$A:$CQ,95,0)</f>
        <v>0</v>
      </c>
      <c r="AM61" s="245">
        <f>VLOOKUP($A61,'Country characteristics'!$A:$CR,96,0)</f>
        <v>0</v>
      </c>
    </row>
    <row r="62" spans="1:39">
      <c r="A62" s="37" t="s">
        <v>260</v>
      </c>
      <c r="B62" s="37" t="s">
        <v>261</v>
      </c>
      <c r="C62" s="38" t="s">
        <v>262</v>
      </c>
      <c r="D62" s="5">
        <v>20</v>
      </c>
      <c r="E62" s="5">
        <v>75</v>
      </c>
      <c r="F62" s="5">
        <v>65</v>
      </c>
      <c r="G62" s="5">
        <v>50</v>
      </c>
      <c r="H62" s="5">
        <v>100</v>
      </c>
      <c r="I62" s="5">
        <v>100</v>
      </c>
      <c r="J62" s="5">
        <v>100</v>
      </c>
      <c r="K62" s="5">
        <v>100</v>
      </c>
      <c r="L62" s="5">
        <v>87.5</v>
      </c>
      <c r="M62" s="5">
        <v>100</v>
      </c>
      <c r="N62" s="5">
        <v>75</v>
      </c>
      <c r="O62" s="5">
        <v>37.5</v>
      </c>
      <c r="P62" s="5">
        <v>0</v>
      </c>
      <c r="Q62" s="5">
        <v>100</v>
      </c>
      <c r="R62" s="5">
        <v>25</v>
      </c>
      <c r="S62" s="5">
        <v>50</v>
      </c>
      <c r="T62" s="5">
        <v>43</v>
      </c>
      <c r="U62" s="5">
        <v>2</v>
      </c>
      <c r="V62" s="5">
        <v>0</v>
      </c>
      <c r="W62" s="5">
        <v>17.5</v>
      </c>
      <c r="X62" s="34">
        <f t="shared" si="0"/>
        <v>57.375</v>
      </c>
      <c r="Y62" s="34">
        <f t="shared" si="1"/>
        <v>62</v>
      </c>
      <c r="Z62" s="34">
        <f t="shared" si="2"/>
        <v>97.5</v>
      </c>
      <c r="AA62" s="34">
        <f t="shared" si="3"/>
        <v>47.916666666666664</v>
      </c>
      <c r="AB62" s="34">
        <f t="shared" si="4"/>
        <v>15.625</v>
      </c>
      <c r="AC62" s="245" t="str">
        <f>VLOOKUP($A62,'Country characteristics'!$A:$CQ,28,0)</f>
        <v>Europe &amp; Central Asia</v>
      </c>
      <c r="AD62" s="245" t="str">
        <f>VLOOKUP($A62,'Country characteristics'!$A:$CQ,87,0)</f>
        <v>Europe</v>
      </c>
      <c r="AE62" s="245">
        <f>VLOOKUP($A62,'Country characteristics'!$A:$CQ,92,0)</f>
        <v>1</v>
      </c>
      <c r="AF62" s="245">
        <f>VLOOKUP($A62,'Country characteristics'!$A:$CQ,91,0)</f>
        <v>0</v>
      </c>
      <c r="AG62" s="245">
        <f>VLOOKUP($A62,'Country characteristics'!$A:$CQ,88,0)</f>
        <v>0</v>
      </c>
      <c r="AH62" s="245">
        <f>VLOOKUP($A62,'Country characteristics'!$A:$CQ,93,0)</f>
        <v>0</v>
      </c>
      <c r="AI62" s="245">
        <f>VLOOKUP($A62,'Country characteristics'!$A:$CQ,89,0)</f>
        <v>0</v>
      </c>
      <c r="AJ62" s="245">
        <f>VLOOKUP($A62,'Country characteristics'!$A:$CQ,90,0)</f>
        <v>0</v>
      </c>
      <c r="AK62" s="245">
        <f>VLOOKUP($A62,'Country characteristics'!$A:$CQ,94,0)</f>
        <v>0</v>
      </c>
      <c r="AL62" s="245">
        <f>VLOOKUP($A62,'Country characteristics'!$A:$CQ,95,0)</f>
        <v>0</v>
      </c>
      <c r="AM62" s="245">
        <f>VLOOKUP($A62,'Country characteristics'!$A:$CR,96,0)</f>
        <v>0</v>
      </c>
    </row>
    <row r="63" spans="1:39">
      <c r="A63" s="37" t="s">
        <v>131</v>
      </c>
      <c r="B63" s="37" t="s">
        <v>132</v>
      </c>
      <c r="C63" s="38" t="s">
        <v>133</v>
      </c>
      <c r="D63" s="5">
        <v>27</v>
      </c>
      <c r="E63" s="5">
        <v>50</v>
      </c>
      <c r="F63" s="5">
        <v>65</v>
      </c>
      <c r="G63" s="5">
        <v>50</v>
      </c>
      <c r="H63" s="5">
        <v>95</v>
      </c>
      <c r="I63" s="5">
        <v>90</v>
      </c>
      <c r="J63" s="5">
        <v>50</v>
      </c>
      <c r="K63" s="5">
        <v>50</v>
      </c>
      <c r="L63" s="5">
        <v>87.5</v>
      </c>
      <c r="M63" s="5">
        <v>75</v>
      </c>
      <c r="N63" s="5">
        <v>52.5</v>
      </c>
      <c r="O63" s="5">
        <v>75</v>
      </c>
      <c r="P63" s="5">
        <v>50</v>
      </c>
      <c r="Q63" s="5">
        <v>75</v>
      </c>
      <c r="R63" s="5">
        <v>50</v>
      </c>
      <c r="S63" s="5">
        <v>30</v>
      </c>
      <c r="T63" s="5">
        <v>25</v>
      </c>
      <c r="U63" s="5">
        <v>0</v>
      </c>
      <c r="V63" s="5">
        <v>0</v>
      </c>
      <c r="W63" s="5">
        <v>10.5</v>
      </c>
      <c r="X63" s="34">
        <f t="shared" si="0"/>
        <v>50.375</v>
      </c>
      <c r="Y63" s="34">
        <f t="shared" si="1"/>
        <v>57.4</v>
      </c>
      <c r="Z63" s="34">
        <f t="shared" si="2"/>
        <v>70.5</v>
      </c>
      <c r="AA63" s="34">
        <f t="shared" si="3"/>
        <v>55.416666666666664</v>
      </c>
      <c r="AB63" s="34">
        <f t="shared" si="4"/>
        <v>8.875</v>
      </c>
      <c r="AC63" s="245" t="str">
        <f>VLOOKUP($A63,'Country characteristics'!$A:$CQ,28,0)</f>
        <v>Europe &amp; Central Asia</v>
      </c>
      <c r="AD63" s="245" t="str">
        <f>VLOOKUP($A63,'Country characteristics'!$A:$CQ,87,0)</f>
        <v>Europe</v>
      </c>
      <c r="AE63" s="245">
        <f>VLOOKUP($A63,'Country characteristics'!$A:$CQ,92,0)</f>
        <v>1</v>
      </c>
      <c r="AF63" s="245">
        <f>VLOOKUP($A63,'Country characteristics'!$A:$CQ,91,0)</f>
        <v>1</v>
      </c>
      <c r="AG63" s="245">
        <f>VLOOKUP($A63,'Country characteristics'!$A:$CQ,88,0)</f>
        <v>1</v>
      </c>
      <c r="AH63" s="245">
        <f>VLOOKUP($A63,'Country characteristics'!$A:$CQ,93,0)</f>
        <v>1</v>
      </c>
      <c r="AI63" s="245">
        <f>VLOOKUP($A63,'Country characteristics'!$A:$CQ,89,0)</f>
        <v>0</v>
      </c>
      <c r="AJ63" s="245">
        <f>VLOOKUP($A63,'Country characteristics'!$A:$CQ,90,0)</f>
        <v>0</v>
      </c>
      <c r="AK63" s="245">
        <f>VLOOKUP($A63,'Country characteristics'!$A:$CQ,94,0)</f>
        <v>0</v>
      </c>
      <c r="AL63" s="245">
        <f>VLOOKUP($A63,'Country characteristics'!$A:$CQ,95,0)</f>
        <v>0</v>
      </c>
      <c r="AM63" s="245">
        <f>VLOOKUP($A63,'Country characteristics'!$A:$CR,96,0)</f>
        <v>0</v>
      </c>
    </row>
    <row r="64" spans="1:39">
      <c r="A64" s="37" t="s">
        <v>56</v>
      </c>
      <c r="B64" s="37" t="s">
        <v>57</v>
      </c>
      <c r="C64" s="38" t="s">
        <v>58</v>
      </c>
      <c r="D64" s="5">
        <v>43</v>
      </c>
      <c r="E64" s="5">
        <v>100</v>
      </c>
      <c r="F64" s="5">
        <v>40</v>
      </c>
      <c r="G64" s="5">
        <v>50</v>
      </c>
      <c r="H64" s="5">
        <v>100</v>
      </c>
      <c r="I64" s="5">
        <v>90</v>
      </c>
      <c r="J64" s="5">
        <v>100</v>
      </c>
      <c r="K64" s="5">
        <v>100</v>
      </c>
      <c r="L64" s="5">
        <v>100</v>
      </c>
      <c r="M64" s="5">
        <v>100</v>
      </c>
      <c r="N64" s="5">
        <v>87.5</v>
      </c>
      <c r="O64" s="5">
        <v>37.5</v>
      </c>
      <c r="P64" s="5">
        <v>100</v>
      </c>
      <c r="Q64" s="5">
        <v>100</v>
      </c>
      <c r="R64" s="5">
        <v>50</v>
      </c>
      <c r="S64" s="5">
        <v>70</v>
      </c>
      <c r="T64" s="5">
        <v>26</v>
      </c>
      <c r="U64" s="5">
        <v>6</v>
      </c>
      <c r="V64" s="5">
        <v>0</v>
      </c>
      <c r="W64" s="5">
        <v>10.5</v>
      </c>
      <c r="X64" s="34">
        <f t="shared" si="0"/>
        <v>65.525000000000006</v>
      </c>
      <c r="Y64" s="34">
        <f t="shared" si="1"/>
        <v>66.599999999999994</v>
      </c>
      <c r="Z64" s="34">
        <f t="shared" si="2"/>
        <v>98</v>
      </c>
      <c r="AA64" s="34">
        <f t="shared" si="3"/>
        <v>74.166666666666671</v>
      </c>
      <c r="AB64" s="34">
        <f t="shared" si="4"/>
        <v>10.625</v>
      </c>
      <c r="AC64" s="245" t="str">
        <f>VLOOKUP($A64,'Country characteristics'!$A:$CQ,28,0)</f>
        <v>Europe &amp; Central Asia</v>
      </c>
      <c r="AD64" s="245" t="str">
        <f>VLOOKUP($A64,'Country characteristics'!$A:$CQ,87,0)</f>
        <v>Europe</v>
      </c>
      <c r="AE64" s="245">
        <f>VLOOKUP($A64,'Country characteristics'!$A:$CQ,92,0)</f>
        <v>0</v>
      </c>
      <c r="AF64" s="245">
        <f>VLOOKUP($A64,'Country characteristics'!$A:$CQ,91,0)</f>
        <v>0</v>
      </c>
      <c r="AG64" s="245">
        <f>VLOOKUP($A64,'Country characteristics'!$A:$CQ,88,0)</f>
        <v>0</v>
      </c>
      <c r="AH64" s="245">
        <f>VLOOKUP($A64,'Country characteristics'!$A:$CQ,93,0)</f>
        <v>0</v>
      </c>
      <c r="AI64" s="245">
        <f>VLOOKUP($A64,'Country characteristics'!$A:$CQ,89,0)</f>
        <v>0</v>
      </c>
      <c r="AJ64" s="245">
        <f>VLOOKUP($A64,'Country characteristics'!$A:$CQ,90,0)</f>
        <v>0</v>
      </c>
      <c r="AK64" s="245">
        <f>VLOOKUP($A64,'Country characteristics'!$A:$CQ,94,0)</f>
        <v>0</v>
      </c>
      <c r="AL64" s="245">
        <f>VLOOKUP($A64,'Country characteristics'!$A:$CQ,95,0)</f>
        <v>0</v>
      </c>
      <c r="AM64" s="245">
        <f>VLOOKUP($A64,'Country characteristics'!$A:$CR,96,0)</f>
        <v>0</v>
      </c>
    </row>
    <row r="65" spans="1:39">
      <c r="A65" s="37" t="s">
        <v>134</v>
      </c>
      <c r="B65" s="37" t="s">
        <v>135</v>
      </c>
      <c r="C65" s="38" t="s">
        <v>136</v>
      </c>
      <c r="D65" s="5">
        <v>80</v>
      </c>
      <c r="E65" s="5">
        <v>25</v>
      </c>
      <c r="F65" s="5">
        <v>90</v>
      </c>
      <c r="G65" s="5">
        <v>50</v>
      </c>
      <c r="H65" s="5">
        <v>100</v>
      </c>
      <c r="I65" s="5">
        <v>100</v>
      </c>
      <c r="J65" s="5">
        <v>100</v>
      </c>
      <c r="K65" s="5">
        <v>100</v>
      </c>
      <c r="L65" s="5">
        <v>50</v>
      </c>
      <c r="M65" s="5">
        <v>100</v>
      </c>
      <c r="N65" s="5">
        <v>100</v>
      </c>
      <c r="O65" s="5">
        <v>75</v>
      </c>
      <c r="P65" s="5">
        <v>100</v>
      </c>
      <c r="Q65" s="5">
        <v>100</v>
      </c>
      <c r="R65" s="5">
        <v>25</v>
      </c>
      <c r="S65" s="5">
        <v>70</v>
      </c>
      <c r="T65" s="5">
        <v>62</v>
      </c>
      <c r="U65" s="5">
        <v>100</v>
      </c>
      <c r="V65" s="5">
        <v>100</v>
      </c>
      <c r="W65" s="5">
        <v>39</v>
      </c>
      <c r="X65" s="34">
        <f t="shared" si="0"/>
        <v>78.3</v>
      </c>
      <c r="Y65" s="34">
        <f t="shared" si="1"/>
        <v>69</v>
      </c>
      <c r="Z65" s="34">
        <f t="shared" si="2"/>
        <v>90</v>
      </c>
      <c r="AA65" s="34">
        <f t="shared" si="3"/>
        <v>78.333333333333329</v>
      </c>
      <c r="AB65" s="34">
        <f t="shared" si="4"/>
        <v>75.25</v>
      </c>
      <c r="AC65" s="245" t="str">
        <f>VLOOKUP($A65,'Country characteristics'!$A:$CQ,28,0)</f>
        <v>Middle East &amp; North Africa</v>
      </c>
      <c r="AD65" s="245" t="str">
        <f>VLOOKUP($A65,'Country characteristics'!$A:$CQ,87,0)</f>
        <v>Asia</v>
      </c>
      <c r="AE65" s="245">
        <f>VLOOKUP($A65,'Country characteristics'!$A:$CQ,92,0)</f>
        <v>0</v>
      </c>
      <c r="AF65" s="245">
        <f>VLOOKUP($A65,'Country characteristics'!$A:$CQ,91,0)</f>
        <v>0</v>
      </c>
      <c r="AG65" s="245">
        <f>VLOOKUP($A65,'Country characteristics'!$A:$CQ,88,0)</f>
        <v>0</v>
      </c>
      <c r="AH65" s="245">
        <f>VLOOKUP($A65,'Country characteristics'!$A:$CQ,93,0)</f>
        <v>0</v>
      </c>
      <c r="AI65" s="245">
        <f>VLOOKUP($A65,'Country characteristics'!$A:$CQ,89,0)</f>
        <v>0</v>
      </c>
      <c r="AJ65" s="245">
        <f>VLOOKUP($A65,'Country characteristics'!$A:$CQ,90,0)</f>
        <v>1</v>
      </c>
      <c r="AK65" s="245">
        <f>VLOOKUP($A65,'Country characteristics'!$A:$CQ,94,0)</f>
        <v>0</v>
      </c>
      <c r="AL65" s="245">
        <f>VLOOKUP($A65,'Country characteristics'!$A:$CQ,95,0)</f>
        <v>0</v>
      </c>
      <c r="AM65" s="245">
        <f>VLOOKUP($A65,'Country characteristics'!$A:$CR,96,0)</f>
        <v>0</v>
      </c>
    </row>
    <row r="66" spans="1:39">
      <c r="A66" s="37" t="s">
        <v>29</v>
      </c>
      <c r="B66" s="37" t="s">
        <v>30</v>
      </c>
      <c r="C66" s="38" t="s">
        <v>31</v>
      </c>
      <c r="D66" s="5">
        <v>27</v>
      </c>
      <c r="E66" s="5">
        <v>37.5</v>
      </c>
      <c r="F66" s="5">
        <v>100</v>
      </c>
      <c r="G66" s="5">
        <v>100</v>
      </c>
      <c r="H66" s="5">
        <v>100</v>
      </c>
      <c r="I66" s="5">
        <v>100</v>
      </c>
      <c r="J66" s="5">
        <v>100</v>
      </c>
      <c r="K66" s="5">
        <v>100</v>
      </c>
      <c r="L66" s="5">
        <v>100</v>
      </c>
      <c r="M66" s="5">
        <v>100</v>
      </c>
      <c r="N66" s="5">
        <v>62.5</v>
      </c>
      <c r="O66" s="5">
        <v>37.5</v>
      </c>
      <c r="P66" s="5">
        <v>30</v>
      </c>
      <c r="Q66" s="5">
        <v>100</v>
      </c>
      <c r="R66" s="5">
        <v>50</v>
      </c>
      <c r="S66" s="5">
        <v>30</v>
      </c>
      <c r="T66" s="5">
        <v>55.000000000000007</v>
      </c>
      <c r="U66" s="5">
        <v>1</v>
      </c>
      <c r="V66" s="5">
        <v>0</v>
      </c>
      <c r="W66" s="5">
        <v>26.5</v>
      </c>
      <c r="X66" s="34">
        <f t="shared" si="0"/>
        <v>62.85</v>
      </c>
      <c r="Y66" s="34">
        <f t="shared" si="1"/>
        <v>72.900000000000006</v>
      </c>
      <c r="Z66" s="34">
        <f t="shared" si="2"/>
        <v>100</v>
      </c>
      <c r="AA66" s="34">
        <f t="shared" si="3"/>
        <v>51.666666666666664</v>
      </c>
      <c r="AB66" s="34">
        <f t="shared" si="4"/>
        <v>20.625</v>
      </c>
      <c r="AC66" s="245" t="str">
        <f>VLOOKUP($A66,'Country characteristics'!$A:$CQ,28,0)</f>
        <v>East Asia &amp; Pacific</v>
      </c>
      <c r="AD66" s="245" t="str">
        <f>VLOOKUP($A66,'Country characteristics'!$A:$CQ,87,0)</f>
        <v>Asia</v>
      </c>
      <c r="AE66" s="245">
        <f>VLOOKUP($A66,'Country characteristics'!$A:$CQ,92,0)</f>
        <v>1</v>
      </c>
      <c r="AF66" s="245">
        <f>VLOOKUP($A66,'Country characteristics'!$A:$CQ,91,0)</f>
        <v>0</v>
      </c>
      <c r="AG66" s="245">
        <f>VLOOKUP($A66,'Country characteristics'!$A:$CQ,88,0)</f>
        <v>1</v>
      </c>
      <c r="AH66" s="245">
        <f>VLOOKUP($A66,'Country characteristics'!$A:$CQ,93,0)</f>
        <v>1</v>
      </c>
      <c r="AI66" s="245">
        <f>VLOOKUP($A66,'Country characteristics'!$A:$CQ,89,0)</f>
        <v>0</v>
      </c>
      <c r="AJ66" s="245">
        <f>VLOOKUP($A66,'Country characteristics'!$A:$CQ,90,0)</f>
        <v>0</v>
      </c>
      <c r="AK66" s="245">
        <f>VLOOKUP($A66,'Country characteristics'!$A:$CQ,94,0)</f>
        <v>0</v>
      </c>
      <c r="AL66" s="245">
        <f>VLOOKUP($A66,'Country characteristics'!$A:$CQ,95,0)</f>
        <v>0</v>
      </c>
      <c r="AM66" s="245">
        <f>VLOOKUP($A66,'Country characteristics'!$A:$CR,96,0)</f>
        <v>0</v>
      </c>
    </row>
    <row r="67" spans="1:39">
      <c r="A67" s="37" t="s">
        <v>80</v>
      </c>
      <c r="B67" s="37" t="s">
        <v>81</v>
      </c>
      <c r="C67" s="38" t="s">
        <v>82</v>
      </c>
      <c r="D67" s="5">
        <v>63</v>
      </c>
      <c r="E67" s="5">
        <v>50</v>
      </c>
      <c r="F67" s="5">
        <v>75</v>
      </c>
      <c r="G67" s="5">
        <v>50</v>
      </c>
      <c r="H67" s="5">
        <v>100</v>
      </c>
      <c r="I67" s="5">
        <v>100</v>
      </c>
      <c r="J67" s="5">
        <v>100</v>
      </c>
      <c r="K67" s="5">
        <v>100</v>
      </c>
      <c r="L67" s="5">
        <v>75</v>
      </c>
      <c r="M67" s="5">
        <v>100</v>
      </c>
      <c r="N67" s="5">
        <v>75</v>
      </c>
      <c r="O67" s="5">
        <v>37.5</v>
      </c>
      <c r="P67" s="5">
        <v>100</v>
      </c>
      <c r="Q67" s="5">
        <v>50</v>
      </c>
      <c r="R67" s="5">
        <v>50</v>
      </c>
      <c r="S67" s="5">
        <v>70</v>
      </c>
      <c r="T67" s="5">
        <v>86</v>
      </c>
      <c r="U67" s="5">
        <v>100</v>
      </c>
      <c r="V67" s="5">
        <v>92.589999999999989</v>
      </c>
      <c r="W67" s="5">
        <v>45</v>
      </c>
      <c r="X67" s="34">
        <f t="shared" si="0"/>
        <v>75.954499999999996</v>
      </c>
      <c r="Y67" s="34">
        <f t="shared" si="1"/>
        <v>67.599999999999994</v>
      </c>
      <c r="Z67" s="34">
        <f t="shared" si="2"/>
        <v>95</v>
      </c>
      <c r="AA67" s="34">
        <f t="shared" si="3"/>
        <v>63.75</v>
      </c>
      <c r="AB67" s="34">
        <f t="shared" si="4"/>
        <v>80.897499999999994</v>
      </c>
      <c r="AC67" s="245" t="str">
        <f>VLOOKUP($A67,'Country characteristics'!$A:$CQ,28,0)</f>
        <v>Sub-Saharan Africa</v>
      </c>
      <c r="AD67" s="245" t="str">
        <f>VLOOKUP($A67,'Country characteristics'!$A:$CQ,87,0)</f>
        <v>Africa</v>
      </c>
      <c r="AE67" s="245">
        <f>VLOOKUP($A67,'Country characteristics'!$A:$CQ,92,0)</f>
        <v>0</v>
      </c>
      <c r="AF67" s="245">
        <f>VLOOKUP($A67,'Country characteristics'!$A:$CQ,91,0)</f>
        <v>0</v>
      </c>
      <c r="AG67" s="245">
        <f>VLOOKUP($A67,'Country characteristics'!$A:$CQ,88,0)</f>
        <v>0</v>
      </c>
      <c r="AH67" s="245">
        <f>VLOOKUP($A67,'Country characteristics'!$A:$CQ,93,0)</f>
        <v>0</v>
      </c>
      <c r="AI67" s="245">
        <f>VLOOKUP($A67,'Country characteristics'!$A:$CQ,89,0)</f>
        <v>1</v>
      </c>
      <c r="AJ67" s="245">
        <f>VLOOKUP($A67,'Country characteristics'!$A:$CQ,90,0)</f>
        <v>1</v>
      </c>
      <c r="AK67" s="245">
        <f>VLOOKUP($A67,'Country characteristics'!$A:$CQ,94,0)</f>
        <v>0</v>
      </c>
      <c r="AL67" s="245">
        <f>VLOOKUP($A67,'Country characteristics'!$A:$CQ,95,0)</f>
        <v>0</v>
      </c>
      <c r="AM67" s="245">
        <f>VLOOKUP($A67,'Country characteristics'!$A:$CR,96,0)</f>
        <v>0</v>
      </c>
    </row>
    <row r="68" spans="1:39">
      <c r="A68" s="37" t="s">
        <v>212</v>
      </c>
      <c r="B68" s="37" t="s">
        <v>213</v>
      </c>
      <c r="C68" s="38" t="s">
        <v>214</v>
      </c>
      <c r="D68" s="5">
        <v>77</v>
      </c>
      <c r="E68" s="5">
        <v>87.5</v>
      </c>
      <c r="F68" s="5">
        <v>100</v>
      </c>
      <c r="G68" s="5">
        <v>50</v>
      </c>
      <c r="H68" s="5">
        <v>100</v>
      </c>
      <c r="I68" s="5">
        <v>100</v>
      </c>
      <c r="J68" s="5">
        <v>100</v>
      </c>
      <c r="K68" s="5">
        <v>100</v>
      </c>
      <c r="L68" s="5">
        <v>50</v>
      </c>
      <c r="M68" s="5">
        <v>100</v>
      </c>
      <c r="N68" s="5">
        <v>87.5</v>
      </c>
      <c r="O68" s="5">
        <v>100</v>
      </c>
      <c r="P68" s="5">
        <v>100</v>
      </c>
      <c r="Q68" s="5">
        <v>100</v>
      </c>
      <c r="R68" s="5">
        <v>75</v>
      </c>
      <c r="S68" s="5">
        <v>70</v>
      </c>
      <c r="T68" s="5">
        <v>56.000000000000007</v>
      </c>
      <c r="U68" s="5">
        <v>28.000000000000004</v>
      </c>
      <c r="V68" s="5">
        <v>0</v>
      </c>
      <c r="W68" s="5">
        <v>22.5</v>
      </c>
      <c r="X68" s="34">
        <f t="shared" ref="X68:X131" si="5">AVERAGE(D68:W68)</f>
        <v>75.174999999999997</v>
      </c>
      <c r="Y68" s="34">
        <f t="shared" ref="Y68:Y131" si="6">AVERAGE(D68:H68)</f>
        <v>82.9</v>
      </c>
      <c r="Z68" s="34">
        <f t="shared" ref="Z68:Z131" si="7">AVERAGE(I68:M68)</f>
        <v>90</v>
      </c>
      <c r="AA68" s="34">
        <f t="shared" ref="AA68:AA131" si="8">AVERAGE(N68:S68)</f>
        <v>88.75</v>
      </c>
      <c r="AB68" s="34">
        <f t="shared" ref="AB68:AB131" si="9">AVERAGE(T68:W68)</f>
        <v>26.625000000000004</v>
      </c>
      <c r="AC68" s="245" t="str">
        <f>VLOOKUP($A68,'Country characteristics'!$A:$CQ,28,0)</f>
        <v>Latin America &amp; Caribbean</v>
      </c>
      <c r="AD68" s="245" t="str">
        <f>VLOOKUP($A68,'Country characteristics'!$A:$CQ,87,0)</f>
        <v>Latin America and the Caribbean</v>
      </c>
      <c r="AE68" s="245">
        <f>VLOOKUP($A68,'Country characteristics'!$A:$CQ,92,0)</f>
        <v>0</v>
      </c>
      <c r="AF68" s="245">
        <f>VLOOKUP($A68,'Country characteristics'!$A:$CQ,91,0)</f>
        <v>0</v>
      </c>
      <c r="AG68" s="245">
        <f>VLOOKUP($A68,'Country characteristics'!$A:$CQ,88,0)</f>
        <v>0</v>
      </c>
      <c r="AH68" s="245">
        <f>VLOOKUP($A68,'Country characteristics'!$A:$CQ,93,0)</f>
        <v>0</v>
      </c>
      <c r="AI68" s="245">
        <f>VLOOKUP($A68,'Country characteristics'!$A:$CQ,89,0)</f>
        <v>0</v>
      </c>
      <c r="AJ68" s="245">
        <f>VLOOKUP($A68,'Country characteristics'!$A:$CQ,90,0)</f>
        <v>0</v>
      </c>
      <c r="AK68" s="245">
        <f>VLOOKUP($A68,'Country characteristics'!$A:$CQ,94,0)</f>
        <v>0</v>
      </c>
      <c r="AL68" s="245">
        <f>VLOOKUP($A68,'Country characteristics'!$A:$CQ,95,0)</f>
        <v>1</v>
      </c>
      <c r="AM68" s="245">
        <f>VLOOKUP($A68,'Country characteristics'!$A:$CR,96,0)</f>
        <v>1</v>
      </c>
    </row>
    <row r="69" spans="1:39">
      <c r="A69" s="37" t="s">
        <v>71</v>
      </c>
      <c r="B69" s="37" t="s">
        <v>72</v>
      </c>
      <c r="C69" s="38" t="s">
        <v>73</v>
      </c>
      <c r="D69" s="5">
        <v>50</v>
      </c>
      <c r="E69" s="5">
        <v>37.5</v>
      </c>
      <c r="F69" s="5">
        <v>100</v>
      </c>
      <c r="G69" s="5">
        <v>100</v>
      </c>
      <c r="H69" s="5">
        <v>100</v>
      </c>
      <c r="I69" s="5">
        <v>100</v>
      </c>
      <c r="J69" s="5">
        <v>100</v>
      </c>
      <c r="K69" s="5">
        <v>100</v>
      </c>
      <c r="L69" s="5">
        <v>100</v>
      </c>
      <c r="M69" s="5">
        <v>100</v>
      </c>
      <c r="N69" s="5">
        <v>65</v>
      </c>
      <c r="O69" s="5">
        <v>75</v>
      </c>
      <c r="P69" s="5">
        <v>0</v>
      </c>
      <c r="Q69" s="5">
        <v>50</v>
      </c>
      <c r="R69" s="5">
        <v>50</v>
      </c>
      <c r="S69" s="5">
        <v>30</v>
      </c>
      <c r="T69" s="5">
        <v>57.999999999999993</v>
      </c>
      <c r="U69" s="5">
        <v>2</v>
      </c>
      <c r="V69" s="5">
        <v>0</v>
      </c>
      <c r="W69" s="5">
        <v>14.000000000000002</v>
      </c>
      <c r="X69" s="34">
        <f t="shared" si="5"/>
        <v>61.575000000000003</v>
      </c>
      <c r="Y69" s="34">
        <f t="shared" si="6"/>
        <v>77.5</v>
      </c>
      <c r="Z69" s="34">
        <f t="shared" si="7"/>
        <v>100</v>
      </c>
      <c r="AA69" s="34">
        <f t="shared" si="8"/>
        <v>45</v>
      </c>
      <c r="AB69" s="34">
        <f t="shared" si="9"/>
        <v>18.5</v>
      </c>
      <c r="AC69" s="245" t="str">
        <f>VLOOKUP($A69,'Country characteristics'!$A:$CQ,28,0)</f>
        <v>East Asia &amp; Pacific</v>
      </c>
      <c r="AD69" s="245" t="str">
        <f>VLOOKUP($A69,'Country characteristics'!$A:$CQ,87,0)</f>
        <v>Asia</v>
      </c>
      <c r="AE69" s="245">
        <f>VLOOKUP($A69,'Country characteristics'!$A:$CQ,92,0)</f>
        <v>1</v>
      </c>
      <c r="AF69" s="245">
        <f>VLOOKUP($A69,'Country characteristics'!$A:$CQ,91,0)</f>
        <v>0</v>
      </c>
      <c r="AG69" s="245">
        <f>VLOOKUP($A69,'Country characteristics'!$A:$CQ,88,0)</f>
        <v>0</v>
      </c>
      <c r="AH69" s="245">
        <f>VLOOKUP($A69,'Country characteristics'!$A:$CQ,93,0)</f>
        <v>1</v>
      </c>
      <c r="AI69" s="245">
        <f>VLOOKUP($A69,'Country characteristics'!$A:$CQ,89,0)</f>
        <v>0</v>
      </c>
      <c r="AJ69" s="245">
        <f>VLOOKUP($A69,'Country characteristics'!$A:$CQ,90,0)</f>
        <v>0</v>
      </c>
      <c r="AK69" s="245">
        <f>VLOOKUP($A69,'Country characteristics'!$A:$CQ,94,0)</f>
        <v>0</v>
      </c>
      <c r="AL69" s="245">
        <f>VLOOKUP($A69,'Country characteristics'!$A:$CQ,95,0)</f>
        <v>0</v>
      </c>
      <c r="AM69" s="245">
        <f>VLOOKUP($A69,'Country characteristics'!$A:$CR,96,0)</f>
        <v>0</v>
      </c>
    </row>
    <row r="70" spans="1:39">
      <c r="A70" s="37" t="s">
        <v>92</v>
      </c>
      <c r="B70" s="37" t="s">
        <v>93</v>
      </c>
      <c r="C70" s="38" t="s">
        <v>94</v>
      </c>
      <c r="D70" s="5">
        <v>67</v>
      </c>
      <c r="E70" s="5">
        <v>25</v>
      </c>
      <c r="F70" s="5">
        <v>100</v>
      </c>
      <c r="G70" s="5">
        <v>100</v>
      </c>
      <c r="H70" s="5">
        <v>100</v>
      </c>
      <c r="I70" s="5">
        <v>100</v>
      </c>
      <c r="J70" s="5">
        <v>100</v>
      </c>
      <c r="K70" s="5">
        <v>100</v>
      </c>
      <c r="L70" s="5">
        <v>100</v>
      </c>
      <c r="M70" s="5">
        <v>100</v>
      </c>
      <c r="N70" s="5">
        <v>100</v>
      </c>
      <c r="O70" s="5">
        <v>75</v>
      </c>
      <c r="P70" s="5">
        <v>100</v>
      </c>
      <c r="Q70" s="5">
        <v>50</v>
      </c>
      <c r="R70" s="5">
        <v>25</v>
      </c>
      <c r="S70" s="5">
        <v>50</v>
      </c>
      <c r="T70" s="5">
        <v>73</v>
      </c>
      <c r="U70" s="5">
        <v>26</v>
      </c>
      <c r="V70" s="5">
        <v>0</v>
      </c>
      <c r="W70" s="5">
        <v>20.5</v>
      </c>
      <c r="X70" s="34">
        <f t="shared" si="5"/>
        <v>70.575000000000003</v>
      </c>
      <c r="Y70" s="34">
        <f t="shared" si="6"/>
        <v>78.400000000000006</v>
      </c>
      <c r="Z70" s="34">
        <f t="shared" si="7"/>
        <v>100</v>
      </c>
      <c r="AA70" s="34">
        <f t="shared" si="8"/>
        <v>66.666666666666671</v>
      </c>
      <c r="AB70" s="34">
        <f t="shared" si="9"/>
        <v>29.875</v>
      </c>
      <c r="AC70" s="245" t="str">
        <f>VLOOKUP($A70,'Country characteristics'!$A:$CQ,28,0)</f>
        <v>Middle East &amp; North Africa</v>
      </c>
      <c r="AD70" s="245" t="str">
        <f>VLOOKUP($A70,'Country characteristics'!$A:$CQ,87,0)</f>
        <v>Asia</v>
      </c>
      <c r="AE70" s="245">
        <f>VLOOKUP($A70,'Country characteristics'!$A:$CQ,92,0)</f>
        <v>0</v>
      </c>
      <c r="AF70" s="245">
        <f>VLOOKUP($A70,'Country characteristics'!$A:$CQ,91,0)</f>
        <v>0</v>
      </c>
      <c r="AG70" s="245">
        <f>VLOOKUP($A70,'Country characteristics'!$A:$CQ,88,0)</f>
        <v>0</v>
      </c>
      <c r="AH70" s="245">
        <f>VLOOKUP($A70,'Country characteristics'!$A:$CQ,93,0)</f>
        <v>0</v>
      </c>
      <c r="AI70" s="245">
        <f>VLOOKUP($A70,'Country characteristics'!$A:$CQ,89,0)</f>
        <v>0</v>
      </c>
      <c r="AJ70" s="245">
        <f>VLOOKUP($A70,'Country characteristics'!$A:$CQ,90,0)</f>
        <v>1</v>
      </c>
      <c r="AK70" s="245">
        <f>VLOOKUP($A70,'Country characteristics'!$A:$CQ,94,0)</f>
        <v>0</v>
      </c>
      <c r="AL70" s="245">
        <f>VLOOKUP($A70,'Country characteristics'!$A:$CQ,95,0)</f>
        <v>0</v>
      </c>
      <c r="AM70" s="245">
        <f>VLOOKUP($A70,'Country characteristics'!$A:$CR,96,0)</f>
        <v>0</v>
      </c>
    </row>
    <row r="71" spans="1:39">
      <c r="A71" s="37" t="s">
        <v>11</v>
      </c>
      <c r="B71" s="37" t="s">
        <v>12</v>
      </c>
      <c r="C71" s="38" t="s">
        <v>13</v>
      </c>
      <c r="D71" s="5">
        <v>27</v>
      </c>
      <c r="E71" s="5">
        <v>100</v>
      </c>
      <c r="F71" s="5">
        <v>75</v>
      </c>
      <c r="G71" s="5">
        <v>100</v>
      </c>
      <c r="H71" s="5">
        <v>100</v>
      </c>
      <c r="I71" s="5">
        <v>100</v>
      </c>
      <c r="J71" s="5">
        <v>100</v>
      </c>
      <c r="K71" s="5">
        <v>100</v>
      </c>
      <c r="L71" s="5">
        <v>100</v>
      </c>
      <c r="M71" s="5">
        <v>100</v>
      </c>
      <c r="N71" s="5">
        <v>100</v>
      </c>
      <c r="O71" s="5">
        <v>100</v>
      </c>
      <c r="P71" s="5">
        <v>100</v>
      </c>
      <c r="Q71" s="5">
        <v>100</v>
      </c>
      <c r="R71" s="5">
        <v>50</v>
      </c>
      <c r="S71" s="5">
        <v>60</v>
      </c>
      <c r="T71" s="5">
        <v>44</v>
      </c>
      <c r="U71" s="5">
        <v>27</v>
      </c>
      <c r="V71" s="5">
        <v>0</v>
      </c>
      <c r="W71" s="5">
        <v>38.5</v>
      </c>
      <c r="X71" s="34">
        <f t="shared" si="5"/>
        <v>76.075000000000003</v>
      </c>
      <c r="Y71" s="34">
        <f t="shared" si="6"/>
        <v>80.400000000000006</v>
      </c>
      <c r="Z71" s="34">
        <f t="shared" si="7"/>
        <v>100</v>
      </c>
      <c r="AA71" s="34">
        <f t="shared" si="8"/>
        <v>85</v>
      </c>
      <c r="AB71" s="34">
        <f t="shared" si="9"/>
        <v>27.375</v>
      </c>
      <c r="AC71" s="245" t="str">
        <f>VLOOKUP($A71,'Country characteristics'!$A:$CQ,28,0)</f>
        <v>Latin America &amp; Caribbean</v>
      </c>
      <c r="AD71" s="245" t="str">
        <f>VLOOKUP($A71,'Country characteristics'!$A:$CQ,87,0)</f>
        <v>Latin America and the Caribbean</v>
      </c>
      <c r="AE71" s="245">
        <f>VLOOKUP($A71,'Country characteristics'!$A:$CQ,92,0)</f>
        <v>0</v>
      </c>
      <c r="AF71" s="245">
        <f>VLOOKUP($A71,'Country characteristics'!$A:$CQ,91,0)</f>
        <v>0</v>
      </c>
      <c r="AG71" s="245">
        <f>VLOOKUP($A71,'Country characteristics'!$A:$CQ,88,0)</f>
        <v>0</v>
      </c>
      <c r="AH71" s="245">
        <f>VLOOKUP($A71,'Country characteristics'!$A:$CQ,93,0)</f>
        <v>0</v>
      </c>
      <c r="AI71" s="245">
        <f>VLOOKUP($A71,'Country characteristics'!$A:$CQ,89,0)</f>
        <v>0</v>
      </c>
      <c r="AJ71" s="245">
        <f>VLOOKUP($A71,'Country characteristics'!$A:$CQ,90,0)</f>
        <v>0</v>
      </c>
      <c r="AK71" s="245">
        <f>VLOOKUP($A71,'Country characteristics'!$A:$CQ,94,0)</f>
        <v>0</v>
      </c>
      <c r="AL71" s="245">
        <f>VLOOKUP($A71,'Country characteristics'!$A:$CQ,95,0)</f>
        <v>1</v>
      </c>
      <c r="AM71" s="245">
        <f>VLOOKUP($A71,'Country characteristics'!$A:$CR,96,0)</f>
        <v>0</v>
      </c>
    </row>
    <row r="72" spans="1:39">
      <c r="A72" s="37" t="s">
        <v>332</v>
      </c>
      <c r="B72" s="37" t="s">
        <v>333</v>
      </c>
      <c r="C72" s="38" t="s">
        <v>334</v>
      </c>
      <c r="D72" s="5">
        <v>56.999999999999993</v>
      </c>
      <c r="E72" s="5">
        <v>25</v>
      </c>
      <c r="F72" s="5">
        <v>100</v>
      </c>
      <c r="G72" s="5">
        <v>50</v>
      </c>
      <c r="H72" s="5">
        <v>100</v>
      </c>
      <c r="I72" s="5">
        <v>100</v>
      </c>
      <c r="J72" s="5">
        <v>100</v>
      </c>
      <c r="K72" s="5">
        <v>100</v>
      </c>
      <c r="L72" s="5">
        <v>100</v>
      </c>
      <c r="M72" s="5">
        <v>100</v>
      </c>
      <c r="N72" s="5">
        <v>87.5</v>
      </c>
      <c r="O72" s="5">
        <v>37.5</v>
      </c>
      <c r="P72" s="5">
        <v>40</v>
      </c>
      <c r="Q72" s="5">
        <v>50</v>
      </c>
      <c r="R72" s="5">
        <v>25</v>
      </c>
      <c r="S72" s="5">
        <v>50</v>
      </c>
      <c r="T72" s="5">
        <v>69</v>
      </c>
      <c r="U72" s="5">
        <v>75</v>
      </c>
      <c r="V72" s="5">
        <v>0</v>
      </c>
      <c r="W72" s="5">
        <v>23.5</v>
      </c>
      <c r="X72" s="34">
        <f t="shared" si="5"/>
        <v>64.474999999999994</v>
      </c>
      <c r="Y72" s="34">
        <f t="shared" si="6"/>
        <v>66.400000000000006</v>
      </c>
      <c r="Z72" s="34">
        <f t="shared" si="7"/>
        <v>100</v>
      </c>
      <c r="AA72" s="34">
        <f t="shared" si="8"/>
        <v>48.333333333333336</v>
      </c>
      <c r="AB72" s="34">
        <f t="shared" si="9"/>
        <v>41.875</v>
      </c>
      <c r="AC72" s="245" t="str">
        <f>VLOOKUP($A72,'Country characteristics'!$A:$CQ,28,0)</f>
        <v>Europe &amp; Central Asia</v>
      </c>
      <c r="AD72" s="245" t="str">
        <f>VLOOKUP($A72,'Country characteristics'!$A:$CQ,87,0)</f>
        <v>Asia</v>
      </c>
      <c r="AE72" s="245">
        <f>VLOOKUP($A72,'Country characteristics'!$A:$CQ,92,0)</f>
        <v>0</v>
      </c>
      <c r="AF72" s="245">
        <f>VLOOKUP($A72,'Country characteristics'!$A:$CQ,91,0)</f>
        <v>0</v>
      </c>
      <c r="AG72" s="245">
        <f>VLOOKUP($A72,'Country characteristics'!$A:$CQ,88,0)</f>
        <v>0</v>
      </c>
      <c r="AH72" s="245">
        <f>VLOOKUP($A72,'Country characteristics'!$A:$CQ,93,0)</f>
        <v>0</v>
      </c>
      <c r="AI72" s="245">
        <f>VLOOKUP($A72,'Country characteristics'!$A:$CQ,89,0)</f>
        <v>0</v>
      </c>
      <c r="AJ72" s="245">
        <f>VLOOKUP($A72,'Country characteristics'!$A:$CQ,90,0)</f>
        <v>0</v>
      </c>
      <c r="AK72" s="245">
        <f>VLOOKUP($A72,'Country characteristics'!$A:$CQ,94,0)</f>
        <v>0</v>
      </c>
      <c r="AL72" s="245">
        <f>VLOOKUP($A72,'Country characteristics'!$A:$CQ,95,0)</f>
        <v>0</v>
      </c>
      <c r="AM72" s="245">
        <f>VLOOKUP($A72,'Country characteristics'!$A:$CR,96,0)</f>
        <v>0</v>
      </c>
    </row>
    <row r="73" spans="1:39">
      <c r="A73" s="37" t="s">
        <v>86</v>
      </c>
      <c r="B73" s="37" t="s">
        <v>87</v>
      </c>
      <c r="C73" s="38" t="s">
        <v>88</v>
      </c>
      <c r="D73" s="5">
        <v>63</v>
      </c>
      <c r="E73" s="5">
        <v>50</v>
      </c>
      <c r="F73" s="5">
        <v>40</v>
      </c>
      <c r="G73" s="5">
        <v>50</v>
      </c>
      <c r="H73" s="5">
        <v>100</v>
      </c>
      <c r="I73" s="5">
        <v>100</v>
      </c>
      <c r="J73" s="5">
        <v>100</v>
      </c>
      <c r="K73" s="5">
        <v>100</v>
      </c>
      <c r="L73" s="5">
        <v>50</v>
      </c>
      <c r="M73" s="5">
        <v>100</v>
      </c>
      <c r="N73" s="5">
        <v>75</v>
      </c>
      <c r="O73" s="5">
        <v>100</v>
      </c>
      <c r="P73" s="5">
        <v>100</v>
      </c>
      <c r="Q73" s="5">
        <v>75</v>
      </c>
      <c r="R73" s="5">
        <v>25</v>
      </c>
      <c r="S73" s="5">
        <v>50</v>
      </c>
      <c r="T73" s="5">
        <v>55.000000000000007</v>
      </c>
      <c r="U73" s="5">
        <v>28.999999999999996</v>
      </c>
      <c r="V73" s="5">
        <v>0</v>
      </c>
      <c r="W73" s="5">
        <v>17.5</v>
      </c>
      <c r="X73" s="34">
        <f t="shared" si="5"/>
        <v>63.975000000000001</v>
      </c>
      <c r="Y73" s="34">
        <f t="shared" si="6"/>
        <v>60.6</v>
      </c>
      <c r="Z73" s="34">
        <f t="shared" si="7"/>
        <v>90</v>
      </c>
      <c r="AA73" s="34">
        <f t="shared" si="8"/>
        <v>70.833333333333329</v>
      </c>
      <c r="AB73" s="34">
        <f t="shared" si="9"/>
        <v>25.375</v>
      </c>
      <c r="AC73" s="245" t="str">
        <f>VLOOKUP($A73,'Country characteristics'!$A:$CQ,28,0)</f>
        <v>Middle East &amp; North Africa</v>
      </c>
      <c r="AD73" s="245" t="str">
        <f>VLOOKUP($A73,'Country characteristics'!$A:$CQ,87,0)</f>
        <v>Asia</v>
      </c>
      <c r="AE73" s="245">
        <f>VLOOKUP($A73,'Country characteristics'!$A:$CQ,92,0)</f>
        <v>0</v>
      </c>
      <c r="AF73" s="245">
        <f>VLOOKUP($A73,'Country characteristics'!$A:$CQ,91,0)</f>
        <v>0</v>
      </c>
      <c r="AG73" s="245">
        <f>VLOOKUP($A73,'Country characteristics'!$A:$CQ,88,0)</f>
        <v>0</v>
      </c>
      <c r="AH73" s="245">
        <f>VLOOKUP($A73,'Country characteristics'!$A:$CQ,93,0)</f>
        <v>0</v>
      </c>
      <c r="AI73" s="245">
        <f>VLOOKUP($A73,'Country characteristics'!$A:$CQ,89,0)</f>
        <v>1</v>
      </c>
      <c r="AJ73" s="245">
        <f>VLOOKUP($A73,'Country characteristics'!$A:$CQ,90,0)</f>
        <v>1</v>
      </c>
      <c r="AK73" s="245">
        <f>VLOOKUP($A73,'Country characteristics'!$A:$CQ,94,0)</f>
        <v>0</v>
      </c>
      <c r="AL73" s="245">
        <f>VLOOKUP($A73,'Country characteristics'!$A:$CQ,95,0)</f>
        <v>0</v>
      </c>
      <c r="AM73" s="245">
        <f>VLOOKUP($A73,'Country characteristics'!$A:$CR,96,0)</f>
        <v>0</v>
      </c>
    </row>
    <row r="74" spans="1:39">
      <c r="A74" s="37" t="s">
        <v>404</v>
      </c>
      <c r="B74" s="37" t="s">
        <v>405</v>
      </c>
      <c r="C74" s="38" t="s">
        <v>406</v>
      </c>
      <c r="D74" s="5">
        <v>70</v>
      </c>
      <c r="E74" s="5">
        <v>50</v>
      </c>
      <c r="F74" s="5">
        <v>100</v>
      </c>
      <c r="G74" s="5">
        <v>50</v>
      </c>
      <c r="H74" s="5">
        <v>100</v>
      </c>
      <c r="I74" s="5">
        <v>100</v>
      </c>
      <c r="J74" s="5">
        <v>100</v>
      </c>
      <c r="K74" s="5">
        <v>100</v>
      </c>
      <c r="L74" s="5">
        <v>50</v>
      </c>
      <c r="M74" s="5">
        <v>100</v>
      </c>
      <c r="N74" s="5">
        <v>75</v>
      </c>
      <c r="O74" s="5">
        <v>75</v>
      </c>
      <c r="P74" s="5">
        <v>100</v>
      </c>
      <c r="Q74" s="5">
        <v>100</v>
      </c>
      <c r="R74" s="5">
        <v>50</v>
      </c>
      <c r="S74" s="5">
        <v>70</v>
      </c>
      <c r="T74" s="5">
        <v>86</v>
      </c>
      <c r="U74" s="5">
        <v>8</v>
      </c>
      <c r="V74" s="5">
        <v>0</v>
      </c>
      <c r="W74" s="5">
        <v>36.5</v>
      </c>
      <c r="X74" s="34">
        <f t="shared" si="5"/>
        <v>71.025000000000006</v>
      </c>
      <c r="Y74" s="34">
        <f t="shared" si="6"/>
        <v>74</v>
      </c>
      <c r="Z74" s="34">
        <f t="shared" si="7"/>
        <v>90</v>
      </c>
      <c r="AA74" s="34">
        <f t="shared" si="8"/>
        <v>78.333333333333329</v>
      </c>
      <c r="AB74" s="34">
        <f t="shared" si="9"/>
        <v>32.625</v>
      </c>
      <c r="AC74" s="245" t="str">
        <f>VLOOKUP($A74,'Country characteristics'!$A:$CQ,28,0)</f>
        <v>Latin America &amp; Caribbean</v>
      </c>
      <c r="AD74" s="245" t="str">
        <f>VLOOKUP($A74,'Country characteristics'!$A:$CQ,87,0)</f>
        <v>Latin America and the Caribbean</v>
      </c>
      <c r="AE74" s="245">
        <f>VLOOKUP($A74,'Country characteristics'!$A:$CQ,92,0)</f>
        <v>0</v>
      </c>
      <c r="AF74" s="245">
        <f>VLOOKUP($A74,'Country characteristics'!$A:$CQ,91,0)</f>
        <v>0</v>
      </c>
      <c r="AG74" s="245">
        <f>VLOOKUP($A74,'Country characteristics'!$A:$CQ,88,0)</f>
        <v>0</v>
      </c>
      <c r="AH74" s="245">
        <f>VLOOKUP($A74,'Country characteristics'!$A:$CQ,93,0)</f>
        <v>0</v>
      </c>
      <c r="AI74" s="245">
        <f>VLOOKUP($A74,'Country characteristics'!$A:$CQ,89,0)</f>
        <v>0</v>
      </c>
      <c r="AJ74" s="245">
        <f>VLOOKUP($A74,'Country characteristics'!$A:$CQ,90,0)</f>
        <v>0</v>
      </c>
      <c r="AK74" s="245">
        <f>VLOOKUP($A74,'Country characteristics'!$A:$CQ,94,0)</f>
        <v>0</v>
      </c>
      <c r="AL74" s="245">
        <f>VLOOKUP($A74,'Country characteristics'!$A:$CQ,95,0)</f>
        <v>1</v>
      </c>
      <c r="AM74" s="245">
        <f>VLOOKUP($A74,'Country characteristics'!$A:$CR,96,0)</f>
        <v>1</v>
      </c>
    </row>
    <row r="75" spans="1:39">
      <c r="A75" s="37" t="s">
        <v>164</v>
      </c>
      <c r="B75" s="37" t="s">
        <v>165</v>
      </c>
      <c r="C75" s="38" t="s">
        <v>166</v>
      </c>
      <c r="D75" s="5">
        <v>73</v>
      </c>
      <c r="E75" s="5">
        <v>75</v>
      </c>
      <c r="F75" s="5">
        <v>100</v>
      </c>
      <c r="G75" s="5">
        <v>100</v>
      </c>
      <c r="H75" s="5">
        <v>100</v>
      </c>
      <c r="I75" s="5">
        <v>100</v>
      </c>
      <c r="J75" s="5">
        <v>100</v>
      </c>
      <c r="K75" s="5">
        <v>100</v>
      </c>
      <c r="L75" s="5">
        <v>100</v>
      </c>
      <c r="M75" s="5">
        <v>100</v>
      </c>
      <c r="N75" s="5">
        <v>75</v>
      </c>
      <c r="O75" s="5">
        <v>37.5</v>
      </c>
      <c r="P75" s="5">
        <v>100</v>
      </c>
      <c r="Q75" s="5">
        <v>75</v>
      </c>
      <c r="R75" s="5">
        <v>100</v>
      </c>
      <c r="S75" s="5">
        <v>90</v>
      </c>
      <c r="T75" s="5">
        <v>49</v>
      </c>
      <c r="U75" s="5">
        <v>2</v>
      </c>
      <c r="V75" s="5">
        <v>0</v>
      </c>
      <c r="W75" s="5">
        <v>23</v>
      </c>
      <c r="X75" s="34">
        <f t="shared" si="5"/>
        <v>74.974999999999994</v>
      </c>
      <c r="Y75" s="34">
        <f t="shared" si="6"/>
        <v>89.6</v>
      </c>
      <c r="Z75" s="34">
        <f t="shared" si="7"/>
        <v>100</v>
      </c>
      <c r="AA75" s="34">
        <f t="shared" si="8"/>
        <v>79.583333333333329</v>
      </c>
      <c r="AB75" s="34">
        <f t="shared" si="9"/>
        <v>18.5</v>
      </c>
      <c r="AC75" s="245" t="str">
        <f>VLOOKUP($A75,'Country characteristics'!$A:$CQ,28,0)</f>
        <v>Europe &amp; Central Asia</v>
      </c>
      <c r="AD75" s="245" t="str">
        <f>VLOOKUP($A75,'Country characteristics'!$A:$CQ,87,0)</f>
        <v>Europe</v>
      </c>
      <c r="AE75" s="245">
        <f>VLOOKUP($A75,'Country characteristics'!$A:$CQ,92,0)</f>
        <v>0</v>
      </c>
      <c r="AF75" s="245">
        <f>VLOOKUP($A75,'Country characteristics'!$A:$CQ,91,0)</f>
        <v>0</v>
      </c>
      <c r="AG75" s="245">
        <f>VLOOKUP($A75,'Country characteristics'!$A:$CQ,88,0)</f>
        <v>0</v>
      </c>
      <c r="AH75" s="245">
        <f>VLOOKUP($A75,'Country characteristics'!$A:$CQ,93,0)</f>
        <v>0</v>
      </c>
      <c r="AI75" s="245">
        <f>VLOOKUP($A75,'Country characteristics'!$A:$CQ,89,0)</f>
        <v>0</v>
      </c>
      <c r="AJ75" s="245">
        <f>VLOOKUP($A75,'Country characteristics'!$A:$CQ,90,0)</f>
        <v>0</v>
      </c>
      <c r="AK75" s="245">
        <f>VLOOKUP($A75,'Country characteristics'!$A:$CQ,94,0)</f>
        <v>0</v>
      </c>
      <c r="AL75" s="245">
        <f>VLOOKUP($A75,'Country characteristics'!$A:$CQ,95,0)</f>
        <v>0</v>
      </c>
      <c r="AM75" s="245">
        <f>VLOOKUP($A75,'Country characteristics'!$A:$CR,96,0)</f>
        <v>0</v>
      </c>
    </row>
    <row r="76" spans="1:39">
      <c r="A76" s="37" t="s">
        <v>125</v>
      </c>
      <c r="B76" s="37" t="s">
        <v>126</v>
      </c>
      <c r="C76" s="38" t="s">
        <v>127</v>
      </c>
      <c r="D76" s="5">
        <v>54</v>
      </c>
      <c r="E76" s="5">
        <v>100</v>
      </c>
      <c r="F76" s="5">
        <v>100</v>
      </c>
      <c r="G76" s="5">
        <v>50</v>
      </c>
      <c r="H76" s="5">
        <v>0</v>
      </c>
      <c r="I76" s="5">
        <v>100</v>
      </c>
      <c r="J76" s="5">
        <v>100</v>
      </c>
      <c r="K76" s="5">
        <v>100</v>
      </c>
      <c r="L76" s="5">
        <v>100</v>
      </c>
      <c r="M76" s="5">
        <v>100</v>
      </c>
      <c r="N76" s="5">
        <v>100</v>
      </c>
      <c r="O76" s="5">
        <v>0</v>
      </c>
      <c r="P76" s="5">
        <v>30</v>
      </c>
      <c r="Q76" s="5">
        <v>100</v>
      </c>
      <c r="R76" s="5">
        <v>50</v>
      </c>
      <c r="S76" s="5">
        <v>60</v>
      </c>
      <c r="T76" s="5">
        <v>54</v>
      </c>
      <c r="U76" s="5">
        <v>100</v>
      </c>
      <c r="V76" s="5">
        <v>100</v>
      </c>
      <c r="W76" s="5">
        <v>45.5</v>
      </c>
      <c r="X76" s="34">
        <f t="shared" si="5"/>
        <v>72.174999999999997</v>
      </c>
      <c r="Y76" s="34">
        <f t="shared" si="6"/>
        <v>60.8</v>
      </c>
      <c r="Z76" s="34">
        <f t="shared" si="7"/>
        <v>100</v>
      </c>
      <c r="AA76" s="34">
        <f t="shared" si="8"/>
        <v>56.666666666666664</v>
      </c>
      <c r="AB76" s="34">
        <f t="shared" si="9"/>
        <v>74.875</v>
      </c>
      <c r="AC76" s="245" t="str">
        <f>VLOOKUP($A76,'Country characteristics'!$A:$CQ,28,0)</f>
        <v>South Asia</v>
      </c>
      <c r="AD76" s="245" t="str">
        <f>VLOOKUP($A76,'Country characteristics'!$A:$CQ,87,0)</f>
        <v>Asia</v>
      </c>
      <c r="AE76" s="245">
        <f>VLOOKUP($A76,'Country characteristics'!$A:$CQ,92,0)</f>
        <v>0</v>
      </c>
      <c r="AF76" s="245">
        <f>VLOOKUP($A76,'Country characteristics'!$A:$CQ,91,0)</f>
        <v>0</v>
      </c>
      <c r="AG76" s="245">
        <f>VLOOKUP($A76,'Country characteristics'!$A:$CQ,88,0)</f>
        <v>0</v>
      </c>
      <c r="AH76" s="245">
        <f>VLOOKUP($A76,'Country characteristics'!$A:$CQ,93,0)</f>
        <v>0</v>
      </c>
      <c r="AI76" s="245">
        <f>VLOOKUP($A76,'Country characteristics'!$A:$CQ,89,0)</f>
        <v>1</v>
      </c>
      <c r="AJ76" s="245">
        <f>VLOOKUP($A76,'Country characteristics'!$A:$CQ,90,0)</f>
        <v>1</v>
      </c>
      <c r="AK76" s="245">
        <f>VLOOKUP($A76,'Country characteristics'!$A:$CQ,94,0)</f>
        <v>0</v>
      </c>
      <c r="AL76" s="245">
        <f>VLOOKUP($A76,'Country characteristics'!$A:$CQ,95,0)</f>
        <v>0</v>
      </c>
      <c r="AM76" s="245">
        <f>VLOOKUP($A76,'Country characteristics'!$A:$CR,96,0)</f>
        <v>0</v>
      </c>
    </row>
    <row r="77" spans="1:39">
      <c r="A77" s="37" t="s">
        <v>341</v>
      </c>
      <c r="B77" s="37" t="s">
        <v>342</v>
      </c>
      <c r="C77" s="38" t="s">
        <v>343</v>
      </c>
      <c r="D77" s="5">
        <v>53</v>
      </c>
      <c r="E77" s="5">
        <v>100</v>
      </c>
      <c r="F77" s="5">
        <v>100</v>
      </c>
      <c r="G77" s="5">
        <v>50</v>
      </c>
      <c r="H77" s="5">
        <v>100</v>
      </c>
      <c r="I77" s="5">
        <v>100</v>
      </c>
      <c r="J77" s="5">
        <v>100</v>
      </c>
      <c r="K77" s="5">
        <v>100</v>
      </c>
      <c r="L77" s="5">
        <v>60</v>
      </c>
      <c r="M77" s="5">
        <v>100</v>
      </c>
      <c r="N77" s="5">
        <v>62.5</v>
      </c>
      <c r="O77" s="5">
        <v>0</v>
      </c>
      <c r="P77" s="5">
        <v>100</v>
      </c>
      <c r="Q77" s="5">
        <v>100</v>
      </c>
      <c r="R77" s="5">
        <v>50</v>
      </c>
      <c r="S77" s="5">
        <v>90</v>
      </c>
      <c r="T77" s="5">
        <v>86</v>
      </c>
      <c r="U77" s="5">
        <v>75</v>
      </c>
      <c r="V77" s="5">
        <v>89.81</v>
      </c>
      <c r="W77" s="5">
        <v>48.5</v>
      </c>
      <c r="X77" s="34">
        <f t="shared" si="5"/>
        <v>78.240499999999997</v>
      </c>
      <c r="Y77" s="34">
        <f t="shared" si="6"/>
        <v>80.599999999999994</v>
      </c>
      <c r="Z77" s="34">
        <f t="shared" si="7"/>
        <v>92</v>
      </c>
      <c r="AA77" s="34">
        <f t="shared" si="8"/>
        <v>67.083333333333329</v>
      </c>
      <c r="AB77" s="34">
        <f t="shared" si="9"/>
        <v>74.827500000000001</v>
      </c>
      <c r="AC77" s="245" t="str">
        <f>VLOOKUP($A77,'Country characteristics'!$A:$CQ,28,0)</f>
        <v>Sub-Saharan Africa</v>
      </c>
      <c r="AD77" s="245" t="str">
        <f>VLOOKUP($A77,'Country characteristics'!$A:$CQ,87,0)</f>
        <v>Africa</v>
      </c>
      <c r="AE77" s="245">
        <f>VLOOKUP($A77,'Country characteristics'!$A:$CQ,92,0)</f>
        <v>0</v>
      </c>
      <c r="AF77" s="245">
        <f>VLOOKUP($A77,'Country characteristics'!$A:$CQ,91,0)</f>
        <v>0</v>
      </c>
      <c r="AG77" s="245">
        <f>VLOOKUP($A77,'Country characteristics'!$A:$CQ,88,0)</f>
        <v>0</v>
      </c>
      <c r="AH77" s="245">
        <f>VLOOKUP($A77,'Country characteristics'!$A:$CQ,93,0)</f>
        <v>0</v>
      </c>
      <c r="AI77" s="245">
        <f>VLOOKUP($A77,'Country characteristics'!$A:$CQ,89,0)</f>
        <v>0</v>
      </c>
      <c r="AJ77" s="245">
        <f>VLOOKUP($A77,'Country characteristics'!$A:$CQ,90,0)</f>
        <v>1</v>
      </c>
      <c r="AK77" s="245">
        <f>VLOOKUP($A77,'Country characteristics'!$A:$CQ,94,0)</f>
        <v>0</v>
      </c>
      <c r="AL77" s="245">
        <f>VLOOKUP($A77,'Country characteristics'!$A:$CQ,95,0)</f>
        <v>0</v>
      </c>
      <c r="AM77" s="245">
        <f>VLOOKUP($A77,'Country characteristics'!$A:$CR,96,0)</f>
        <v>0</v>
      </c>
    </row>
    <row r="78" spans="1:39">
      <c r="A78" s="37" t="s">
        <v>323</v>
      </c>
      <c r="B78" s="37" t="s">
        <v>324</v>
      </c>
      <c r="C78" s="38" t="s">
        <v>325</v>
      </c>
      <c r="D78" s="5">
        <v>7.0000000000000009</v>
      </c>
      <c r="E78" s="5">
        <v>25</v>
      </c>
      <c r="F78" s="5">
        <v>75</v>
      </c>
      <c r="G78" s="5">
        <v>50</v>
      </c>
      <c r="H78" s="5">
        <v>100</v>
      </c>
      <c r="I78" s="5">
        <v>100</v>
      </c>
      <c r="J78" s="5">
        <v>100</v>
      </c>
      <c r="K78" s="5">
        <v>50</v>
      </c>
      <c r="L78" s="5">
        <v>100</v>
      </c>
      <c r="M78" s="5">
        <v>75</v>
      </c>
      <c r="N78" s="5">
        <v>40</v>
      </c>
      <c r="O78" s="5">
        <v>37.5</v>
      </c>
      <c r="P78" s="5">
        <v>40</v>
      </c>
      <c r="Q78" s="5">
        <v>50</v>
      </c>
      <c r="R78" s="5">
        <v>50</v>
      </c>
      <c r="S78" s="5">
        <v>50</v>
      </c>
      <c r="T78" s="5">
        <v>39</v>
      </c>
      <c r="U78" s="5">
        <v>0</v>
      </c>
      <c r="V78" s="5">
        <v>0</v>
      </c>
      <c r="W78" s="5">
        <v>17.5</v>
      </c>
      <c r="X78" s="34">
        <f t="shared" si="5"/>
        <v>50.3</v>
      </c>
      <c r="Y78" s="34">
        <f t="shared" si="6"/>
        <v>51.4</v>
      </c>
      <c r="Z78" s="34">
        <f t="shared" si="7"/>
        <v>85</v>
      </c>
      <c r="AA78" s="34">
        <f t="shared" si="8"/>
        <v>44.583333333333336</v>
      </c>
      <c r="AB78" s="34">
        <f t="shared" si="9"/>
        <v>14.125</v>
      </c>
      <c r="AC78" s="245" t="str">
        <f>VLOOKUP($A78,'Country characteristics'!$A:$CQ,28,0)</f>
        <v>Europe &amp; Central Asia</v>
      </c>
      <c r="AD78" s="245" t="str">
        <f>VLOOKUP($A78,'Country characteristics'!$A:$CQ,87,0)</f>
        <v>Europe</v>
      </c>
      <c r="AE78" s="245">
        <f>VLOOKUP($A78,'Country characteristics'!$A:$CQ,92,0)</f>
        <v>1</v>
      </c>
      <c r="AF78" s="245">
        <f>VLOOKUP($A78,'Country characteristics'!$A:$CQ,91,0)</f>
        <v>1</v>
      </c>
      <c r="AG78" s="245">
        <f>VLOOKUP($A78,'Country characteristics'!$A:$CQ,88,0)</f>
        <v>0</v>
      </c>
      <c r="AH78" s="245">
        <f>VLOOKUP($A78,'Country characteristics'!$A:$CQ,93,0)</f>
        <v>0</v>
      </c>
      <c r="AI78" s="245">
        <f>VLOOKUP($A78,'Country characteristics'!$A:$CQ,89,0)</f>
        <v>0</v>
      </c>
      <c r="AJ78" s="245">
        <f>VLOOKUP($A78,'Country characteristics'!$A:$CQ,90,0)</f>
        <v>0</v>
      </c>
      <c r="AK78" s="245">
        <f>VLOOKUP($A78,'Country characteristics'!$A:$CQ,94,0)</f>
        <v>0</v>
      </c>
      <c r="AL78" s="245">
        <f>VLOOKUP($A78,'Country characteristics'!$A:$CQ,95,0)</f>
        <v>0</v>
      </c>
      <c r="AM78" s="245">
        <f>VLOOKUP($A78,'Country characteristics'!$A:$CR,96,0)</f>
        <v>0</v>
      </c>
    </row>
    <row r="79" spans="1:39">
      <c r="A79" s="37" t="s">
        <v>26</v>
      </c>
      <c r="B79" s="37" t="s">
        <v>27</v>
      </c>
      <c r="C79" s="38" t="s">
        <v>28</v>
      </c>
      <c r="D79" s="5">
        <v>80</v>
      </c>
      <c r="E79" s="5">
        <v>50</v>
      </c>
      <c r="F79" s="5">
        <v>75</v>
      </c>
      <c r="G79" s="5">
        <v>100</v>
      </c>
      <c r="H79" s="5">
        <v>75</v>
      </c>
      <c r="I79" s="5">
        <v>100</v>
      </c>
      <c r="J79" s="5">
        <v>0</v>
      </c>
      <c r="K79" s="5">
        <v>50</v>
      </c>
      <c r="L79" s="5">
        <v>87.5</v>
      </c>
      <c r="M79" s="5">
        <v>75</v>
      </c>
      <c r="N79" s="5">
        <v>52.5</v>
      </c>
      <c r="O79" s="5">
        <v>0</v>
      </c>
      <c r="P79" s="5">
        <v>80</v>
      </c>
      <c r="Q79" s="5">
        <v>75</v>
      </c>
      <c r="R79" s="5">
        <v>100</v>
      </c>
      <c r="S79" s="5">
        <v>30</v>
      </c>
      <c r="T79" s="5">
        <v>65</v>
      </c>
      <c r="U79" s="5">
        <v>0</v>
      </c>
      <c r="V79" s="5">
        <v>0</v>
      </c>
      <c r="W79" s="5">
        <v>14.000000000000002</v>
      </c>
      <c r="X79" s="34">
        <f t="shared" si="5"/>
        <v>55.45</v>
      </c>
      <c r="Y79" s="34">
        <f t="shared" si="6"/>
        <v>76</v>
      </c>
      <c r="Z79" s="34">
        <f t="shared" si="7"/>
        <v>62.5</v>
      </c>
      <c r="AA79" s="34">
        <f t="shared" si="8"/>
        <v>56.25</v>
      </c>
      <c r="AB79" s="34">
        <f t="shared" si="9"/>
        <v>19.75</v>
      </c>
      <c r="AC79" s="245" t="str">
        <f>VLOOKUP($A79,'Country characteristics'!$A:$CQ,28,0)</f>
        <v>Europe &amp; Central Asia</v>
      </c>
      <c r="AD79" s="245" t="str">
        <f>VLOOKUP($A79,'Country characteristics'!$A:$CQ,87,0)</f>
        <v>Europe</v>
      </c>
      <c r="AE79" s="245">
        <f>VLOOKUP($A79,'Country characteristics'!$A:$CQ,92,0)</f>
        <v>1</v>
      </c>
      <c r="AF79" s="245">
        <f>VLOOKUP($A79,'Country characteristics'!$A:$CQ,91,0)</f>
        <v>1</v>
      </c>
      <c r="AG79" s="245">
        <f>VLOOKUP($A79,'Country characteristics'!$A:$CQ,88,0)</f>
        <v>0</v>
      </c>
      <c r="AH79" s="245">
        <f>VLOOKUP($A79,'Country characteristics'!$A:$CQ,93,0)</f>
        <v>0</v>
      </c>
      <c r="AI79" s="245">
        <f>VLOOKUP($A79,'Country characteristics'!$A:$CQ,89,0)</f>
        <v>0</v>
      </c>
      <c r="AJ79" s="245">
        <f>VLOOKUP($A79,'Country characteristics'!$A:$CQ,90,0)</f>
        <v>0</v>
      </c>
      <c r="AK79" s="245">
        <f>VLOOKUP($A79,'Country characteristics'!$A:$CQ,94,0)</f>
        <v>0</v>
      </c>
      <c r="AL79" s="245">
        <f>VLOOKUP($A79,'Country characteristics'!$A:$CQ,95,0)</f>
        <v>0</v>
      </c>
      <c r="AM79" s="245">
        <f>VLOOKUP($A79,'Country characteristics'!$A:$CR,96,0)</f>
        <v>0</v>
      </c>
    </row>
    <row r="80" spans="1:39">
      <c r="A80" s="37" t="s">
        <v>203</v>
      </c>
      <c r="B80" s="37" t="s">
        <v>204</v>
      </c>
      <c r="C80" s="38" t="s">
        <v>205</v>
      </c>
      <c r="D80" s="5">
        <v>60</v>
      </c>
      <c r="E80" s="5">
        <v>25</v>
      </c>
      <c r="F80" s="5">
        <v>65</v>
      </c>
      <c r="G80" s="5">
        <v>100</v>
      </c>
      <c r="H80" s="5">
        <v>100</v>
      </c>
      <c r="I80" s="5">
        <v>100</v>
      </c>
      <c r="J80" s="5">
        <v>100</v>
      </c>
      <c r="K80" s="5">
        <v>50</v>
      </c>
      <c r="L80" s="5">
        <v>87.5</v>
      </c>
      <c r="M80" s="5">
        <v>75</v>
      </c>
      <c r="N80" s="5">
        <v>62.5</v>
      </c>
      <c r="O80" s="5">
        <v>0</v>
      </c>
      <c r="P80" s="5">
        <v>90</v>
      </c>
      <c r="Q80" s="5">
        <v>100</v>
      </c>
      <c r="R80" s="5">
        <v>50</v>
      </c>
      <c r="S80" s="5">
        <v>50</v>
      </c>
      <c r="T80" s="5">
        <v>44</v>
      </c>
      <c r="U80" s="5">
        <v>0</v>
      </c>
      <c r="V80" s="5">
        <v>0</v>
      </c>
      <c r="W80" s="5">
        <v>23.5</v>
      </c>
      <c r="X80" s="34">
        <f t="shared" si="5"/>
        <v>59.125</v>
      </c>
      <c r="Y80" s="34">
        <f t="shared" si="6"/>
        <v>70</v>
      </c>
      <c r="Z80" s="34">
        <f t="shared" si="7"/>
        <v>82.5</v>
      </c>
      <c r="AA80" s="34">
        <f t="shared" si="8"/>
        <v>58.75</v>
      </c>
      <c r="AB80" s="34">
        <f t="shared" si="9"/>
        <v>16.875</v>
      </c>
      <c r="AC80" s="245" t="str">
        <f>VLOOKUP($A80,'Country characteristics'!$A:$CQ,28,0)</f>
        <v>Europe &amp; Central Asia</v>
      </c>
      <c r="AD80" s="245" t="str">
        <f>VLOOKUP($A80,'Country characteristics'!$A:$CQ,87,0)</f>
        <v>Europe</v>
      </c>
      <c r="AE80" s="245">
        <f>VLOOKUP($A80,'Country characteristics'!$A:$CQ,92,0)</f>
        <v>1</v>
      </c>
      <c r="AF80" s="245">
        <f>VLOOKUP($A80,'Country characteristics'!$A:$CQ,91,0)</f>
        <v>1</v>
      </c>
      <c r="AG80" s="245">
        <f>VLOOKUP($A80,'Country characteristics'!$A:$CQ,88,0)</f>
        <v>0</v>
      </c>
      <c r="AH80" s="245">
        <f>VLOOKUP($A80,'Country characteristics'!$A:$CQ,93,0)</f>
        <v>0</v>
      </c>
      <c r="AI80" s="245">
        <f>VLOOKUP($A80,'Country characteristics'!$A:$CQ,89,0)</f>
        <v>0</v>
      </c>
      <c r="AJ80" s="245">
        <f>VLOOKUP($A80,'Country characteristics'!$A:$CQ,90,0)</f>
        <v>0</v>
      </c>
      <c r="AK80" s="245">
        <f>VLOOKUP($A80,'Country characteristics'!$A:$CQ,94,0)</f>
        <v>0</v>
      </c>
      <c r="AL80" s="245">
        <f>VLOOKUP($A80,'Country characteristics'!$A:$CQ,95,0)</f>
        <v>0</v>
      </c>
      <c r="AM80" s="245">
        <f>VLOOKUP($A80,'Country characteristics'!$A:$CR,96,0)</f>
        <v>0</v>
      </c>
    </row>
    <row r="81" spans="1:39">
      <c r="A81" s="37" t="s">
        <v>224</v>
      </c>
      <c r="B81" s="37" t="s">
        <v>225</v>
      </c>
      <c r="C81" s="38" t="s">
        <v>226</v>
      </c>
      <c r="D81" s="5">
        <v>70</v>
      </c>
      <c r="E81" s="5">
        <v>25</v>
      </c>
      <c r="F81" s="5">
        <v>100</v>
      </c>
      <c r="G81" s="5">
        <v>50</v>
      </c>
      <c r="H81" s="5">
        <v>100</v>
      </c>
      <c r="I81" s="5">
        <v>100</v>
      </c>
      <c r="J81" s="5">
        <v>100</v>
      </c>
      <c r="K81" s="5">
        <v>100</v>
      </c>
      <c r="L81" s="5">
        <v>100</v>
      </c>
      <c r="M81" s="5">
        <v>100</v>
      </c>
      <c r="N81" s="5">
        <v>87.5</v>
      </c>
      <c r="O81" s="5">
        <v>0</v>
      </c>
      <c r="P81" s="5">
        <v>100</v>
      </c>
      <c r="Q81" s="5">
        <v>75</v>
      </c>
      <c r="R81" s="5">
        <v>50</v>
      </c>
      <c r="S81" s="5">
        <v>60</v>
      </c>
      <c r="T81" s="5">
        <v>61</v>
      </c>
      <c r="U81" s="5">
        <v>50</v>
      </c>
      <c r="V81" s="5">
        <v>0</v>
      </c>
      <c r="W81" s="5">
        <v>26.5</v>
      </c>
      <c r="X81" s="34">
        <f t="shared" si="5"/>
        <v>67.75</v>
      </c>
      <c r="Y81" s="34">
        <f t="shared" si="6"/>
        <v>69</v>
      </c>
      <c r="Z81" s="34">
        <f t="shared" si="7"/>
        <v>100</v>
      </c>
      <c r="AA81" s="34">
        <f t="shared" si="8"/>
        <v>62.083333333333336</v>
      </c>
      <c r="AB81" s="34">
        <f t="shared" si="9"/>
        <v>34.375</v>
      </c>
      <c r="AC81" s="245" t="str">
        <f>VLOOKUP($A81,'Country characteristics'!$A:$CQ,28,0)</f>
        <v>Middle East &amp; North Africa</v>
      </c>
      <c r="AD81" s="245" t="str">
        <f>VLOOKUP($A81,'Country characteristics'!$A:$CQ,87,0)</f>
        <v>Africa</v>
      </c>
      <c r="AE81" s="245">
        <f>VLOOKUP($A81,'Country characteristics'!$A:$CQ,92,0)</f>
        <v>0</v>
      </c>
      <c r="AF81" s="245">
        <f>VLOOKUP($A81,'Country characteristics'!$A:$CQ,91,0)</f>
        <v>0</v>
      </c>
      <c r="AG81" s="245">
        <f>VLOOKUP($A81,'Country characteristics'!$A:$CQ,88,0)</f>
        <v>0</v>
      </c>
      <c r="AH81" s="245">
        <f>VLOOKUP($A81,'Country characteristics'!$A:$CQ,93,0)</f>
        <v>0</v>
      </c>
      <c r="AI81" s="245">
        <f>VLOOKUP($A81,'Country characteristics'!$A:$CQ,89,0)</f>
        <v>1</v>
      </c>
      <c r="AJ81" s="245">
        <f>VLOOKUP($A81,'Country characteristics'!$A:$CQ,90,0)</f>
        <v>1</v>
      </c>
      <c r="AK81" s="245">
        <f>VLOOKUP($A81,'Country characteristics'!$A:$CQ,94,0)</f>
        <v>0</v>
      </c>
      <c r="AL81" s="245">
        <f>VLOOKUP($A81,'Country characteristics'!$A:$CQ,95,0)</f>
        <v>0</v>
      </c>
      <c r="AM81" s="245">
        <f>VLOOKUP($A81,'Country characteristics'!$A:$CR,96,0)</f>
        <v>0</v>
      </c>
    </row>
    <row r="82" spans="1:39">
      <c r="A82" s="37" t="s">
        <v>335</v>
      </c>
      <c r="B82" s="37" t="s">
        <v>336</v>
      </c>
      <c r="C82" s="38" t="s">
        <v>337</v>
      </c>
      <c r="D82" s="5">
        <v>50</v>
      </c>
      <c r="E82" s="5">
        <v>50</v>
      </c>
      <c r="F82" s="5">
        <v>50</v>
      </c>
      <c r="G82" s="5">
        <v>100</v>
      </c>
      <c r="H82" s="5">
        <v>100</v>
      </c>
      <c r="I82" s="5">
        <v>100</v>
      </c>
      <c r="J82" s="5">
        <v>100</v>
      </c>
      <c r="K82" s="5">
        <v>100</v>
      </c>
      <c r="L82" s="5">
        <v>50</v>
      </c>
      <c r="M82" s="5">
        <v>100</v>
      </c>
      <c r="N82" s="5">
        <v>100</v>
      </c>
      <c r="O82" s="5">
        <v>100</v>
      </c>
      <c r="P82" s="5">
        <v>80</v>
      </c>
      <c r="Q82" s="5">
        <v>75</v>
      </c>
      <c r="R82" s="5">
        <v>50</v>
      </c>
      <c r="S82" s="5">
        <v>100</v>
      </c>
      <c r="T82" s="5">
        <v>52</v>
      </c>
      <c r="U82" s="5">
        <v>10</v>
      </c>
      <c r="V82" s="5">
        <v>0</v>
      </c>
      <c r="W82" s="5">
        <v>39</v>
      </c>
      <c r="X82" s="34">
        <f t="shared" si="5"/>
        <v>70.3</v>
      </c>
      <c r="Y82" s="34">
        <f t="shared" si="6"/>
        <v>70</v>
      </c>
      <c r="Z82" s="34">
        <f t="shared" si="7"/>
        <v>90</v>
      </c>
      <c r="AA82" s="34">
        <f t="shared" si="8"/>
        <v>84.166666666666671</v>
      </c>
      <c r="AB82" s="34">
        <f t="shared" si="9"/>
        <v>25.25</v>
      </c>
      <c r="AC82" s="245" t="str">
        <f>VLOOKUP($A82,'Country characteristics'!$A:$CQ,28,0)</f>
        <v>Europe &amp; Central Asia</v>
      </c>
      <c r="AD82" s="245" t="str">
        <f>VLOOKUP($A82,'Country characteristics'!$A:$CQ,87,0)</f>
        <v>Europe</v>
      </c>
      <c r="AE82" s="245">
        <f>VLOOKUP($A82,'Country characteristics'!$A:$CQ,92,0)</f>
        <v>0</v>
      </c>
      <c r="AF82" s="245">
        <f>VLOOKUP($A82,'Country characteristics'!$A:$CQ,91,0)</f>
        <v>0</v>
      </c>
      <c r="AG82" s="245">
        <f>VLOOKUP($A82,'Country characteristics'!$A:$CQ,88,0)</f>
        <v>0</v>
      </c>
      <c r="AH82" s="245">
        <f>VLOOKUP($A82,'Country characteristics'!$A:$CQ,93,0)</f>
        <v>0</v>
      </c>
      <c r="AI82" s="245">
        <f>VLOOKUP($A82,'Country characteristics'!$A:$CQ,89,0)</f>
        <v>0</v>
      </c>
      <c r="AJ82" s="245">
        <f>VLOOKUP($A82,'Country characteristics'!$A:$CQ,90,0)</f>
        <v>0</v>
      </c>
      <c r="AK82" s="245">
        <f>VLOOKUP($A82,'Country characteristics'!$A:$CQ,94,0)</f>
        <v>0</v>
      </c>
      <c r="AL82" s="245">
        <f>VLOOKUP($A82,'Country characteristics'!$A:$CQ,95,0)</f>
        <v>0</v>
      </c>
      <c r="AM82" s="245">
        <f>VLOOKUP($A82,'Country characteristics'!$A:$CR,96,0)</f>
        <v>0</v>
      </c>
    </row>
    <row r="83" spans="1:39">
      <c r="A83" s="37" t="s">
        <v>365</v>
      </c>
      <c r="B83" s="37" t="s">
        <v>366</v>
      </c>
      <c r="C83" s="38" t="s">
        <v>367</v>
      </c>
      <c r="D83" s="5">
        <v>54</v>
      </c>
      <c r="E83" s="5">
        <v>25</v>
      </c>
      <c r="F83" s="5">
        <v>90</v>
      </c>
      <c r="G83" s="5">
        <v>50</v>
      </c>
      <c r="H83" s="5">
        <v>100</v>
      </c>
      <c r="I83" s="5">
        <v>100</v>
      </c>
      <c r="J83" s="5">
        <v>100</v>
      </c>
      <c r="K83" s="5">
        <v>100</v>
      </c>
      <c r="L83" s="5">
        <v>50</v>
      </c>
      <c r="M83" s="5">
        <v>100</v>
      </c>
      <c r="N83" s="5">
        <v>62.5</v>
      </c>
      <c r="O83" s="5">
        <v>0</v>
      </c>
      <c r="P83" s="5">
        <v>0</v>
      </c>
      <c r="Q83" s="5">
        <v>100</v>
      </c>
      <c r="R83" s="5">
        <v>50</v>
      </c>
      <c r="S83" s="5">
        <v>60</v>
      </c>
      <c r="T83" s="5">
        <v>45</v>
      </c>
      <c r="U83" s="5">
        <v>100</v>
      </c>
      <c r="V83" s="5">
        <v>0</v>
      </c>
      <c r="W83" s="5">
        <v>14.000000000000002</v>
      </c>
      <c r="X83" s="34">
        <f t="shared" si="5"/>
        <v>60.024999999999999</v>
      </c>
      <c r="Y83" s="34">
        <f t="shared" si="6"/>
        <v>63.8</v>
      </c>
      <c r="Z83" s="34">
        <f t="shared" si="7"/>
        <v>90</v>
      </c>
      <c r="AA83" s="34">
        <f t="shared" si="8"/>
        <v>45.416666666666664</v>
      </c>
      <c r="AB83" s="34">
        <f t="shared" si="9"/>
        <v>39.75</v>
      </c>
      <c r="AC83" s="245" t="str">
        <f>VLOOKUP($A83,'Country characteristics'!$A:$CQ,28,0)</f>
        <v>Europe &amp; Central Asia</v>
      </c>
      <c r="AD83" s="245" t="str">
        <f>VLOOKUP($A83,'Country characteristics'!$A:$CQ,87,0)</f>
        <v>Europe</v>
      </c>
      <c r="AE83" s="245">
        <f>VLOOKUP($A83,'Country characteristics'!$A:$CQ,92,0)</f>
        <v>0</v>
      </c>
      <c r="AF83" s="245">
        <f>VLOOKUP($A83,'Country characteristics'!$A:$CQ,91,0)</f>
        <v>0</v>
      </c>
      <c r="AG83" s="245">
        <f>VLOOKUP($A83,'Country characteristics'!$A:$CQ,88,0)</f>
        <v>0</v>
      </c>
      <c r="AH83" s="245">
        <f>VLOOKUP($A83,'Country characteristics'!$A:$CQ,93,0)</f>
        <v>0</v>
      </c>
      <c r="AI83" s="245">
        <f>VLOOKUP($A83,'Country characteristics'!$A:$CQ,89,0)</f>
        <v>0</v>
      </c>
      <c r="AJ83" s="245">
        <f>VLOOKUP($A83,'Country characteristics'!$A:$CQ,90,0)</f>
        <v>0</v>
      </c>
      <c r="AK83" s="245">
        <f>VLOOKUP($A83,'Country characteristics'!$A:$CQ,94,0)</f>
        <v>0</v>
      </c>
      <c r="AL83" s="245">
        <f>VLOOKUP($A83,'Country characteristics'!$A:$CQ,95,0)</f>
        <v>0</v>
      </c>
      <c r="AM83" s="245">
        <f>VLOOKUP($A83,'Country characteristics'!$A:$CR,96,0)</f>
        <v>0</v>
      </c>
    </row>
    <row r="84" spans="1:39">
      <c r="A84" s="37" t="s">
        <v>155</v>
      </c>
      <c r="B84" s="37" t="s">
        <v>156</v>
      </c>
      <c r="C84" s="38" t="s">
        <v>157</v>
      </c>
      <c r="D84" s="5">
        <v>30</v>
      </c>
      <c r="E84" s="5">
        <v>37.5</v>
      </c>
      <c r="F84" s="5">
        <v>100</v>
      </c>
      <c r="G84" s="5">
        <v>50</v>
      </c>
      <c r="H84" s="5">
        <v>100</v>
      </c>
      <c r="I84" s="5">
        <v>100</v>
      </c>
      <c r="J84" s="5">
        <v>100</v>
      </c>
      <c r="K84" s="5">
        <v>100</v>
      </c>
      <c r="L84" s="5">
        <v>50</v>
      </c>
      <c r="M84" s="5">
        <v>100</v>
      </c>
      <c r="N84" s="5">
        <v>75</v>
      </c>
      <c r="O84" s="5">
        <v>75</v>
      </c>
      <c r="P84" s="5">
        <v>100</v>
      </c>
      <c r="Q84" s="5">
        <v>100</v>
      </c>
      <c r="R84" s="5">
        <v>75</v>
      </c>
      <c r="S84" s="5">
        <v>100</v>
      </c>
      <c r="T84" s="5">
        <v>55.000000000000007</v>
      </c>
      <c r="U84" s="5">
        <v>31</v>
      </c>
      <c r="V84" s="5">
        <v>0</v>
      </c>
      <c r="W84" s="5">
        <v>23.5</v>
      </c>
      <c r="X84" s="34">
        <f t="shared" si="5"/>
        <v>70.099999999999994</v>
      </c>
      <c r="Y84" s="34">
        <f t="shared" si="6"/>
        <v>63.5</v>
      </c>
      <c r="Z84" s="34">
        <f t="shared" si="7"/>
        <v>90</v>
      </c>
      <c r="AA84" s="34">
        <f t="shared" si="8"/>
        <v>87.5</v>
      </c>
      <c r="AB84" s="34">
        <f t="shared" si="9"/>
        <v>27.375</v>
      </c>
      <c r="AC84" s="245" t="str">
        <f>VLOOKUP($A84,'Country characteristics'!$A:$CQ,28,0)</f>
        <v>East Asia &amp; Pacific</v>
      </c>
      <c r="AD84" s="245" t="str">
        <f>VLOOKUP($A84,'Country characteristics'!$A:$CQ,87,0)</f>
        <v>Oceania</v>
      </c>
      <c r="AE84" s="245">
        <f>VLOOKUP($A84,'Country characteristics'!$A:$CQ,92,0)</f>
        <v>0</v>
      </c>
      <c r="AF84" s="245">
        <f>VLOOKUP($A84,'Country characteristics'!$A:$CQ,91,0)</f>
        <v>0</v>
      </c>
      <c r="AG84" s="245">
        <f>VLOOKUP($A84,'Country characteristics'!$A:$CQ,88,0)</f>
        <v>0</v>
      </c>
      <c r="AH84" s="245">
        <f>VLOOKUP($A84,'Country characteristics'!$A:$CQ,93,0)</f>
        <v>0</v>
      </c>
      <c r="AI84" s="245">
        <f>VLOOKUP($A84,'Country characteristics'!$A:$CQ,89,0)</f>
        <v>0</v>
      </c>
      <c r="AJ84" s="245">
        <f>VLOOKUP($A84,'Country characteristics'!$A:$CQ,90,0)</f>
        <v>0</v>
      </c>
      <c r="AK84" s="245">
        <f>VLOOKUP($A84,'Country characteristics'!$A:$CQ,94,0)</f>
        <v>0</v>
      </c>
      <c r="AL84" s="245">
        <f>VLOOKUP($A84,'Country characteristics'!$A:$CQ,95,0)</f>
        <v>0</v>
      </c>
      <c r="AM84" s="245">
        <f>VLOOKUP($A84,'Country characteristics'!$A:$CR,96,0)</f>
        <v>0</v>
      </c>
    </row>
    <row r="85" spans="1:39">
      <c r="A85" s="37" t="s">
        <v>356</v>
      </c>
      <c r="B85" s="37" t="s">
        <v>357</v>
      </c>
      <c r="C85" s="38" t="s">
        <v>358</v>
      </c>
      <c r="D85" s="5">
        <v>33</v>
      </c>
      <c r="E85" s="5">
        <v>75</v>
      </c>
      <c r="F85" s="5">
        <v>100</v>
      </c>
      <c r="G85" s="5">
        <v>40</v>
      </c>
      <c r="H85" s="5">
        <v>100</v>
      </c>
      <c r="I85" s="5">
        <v>100</v>
      </c>
      <c r="J85" s="5">
        <v>100</v>
      </c>
      <c r="K85" s="5">
        <v>100</v>
      </c>
      <c r="L85" s="5">
        <v>100</v>
      </c>
      <c r="M85" s="5">
        <v>100</v>
      </c>
      <c r="N85" s="5">
        <v>62.5</v>
      </c>
      <c r="O85" s="5">
        <v>0</v>
      </c>
      <c r="P85" s="5">
        <v>0</v>
      </c>
      <c r="Q85" s="5">
        <v>100</v>
      </c>
      <c r="R85" s="5">
        <v>25</v>
      </c>
      <c r="S85" s="5">
        <v>60</v>
      </c>
      <c r="T85" s="5">
        <v>65</v>
      </c>
      <c r="U85" s="5">
        <v>100</v>
      </c>
      <c r="V85" s="5">
        <v>0</v>
      </c>
      <c r="W85" s="5">
        <v>20.5</v>
      </c>
      <c r="X85" s="34">
        <f t="shared" si="5"/>
        <v>64.05</v>
      </c>
      <c r="Y85" s="34">
        <f t="shared" si="6"/>
        <v>69.599999999999994</v>
      </c>
      <c r="Z85" s="34">
        <f t="shared" si="7"/>
        <v>100</v>
      </c>
      <c r="AA85" s="34">
        <f t="shared" si="8"/>
        <v>41.25</v>
      </c>
      <c r="AB85" s="34">
        <f t="shared" si="9"/>
        <v>46.375</v>
      </c>
      <c r="AC85" s="245" t="str">
        <f>VLOOKUP($A85,'Country characteristics'!$A:$CQ,28,0)</f>
        <v>Europe &amp; Central Asia</v>
      </c>
      <c r="AD85" s="245" t="str">
        <f>VLOOKUP($A85,'Country characteristics'!$A:$CQ,87,0)</f>
        <v>Europe</v>
      </c>
      <c r="AE85" s="245">
        <f>VLOOKUP($A85,'Country characteristics'!$A:$CQ,92,0)</f>
        <v>0</v>
      </c>
      <c r="AF85" s="245">
        <f>VLOOKUP($A85,'Country characteristics'!$A:$CQ,91,0)</f>
        <v>0</v>
      </c>
      <c r="AG85" s="245">
        <f>VLOOKUP($A85,'Country characteristics'!$A:$CQ,88,0)</f>
        <v>0</v>
      </c>
      <c r="AH85" s="245">
        <f>VLOOKUP($A85,'Country characteristics'!$A:$CQ,93,0)</f>
        <v>0</v>
      </c>
      <c r="AI85" s="245">
        <f>VLOOKUP($A85,'Country characteristics'!$A:$CQ,89,0)</f>
        <v>0</v>
      </c>
      <c r="AJ85" s="245">
        <f>VLOOKUP($A85,'Country characteristics'!$A:$CQ,90,0)</f>
        <v>0</v>
      </c>
      <c r="AK85" s="245">
        <f>VLOOKUP($A85,'Country characteristics'!$A:$CQ,94,0)</f>
        <v>0</v>
      </c>
      <c r="AL85" s="245">
        <f>VLOOKUP($A85,'Country characteristics'!$A:$CQ,95,0)</f>
        <v>0</v>
      </c>
      <c r="AM85" s="245">
        <f>VLOOKUP($A85,'Country characteristics'!$A:$CR,96,0)</f>
        <v>0</v>
      </c>
    </row>
    <row r="86" spans="1:39">
      <c r="A86" s="37" t="s">
        <v>101</v>
      </c>
      <c r="B86" s="37" t="s">
        <v>102</v>
      </c>
      <c r="C86" s="38" t="s">
        <v>103</v>
      </c>
      <c r="D86" s="5">
        <v>40</v>
      </c>
      <c r="E86" s="5">
        <v>25</v>
      </c>
      <c r="F86" s="5">
        <v>100</v>
      </c>
      <c r="G86" s="5">
        <v>100</v>
      </c>
      <c r="H86" s="5">
        <v>100</v>
      </c>
      <c r="I86" s="5">
        <v>100</v>
      </c>
      <c r="J86" s="5">
        <v>100</v>
      </c>
      <c r="K86" s="5">
        <v>100</v>
      </c>
      <c r="L86" s="5">
        <v>50</v>
      </c>
      <c r="M86" s="5">
        <v>100</v>
      </c>
      <c r="N86" s="5">
        <v>75</v>
      </c>
      <c r="O86" s="5">
        <v>75</v>
      </c>
      <c r="P86" s="5">
        <v>100</v>
      </c>
      <c r="Q86" s="5">
        <v>100</v>
      </c>
      <c r="R86" s="5">
        <v>25</v>
      </c>
      <c r="S86" s="5">
        <v>40</v>
      </c>
      <c r="T86" s="5">
        <v>26</v>
      </c>
      <c r="U86" s="5">
        <v>30</v>
      </c>
      <c r="V86" s="5">
        <v>0</v>
      </c>
      <c r="W86" s="5">
        <v>14.000000000000002</v>
      </c>
      <c r="X86" s="34">
        <f t="shared" si="5"/>
        <v>65</v>
      </c>
      <c r="Y86" s="34">
        <f t="shared" si="6"/>
        <v>73</v>
      </c>
      <c r="Z86" s="34">
        <f t="shared" si="7"/>
        <v>90</v>
      </c>
      <c r="AA86" s="34">
        <f t="shared" si="8"/>
        <v>69.166666666666671</v>
      </c>
      <c r="AB86" s="34">
        <f t="shared" si="9"/>
        <v>17.5</v>
      </c>
      <c r="AC86" s="245" t="str">
        <f>VLOOKUP($A86,'Country characteristics'!$A:$CQ,28,0)</f>
        <v>East Asia &amp; Pacific</v>
      </c>
      <c r="AD86" s="245" t="str">
        <f>VLOOKUP($A86,'Country characteristics'!$A:$CQ,87,0)</f>
        <v>Asia</v>
      </c>
      <c r="AE86" s="245">
        <f>VLOOKUP($A86,'Country characteristics'!$A:$CQ,92,0)</f>
        <v>0</v>
      </c>
      <c r="AF86" s="245">
        <f>VLOOKUP($A86,'Country characteristics'!$A:$CQ,91,0)</f>
        <v>0</v>
      </c>
      <c r="AG86" s="245">
        <f>VLOOKUP($A86,'Country characteristics'!$A:$CQ,88,0)</f>
        <v>0</v>
      </c>
      <c r="AH86" s="245">
        <f>VLOOKUP($A86,'Country characteristics'!$A:$CQ,93,0)</f>
        <v>0</v>
      </c>
      <c r="AI86" s="245">
        <f>VLOOKUP($A86,'Country characteristics'!$A:$CQ,89,0)</f>
        <v>0</v>
      </c>
      <c r="AJ86" s="245">
        <f>VLOOKUP($A86,'Country characteristics'!$A:$CQ,90,0)</f>
        <v>0</v>
      </c>
      <c r="AK86" s="245">
        <f>VLOOKUP($A86,'Country characteristics'!$A:$CQ,94,0)</f>
        <v>0</v>
      </c>
      <c r="AL86" s="245">
        <f>VLOOKUP($A86,'Country characteristics'!$A:$CQ,95,0)</f>
        <v>0</v>
      </c>
      <c r="AM86" s="245">
        <f>VLOOKUP($A86,'Country characteristics'!$A:$CR,96,0)</f>
        <v>0</v>
      </c>
    </row>
    <row r="87" spans="1:39">
      <c r="A87" s="37" t="s">
        <v>398</v>
      </c>
      <c r="B87" s="37" t="s">
        <v>399</v>
      </c>
      <c r="C87" s="38" t="s">
        <v>400</v>
      </c>
      <c r="D87" s="5">
        <v>80</v>
      </c>
      <c r="E87" s="5">
        <v>50</v>
      </c>
      <c r="F87" s="5">
        <v>100</v>
      </c>
      <c r="G87" s="5">
        <v>50</v>
      </c>
      <c r="H87" s="5">
        <v>100</v>
      </c>
      <c r="I87" s="5">
        <v>100</v>
      </c>
      <c r="J87" s="5">
        <v>100</v>
      </c>
      <c r="K87" s="5">
        <v>100</v>
      </c>
      <c r="L87" s="5">
        <v>50</v>
      </c>
      <c r="M87" s="5">
        <v>100</v>
      </c>
      <c r="N87" s="5">
        <v>100</v>
      </c>
      <c r="O87" s="5">
        <v>100</v>
      </c>
      <c r="P87" s="5">
        <v>100</v>
      </c>
      <c r="Q87" s="5">
        <v>100</v>
      </c>
      <c r="R87" s="5">
        <v>50</v>
      </c>
      <c r="S87" s="5">
        <v>80</v>
      </c>
      <c r="T87" s="5">
        <v>47</v>
      </c>
      <c r="U87" s="5">
        <v>30</v>
      </c>
      <c r="V87" s="5">
        <v>0</v>
      </c>
      <c r="W87" s="5">
        <v>55.000000000000007</v>
      </c>
      <c r="X87" s="34">
        <f t="shared" si="5"/>
        <v>74.599999999999994</v>
      </c>
      <c r="Y87" s="34">
        <f t="shared" si="6"/>
        <v>76</v>
      </c>
      <c r="Z87" s="34">
        <f t="shared" si="7"/>
        <v>90</v>
      </c>
      <c r="AA87" s="34">
        <f t="shared" si="8"/>
        <v>88.333333333333329</v>
      </c>
      <c r="AB87" s="34">
        <f t="shared" si="9"/>
        <v>33</v>
      </c>
      <c r="AC87" s="245" t="str">
        <f>VLOOKUP($A87,'Country characteristics'!$A:$CQ,28,0)</f>
        <v>Latin America &amp; Caribbean</v>
      </c>
      <c r="AD87" s="245" t="str">
        <f>VLOOKUP($A87,'Country characteristics'!$A:$CQ,87,0)</f>
        <v>Latin America and the Caribbean</v>
      </c>
      <c r="AE87" s="245">
        <f>VLOOKUP($A87,'Country characteristics'!$A:$CQ,92,0)</f>
        <v>0</v>
      </c>
      <c r="AF87" s="245">
        <f>VLOOKUP($A87,'Country characteristics'!$A:$CQ,91,0)</f>
        <v>0</v>
      </c>
      <c r="AG87" s="245">
        <f>VLOOKUP($A87,'Country characteristics'!$A:$CQ,88,0)</f>
        <v>0</v>
      </c>
      <c r="AH87" s="245">
        <f>VLOOKUP($A87,'Country characteristics'!$A:$CQ,93,0)</f>
        <v>0</v>
      </c>
      <c r="AI87" s="245">
        <f>VLOOKUP($A87,'Country characteristics'!$A:$CQ,89,0)</f>
        <v>0</v>
      </c>
      <c r="AJ87" s="245">
        <f>VLOOKUP($A87,'Country characteristics'!$A:$CQ,90,0)</f>
        <v>0</v>
      </c>
      <c r="AK87" s="245">
        <f>VLOOKUP($A87,'Country characteristics'!$A:$CQ,94,0)</f>
        <v>0</v>
      </c>
      <c r="AL87" s="245">
        <f>VLOOKUP($A87,'Country characteristics'!$A:$CQ,95,0)</f>
        <v>1</v>
      </c>
      <c r="AM87" s="245">
        <f>VLOOKUP($A87,'Country characteristics'!$A:$CR,96,0)</f>
        <v>0</v>
      </c>
    </row>
    <row r="88" spans="1:39">
      <c r="A88" s="37" t="s">
        <v>62</v>
      </c>
      <c r="B88" s="37" t="s">
        <v>63</v>
      </c>
      <c r="C88" s="38" t="s">
        <v>64</v>
      </c>
      <c r="D88" s="5">
        <v>47</v>
      </c>
      <c r="E88" s="5">
        <v>100</v>
      </c>
      <c r="F88" s="5">
        <v>65</v>
      </c>
      <c r="G88" s="5">
        <v>100</v>
      </c>
      <c r="H88" s="5">
        <v>65</v>
      </c>
      <c r="I88" s="5">
        <v>85</v>
      </c>
      <c r="J88" s="5">
        <v>50</v>
      </c>
      <c r="K88" s="5">
        <v>50</v>
      </c>
      <c r="L88" s="5">
        <v>100</v>
      </c>
      <c r="M88" s="5">
        <v>75</v>
      </c>
      <c r="N88" s="5">
        <v>52.5</v>
      </c>
      <c r="O88" s="5">
        <v>75</v>
      </c>
      <c r="P88" s="5">
        <v>100</v>
      </c>
      <c r="Q88" s="5">
        <v>87.5</v>
      </c>
      <c r="R88" s="5">
        <v>75</v>
      </c>
      <c r="S88" s="5">
        <v>50</v>
      </c>
      <c r="T88" s="5">
        <v>41</v>
      </c>
      <c r="U88" s="5">
        <v>0</v>
      </c>
      <c r="V88" s="5">
        <v>0</v>
      </c>
      <c r="W88" s="5">
        <v>17</v>
      </c>
      <c r="X88" s="34">
        <f t="shared" si="5"/>
        <v>61.75</v>
      </c>
      <c r="Y88" s="34">
        <f t="shared" si="6"/>
        <v>75.400000000000006</v>
      </c>
      <c r="Z88" s="34">
        <f t="shared" si="7"/>
        <v>72</v>
      </c>
      <c r="AA88" s="34">
        <f t="shared" si="8"/>
        <v>73.333333333333329</v>
      </c>
      <c r="AB88" s="34">
        <f t="shared" si="9"/>
        <v>14.5</v>
      </c>
      <c r="AC88" s="245" t="str">
        <f>VLOOKUP($A88,'Country characteristics'!$A:$CQ,28,0)</f>
        <v>Middle East &amp; North Africa</v>
      </c>
      <c r="AD88" s="245" t="str">
        <f>VLOOKUP($A88,'Country characteristics'!$A:$CQ,87,0)</f>
        <v>Europe</v>
      </c>
      <c r="AE88" s="245">
        <f>VLOOKUP($A88,'Country characteristics'!$A:$CQ,92,0)</f>
        <v>0</v>
      </c>
      <c r="AF88" s="245">
        <f>VLOOKUP($A88,'Country characteristics'!$A:$CQ,91,0)</f>
        <v>1</v>
      </c>
      <c r="AG88" s="245">
        <f>VLOOKUP($A88,'Country characteristics'!$A:$CQ,88,0)</f>
        <v>0</v>
      </c>
      <c r="AH88" s="245">
        <f>VLOOKUP($A88,'Country characteristics'!$A:$CQ,93,0)</f>
        <v>0</v>
      </c>
      <c r="AI88" s="245">
        <f>VLOOKUP($A88,'Country characteristics'!$A:$CQ,89,0)</f>
        <v>0</v>
      </c>
      <c r="AJ88" s="245">
        <f>VLOOKUP($A88,'Country characteristics'!$A:$CQ,90,0)</f>
        <v>0</v>
      </c>
      <c r="AK88" s="245">
        <f>VLOOKUP($A88,'Country characteristics'!$A:$CQ,94,0)</f>
        <v>0</v>
      </c>
      <c r="AL88" s="245">
        <f>VLOOKUP($A88,'Country characteristics'!$A:$CQ,95,0)</f>
        <v>0</v>
      </c>
      <c r="AM88" s="245">
        <f>VLOOKUP($A88,'Country characteristics'!$A:$CR,96,0)</f>
        <v>0</v>
      </c>
    </row>
    <row r="89" spans="1:39">
      <c r="A89" s="37" t="s">
        <v>161</v>
      </c>
      <c r="B89" s="37" t="s">
        <v>162</v>
      </c>
      <c r="C89" s="38" t="s">
        <v>163</v>
      </c>
      <c r="D89" s="5">
        <v>54</v>
      </c>
      <c r="E89" s="5">
        <v>100</v>
      </c>
      <c r="F89" s="5">
        <v>100</v>
      </c>
      <c r="G89" s="5">
        <v>100</v>
      </c>
      <c r="H89" s="5">
        <v>100</v>
      </c>
      <c r="I89" s="5">
        <v>100</v>
      </c>
      <c r="J89" s="5">
        <v>100</v>
      </c>
      <c r="K89" s="5">
        <v>100</v>
      </c>
      <c r="L89" s="5">
        <v>75</v>
      </c>
      <c r="M89" s="5">
        <v>100</v>
      </c>
      <c r="N89" s="5">
        <v>50</v>
      </c>
      <c r="O89" s="5">
        <v>75</v>
      </c>
      <c r="P89" s="5">
        <v>100</v>
      </c>
      <c r="Q89" s="5">
        <v>100</v>
      </c>
      <c r="R89" s="5">
        <v>50</v>
      </c>
      <c r="S89" s="5">
        <v>50</v>
      </c>
      <c r="T89" s="5">
        <v>54</v>
      </c>
      <c r="U89" s="5">
        <v>2</v>
      </c>
      <c r="V89" s="5">
        <v>0</v>
      </c>
      <c r="W89" s="5">
        <v>20.5</v>
      </c>
      <c r="X89" s="34">
        <f t="shared" si="5"/>
        <v>71.525000000000006</v>
      </c>
      <c r="Y89" s="34">
        <f t="shared" si="6"/>
        <v>90.8</v>
      </c>
      <c r="Z89" s="34">
        <f t="shared" si="7"/>
        <v>95</v>
      </c>
      <c r="AA89" s="34">
        <f t="shared" si="8"/>
        <v>70.833333333333329</v>
      </c>
      <c r="AB89" s="34">
        <f t="shared" si="9"/>
        <v>19.125</v>
      </c>
      <c r="AC89" s="245" t="str">
        <f>VLOOKUP($A89,'Country characteristics'!$A:$CQ,28,0)</f>
        <v>Sub-Saharan Africa</v>
      </c>
      <c r="AD89" s="245" t="str">
        <f>VLOOKUP($A89,'Country characteristics'!$A:$CQ,87,0)</f>
        <v>Africa</v>
      </c>
      <c r="AE89" s="245">
        <f>VLOOKUP($A89,'Country characteristics'!$A:$CQ,92,0)</f>
        <v>0</v>
      </c>
      <c r="AF89" s="245">
        <f>VLOOKUP($A89,'Country characteristics'!$A:$CQ,91,0)</f>
        <v>0</v>
      </c>
      <c r="AG89" s="245">
        <f>VLOOKUP($A89,'Country characteristics'!$A:$CQ,88,0)</f>
        <v>0</v>
      </c>
      <c r="AH89" s="245">
        <f>VLOOKUP($A89,'Country characteristics'!$A:$CQ,93,0)</f>
        <v>0</v>
      </c>
      <c r="AI89" s="245">
        <f>VLOOKUP($A89,'Country characteristics'!$A:$CQ,89,0)</f>
        <v>0</v>
      </c>
      <c r="AJ89" s="245">
        <f>VLOOKUP($A89,'Country characteristics'!$A:$CQ,90,0)</f>
        <v>0</v>
      </c>
      <c r="AK89" s="245">
        <f>VLOOKUP($A89,'Country characteristics'!$A:$CQ,94,0)</f>
        <v>0</v>
      </c>
      <c r="AL89" s="245">
        <f>VLOOKUP($A89,'Country characteristics'!$A:$CQ,95,0)</f>
        <v>0</v>
      </c>
      <c r="AM89" s="245">
        <f>VLOOKUP($A89,'Country characteristics'!$A:$CR,96,0)</f>
        <v>1</v>
      </c>
    </row>
    <row r="90" spans="1:39">
      <c r="A90" s="37" t="s">
        <v>230</v>
      </c>
      <c r="B90" s="37" t="s">
        <v>231</v>
      </c>
      <c r="C90" s="38" t="s">
        <v>232</v>
      </c>
      <c r="D90" s="5">
        <v>80</v>
      </c>
      <c r="E90" s="5">
        <v>25</v>
      </c>
      <c r="F90" s="5">
        <v>90</v>
      </c>
      <c r="G90" s="5">
        <v>50</v>
      </c>
      <c r="H90" s="5">
        <v>100</v>
      </c>
      <c r="I90" s="5">
        <v>100</v>
      </c>
      <c r="J90" s="5">
        <v>100</v>
      </c>
      <c r="K90" s="5">
        <v>100</v>
      </c>
      <c r="L90" s="5">
        <v>50</v>
      </c>
      <c r="M90" s="5">
        <v>100</v>
      </c>
      <c r="N90" s="5">
        <v>75</v>
      </c>
      <c r="O90" s="5">
        <v>75</v>
      </c>
      <c r="P90" s="5">
        <v>100</v>
      </c>
      <c r="Q90" s="5">
        <v>100</v>
      </c>
      <c r="R90" s="5">
        <v>25</v>
      </c>
      <c r="S90" s="5">
        <v>80</v>
      </c>
      <c r="T90" s="5">
        <v>91</v>
      </c>
      <c r="U90" s="5">
        <v>100</v>
      </c>
      <c r="V90" s="5">
        <v>100</v>
      </c>
      <c r="W90" s="5">
        <v>55.500000000000007</v>
      </c>
      <c r="X90" s="34">
        <f t="shared" si="5"/>
        <v>79.825000000000003</v>
      </c>
      <c r="Y90" s="34">
        <f t="shared" si="6"/>
        <v>69</v>
      </c>
      <c r="Z90" s="34">
        <f t="shared" si="7"/>
        <v>90</v>
      </c>
      <c r="AA90" s="34">
        <f t="shared" si="8"/>
        <v>75.833333333333329</v>
      </c>
      <c r="AB90" s="34">
        <f t="shared" si="9"/>
        <v>86.625</v>
      </c>
      <c r="AC90" s="245" t="str">
        <f>VLOOKUP($A90,'Country characteristics'!$A:$CQ,28,0)</f>
        <v>South Asia</v>
      </c>
      <c r="AD90" s="245" t="str">
        <f>VLOOKUP($A90,'Country characteristics'!$A:$CQ,87,0)</f>
        <v>Asia</v>
      </c>
      <c r="AE90" s="245">
        <f>VLOOKUP($A90,'Country characteristics'!$A:$CQ,92,0)</f>
        <v>0</v>
      </c>
      <c r="AF90" s="245">
        <f>VLOOKUP($A90,'Country characteristics'!$A:$CQ,91,0)</f>
        <v>0</v>
      </c>
      <c r="AG90" s="245">
        <f>VLOOKUP($A90,'Country characteristics'!$A:$CQ,88,0)</f>
        <v>0</v>
      </c>
      <c r="AH90" s="245">
        <f>VLOOKUP($A90,'Country characteristics'!$A:$CQ,93,0)</f>
        <v>0</v>
      </c>
      <c r="AI90" s="245">
        <f>VLOOKUP($A90,'Country characteristics'!$A:$CQ,89,0)</f>
        <v>0</v>
      </c>
      <c r="AJ90" s="245">
        <f>VLOOKUP($A90,'Country characteristics'!$A:$CQ,90,0)</f>
        <v>0</v>
      </c>
      <c r="AK90" s="245">
        <f>VLOOKUP($A90,'Country characteristics'!$A:$CQ,94,0)</f>
        <v>0</v>
      </c>
      <c r="AL90" s="245">
        <f>VLOOKUP($A90,'Country characteristics'!$A:$CQ,95,0)</f>
        <v>0</v>
      </c>
      <c r="AM90" s="245">
        <f>VLOOKUP($A90,'Country characteristics'!$A:$CR,96,0)</f>
        <v>0</v>
      </c>
    </row>
    <row r="91" spans="1:39">
      <c r="A91" s="37" t="s">
        <v>248</v>
      </c>
      <c r="B91" s="37" t="s">
        <v>249</v>
      </c>
      <c r="C91" s="38" t="s">
        <v>250</v>
      </c>
      <c r="D91" s="5">
        <v>50</v>
      </c>
      <c r="E91" s="5">
        <v>50</v>
      </c>
      <c r="F91" s="5">
        <v>100</v>
      </c>
      <c r="G91" s="5">
        <v>50</v>
      </c>
      <c r="H91" s="5">
        <v>100</v>
      </c>
      <c r="I91" s="5">
        <v>100</v>
      </c>
      <c r="J91" s="5">
        <v>100</v>
      </c>
      <c r="K91" s="5">
        <v>100</v>
      </c>
      <c r="L91" s="5">
        <v>100</v>
      </c>
      <c r="M91" s="5">
        <v>50</v>
      </c>
      <c r="N91" s="5">
        <v>52.5</v>
      </c>
      <c r="O91" s="5">
        <v>0</v>
      </c>
      <c r="P91" s="5">
        <v>0</v>
      </c>
      <c r="Q91" s="5">
        <v>75</v>
      </c>
      <c r="R91" s="5">
        <v>25</v>
      </c>
      <c r="S91" s="5">
        <v>30</v>
      </c>
      <c r="T91" s="5">
        <v>48</v>
      </c>
      <c r="U91" s="5">
        <v>1</v>
      </c>
      <c r="V91" s="5">
        <v>0</v>
      </c>
      <c r="W91" s="5">
        <v>23.5</v>
      </c>
      <c r="X91" s="34">
        <f t="shared" si="5"/>
        <v>52.75</v>
      </c>
      <c r="Y91" s="34">
        <f t="shared" si="6"/>
        <v>70</v>
      </c>
      <c r="Z91" s="34">
        <f t="shared" si="7"/>
        <v>90</v>
      </c>
      <c r="AA91" s="34">
        <f t="shared" si="8"/>
        <v>30.416666666666668</v>
      </c>
      <c r="AB91" s="34">
        <f t="shared" si="9"/>
        <v>18.125</v>
      </c>
      <c r="AC91" s="245" t="str">
        <f>VLOOKUP($A91,'Country characteristics'!$A:$CQ,28,0)</f>
        <v>Latin America &amp; Caribbean</v>
      </c>
      <c r="AD91" s="245" t="str">
        <f>VLOOKUP($A91,'Country characteristics'!$A:$CQ,87,0)</f>
        <v>Latin America and the Caribbean</v>
      </c>
      <c r="AE91" s="245">
        <f>VLOOKUP($A91,'Country characteristics'!$A:$CQ,92,0)</f>
        <v>1</v>
      </c>
      <c r="AF91" s="245">
        <f>VLOOKUP($A91,'Country characteristics'!$A:$CQ,91,0)</f>
        <v>0</v>
      </c>
      <c r="AG91" s="245">
        <f>VLOOKUP($A91,'Country characteristics'!$A:$CQ,88,0)</f>
        <v>0</v>
      </c>
      <c r="AH91" s="245">
        <f>VLOOKUP($A91,'Country characteristics'!$A:$CQ,93,0)</f>
        <v>1</v>
      </c>
      <c r="AI91" s="245">
        <f>VLOOKUP($A91,'Country characteristics'!$A:$CQ,89,0)</f>
        <v>1</v>
      </c>
      <c r="AJ91" s="245">
        <f>VLOOKUP($A91,'Country characteristics'!$A:$CQ,90,0)</f>
        <v>0</v>
      </c>
      <c r="AK91" s="245">
        <f>VLOOKUP($A91,'Country characteristics'!$A:$CQ,94,0)</f>
        <v>1</v>
      </c>
      <c r="AL91" s="245">
        <f>VLOOKUP($A91,'Country characteristics'!$A:$CQ,95,0)</f>
        <v>0</v>
      </c>
      <c r="AM91" s="245">
        <f>VLOOKUP($A91,'Country characteristics'!$A:$CR,96,0)</f>
        <v>0</v>
      </c>
    </row>
    <row r="92" spans="1:39">
      <c r="A92" s="37" t="s">
        <v>104</v>
      </c>
      <c r="B92" s="37" t="s">
        <v>105</v>
      </c>
      <c r="C92" s="38" t="s">
        <v>106</v>
      </c>
      <c r="D92" s="5">
        <v>37</v>
      </c>
      <c r="E92" s="5">
        <v>100</v>
      </c>
      <c r="F92" s="5">
        <v>100</v>
      </c>
      <c r="G92" s="5">
        <v>100</v>
      </c>
      <c r="H92" s="5">
        <v>100</v>
      </c>
      <c r="I92" s="5">
        <v>100</v>
      </c>
      <c r="J92" s="5">
        <v>100</v>
      </c>
      <c r="K92" s="5">
        <v>100</v>
      </c>
      <c r="L92" s="5">
        <v>100</v>
      </c>
      <c r="M92" s="5">
        <v>100</v>
      </c>
      <c r="N92" s="5">
        <v>50</v>
      </c>
      <c r="O92" s="5">
        <v>75</v>
      </c>
      <c r="P92" s="5">
        <v>100</v>
      </c>
      <c r="Q92" s="5">
        <v>75</v>
      </c>
      <c r="R92" s="5">
        <v>75</v>
      </c>
      <c r="S92" s="5">
        <v>30</v>
      </c>
      <c r="T92" s="5">
        <v>26</v>
      </c>
      <c r="U92" s="5">
        <v>2</v>
      </c>
      <c r="V92" s="5">
        <v>0</v>
      </c>
      <c r="W92" s="5">
        <v>20.5</v>
      </c>
      <c r="X92" s="34">
        <f t="shared" si="5"/>
        <v>69.525000000000006</v>
      </c>
      <c r="Y92" s="34">
        <f t="shared" si="6"/>
        <v>87.4</v>
      </c>
      <c r="Z92" s="34">
        <f t="shared" si="7"/>
        <v>100</v>
      </c>
      <c r="AA92" s="34">
        <f t="shared" si="8"/>
        <v>67.5</v>
      </c>
      <c r="AB92" s="34">
        <f t="shared" si="9"/>
        <v>12.125</v>
      </c>
      <c r="AC92" s="245" t="str">
        <f>VLOOKUP($A92,'Country characteristics'!$A:$CQ,28,0)</f>
        <v>East Asia &amp; Pacific</v>
      </c>
      <c r="AD92" s="245" t="str">
        <f>VLOOKUP($A92,'Country characteristics'!$A:$CQ,87,0)</f>
        <v>Asia</v>
      </c>
      <c r="AE92" s="245">
        <f>VLOOKUP($A92,'Country characteristics'!$A:$CQ,92,0)</f>
        <v>0</v>
      </c>
      <c r="AF92" s="245">
        <f>VLOOKUP($A92,'Country characteristics'!$A:$CQ,91,0)</f>
        <v>0</v>
      </c>
      <c r="AG92" s="245">
        <f>VLOOKUP($A92,'Country characteristics'!$A:$CQ,88,0)</f>
        <v>0</v>
      </c>
      <c r="AH92" s="245">
        <f>VLOOKUP($A92,'Country characteristics'!$A:$CQ,93,0)</f>
        <v>0</v>
      </c>
      <c r="AI92" s="245">
        <f>VLOOKUP($A92,'Country characteristics'!$A:$CQ,89,0)</f>
        <v>0</v>
      </c>
      <c r="AJ92" s="245">
        <f>VLOOKUP($A92,'Country characteristics'!$A:$CQ,90,0)</f>
        <v>1</v>
      </c>
      <c r="AK92" s="245">
        <f>VLOOKUP($A92,'Country characteristics'!$A:$CQ,94,0)</f>
        <v>0</v>
      </c>
      <c r="AL92" s="245">
        <f>VLOOKUP($A92,'Country characteristics'!$A:$CQ,95,0)</f>
        <v>0</v>
      </c>
      <c r="AM92" s="245">
        <f>VLOOKUP($A92,'Country characteristics'!$A:$CR,96,0)</f>
        <v>0</v>
      </c>
    </row>
    <row r="93" spans="1:39">
      <c r="A93" s="37" t="s">
        <v>110</v>
      </c>
      <c r="B93" s="37" t="s">
        <v>111</v>
      </c>
      <c r="C93" s="38" t="s">
        <v>112</v>
      </c>
      <c r="D93" s="5">
        <v>33</v>
      </c>
      <c r="E93" s="5">
        <v>50</v>
      </c>
      <c r="F93" s="5">
        <v>100</v>
      </c>
      <c r="G93" s="5">
        <v>50</v>
      </c>
      <c r="H93" s="5">
        <v>100</v>
      </c>
      <c r="I93" s="5">
        <v>100</v>
      </c>
      <c r="J93" s="5">
        <v>100</v>
      </c>
      <c r="K93" s="5">
        <v>100</v>
      </c>
      <c r="L93" s="5">
        <v>75</v>
      </c>
      <c r="M93" s="5">
        <v>100</v>
      </c>
      <c r="N93" s="5">
        <v>87.5</v>
      </c>
      <c r="O93" s="5">
        <v>75</v>
      </c>
      <c r="P93" s="5">
        <v>100</v>
      </c>
      <c r="Q93" s="5">
        <v>100</v>
      </c>
      <c r="R93" s="5">
        <v>25</v>
      </c>
      <c r="S93" s="5">
        <v>60</v>
      </c>
      <c r="T93" s="5">
        <v>71</v>
      </c>
      <c r="U93" s="5">
        <v>50</v>
      </c>
      <c r="V93" s="5">
        <v>0</v>
      </c>
      <c r="W93" s="5">
        <v>26.5</v>
      </c>
      <c r="X93" s="34">
        <f t="shared" si="5"/>
        <v>70.150000000000006</v>
      </c>
      <c r="Y93" s="34">
        <f t="shared" si="6"/>
        <v>66.599999999999994</v>
      </c>
      <c r="Z93" s="34">
        <f t="shared" si="7"/>
        <v>95</v>
      </c>
      <c r="AA93" s="34">
        <f t="shared" si="8"/>
        <v>74.583333333333329</v>
      </c>
      <c r="AB93" s="34">
        <f t="shared" si="9"/>
        <v>36.875</v>
      </c>
      <c r="AC93" s="245" t="str">
        <f>VLOOKUP($A93,'Country characteristics'!$A:$CQ,28,0)</f>
        <v>Sub-Saharan Africa</v>
      </c>
      <c r="AD93" s="245" t="str">
        <f>VLOOKUP($A93,'Country characteristics'!$A:$CQ,87,0)</f>
        <v>Africa</v>
      </c>
      <c r="AE93" s="245">
        <f>VLOOKUP($A93,'Country characteristics'!$A:$CQ,92,0)</f>
        <v>0</v>
      </c>
      <c r="AF93" s="245">
        <f>VLOOKUP($A93,'Country characteristics'!$A:$CQ,91,0)</f>
        <v>0</v>
      </c>
      <c r="AG93" s="245">
        <f>VLOOKUP($A93,'Country characteristics'!$A:$CQ,88,0)</f>
        <v>0</v>
      </c>
      <c r="AH93" s="245">
        <f>VLOOKUP($A93,'Country characteristics'!$A:$CQ,93,0)</f>
        <v>0</v>
      </c>
      <c r="AI93" s="245">
        <f>VLOOKUP($A93,'Country characteristics'!$A:$CQ,89,0)</f>
        <v>1</v>
      </c>
      <c r="AJ93" s="245">
        <f>VLOOKUP($A93,'Country characteristics'!$A:$CQ,90,0)</f>
        <v>1</v>
      </c>
      <c r="AK93" s="245">
        <f>VLOOKUP($A93,'Country characteristics'!$A:$CQ,94,0)</f>
        <v>0</v>
      </c>
      <c r="AL93" s="245">
        <f>VLOOKUP($A93,'Country characteristics'!$A:$CQ,95,0)</f>
        <v>0</v>
      </c>
      <c r="AM93" s="245">
        <f>VLOOKUP($A93,'Country characteristics'!$A:$CR,96,0)</f>
        <v>0</v>
      </c>
    </row>
    <row r="94" spans="1:39">
      <c r="A94" s="37" t="s">
        <v>32</v>
      </c>
      <c r="B94" s="37" t="s">
        <v>33</v>
      </c>
      <c r="C94" s="38" t="s">
        <v>34</v>
      </c>
      <c r="D94" s="5">
        <v>50</v>
      </c>
      <c r="E94" s="5">
        <v>100</v>
      </c>
      <c r="F94" s="5">
        <v>100</v>
      </c>
      <c r="G94" s="5">
        <v>95</v>
      </c>
      <c r="H94" s="5">
        <v>100</v>
      </c>
      <c r="I94" s="5">
        <v>100</v>
      </c>
      <c r="J94" s="5">
        <v>100</v>
      </c>
      <c r="K94" s="5">
        <v>50</v>
      </c>
      <c r="L94" s="5">
        <v>87.5</v>
      </c>
      <c r="M94" s="5">
        <v>75</v>
      </c>
      <c r="N94" s="5">
        <v>40</v>
      </c>
      <c r="O94" s="5">
        <v>75</v>
      </c>
      <c r="P94" s="5">
        <v>100</v>
      </c>
      <c r="Q94" s="5">
        <v>100</v>
      </c>
      <c r="R94" s="5">
        <v>75</v>
      </c>
      <c r="S94" s="5">
        <v>30</v>
      </c>
      <c r="T94" s="5">
        <v>44</v>
      </c>
      <c r="U94" s="5">
        <v>0</v>
      </c>
      <c r="V94" s="5">
        <v>0</v>
      </c>
      <c r="W94" s="5">
        <v>26.5</v>
      </c>
      <c r="X94" s="34">
        <f t="shared" si="5"/>
        <v>67.400000000000006</v>
      </c>
      <c r="Y94" s="34">
        <f t="shared" si="6"/>
        <v>89</v>
      </c>
      <c r="Z94" s="34">
        <f t="shared" si="7"/>
        <v>82.5</v>
      </c>
      <c r="AA94" s="34">
        <f t="shared" si="8"/>
        <v>70</v>
      </c>
      <c r="AB94" s="34">
        <f t="shared" si="9"/>
        <v>17.625</v>
      </c>
      <c r="AC94" s="245" t="str">
        <f>VLOOKUP($A94,'Country characteristics'!$A:$CQ,28,0)</f>
        <v>Europe &amp; Central Asia</v>
      </c>
      <c r="AD94" s="245" t="str">
        <f>VLOOKUP($A94,'Country characteristics'!$A:$CQ,87,0)</f>
        <v>Europe</v>
      </c>
      <c r="AE94" s="245">
        <f>VLOOKUP($A94,'Country characteristics'!$A:$CQ,92,0)</f>
        <v>1</v>
      </c>
      <c r="AF94" s="245">
        <f>VLOOKUP($A94,'Country characteristics'!$A:$CQ,91,0)</f>
        <v>1</v>
      </c>
      <c r="AG94" s="245">
        <f>VLOOKUP($A94,'Country characteristics'!$A:$CQ,88,0)</f>
        <v>0</v>
      </c>
      <c r="AH94" s="245">
        <f>VLOOKUP($A94,'Country characteristics'!$A:$CQ,93,0)</f>
        <v>0</v>
      </c>
      <c r="AI94" s="245">
        <f>VLOOKUP($A94,'Country characteristics'!$A:$CQ,89,0)</f>
        <v>0</v>
      </c>
      <c r="AJ94" s="245">
        <f>VLOOKUP($A94,'Country characteristics'!$A:$CQ,90,0)</f>
        <v>0</v>
      </c>
      <c r="AK94" s="245">
        <f>VLOOKUP($A94,'Country characteristics'!$A:$CQ,94,0)</f>
        <v>0</v>
      </c>
      <c r="AL94" s="245">
        <f>VLOOKUP($A94,'Country characteristics'!$A:$CQ,95,0)</f>
        <v>0</v>
      </c>
      <c r="AM94" s="245">
        <f>VLOOKUP($A94,'Country characteristics'!$A:$CR,96,0)</f>
        <v>0</v>
      </c>
    </row>
    <row r="95" spans="1:39">
      <c r="A95" s="37" t="s">
        <v>221</v>
      </c>
      <c r="B95" s="37" t="s">
        <v>222</v>
      </c>
      <c r="C95" s="38" t="s">
        <v>223</v>
      </c>
      <c r="D95" s="5">
        <v>7.0000000000000009</v>
      </c>
      <c r="E95" s="5">
        <v>50</v>
      </c>
      <c r="F95" s="5">
        <v>65</v>
      </c>
      <c r="G95" s="5">
        <v>50</v>
      </c>
      <c r="H95" s="5">
        <v>50</v>
      </c>
      <c r="I95" s="5">
        <v>85</v>
      </c>
      <c r="J95" s="5">
        <v>0</v>
      </c>
      <c r="K95" s="5">
        <v>100</v>
      </c>
      <c r="L95" s="5">
        <v>100</v>
      </c>
      <c r="M95" s="5">
        <v>100</v>
      </c>
      <c r="N95" s="5">
        <v>62.5</v>
      </c>
      <c r="O95" s="5">
        <v>0</v>
      </c>
      <c r="P95" s="5">
        <v>40</v>
      </c>
      <c r="Q95" s="5">
        <v>75</v>
      </c>
      <c r="R95" s="5">
        <v>25</v>
      </c>
      <c r="S95" s="5">
        <v>30</v>
      </c>
      <c r="T95" s="5">
        <v>28.000000000000004</v>
      </c>
      <c r="U95" s="5">
        <v>1</v>
      </c>
      <c r="V95" s="5">
        <v>0</v>
      </c>
      <c r="W95" s="5">
        <v>17.5</v>
      </c>
      <c r="X95" s="34">
        <f t="shared" si="5"/>
        <v>44.3</v>
      </c>
      <c r="Y95" s="34">
        <f t="shared" si="6"/>
        <v>44.4</v>
      </c>
      <c r="Z95" s="34">
        <f t="shared" si="7"/>
        <v>77</v>
      </c>
      <c r="AA95" s="34">
        <f t="shared" si="8"/>
        <v>38.75</v>
      </c>
      <c r="AB95" s="34">
        <f t="shared" si="9"/>
        <v>11.625</v>
      </c>
      <c r="AC95" s="245" t="str">
        <f>VLOOKUP($A95,'Country characteristics'!$A:$CQ,28,0)</f>
        <v>Europe &amp; Central Asia</v>
      </c>
      <c r="AD95" s="245" t="str">
        <f>VLOOKUP($A95,'Country characteristics'!$A:$CQ,87,0)</f>
        <v>Europe</v>
      </c>
      <c r="AE95" s="245">
        <f>VLOOKUP($A95,'Country characteristics'!$A:$CQ,92,0)</f>
        <v>1</v>
      </c>
      <c r="AF95" s="245">
        <f>VLOOKUP($A95,'Country characteristics'!$A:$CQ,91,0)</f>
        <v>0</v>
      </c>
      <c r="AG95" s="245">
        <f>VLOOKUP($A95,'Country characteristics'!$A:$CQ,88,0)</f>
        <v>0</v>
      </c>
      <c r="AH95" s="245">
        <f>VLOOKUP($A95,'Country characteristics'!$A:$CQ,93,0)</f>
        <v>0</v>
      </c>
      <c r="AI95" s="245">
        <f>VLOOKUP($A95,'Country characteristics'!$A:$CQ,89,0)</f>
        <v>0</v>
      </c>
      <c r="AJ95" s="245">
        <f>VLOOKUP($A95,'Country characteristics'!$A:$CQ,90,0)</f>
        <v>0</v>
      </c>
      <c r="AK95" s="245">
        <f>VLOOKUP($A95,'Country characteristics'!$A:$CQ,94,0)</f>
        <v>0</v>
      </c>
      <c r="AL95" s="245">
        <f>VLOOKUP($A95,'Country characteristics'!$A:$CQ,95,0)</f>
        <v>0</v>
      </c>
      <c r="AM95" s="245">
        <f>VLOOKUP($A95,'Country characteristics'!$A:$CR,96,0)</f>
        <v>0</v>
      </c>
    </row>
    <row r="96" spans="1:39">
      <c r="A96" s="37" t="s">
        <v>401</v>
      </c>
      <c r="B96" s="37" t="s">
        <v>402</v>
      </c>
      <c r="C96" s="38" t="s">
        <v>403</v>
      </c>
      <c r="D96" s="5">
        <v>40</v>
      </c>
      <c r="E96" s="5">
        <v>37.5</v>
      </c>
      <c r="F96" s="5">
        <v>40</v>
      </c>
      <c r="G96" s="5">
        <v>50</v>
      </c>
      <c r="H96" s="5">
        <v>0</v>
      </c>
      <c r="I96" s="5">
        <v>100</v>
      </c>
      <c r="J96" s="5">
        <v>100</v>
      </c>
      <c r="K96" s="5">
        <v>100</v>
      </c>
      <c r="L96" s="5">
        <v>50</v>
      </c>
      <c r="M96" s="5">
        <v>100</v>
      </c>
      <c r="N96" s="5">
        <v>75</v>
      </c>
      <c r="O96" s="5">
        <v>75</v>
      </c>
      <c r="P96" s="5">
        <v>100</v>
      </c>
      <c r="Q96" s="5">
        <v>100</v>
      </c>
      <c r="R96" s="5">
        <v>25</v>
      </c>
      <c r="S96" s="5">
        <v>100</v>
      </c>
      <c r="T96" s="5">
        <v>56.999999999999993</v>
      </c>
      <c r="U96" s="5">
        <v>26</v>
      </c>
      <c r="V96" s="5">
        <v>0</v>
      </c>
      <c r="W96" s="5">
        <v>23.5</v>
      </c>
      <c r="X96" s="34">
        <f t="shared" si="5"/>
        <v>59.95</v>
      </c>
      <c r="Y96" s="34">
        <f t="shared" si="6"/>
        <v>33.5</v>
      </c>
      <c r="Z96" s="34">
        <f t="shared" si="7"/>
        <v>90</v>
      </c>
      <c r="AA96" s="34">
        <f t="shared" si="8"/>
        <v>79.166666666666671</v>
      </c>
      <c r="AB96" s="34">
        <f t="shared" si="9"/>
        <v>26.625</v>
      </c>
      <c r="AC96" s="245" t="str">
        <f>VLOOKUP($A96,'Country characteristics'!$A:$CQ,28,0)</f>
        <v>East Asia &amp; Pacific</v>
      </c>
      <c r="AD96" s="245" t="str">
        <f>VLOOKUP($A96,'Country characteristics'!$A:$CQ,87,0)</f>
        <v>Oceania</v>
      </c>
      <c r="AE96" s="245">
        <f>VLOOKUP($A96,'Country characteristics'!$A:$CQ,92,0)</f>
        <v>0</v>
      </c>
      <c r="AF96" s="245">
        <f>VLOOKUP($A96,'Country characteristics'!$A:$CQ,91,0)</f>
        <v>0</v>
      </c>
      <c r="AG96" s="245">
        <f>VLOOKUP($A96,'Country characteristics'!$A:$CQ,88,0)</f>
        <v>0</v>
      </c>
      <c r="AH96" s="245">
        <f>VLOOKUP($A96,'Country characteristics'!$A:$CQ,93,0)</f>
        <v>0</v>
      </c>
      <c r="AI96" s="245">
        <f>VLOOKUP($A96,'Country characteristics'!$A:$CQ,89,0)</f>
        <v>0</v>
      </c>
      <c r="AJ96" s="245">
        <f>VLOOKUP($A96,'Country characteristics'!$A:$CQ,90,0)</f>
        <v>0</v>
      </c>
      <c r="AK96" s="245">
        <f>VLOOKUP($A96,'Country characteristics'!$A:$CQ,94,0)</f>
        <v>0</v>
      </c>
      <c r="AL96" s="245">
        <f>VLOOKUP($A96,'Country characteristics'!$A:$CQ,95,0)</f>
        <v>0</v>
      </c>
      <c r="AM96" s="245">
        <f>VLOOKUP($A96,'Country characteristics'!$A:$CR,96,0)</f>
        <v>0</v>
      </c>
    </row>
    <row r="97" spans="1:39">
      <c r="A97" s="37" t="s">
        <v>179</v>
      </c>
      <c r="B97" s="37" t="s">
        <v>180</v>
      </c>
      <c r="C97" s="38" t="s">
        <v>181</v>
      </c>
      <c r="D97" s="5">
        <v>27</v>
      </c>
      <c r="E97" s="5">
        <v>50</v>
      </c>
      <c r="F97" s="5">
        <v>90</v>
      </c>
      <c r="G97" s="5">
        <v>50</v>
      </c>
      <c r="H97" s="5">
        <v>100</v>
      </c>
      <c r="I97" s="5">
        <v>80</v>
      </c>
      <c r="J97" s="5">
        <v>100</v>
      </c>
      <c r="K97" s="5">
        <v>100</v>
      </c>
      <c r="L97" s="5">
        <v>100</v>
      </c>
      <c r="M97" s="5">
        <v>100</v>
      </c>
      <c r="N97" s="5">
        <v>50</v>
      </c>
      <c r="O97" s="5">
        <v>75</v>
      </c>
      <c r="P97" s="5">
        <v>40</v>
      </c>
      <c r="Q97" s="5">
        <v>75</v>
      </c>
      <c r="R97" s="5">
        <v>25</v>
      </c>
      <c r="S97" s="5">
        <v>50</v>
      </c>
      <c r="T97" s="5">
        <v>56.000000000000007</v>
      </c>
      <c r="U97" s="5">
        <v>2</v>
      </c>
      <c r="V97" s="5">
        <v>0</v>
      </c>
      <c r="W97" s="5">
        <v>14.000000000000002</v>
      </c>
      <c r="X97" s="34">
        <f t="shared" si="5"/>
        <v>59.2</v>
      </c>
      <c r="Y97" s="34">
        <f t="shared" si="6"/>
        <v>63.4</v>
      </c>
      <c r="Z97" s="34">
        <f t="shared" si="7"/>
        <v>96</v>
      </c>
      <c r="AA97" s="34">
        <f t="shared" si="8"/>
        <v>52.5</v>
      </c>
      <c r="AB97" s="34">
        <f t="shared" si="9"/>
        <v>18.000000000000004</v>
      </c>
      <c r="AC97" s="245" t="str">
        <f>VLOOKUP($A97,'Country characteristics'!$A:$CQ,28,0)</f>
        <v>East Asia &amp; Pacific</v>
      </c>
      <c r="AD97" s="245" t="str">
        <f>VLOOKUP($A97,'Country characteristics'!$A:$CQ,87,0)</f>
        <v>Oceania</v>
      </c>
      <c r="AE97" s="245">
        <f>VLOOKUP($A97,'Country characteristics'!$A:$CQ,92,0)</f>
        <v>1</v>
      </c>
      <c r="AF97" s="245">
        <f>VLOOKUP($A97,'Country characteristics'!$A:$CQ,91,0)</f>
        <v>0</v>
      </c>
      <c r="AG97" s="245">
        <f>VLOOKUP($A97,'Country characteristics'!$A:$CQ,88,0)</f>
        <v>0</v>
      </c>
      <c r="AH97" s="245">
        <f>VLOOKUP($A97,'Country characteristics'!$A:$CQ,93,0)</f>
        <v>0</v>
      </c>
      <c r="AI97" s="245">
        <f>VLOOKUP($A97,'Country characteristics'!$A:$CQ,89,0)</f>
        <v>0</v>
      </c>
      <c r="AJ97" s="245">
        <f>VLOOKUP($A97,'Country characteristics'!$A:$CQ,90,0)</f>
        <v>0</v>
      </c>
      <c r="AK97" s="245">
        <f>VLOOKUP($A97,'Country characteristics'!$A:$CQ,94,0)</f>
        <v>0</v>
      </c>
      <c r="AL97" s="245">
        <f>VLOOKUP($A97,'Country characteristics'!$A:$CQ,95,0)</f>
        <v>0</v>
      </c>
      <c r="AM97" s="245">
        <f>VLOOKUP($A97,'Country characteristics'!$A:$CR,96,0)</f>
        <v>0</v>
      </c>
    </row>
    <row r="98" spans="1:39">
      <c r="A98" s="37" t="s">
        <v>53</v>
      </c>
      <c r="B98" s="37" t="s">
        <v>54</v>
      </c>
      <c r="C98" s="38" t="s">
        <v>55</v>
      </c>
      <c r="D98" s="5">
        <v>44</v>
      </c>
      <c r="E98" s="5">
        <v>100</v>
      </c>
      <c r="F98" s="5">
        <v>100</v>
      </c>
      <c r="G98" s="5">
        <v>100</v>
      </c>
      <c r="H98" s="5">
        <v>100</v>
      </c>
      <c r="I98" s="5">
        <v>100</v>
      </c>
      <c r="J98" s="5">
        <v>100</v>
      </c>
      <c r="K98" s="5">
        <v>100</v>
      </c>
      <c r="L98" s="5">
        <v>100</v>
      </c>
      <c r="M98" s="5">
        <v>100</v>
      </c>
      <c r="N98" s="5">
        <v>75</v>
      </c>
      <c r="O98" s="5">
        <v>75</v>
      </c>
      <c r="P98" s="5">
        <v>100</v>
      </c>
      <c r="Q98" s="5">
        <v>100</v>
      </c>
      <c r="R98" s="5">
        <v>50</v>
      </c>
      <c r="S98" s="5">
        <v>40</v>
      </c>
      <c r="T98" s="5">
        <v>33</v>
      </c>
      <c r="U98" s="5">
        <v>0</v>
      </c>
      <c r="V98" s="5">
        <v>0</v>
      </c>
      <c r="W98" s="5">
        <v>20.5</v>
      </c>
      <c r="X98" s="34">
        <f t="shared" si="5"/>
        <v>71.875</v>
      </c>
      <c r="Y98" s="34">
        <f t="shared" si="6"/>
        <v>88.8</v>
      </c>
      <c r="Z98" s="34">
        <f t="shared" si="7"/>
        <v>100</v>
      </c>
      <c r="AA98" s="34">
        <f t="shared" si="8"/>
        <v>73.333333333333329</v>
      </c>
      <c r="AB98" s="34">
        <f t="shared" si="9"/>
        <v>13.375</v>
      </c>
      <c r="AC98" s="245" t="str">
        <f>VLOOKUP($A98,'Country characteristics'!$A:$CQ,28,0)</f>
        <v>Latin America &amp; Caribbean</v>
      </c>
      <c r="AD98" s="245" t="str">
        <f>VLOOKUP($A98,'Country characteristics'!$A:$CQ,87,0)</f>
        <v>Latin America and the Caribbean</v>
      </c>
      <c r="AE98" s="245">
        <f>VLOOKUP($A98,'Country characteristics'!$A:$CQ,92,0)</f>
        <v>0</v>
      </c>
      <c r="AF98" s="245">
        <f>VLOOKUP($A98,'Country characteristics'!$A:$CQ,91,0)</f>
        <v>0</v>
      </c>
      <c r="AG98" s="245">
        <f>VLOOKUP($A98,'Country characteristics'!$A:$CQ,88,0)</f>
        <v>0</v>
      </c>
      <c r="AH98" s="245">
        <f>VLOOKUP($A98,'Country characteristics'!$A:$CQ,93,0)</f>
        <v>0</v>
      </c>
      <c r="AI98" s="245">
        <f>VLOOKUP($A98,'Country characteristics'!$A:$CQ,89,0)</f>
        <v>0</v>
      </c>
      <c r="AJ98" s="245">
        <f>VLOOKUP($A98,'Country characteristics'!$A:$CQ,90,0)</f>
        <v>1</v>
      </c>
      <c r="AK98" s="245">
        <f>VLOOKUP($A98,'Country characteristics'!$A:$CQ,94,0)</f>
        <v>1</v>
      </c>
      <c r="AL98" s="245">
        <f>VLOOKUP($A98,'Country characteristics'!$A:$CQ,95,0)</f>
        <v>0</v>
      </c>
      <c r="AM98" s="245">
        <f>VLOOKUP($A98,'Country characteristics'!$A:$CR,96,0)</f>
        <v>0</v>
      </c>
    </row>
    <row r="99" spans="1:39">
      <c r="A99" s="37" t="s">
        <v>311</v>
      </c>
      <c r="B99" s="37" t="s">
        <v>312</v>
      </c>
      <c r="C99" s="38" t="s">
        <v>313</v>
      </c>
      <c r="D99" s="5">
        <v>44</v>
      </c>
      <c r="E99" s="5">
        <v>25</v>
      </c>
      <c r="F99" s="5">
        <v>25</v>
      </c>
      <c r="G99" s="5">
        <v>50</v>
      </c>
      <c r="H99" s="5">
        <v>100</v>
      </c>
      <c r="I99" s="5">
        <v>100</v>
      </c>
      <c r="J99" s="5">
        <v>100</v>
      </c>
      <c r="K99" s="5">
        <v>100</v>
      </c>
      <c r="L99" s="5">
        <v>80</v>
      </c>
      <c r="M99" s="5">
        <v>100</v>
      </c>
      <c r="N99" s="5">
        <v>87.5</v>
      </c>
      <c r="O99" s="5">
        <v>0</v>
      </c>
      <c r="P99" s="5">
        <v>0</v>
      </c>
      <c r="Q99" s="5">
        <v>100</v>
      </c>
      <c r="R99" s="5">
        <v>25</v>
      </c>
      <c r="S99" s="5">
        <v>60</v>
      </c>
      <c r="T99" s="5">
        <v>33</v>
      </c>
      <c r="U99" s="5">
        <v>100</v>
      </c>
      <c r="V99" s="5">
        <v>0</v>
      </c>
      <c r="W99" s="5">
        <v>10.5</v>
      </c>
      <c r="X99" s="34">
        <f t="shared" si="5"/>
        <v>57</v>
      </c>
      <c r="Y99" s="34">
        <f t="shared" si="6"/>
        <v>48.8</v>
      </c>
      <c r="Z99" s="34">
        <f t="shared" si="7"/>
        <v>96</v>
      </c>
      <c r="AA99" s="34">
        <f t="shared" si="8"/>
        <v>45.416666666666664</v>
      </c>
      <c r="AB99" s="34">
        <f t="shared" si="9"/>
        <v>35.875</v>
      </c>
      <c r="AC99" s="245" t="str">
        <f>VLOOKUP($A99,'Country characteristics'!$A:$CQ,28,0)</f>
        <v>Latin America &amp; Caribbean</v>
      </c>
      <c r="AD99" s="245" t="str">
        <f>VLOOKUP($A99,'Country characteristics'!$A:$CQ,87,0)</f>
        <v>Latin America and the Caribbean</v>
      </c>
      <c r="AE99" s="245">
        <f>VLOOKUP($A99,'Country characteristics'!$A:$CQ,92,0)</f>
        <v>0</v>
      </c>
      <c r="AF99" s="245">
        <f>VLOOKUP($A99,'Country characteristics'!$A:$CQ,91,0)</f>
        <v>0</v>
      </c>
      <c r="AG99" s="245">
        <f>VLOOKUP($A99,'Country characteristics'!$A:$CQ,88,0)</f>
        <v>0</v>
      </c>
      <c r="AH99" s="245">
        <f>VLOOKUP($A99,'Country characteristics'!$A:$CQ,93,0)</f>
        <v>0</v>
      </c>
      <c r="AI99" s="245">
        <f>VLOOKUP($A99,'Country characteristics'!$A:$CQ,89,0)</f>
        <v>1</v>
      </c>
      <c r="AJ99" s="245">
        <f>VLOOKUP($A99,'Country characteristics'!$A:$CQ,90,0)</f>
        <v>1</v>
      </c>
      <c r="AK99" s="245">
        <f>VLOOKUP($A99,'Country characteristics'!$A:$CQ,94,0)</f>
        <v>1</v>
      </c>
      <c r="AL99" s="245">
        <f>VLOOKUP($A99,'Country characteristics'!$A:$CQ,95,0)</f>
        <v>0</v>
      </c>
      <c r="AM99" s="245">
        <f>VLOOKUP($A99,'Country characteristics'!$A:$CR,96,0)</f>
        <v>0</v>
      </c>
    </row>
    <row r="100" spans="1:39">
      <c r="A100" s="37" t="s">
        <v>188</v>
      </c>
      <c r="B100" s="37" t="s">
        <v>189</v>
      </c>
      <c r="C100" s="38" t="s">
        <v>190</v>
      </c>
      <c r="D100" s="5">
        <v>50</v>
      </c>
      <c r="E100" s="5">
        <v>50</v>
      </c>
      <c r="F100" s="5">
        <v>25</v>
      </c>
      <c r="G100" s="5">
        <v>50</v>
      </c>
      <c r="H100" s="5">
        <v>100</v>
      </c>
      <c r="I100" s="5">
        <v>100</v>
      </c>
      <c r="J100" s="5">
        <v>100</v>
      </c>
      <c r="K100" s="5">
        <v>100</v>
      </c>
      <c r="L100" s="5">
        <v>78.75</v>
      </c>
      <c r="M100" s="5">
        <v>100</v>
      </c>
      <c r="N100" s="5">
        <v>62.5</v>
      </c>
      <c r="O100" s="5">
        <v>75</v>
      </c>
      <c r="P100" s="5">
        <v>0</v>
      </c>
      <c r="Q100" s="5">
        <v>100</v>
      </c>
      <c r="R100" s="5">
        <v>25</v>
      </c>
      <c r="S100" s="5">
        <v>30</v>
      </c>
      <c r="T100" s="5">
        <v>57.999999999999993</v>
      </c>
      <c r="U100" s="5">
        <v>50</v>
      </c>
      <c r="V100" s="5">
        <v>73.150000000000006</v>
      </c>
      <c r="W100" s="5">
        <v>29.5</v>
      </c>
      <c r="X100" s="34">
        <f t="shared" si="5"/>
        <v>62.845000000000006</v>
      </c>
      <c r="Y100" s="34">
        <f t="shared" si="6"/>
        <v>55</v>
      </c>
      <c r="Z100" s="34">
        <f t="shared" si="7"/>
        <v>95.75</v>
      </c>
      <c r="AA100" s="34">
        <f t="shared" si="8"/>
        <v>48.75</v>
      </c>
      <c r="AB100" s="34">
        <f t="shared" si="9"/>
        <v>52.662500000000001</v>
      </c>
      <c r="AC100" s="245" t="str">
        <f>VLOOKUP($A100,'Country characteristics'!$A:$CQ,28,0)</f>
        <v>East Asia &amp; Pacific</v>
      </c>
      <c r="AD100" s="245" t="str">
        <f>VLOOKUP($A100,'Country characteristics'!$A:$CQ,87,0)</f>
        <v>Asia</v>
      </c>
      <c r="AE100" s="245">
        <f>VLOOKUP($A100,'Country characteristics'!$A:$CQ,92,0)</f>
        <v>0</v>
      </c>
      <c r="AF100" s="245">
        <f>VLOOKUP($A100,'Country characteristics'!$A:$CQ,91,0)</f>
        <v>0</v>
      </c>
      <c r="AG100" s="245">
        <f>VLOOKUP($A100,'Country characteristics'!$A:$CQ,88,0)</f>
        <v>0</v>
      </c>
      <c r="AH100" s="245">
        <f>VLOOKUP($A100,'Country characteristics'!$A:$CQ,93,0)</f>
        <v>0</v>
      </c>
      <c r="AI100" s="245">
        <f>VLOOKUP($A100,'Country characteristics'!$A:$CQ,89,0)</f>
        <v>1</v>
      </c>
      <c r="AJ100" s="245">
        <f>VLOOKUP($A100,'Country characteristics'!$A:$CQ,90,0)</f>
        <v>1</v>
      </c>
      <c r="AK100" s="245">
        <f>VLOOKUP($A100,'Country characteristics'!$A:$CQ,94,0)</f>
        <v>0</v>
      </c>
      <c r="AL100" s="245">
        <f>VLOOKUP($A100,'Country characteristics'!$A:$CQ,95,0)</f>
        <v>0</v>
      </c>
      <c r="AM100" s="245">
        <f>VLOOKUP($A100,'Country characteristics'!$A:$CR,96,0)</f>
        <v>0</v>
      </c>
    </row>
    <row r="101" spans="1:39">
      <c r="A101" s="37" t="s">
        <v>308</v>
      </c>
      <c r="B101" s="37" t="s">
        <v>309</v>
      </c>
      <c r="C101" s="38" t="s">
        <v>310</v>
      </c>
      <c r="D101" s="5">
        <v>40</v>
      </c>
      <c r="E101" s="5">
        <v>50</v>
      </c>
      <c r="F101" s="5">
        <v>100</v>
      </c>
      <c r="G101" s="5">
        <v>50</v>
      </c>
      <c r="H101" s="5">
        <v>0</v>
      </c>
      <c r="I101" s="5">
        <v>100</v>
      </c>
      <c r="J101" s="5">
        <v>100</v>
      </c>
      <c r="K101" s="5">
        <v>100</v>
      </c>
      <c r="L101" s="5">
        <v>100</v>
      </c>
      <c r="M101" s="5">
        <v>100</v>
      </c>
      <c r="N101" s="5">
        <v>100</v>
      </c>
      <c r="O101" s="5">
        <v>0</v>
      </c>
      <c r="P101" s="5">
        <v>0</v>
      </c>
      <c r="Q101" s="5">
        <v>75</v>
      </c>
      <c r="R101" s="5">
        <v>25</v>
      </c>
      <c r="S101" s="5">
        <v>50</v>
      </c>
      <c r="T101" s="5">
        <v>69</v>
      </c>
      <c r="U101" s="5">
        <v>9</v>
      </c>
      <c r="V101" s="5">
        <v>0</v>
      </c>
      <c r="W101" s="5">
        <v>33</v>
      </c>
      <c r="X101" s="34">
        <f t="shared" si="5"/>
        <v>55.05</v>
      </c>
      <c r="Y101" s="34">
        <f t="shared" si="6"/>
        <v>48</v>
      </c>
      <c r="Z101" s="34">
        <f t="shared" si="7"/>
        <v>100</v>
      </c>
      <c r="AA101" s="34">
        <f t="shared" si="8"/>
        <v>41.666666666666664</v>
      </c>
      <c r="AB101" s="34">
        <f t="shared" si="9"/>
        <v>27.75</v>
      </c>
      <c r="AC101" s="245" t="str">
        <f>VLOOKUP($A101,'Country characteristics'!$A:$CQ,28,0)</f>
        <v>South Asia</v>
      </c>
      <c r="AD101" s="245" t="str">
        <f>VLOOKUP($A101,'Country characteristics'!$A:$CQ,87,0)</f>
        <v>Asia</v>
      </c>
      <c r="AE101" s="245">
        <f>VLOOKUP($A101,'Country characteristics'!$A:$CQ,92,0)</f>
        <v>0</v>
      </c>
      <c r="AF101" s="245">
        <f>VLOOKUP($A101,'Country characteristics'!$A:$CQ,91,0)</f>
        <v>0</v>
      </c>
      <c r="AG101" s="245">
        <f>VLOOKUP($A101,'Country characteristics'!$A:$CQ,88,0)</f>
        <v>0</v>
      </c>
      <c r="AH101" s="245">
        <f>VLOOKUP($A101,'Country characteristics'!$A:$CQ,93,0)</f>
        <v>0</v>
      </c>
      <c r="AI101" s="245">
        <f>VLOOKUP($A101,'Country characteristics'!$A:$CQ,89,0)</f>
        <v>1</v>
      </c>
      <c r="AJ101" s="245">
        <f>VLOOKUP($A101,'Country characteristics'!$A:$CQ,90,0)</f>
        <v>1</v>
      </c>
      <c r="AK101" s="245">
        <f>VLOOKUP($A101,'Country characteristics'!$A:$CQ,94,0)</f>
        <v>0</v>
      </c>
      <c r="AL101" s="245">
        <f>VLOOKUP($A101,'Country characteristics'!$A:$CQ,95,0)</f>
        <v>0</v>
      </c>
      <c r="AM101" s="245">
        <f>VLOOKUP($A101,'Country characteristics'!$A:$CR,96,0)</f>
        <v>0</v>
      </c>
    </row>
    <row r="102" spans="1:39">
      <c r="A102" s="37" t="s">
        <v>185</v>
      </c>
      <c r="B102" s="37" t="s">
        <v>186</v>
      </c>
      <c r="C102" s="38" t="s">
        <v>187</v>
      </c>
      <c r="D102" s="5">
        <v>53</v>
      </c>
      <c r="E102" s="5">
        <v>25</v>
      </c>
      <c r="F102" s="5">
        <v>100</v>
      </c>
      <c r="G102" s="5">
        <v>50</v>
      </c>
      <c r="H102" s="5">
        <v>100</v>
      </c>
      <c r="I102" s="5">
        <v>100</v>
      </c>
      <c r="J102" s="5">
        <v>100</v>
      </c>
      <c r="K102" s="5">
        <v>50</v>
      </c>
      <c r="L102" s="5">
        <v>100</v>
      </c>
      <c r="M102" s="5">
        <v>75</v>
      </c>
      <c r="N102" s="5">
        <v>52.5</v>
      </c>
      <c r="O102" s="5">
        <v>0</v>
      </c>
      <c r="P102" s="5">
        <v>30</v>
      </c>
      <c r="Q102" s="5">
        <v>100</v>
      </c>
      <c r="R102" s="5">
        <v>50</v>
      </c>
      <c r="S102" s="5">
        <v>50</v>
      </c>
      <c r="T102" s="5">
        <v>57.999999999999993</v>
      </c>
      <c r="U102" s="5">
        <v>0</v>
      </c>
      <c r="V102" s="5">
        <v>0</v>
      </c>
      <c r="W102" s="5">
        <v>17.5</v>
      </c>
      <c r="X102" s="34">
        <f t="shared" si="5"/>
        <v>55.55</v>
      </c>
      <c r="Y102" s="34">
        <f t="shared" si="6"/>
        <v>65.599999999999994</v>
      </c>
      <c r="Z102" s="34">
        <f t="shared" si="7"/>
        <v>85</v>
      </c>
      <c r="AA102" s="34">
        <f t="shared" si="8"/>
        <v>47.083333333333336</v>
      </c>
      <c r="AB102" s="34">
        <f t="shared" si="9"/>
        <v>18.875</v>
      </c>
      <c r="AC102" s="245" t="str">
        <f>VLOOKUP($A102,'Country characteristics'!$A:$CQ,28,0)</f>
        <v>Europe &amp; Central Asia</v>
      </c>
      <c r="AD102" s="245" t="str">
        <f>VLOOKUP($A102,'Country characteristics'!$A:$CQ,87,0)</f>
        <v>Europe</v>
      </c>
      <c r="AE102" s="245">
        <f>VLOOKUP($A102,'Country characteristics'!$A:$CQ,92,0)</f>
        <v>1</v>
      </c>
      <c r="AF102" s="245">
        <f>VLOOKUP($A102,'Country characteristics'!$A:$CQ,91,0)</f>
        <v>1</v>
      </c>
      <c r="AG102" s="245">
        <f>VLOOKUP($A102,'Country characteristics'!$A:$CQ,88,0)</f>
        <v>0</v>
      </c>
      <c r="AH102" s="245">
        <f>VLOOKUP($A102,'Country characteristics'!$A:$CQ,93,0)</f>
        <v>0</v>
      </c>
      <c r="AI102" s="245">
        <f>VLOOKUP($A102,'Country characteristics'!$A:$CQ,89,0)</f>
        <v>0</v>
      </c>
      <c r="AJ102" s="245">
        <f>VLOOKUP($A102,'Country characteristics'!$A:$CQ,90,0)</f>
        <v>0</v>
      </c>
      <c r="AK102" s="245">
        <f>VLOOKUP($A102,'Country characteristics'!$A:$CQ,94,0)</f>
        <v>0</v>
      </c>
      <c r="AL102" s="245">
        <f>VLOOKUP($A102,'Country characteristics'!$A:$CQ,95,0)</f>
        <v>0</v>
      </c>
      <c r="AM102" s="245">
        <f>VLOOKUP($A102,'Country characteristics'!$A:$CR,96,0)</f>
        <v>0</v>
      </c>
    </row>
    <row r="103" spans="1:39">
      <c r="A103" s="37" t="s">
        <v>239</v>
      </c>
      <c r="B103" s="37" t="s">
        <v>240</v>
      </c>
      <c r="C103" s="38" t="s">
        <v>241</v>
      </c>
      <c r="D103" s="5">
        <v>60</v>
      </c>
      <c r="E103" s="5">
        <v>37.5</v>
      </c>
      <c r="F103" s="5">
        <v>100</v>
      </c>
      <c r="G103" s="5">
        <v>50</v>
      </c>
      <c r="H103" s="5">
        <v>100</v>
      </c>
      <c r="I103" s="5">
        <v>100</v>
      </c>
      <c r="J103" s="5">
        <v>100</v>
      </c>
      <c r="K103" s="5">
        <v>100</v>
      </c>
      <c r="L103" s="5">
        <v>87.5</v>
      </c>
      <c r="M103" s="5">
        <v>100</v>
      </c>
      <c r="N103" s="5">
        <v>100</v>
      </c>
      <c r="O103" s="5">
        <v>0</v>
      </c>
      <c r="P103" s="5">
        <v>80</v>
      </c>
      <c r="Q103" s="5">
        <v>100</v>
      </c>
      <c r="R103" s="5">
        <v>50</v>
      </c>
      <c r="S103" s="5">
        <v>100</v>
      </c>
      <c r="T103" s="5">
        <v>37</v>
      </c>
      <c r="U103" s="5">
        <v>100</v>
      </c>
      <c r="V103" s="5">
        <v>34.260000000000005</v>
      </c>
      <c r="W103" s="5">
        <v>26.5</v>
      </c>
      <c r="X103" s="34">
        <f t="shared" si="5"/>
        <v>73.138000000000005</v>
      </c>
      <c r="Y103" s="34">
        <f t="shared" si="6"/>
        <v>69.5</v>
      </c>
      <c r="Z103" s="34">
        <f t="shared" si="7"/>
        <v>97.5</v>
      </c>
      <c r="AA103" s="34">
        <f t="shared" si="8"/>
        <v>71.666666666666671</v>
      </c>
      <c r="AB103" s="34">
        <f t="shared" si="9"/>
        <v>49.44</v>
      </c>
      <c r="AC103" s="245" t="str">
        <f>VLOOKUP($A103,'Country characteristics'!$A:$CQ,28,0)</f>
        <v>Latin America &amp; Caribbean</v>
      </c>
      <c r="AD103" s="245" t="str">
        <f>VLOOKUP($A103,'Country characteristics'!$A:$CQ,87,0)</f>
        <v>Latin America and the Caribbean</v>
      </c>
      <c r="AE103" s="245">
        <f>VLOOKUP($A103,'Country characteristics'!$A:$CQ,92,0)</f>
        <v>0</v>
      </c>
      <c r="AF103" s="245">
        <f>VLOOKUP($A103,'Country characteristics'!$A:$CQ,91,0)</f>
        <v>0</v>
      </c>
      <c r="AG103" s="245">
        <f>VLOOKUP($A103,'Country characteristics'!$A:$CQ,88,0)</f>
        <v>0</v>
      </c>
      <c r="AH103" s="245">
        <f>VLOOKUP($A103,'Country characteristics'!$A:$CQ,93,0)</f>
        <v>0</v>
      </c>
      <c r="AI103" s="245">
        <f>VLOOKUP($A103,'Country characteristics'!$A:$CQ,89,0)</f>
        <v>0</v>
      </c>
      <c r="AJ103" s="245">
        <f>VLOOKUP($A103,'Country characteristics'!$A:$CQ,90,0)</f>
        <v>0</v>
      </c>
      <c r="AK103" s="245">
        <f>VLOOKUP($A103,'Country characteristics'!$A:$CQ,94,0)</f>
        <v>0</v>
      </c>
      <c r="AL103" s="245">
        <f>VLOOKUP($A103,'Country characteristics'!$A:$CQ,95,0)</f>
        <v>0</v>
      </c>
      <c r="AM103" s="245">
        <f>VLOOKUP($A103,'Country characteristics'!$A:$CR,96,0)</f>
        <v>0</v>
      </c>
    </row>
    <row r="104" spans="1:39">
      <c r="A104" s="37" t="s">
        <v>236</v>
      </c>
      <c r="B104" s="37" t="s">
        <v>237</v>
      </c>
      <c r="C104" s="38" t="s">
        <v>238</v>
      </c>
      <c r="D104" s="5">
        <v>37</v>
      </c>
      <c r="E104" s="5">
        <v>25</v>
      </c>
      <c r="F104" s="5">
        <v>75</v>
      </c>
      <c r="G104" s="5">
        <v>100</v>
      </c>
      <c r="H104" s="5">
        <v>100</v>
      </c>
      <c r="I104" s="5">
        <v>100</v>
      </c>
      <c r="J104" s="5">
        <v>100</v>
      </c>
      <c r="K104" s="5">
        <v>50</v>
      </c>
      <c r="L104" s="5">
        <v>75</v>
      </c>
      <c r="M104" s="5">
        <v>75</v>
      </c>
      <c r="N104" s="5">
        <v>40</v>
      </c>
      <c r="O104" s="5">
        <v>75</v>
      </c>
      <c r="P104" s="5">
        <v>30</v>
      </c>
      <c r="Q104" s="5">
        <v>50</v>
      </c>
      <c r="R104" s="5">
        <v>75</v>
      </c>
      <c r="S104" s="5">
        <v>30</v>
      </c>
      <c r="T104" s="5">
        <v>33</v>
      </c>
      <c r="U104" s="5">
        <v>0</v>
      </c>
      <c r="V104" s="5">
        <v>0</v>
      </c>
      <c r="W104" s="5">
        <v>10.5</v>
      </c>
      <c r="X104" s="34">
        <f t="shared" si="5"/>
        <v>54.024999999999999</v>
      </c>
      <c r="Y104" s="34">
        <f t="shared" si="6"/>
        <v>67.400000000000006</v>
      </c>
      <c r="Z104" s="34">
        <f t="shared" si="7"/>
        <v>80</v>
      </c>
      <c r="AA104" s="34">
        <f t="shared" si="8"/>
        <v>50</v>
      </c>
      <c r="AB104" s="34">
        <f t="shared" si="9"/>
        <v>10.875</v>
      </c>
      <c r="AC104" s="245" t="str">
        <f>VLOOKUP($A104,'Country characteristics'!$A:$CQ,28,0)</f>
        <v>Europe &amp; Central Asia</v>
      </c>
      <c r="AD104" s="245" t="str">
        <f>VLOOKUP($A104,'Country characteristics'!$A:$CQ,87,0)</f>
        <v>Europe</v>
      </c>
      <c r="AE104" s="245">
        <f>VLOOKUP($A104,'Country characteristics'!$A:$CQ,92,0)</f>
        <v>1</v>
      </c>
      <c r="AF104" s="245">
        <f>VLOOKUP($A104,'Country characteristics'!$A:$CQ,91,0)</f>
        <v>1</v>
      </c>
      <c r="AG104" s="245">
        <f>VLOOKUP($A104,'Country characteristics'!$A:$CQ,88,0)</f>
        <v>0</v>
      </c>
      <c r="AH104" s="245">
        <f>VLOOKUP($A104,'Country characteristics'!$A:$CQ,93,0)</f>
        <v>0</v>
      </c>
      <c r="AI104" s="245">
        <f>VLOOKUP($A104,'Country characteristics'!$A:$CQ,89,0)</f>
        <v>0</v>
      </c>
      <c r="AJ104" s="245">
        <f>VLOOKUP($A104,'Country characteristics'!$A:$CQ,90,0)</f>
        <v>0</v>
      </c>
      <c r="AK104" s="245">
        <f>VLOOKUP($A104,'Country characteristics'!$A:$CQ,94,0)</f>
        <v>0</v>
      </c>
      <c r="AL104" s="245">
        <f>VLOOKUP($A104,'Country characteristics'!$A:$CQ,95,0)</f>
        <v>0</v>
      </c>
      <c r="AM104" s="245">
        <f>VLOOKUP($A104,'Country characteristics'!$A:$CR,96,0)</f>
        <v>0</v>
      </c>
    </row>
    <row r="105" spans="1:39">
      <c r="A105" s="37" t="s">
        <v>272</v>
      </c>
      <c r="B105" s="37" t="s">
        <v>273</v>
      </c>
      <c r="C105" s="38" t="s">
        <v>274</v>
      </c>
      <c r="D105" s="5">
        <v>73</v>
      </c>
      <c r="E105" s="5">
        <v>37.5</v>
      </c>
      <c r="F105" s="5">
        <v>50</v>
      </c>
      <c r="G105" s="5">
        <v>50</v>
      </c>
      <c r="H105" s="5">
        <v>100</v>
      </c>
      <c r="I105" s="5">
        <v>100</v>
      </c>
      <c r="J105" s="5">
        <v>100</v>
      </c>
      <c r="K105" s="5">
        <v>100</v>
      </c>
      <c r="L105" s="5">
        <v>87.5</v>
      </c>
      <c r="M105" s="5">
        <v>100</v>
      </c>
      <c r="N105" s="5">
        <v>62.5</v>
      </c>
      <c r="O105" s="5">
        <v>75</v>
      </c>
      <c r="P105" s="5">
        <v>100</v>
      </c>
      <c r="Q105" s="5">
        <v>100</v>
      </c>
      <c r="R105" s="5">
        <v>25</v>
      </c>
      <c r="S105" s="5">
        <v>60</v>
      </c>
      <c r="T105" s="5">
        <v>83</v>
      </c>
      <c r="U105" s="5">
        <v>100</v>
      </c>
      <c r="V105" s="5">
        <v>100</v>
      </c>
      <c r="W105" s="5">
        <v>45.5</v>
      </c>
      <c r="X105" s="34">
        <f t="shared" si="5"/>
        <v>77.45</v>
      </c>
      <c r="Y105" s="34">
        <f t="shared" si="6"/>
        <v>62.1</v>
      </c>
      <c r="Z105" s="34">
        <f t="shared" si="7"/>
        <v>97.5</v>
      </c>
      <c r="AA105" s="34">
        <f t="shared" si="8"/>
        <v>70.416666666666671</v>
      </c>
      <c r="AB105" s="34">
        <f t="shared" si="9"/>
        <v>82.125</v>
      </c>
      <c r="AC105" s="245" t="str">
        <f>VLOOKUP($A105,'Country characteristics'!$A:$CQ,28,0)</f>
        <v>Latin America &amp; Caribbean</v>
      </c>
      <c r="AD105" s="245" t="str">
        <f>VLOOKUP($A105,'Country characteristics'!$A:$CQ,87,0)</f>
        <v>Latin America and the Caribbean</v>
      </c>
      <c r="AE105" s="245">
        <f>VLOOKUP($A105,'Country characteristics'!$A:$CQ,92,0)</f>
        <v>0</v>
      </c>
      <c r="AF105" s="245">
        <f>VLOOKUP($A105,'Country characteristics'!$A:$CQ,91,0)</f>
        <v>0</v>
      </c>
      <c r="AG105" s="245">
        <f>VLOOKUP($A105,'Country characteristics'!$A:$CQ,88,0)</f>
        <v>0</v>
      </c>
      <c r="AH105" s="245">
        <f>VLOOKUP($A105,'Country characteristics'!$A:$CQ,93,0)</f>
        <v>0</v>
      </c>
      <c r="AI105" s="245">
        <f>VLOOKUP($A105,'Country characteristics'!$A:$CQ,89,0)</f>
        <v>0</v>
      </c>
      <c r="AJ105" s="245">
        <f>VLOOKUP($A105,'Country characteristics'!$A:$CQ,90,0)</f>
        <v>1</v>
      </c>
      <c r="AK105" s="245">
        <f>VLOOKUP($A105,'Country characteristics'!$A:$CQ,94,0)</f>
        <v>1</v>
      </c>
      <c r="AL105" s="245">
        <f>VLOOKUP($A105,'Country characteristics'!$A:$CQ,95,0)</f>
        <v>0</v>
      </c>
      <c r="AM105" s="245">
        <f>VLOOKUP($A105,'Country characteristics'!$A:$CR,96,0)</f>
        <v>0</v>
      </c>
    </row>
    <row r="106" spans="1:39">
      <c r="A106" s="37" t="s">
        <v>68</v>
      </c>
      <c r="B106" s="37" t="s">
        <v>69</v>
      </c>
      <c r="C106" s="38" t="s">
        <v>70</v>
      </c>
      <c r="D106" s="5">
        <v>73</v>
      </c>
      <c r="E106" s="5">
        <v>87.5</v>
      </c>
      <c r="F106" s="5">
        <v>100</v>
      </c>
      <c r="G106" s="5">
        <v>50</v>
      </c>
      <c r="H106" s="5">
        <v>100</v>
      </c>
      <c r="I106" s="5">
        <v>100</v>
      </c>
      <c r="J106" s="5">
        <v>100</v>
      </c>
      <c r="K106" s="5">
        <v>100</v>
      </c>
      <c r="L106" s="5">
        <v>75</v>
      </c>
      <c r="M106" s="5">
        <v>100</v>
      </c>
      <c r="N106" s="5">
        <v>100</v>
      </c>
      <c r="O106" s="5">
        <v>100</v>
      </c>
      <c r="P106" s="5">
        <v>100</v>
      </c>
      <c r="Q106" s="5">
        <v>100</v>
      </c>
      <c r="R106" s="5">
        <v>50</v>
      </c>
      <c r="S106" s="5">
        <v>80</v>
      </c>
      <c r="T106" s="5">
        <v>67</v>
      </c>
      <c r="U106" s="5">
        <v>31</v>
      </c>
      <c r="V106" s="5">
        <v>0</v>
      </c>
      <c r="W106" s="5">
        <v>26.5</v>
      </c>
      <c r="X106" s="34">
        <f t="shared" si="5"/>
        <v>77</v>
      </c>
      <c r="Y106" s="34">
        <f t="shared" si="6"/>
        <v>82.1</v>
      </c>
      <c r="Z106" s="34">
        <f t="shared" si="7"/>
        <v>95</v>
      </c>
      <c r="AA106" s="34">
        <f t="shared" si="8"/>
        <v>88.333333333333329</v>
      </c>
      <c r="AB106" s="34">
        <f t="shared" si="9"/>
        <v>31.125</v>
      </c>
      <c r="AC106" s="245" t="str">
        <f>VLOOKUP($A106,'Country characteristics'!$A:$CQ,28,0)</f>
        <v>Middle East &amp; North Africa</v>
      </c>
      <c r="AD106" s="245" t="str">
        <f>VLOOKUP($A106,'Country characteristics'!$A:$CQ,87,0)</f>
        <v>Asia</v>
      </c>
      <c r="AE106" s="245">
        <f>VLOOKUP($A106,'Country characteristics'!$A:$CQ,92,0)</f>
        <v>0</v>
      </c>
      <c r="AF106" s="245">
        <f>VLOOKUP($A106,'Country characteristics'!$A:$CQ,91,0)</f>
        <v>0</v>
      </c>
      <c r="AG106" s="245">
        <f>VLOOKUP($A106,'Country characteristics'!$A:$CQ,88,0)</f>
        <v>0</v>
      </c>
      <c r="AH106" s="245">
        <f>VLOOKUP($A106,'Country characteristics'!$A:$CQ,93,0)</f>
        <v>0</v>
      </c>
      <c r="AI106" s="245">
        <f>VLOOKUP($A106,'Country characteristics'!$A:$CQ,89,0)</f>
        <v>0</v>
      </c>
      <c r="AJ106" s="245">
        <f>VLOOKUP($A106,'Country characteristics'!$A:$CQ,90,0)</f>
        <v>0</v>
      </c>
      <c r="AK106" s="245">
        <f>VLOOKUP($A106,'Country characteristics'!$A:$CQ,94,0)</f>
        <v>0</v>
      </c>
      <c r="AL106" s="245">
        <f>VLOOKUP($A106,'Country characteristics'!$A:$CQ,95,0)</f>
        <v>0</v>
      </c>
      <c r="AM106" s="245">
        <f>VLOOKUP($A106,'Country characteristics'!$A:$CR,96,0)</f>
        <v>0</v>
      </c>
    </row>
    <row r="107" spans="1:39">
      <c r="A107" s="37" t="s">
        <v>176</v>
      </c>
      <c r="B107" s="37" t="s">
        <v>177</v>
      </c>
      <c r="C107" s="38" t="s">
        <v>178</v>
      </c>
      <c r="D107" s="5">
        <v>46</v>
      </c>
      <c r="E107" s="5">
        <v>37.5</v>
      </c>
      <c r="F107" s="5">
        <v>75</v>
      </c>
      <c r="G107" s="5">
        <v>100</v>
      </c>
      <c r="H107" s="5">
        <v>100</v>
      </c>
      <c r="I107" s="5">
        <v>100</v>
      </c>
      <c r="J107" s="5">
        <v>100</v>
      </c>
      <c r="K107" s="5">
        <v>50</v>
      </c>
      <c r="L107" s="5">
        <v>100</v>
      </c>
      <c r="M107" s="5">
        <v>75</v>
      </c>
      <c r="N107" s="5">
        <v>50</v>
      </c>
      <c r="O107" s="5">
        <v>75</v>
      </c>
      <c r="P107" s="5">
        <v>100</v>
      </c>
      <c r="Q107" s="5">
        <v>100</v>
      </c>
      <c r="R107" s="5">
        <v>25</v>
      </c>
      <c r="S107" s="5">
        <v>50</v>
      </c>
      <c r="T107" s="5">
        <v>49</v>
      </c>
      <c r="U107" s="5">
        <v>13</v>
      </c>
      <c r="V107" s="5">
        <v>0</v>
      </c>
      <c r="W107" s="5">
        <v>7.0000000000000009</v>
      </c>
      <c r="X107" s="34">
        <f t="shared" si="5"/>
        <v>62.625</v>
      </c>
      <c r="Y107" s="34">
        <f t="shared" si="6"/>
        <v>71.7</v>
      </c>
      <c r="Z107" s="34">
        <f t="shared" si="7"/>
        <v>85</v>
      </c>
      <c r="AA107" s="34">
        <f t="shared" si="8"/>
        <v>66.666666666666671</v>
      </c>
      <c r="AB107" s="34">
        <f t="shared" si="9"/>
        <v>17.25</v>
      </c>
      <c r="AC107" s="245" t="str">
        <f>VLOOKUP($A107,'Country characteristics'!$A:$CQ,28,0)</f>
        <v>Europe &amp; Central Asia</v>
      </c>
      <c r="AD107" s="245" t="str">
        <f>VLOOKUP($A107,'Country characteristics'!$A:$CQ,87,0)</f>
        <v>Europe</v>
      </c>
      <c r="AE107" s="245">
        <f>VLOOKUP($A107,'Country characteristics'!$A:$CQ,92,0)</f>
        <v>0</v>
      </c>
      <c r="AF107" s="245">
        <f>VLOOKUP($A107,'Country characteristics'!$A:$CQ,91,0)</f>
        <v>1</v>
      </c>
      <c r="AG107" s="245">
        <f>VLOOKUP($A107,'Country characteristics'!$A:$CQ,88,0)</f>
        <v>0</v>
      </c>
      <c r="AH107" s="245">
        <f>VLOOKUP($A107,'Country characteristics'!$A:$CQ,93,0)</f>
        <v>0</v>
      </c>
      <c r="AI107" s="245">
        <f>VLOOKUP($A107,'Country characteristics'!$A:$CQ,89,0)</f>
        <v>0</v>
      </c>
      <c r="AJ107" s="245">
        <f>VLOOKUP($A107,'Country characteristics'!$A:$CQ,90,0)</f>
        <v>0</v>
      </c>
      <c r="AK107" s="245">
        <f>VLOOKUP($A107,'Country characteristics'!$A:$CQ,94,0)</f>
        <v>0</v>
      </c>
      <c r="AL107" s="245">
        <f>VLOOKUP($A107,'Country characteristics'!$A:$CQ,95,0)</f>
        <v>0</v>
      </c>
      <c r="AM107" s="245">
        <f>VLOOKUP($A107,'Country characteristics'!$A:$CR,96,0)</f>
        <v>0</v>
      </c>
    </row>
    <row r="108" spans="1:39">
      <c r="A108" s="37" t="s">
        <v>140</v>
      </c>
      <c r="B108" s="37" t="s">
        <v>141</v>
      </c>
      <c r="C108" s="38" t="s">
        <v>142</v>
      </c>
      <c r="D108" s="5">
        <v>24</v>
      </c>
      <c r="E108" s="5">
        <v>25</v>
      </c>
      <c r="F108" s="5">
        <v>90</v>
      </c>
      <c r="G108" s="5">
        <v>100</v>
      </c>
      <c r="H108" s="5">
        <v>100</v>
      </c>
      <c r="I108" s="5">
        <v>100</v>
      </c>
      <c r="J108" s="5">
        <v>100</v>
      </c>
      <c r="K108" s="5">
        <v>100</v>
      </c>
      <c r="L108" s="5">
        <v>50</v>
      </c>
      <c r="M108" s="5">
        <v>100</v>
      </c>
      <c r="N108" s="5">
        <v>62.5</v>
      </c>
      <c r="O108" s="5">
        <v>0</v>
      </c>
      <c r="P108" s="5">
        <v>80</v>
      </c>
      <c r="Q108" s="5">
        <v>100</v>
      </c>
      <c r="R108" s="5">
        <v>25</v>
      </c>
      <c r="S108" s="5">
        <v>30</v>
      </c>
      <c r="T108" s="5">
        <v>34</v>
      </c>
      <c r="U108" s="5">
        <v>3</v>
      </c>
      <c r="V108" s="5">
        <v>0</v>
      </c>
      <c r="W108" s="5">
        <v>17.5</v>
      </c>
      <c r="X108" s="34">
        <f t="shared" si="5"/>
        <v>57.05</v>
      </c>
      <c r="Y108" s="34">
        <f t="shared" si="6"/>
        <v>67.8</v>
      </c>
      <c r="Z108" s="34">
        <f t="shared" si="7"/>
        <v>90</v>
      </c>
      <c r="AA108" s="34">
        <f t="shared" si="8"/>
        <v>49.583333333333336</v>
      </c>
      <c r="AB108" s="34">
        <f t="shared" si="9"/>
        <v>13.625</v>
      </c>
      <c r="AC108" s="245" t="str">
        <f>VLOOKUP($A108,'Country characteristics'!$A:$CQ,28,0)</f>
        <v>Europe &amp; Central Asia</v>
      </c>
      <c r="AD108" s="245" t="str">
        <f>VLOOKUP($A108,'Country characteristics'!$A:$CQ,87,0)</f>
        <v>Europe</v>
      </c>
      <c r="AE108" s="245">
        <f>VLOOKUP($A108,'Country characteristics'!$A:$CQ,92,0)</f>
        <v>0</v>
      </c>
      <c r="AF108" s="245">
        <f>VLOOKUP($A108,'Country characteristics'!$A:$CQ,91,0)</f>
        <v>0</v>
      </c>
      <c r="AG108" s="245">
        <f>VLOOKUP($A108,'Country characteristics'!$A:$CQ,88,0)</f>
        <v>0</v>
      </c>
      <c r="AH108" s="245">
        <f>VLOOKUP($A108,'Country characteristics'!$A:$CQ,93,0)</f>
        <v>1</v>
      </c>
      <c r="AI108" s="245">
        <f>VLOOKUP($A108,'Country characteristics'!$A:$CQ,89,0)</f>
        <v>0</v>
      </c>
      <c r="AJ108" s="245">
        <f>VLOOKUP($A108,'Country characteristics'!$A:$CQ,90,0)</f>
        <v>0</v>
      </c>
      <c r="AK108" s="245">
        <f>VLOOKUP($A108,'Country characteristics'!$A:$CQ,94,0)</f>
        <v>0</v>
      </c>
      <c r="AL108" s="245">
        <f>VLOOKUP($A108,'Country characteristics'!$A:$CQ,95,0)</f>
        <v>0</v>
      </c>
      <c r="AM108" s="245">
        <f>VLOOKUP($A108,'Country characteristics'!$A:$CR,96,0)</f>
        <v>0</v>
      </c>
    </row>
    <row r="109" spans="1:39">
      <c r="A109" s="37" t="s">
        <v>305</v>
      </c>
      <c r="B109" s="37" t="s">
        <v>306</v>
      </c>
      <c r="C109" s="38" t="s">
        <v>307</v>
      </c>
      <c r="D109" s="5">
        <v>53</v>
      </c>
      <c r="E109" s="5">
        <v>50</v>
      </c>
      <c r="F109" s="5">
        <v>90</v>
      </c>
      <c r="G109" s="5">
        <v>50</v>
      </c>
      <c r="H109" s="5">
        <v>0</v>
      </c>
      <c r="I109" s="5">
        <v>100</v>
      </c>
      <c r="J109" s="5">
        <v>100</v>
      </c>
      <c r="K109" s="5">
        <v>100</v>
      </c>
      <c r="L109" s="5">
        <v>50</v>
      </c>
      <c r="M109" s="5">
        <v>100</v>
      </c>
      <c r="N109" s="5">
        <v>62.5</v>
      </c>
      <c r="O109" s="5">
        <v>0</v>
      </c>
      <c r="P109" s="5">
        <v>0</v>
      </c>
      <c r="Q109" s="5">
        <v>75</v>
      </c>
      <c r="R109" s="5">
        <v>25</v>
      </c>
      <c r="S109" s="5">
        <v>80</v>
      </c>
      <c r="T109" s="5">
        <v>79</v>
      </c>
      <c r="U109" s="5">
        <v>100</v>
      </c>
      <c r="V109" s="5">
        <v>100</v>
      </c>
      <c r="W109" s="5">
        <v>45.5</v>
      </c>
      <c r="X109" s="34">
        <f t="shared" si="5"/>
        <v>63</v>
      </c>
      <c r="Y109" s="34">
        <f t="shared" si="6"/>
        <v>48.6</v>
      </c>
      <c r="Z109" s="34">
        <f t="shared" si="7"/>
        <v>90</v>
      </c>
      <c r="AA109" s="34">
        <f t="shared" si="8"/>
        <v>40.416666666666664</v>
      </c>
      <c r="AB109" s="34">
        <f t="shared" si="9"/>
        <v>81.125</v>
      </c>
      <c r="AC109" s="245" t="str">
        <f>VLOOKUP($A109,'Country characteristics'!$A:$CQ,28,0)</f>
        <v>Sub-Saharan Africa</v>
      </c>
      <c r="AD109" s="245" t="str">
        <f>VLOOKUP($A109,'Country characteristics'!$A:$CQ,87,0)</f>
        <v>Africa</v>
      </c>
      <c r="AE109" s="245">
        <f>VLOOKUP($A109,'Country characteristics'!$A:$CQ,92,0)</f>
        <v>0</v>
      </c>
      <c r="AF109" s="245">
        <f>VLOOKUP($A109,'Country characteristics'!$A:$CQ,91,0)</f>
        <v>0</v>
      </c>
      <c r="AG109" s="245">
        <f>VLOOKUP($A109,'Country characteristics'!$A:$CQ,88,0)</f>
        <v>0</v>
      </c>
      <c r="AH109" s="245">
        <f>VLOOKUP($A109,'Country characteristics'!$A:$CQ,93,0)</f>
        <v>0</v>
      </c>
      <c r="AI109" s="245">
        <f>VLOOKUP($A109,'Country characteristics'!$A:$CQ,89,0)</f>
        <v>0</v>
      </c>
      <c r="AJ109" s="245">
        <f>VLOOKUP($A109,'Country characteristics'!$A:$CQ,90,0)</f>
        <v>1</v>
      </c>
      <c r="AK109" s="245">
        <f>VLOOKUP($A109,'Country characteristics'!$A:$CQ,94,0)</f>
        <v>0</v>
      </c>
      <c r="AL109" s="245">
        <f>VLOOKUP($A109,'Country characteristics'!$A:$CQ,95,0)</f>
        <v>0</v>
      </c>
      <c r="AM109" s="245">
        <f>VLOOKUP($A109,'Country characteristics'!$A:$CR,96,0)</f>
        <v>0</v>
      </c>
    </row>
    <row r="110" spans="1:39">
      <c r="A110" s="37" t="s">
        <v>143</v>
      </c>
      <c r="B110" s="37" t="s">
        <v>144</v>
      </c>
      <c r="C110" s="38" t="s">
        <v>145</v>
      </c>
      <c r="D110" s="5">
        <v>20</v>
      </c>
      <c r="E110" s="5">
        <v>37.5</v>
      </c>
      <c r="F110" s="5">
        <v>100</v>
      </c>
      <c r="G110" s="5">
        <v>100</v>
      </c>
      <c r="H110" s="5">
        <v>100</v>
      </c>
      <c r="I110" s="5">
        <v>100</v>
      </c>
      <c r="J110" s="5">
        <v>100</v>
      </c>
      <c r="K110" s="5">
        <v>100</v>
      </c>
      <c r="L110" s="5">
        <v>100</v>
      </c>
      <c r="M110" s="5">
        <v>100</v>
      </c>
      <c r="N110" s="5">
        <v>62.5</v>
      </c>
      <c r="O110" s="5">
        <v>100</v>
      </c>
      <c r="P110" s="5">
        <v>100</v>
      </c>
      <c r="Q110" s="5">
        <v>75</v>
      </c>
      <c r="R110" s="5">
        <v>25</v>
      </c>
      <c r="S110" s="5">
        <v>60</v>
      </c>
      <c r="T110" s="5">
        <v>30</v>
      </c>
      <c r="U110" s="5">
        <v>3</v>
      </c>
      <c r="V110" s="5">
        <v>0</v>
      </c>
      <c r="W110" s="5">
        <v>20.5</v>
      </c>
      <c r="X110" s="34">
        <f t="shared" si="5"/>
        <v>66.674999999999997</v>
      </c>
      <c r="Y110" s="34">
        <f t="shared" si="6"/>
        <v>71.5</v>
      </c>
      <c r="Z110" s="34">
        <f t="shared" si="7"/>
        <v>100</v>
      </c>
      <c r="AA110" s="34">
        <f t="shared" si="8"/>
        <v>70.416666666666671</v>
      </c>
      <c r="AB110" s="34">
        <f t="shared" si="9"/>
        <v>13.375</v>
      </c>
      <c r="AC110" s="245" t="str">
        <f>VLOOKUP($A110,'Country characteristics'!$A:$CQ,28,0)</f>
        <v>Middle East &amp; North Africa</v>
      </c>
      <c r="AD110" s="245" t="str">
        <f>VLOOKUP($A110,'Country characteristics'!$A:$CQ,87,0)</f>
        <v>Asia</v>
      </c>
      <c r="AE110" s="245">
        <f>VLOOKUP($A110,'Country characteristics'!$A:$CQ,92,0)</f>
        <v>0</v>
      </c>
      <c r="AF110" s="245">
        <f>VLOOKUP($A110,'Country characteristics'!$A:$CQ,91,0)</f>
        <v>0</v>
      </c>
      <c r="AG110" s="245">
        <f>VLOOKUP($A110,'Country characteristics'!$A:$CQ,88,0)</f>
        <v>0</v>
      </c>
      <c r="AH110" s="245">
        <f>VLOOKUP($A110,'Country characteristics'!$A:$CQ,93,0)</f>
        <v>1</v>
      </c>
      <c r="AI110" s="245">
        <f>VLOOKUP($A110,'Country characteristics'!$A:$CQ,89,0)</f>
        <v>0</v>
      </c>
      <c r="AJ110" s="245">
        <f>VLOOKUP($A110,'Country characteristics'!$A:$CQ,90,0)</f>
        <v>1</v>
      </c>
      <c r="AK110" s="245">
        <f>VLOOKUP($A110,'Country characteristics'!$A:$CQ,94,0)</f>
        <v>0</v>
      </c>
      <c r="AL110" s="245">
        <f>VLOOKUP($A110,'Country characteristics'!$A:$CQ,95,0)</f>
        <v>0</v>
      </c>
      <c r="AM110" s="245">
        <f>VLOOKUP($A110,'Country characteristics'!$A:$CR,96,0)</f>
        <v>0</v>
      </c>
    </row>
    <row r="111" spans="1:39">
      <c r="A111" s="37" t="s">
        <v>293</v>
      </c>
      <c r="B111" s="37" t="s">
        <v>294</v>
      </c>
      <c r="C111" s="38" t="s">
        <v>295</v>
      </c>
      <c r="D111" s="5">
        <v>47</v>
      </c>
      <c r="E111" s="5">
        <v>87.5</v>
      </c>
      <c r="F111" s="5">
        <v>100</v>
      </c>
      <c r="G111" s="5">
        <v>50</v>
      </c>
      <c r="H111" s="5">
        <v>100</v>
      </c>
      <c r="I111" s="5">
        <v>100</v>
      </c>
      <c r="J111" s="5">
        <v>100</v>
      </c>
      <c r="K111" s="5">
        <v>100</v>
      </c>
      <c r="L111" s="5">
        <v>93.75</v>
      </c>
      <c r="M111" s="5">
        <v>100</v>
      </c>
      <c r="N111" s="5">
        <v>75</v>
      </c>
      <c r="O111" s="5">
        <v>75</v>
      </c>
      <c r="P111" s="5">
        <v>100</v>
      </c>
      <c r="Q111" s="5">
        <v>75</v>
      </c>
      <c r="R111" s="5">
        <v>50</v>
      </c>
      <c r="S111" s="5">
        <v>60</v>
      </c>
      <c r="T111" s="5">
        <v>56.000000000000007</v>
      </c>
      <c r="U111" s="5">
        <v>3</v>
      </c>
      <c r="V111" s="5">
        <v>0</v>
      </c>
      <c r="W111" s="5">
        <v>36.5</v>
      </c>
      <c r="X111" s="34">
        <f t="shared" si="5"/>
        <v>70.4375</v>
      </c>
      <c r="Y111" s="34">
        <f t="shared" si="6"/>
        <v>76.900000000000006</v>
      </c>
      <c r="Z111" s="34">
        <f t="shared" si="7"/>
        <v>98.75</v>
      </c>
      <c r="AA111" s="34">
        <f t="shared" si="8"/>
        <v>72.5</v>
      </c>
      <c r="AB111" s="34">
        <f t="shared" si="9"/>
        <v>23.875</v>
      </c>
      <c r="AC111" s="245" t="str">
        <f>VLOOKUP($A111,'Country characteristics'!$A:$CQ,28,0)</f>
        <v>Sub-Saharan Africa</v>
      </c>
      <c r="AD111" s="245" t="str">
        <f>VLOOKUP($A111,'Country characteristics'!$A:$CQ,87,0)</f>
        <v>Africa</v>
      </c>
      <c r="AE111" s="245">
        <f>VLOOKUP($A111,'Country characteristics'!$A:$CQ,92,0)</f>
        <v>0</v>
      </c>
      <c r="AF111" s="245">
        <f>VLOOKUP($A111,'Country characteristics'!$A:$CQ,91,0)</f>
        <v>0</v>
      </c>
      <c r="AG111" s="245">
        <f>VLOOKUP($A111,'Country characteristics'!$A:$CQ,88,0)</f>
        <v>0</v>
      </c>
      <c r="AH111" s="245">
        <f>VLOOKUP($A111,'Country characteristics'!$A:$CQ,93,0)</f>
        <v>0</v>
      </c>
      <c r="AI111" s="245">
        <f>VLOOKUP($A111,'Country characteristics'!$A:$CQ,89,0)</f>
        <v>0</v>
      </c>
      <c r="AJ111" s="245">
        <f>VLOOKUP($A111,'Country characteristics'!$A:$CQ,90,0)</f>
        <v>0</v>
      </c>
      <c r="AK111" s="245">
        <f>VLOOKUP($A111,'Country characteristics'!$A:$CQ,94,0)</f>
        <v>0</v>
      </c>
      <c r="AL111" s="245">
        <f>VLOOKUP($A111,'Country characteristics'!$A:$CQ,95,0)</f>
        <v>0</v>
      </c>
      <c r="AM111" s="245">
        <f>VLOOKUP($A111,'Country characteristics'!$A:$CR,96,0)</f>
        <v>0</v>
      </c>
    </row>
    <row r="112" spans="1:39">
      <c r="A112" s="37" t="s">
        <v>200</v>
      </c>
      <c r="B112" s="37" t="s">
        <v>201</v>
      </c>
      <c r="C112" s="38" t="s">
        <v>202</v>
      </c>
      <c r="D112" s="5">
        <v>27</v>
      </c>
      <c r="E112" s="5">
        <v>50</v>
      </c>
      <c r="F112" s="5">
        <v>40</v>
      </c>
      <c r="G112" s="5">
        <v>50</v>
      </c>
      <c r="H112" s="5">
        <v>100</v>
      </c>
      <c r="I112" s="5">
        <v>100</v>
      </c>
      <c r="J112" s="5">
        <v>50</v>
      </c>
      <c r="K112" s="5">
        <v>50</v>
      </c>
      <c r="L112" s="5">
        <v>87.5</v>
      </c>
      <c r="M112" s="5">
        <v>75</v>
      </c>
      <c r="N112" s="5">
        <v>52.5</v>
      </c>
      <c r="O112" s="5">
        <v>0</v>
      </c>
      <c r="P112" s="5">
        <v>40</v>
      </c>
      <c r="Q112" s="5">
        <v>100</v>
      </c>
      <c r="R112" s="5">
        <v>25</v>
      </c>
      <c r="S112" s="5">
        <v>30</v>
      </c>
      <c r="T112" s="5">
        <v>28.999999999999996</v>
      </c>
      <c r="U112" s="5">
        <v>0</v>
      </c>
      <c r="V112" s="5">
        <v>0</v>
      </c>
      <c r="W112" s="5">
        <v>7.0000000000000009</v>
      </c>
      <c r="X112" s="34">
        <f t="shared" si="5"/>
        <v>45.65</v>
      </c>
      <c r="Y112" s="34">
        <f t="shared" si="6"/>
        <v>53.4</v>
      </c>
      <c r="Z112" s="34">
        <f t="shared" si="7"/>
        <v>72.5</v>
      </c>
      <c r="AA112" s="34">
        <f t="shared" si="8"/>
        <v>41.25</v>
      </c>
      <c r="AB112" s="34">
        <f t="shared" si="9"/>
        <v>9</v>
      </c>
      <c r="AC112" s="245" t="str">
        <f>VLOOKUP($A112,'Country characteristics'!$A:$CQ,28,0)</f>
        <v>Europe &amp; Central Asia</v>
      </c>
      <c r="AD112" s="245" t="str">
        <f>VLOOKUP($A112,'Country characteristics'!$A:$CQ,87,0)</f>
        <v>Europe</v>
      </c>
      <c r="AE112" s="245">
        <f>VLOOKUP($A112,'Country characteristics'!$A:$CQ,92,0)</f>
        <v>1</v>
      </c>
      <c r="AF112" s="245">
        <f>VLOOKUP($A112,'Country characteristics'!$A:$CQ,91,0)</f>
        <v>1</v>
      </c>
      <c r="AG112" s="245">
        <f>VLOOKUP($A112,'Country characteristics'!$A:$CQ,88,0)</f>
        <v>0</v>
      </c>
      <c r="AH112" s="245">
        <f>VLOOKUP($A112,'Country characteristics'!$A:$CQ,93,0)</f>
        <v>0</v>
      </c>
      <c r="AI112" s="245">
        <f>VLOOKUP($A112,'Country characteristics'!$A:$CQ,89,0)</f>
        <v>0</v>
      </c>
      <c r="AJ112" s="245">
        <f>VLOOKUP($A112,'Country characteristics'!$A:$CQ,90,0)</f>
        <v>0</v>
      </c>
      <c r="AK112" s="245">
        <f>VLOOKUP($A112,'Country characteristics'!$A:$CQ,94,0)</f>
        <v>0</v>
      </c>
      <c r="AL112" s="245">
        <f>VLOOKUP($A112,'Country characteristics'!$A:$CQ,95,0)</f>
        <v>0</v>
      </c>
      <c r="AM112" s="245">
        <f>VLOOKUP($A112,'Country characteristics'!$A:$CR,96,0)</f>
        <v>0</v>
      </c>
    </row>
    <row r="113" spans="1:39">
      <c r="A113" s="37" t="s">
        <v>23</v>
      </c>
      <c r="B113" s="37" t="s">
        <v>24</v>
      </c>
      <c r="C113" s="38" t="s">
        <v>25</v>
      </c>
      <c r="D113" s="5">
        <v>30</v>
      </c>
      <c r="E113" s="5">
        <v>50</v>
      </c>
      <c r="F113" s="5">
        <v>100</v>
      </c>
      <c r="G113" s="5">
        <v>95</v>
      </c>
      <c r="H113" s="5">
        <v>95</v>
      </c>
      <c r="I113" s="5">
        <v>100</v>
      </c>
      <c r="J113" s="5">
        <v>100</v>
      </c>
      <c r="K113" s="5">
        <v>100</v>
      </c>
      <c r="L113" s="5">
        <v>100</v>
      </c>
      <c r="M113" s="5">
        <v>100</v>
      </c>
      <c r="N113" s="5">
        <v>62.5</v>
      </c>
      <c r="O113" s="5">
        <v>37.5</v>
      </c>
      <c r="P113" s="5">
        <v>100</v>
      </c>
      <c r="Q113" s="5">
        <v>75</v>
      </c>
      <c r="R113" s="5">
        <v>75</v>
      </c>
      <c r="S113" s="5">
        <v>30</v>
      </c>
      <c r="T113" s="5">
        <v>27</v>
      </c>
      <c r="U113" s="5">
        <v>5</v>
      </c>
      <c r="V113" s="5">
        <v>0</v>
      </c>
      <c r="W113" s="5">
        <v>17.5</v>
      </c>
      <c r="X113" s="34">
        <f t="shared" si="5"/>
        <v>64.974999999999994</v>
      </c>
      <c r="Y113" s="34">
        <f t="shared" si="6"/>
        <v>74</v>
      </c>
      <c r="Z113" s="34">
        <f t="shared" si="7"/>
        <v>100</v>
      </c>
      <c r="AA113" s="34">
        <f t="shared" si="8"/>
        <v>63.333333333333336</v>
      </c>
      <c r="AB113" s="34">
        <f t="shared" si="9"/>
        <v>12.375</v>
      </c>
      <c r="AC113" s="245" t="str">
        <f>VLOOKUP($A113,'Country characteristics'!$A:$CQ,28,0)</f>
        <v>East Asia &amp; Pacific</v>
      </c>
      <c r="AD113" s="245" t="str">
        <f>VLOOKUP($A113,'Country characteristics'!$A:$CQ,87,0)</f>
        <v>Asia</v>
      </c>
      <c r="AE113" s="245">
        <f>VLOOKUP($A113,'Country characteristics'!$A:$CQ,92,0)</f>
        <v>0</v>
      </c>
      <c r="AF113" s="245">
        <f>VLOOKUP($A113,'Country characteristics'!$A:$CQ,91,0)</f>
        <v>0</v>
      </c>
      <c r="AG113" s="245">
        <f>VLOOKUP($A113,'Country characteristics'!$A:$CQ,88,0)</f>
        <v>0</v>
      </c>
      <c r="AH113" s="245">
        <f>VLOOKUP($A113,'Country characteristics'!$A:$CQ,93,0)</f>
        <v>0</v>
      </c>
      <c r="AI113" s="245">
        <f>VLOOKUP($A113,'Country characteristics'!$A:$CQ,89,0)</f>
        <v>0</v>
      </c>
      <c r="AJ113" s="245">
        <f>VLOOKUP($A113,'Country characteristics'!$A:$CQ,90,0)</f>
        <v>0</v>
      </c>
      <c r="AK113" s="245">
        <f>VLOOKUP($A113,'Country characteristics'!$A:$CQ,94,0)</f>
        <v>0</v>
      </c>
      <c r="AL113" s="245">
        <f>VLOOKUP($A113,'Country characteristics'!$A:$CQ,95,0)</f>
        <v>0</v>
      </c>
      <c r="AM113" s="245">
        <f>VLOOKUP($A113,'Country characteristics'!$A:$CR,96,0)</f>
        <v>0</v>
      </c>
    </row>
    <row r="114" spans="1:39">
      <c r="A114" s="37" t="s">
        <v>392</v>
      </c>
      <c r="B114" s="37" t="s">
        <v>393</v>
      </c>
      <c r="C114" s="38" t="s">
        <v>394</v>
      </c>
      <c r="D114" s="5">
        <v>27</v>
      </c>
      <c r="E114" s="5">
        <v>25</v>
      </c>
      <c r="F114" s="5">
        <v>65</v>
      </c>
      <c r="G114" s="5">
        <v>50</v>
      </c>
      <c r="H114" s="5">
        <v>5</v>
      </c>
      <c r="I114" s="5">
        <v>55.000000000000007</v>
      </c>
      <c r="J114" s="5">
        <v>0</v>
      </c>
      <c r="K114" s="5">
        <v>50</v>
      </c>
      <c r="L114" s="5">
        <v>100</v>
      </c>
      <c r="M114" s="5">
        <v>75</v>
      </c>
      <c r="N114" s="5">
        <v>52.5</v>
      </c>
      <c r="O114" s="5">
        <v>0</v>
      </c>
      <c r="P114" s="5">
        <v>40</v>
      </c>
      <c r="Q114" s="5">
        <v>50</v>
      </c>
      <c r="R114" s="5">
        <v>50</v>
      </c>
      <c r="S114" s="5">
        <v>50</v>
      </c>
      <c r="T114" s="5">
        <v>39</v>
      </c>
      <c r="U114" s="5">
        <v>0</v>
      </c>
      <c r="V114" s="5">
        <v>0</v>
      </c>
      <c r="W114" s="5">
        <v>17.5</v>
      </c>
      <c r="X114" s="34">
        <f t="shared" si="5"/>
        <v>37.549999999999997</v>
      </c>
      <c r="Y114" s="34">
        <f t="shared" si="6"/>
        <v>34.4</v>
      </c>
      <c r="Z114" s="34">
        <f t="shared" si="7"/>
        <v>56</v>
      </c>
      <c r="AA114" s="34">
        <f t="shared" si="8"/>
        <v>40.416666666666664</v>
      </c>
      <c r="AB114" s="34">
        <f t="shared" si="9"/>
        <v>14.125</v>
      </c>
      <c r="AC114" s="245" t="str">
        <f>VLOOKUP($A114,'Country characteristics'!$A:$CQ,28,0)</f>
        <v>Europe &amp; Central Asia</v>
      </c>
      <c r="AD114" s="245" t="str">
        <f>VLOOKUP($A114,'Country characteristics'!$A:$CQ,87,0)</f>
        <v>Europe</v>
      </c>
      <c r="AE114" s="245">
        <f>VLOOKUP($A114,'Country characteristics'!$A:$CQ,92,0)</f>
        <v>1</v>
      </c>
      <c r="AF114" s="245">
        <f>VLOOKUP($A114,'Country characteristics'!$A:$CQ,91,0)</f>
        <v>1</v>
      </c>
      <c r="AG114" s="245">
        <f>VLOOKUP($A114,'Country characteristics'!$A:$CQ,88,0)</f>
        <v>0</v>
      </c>
      <c r="AH114" s="245">
        <f>VLOOKUP($A114,'Country characteristics'!$A:$CQ,93,0)</f>
        <v>0</v>
      </c>
      <c r="AI114" s="245">
        <f>VLOOKUP($A114,'Country characteristics'!$A:$CQ,89,0)</f>
        <v>0</v>
      </c>
      <c r="AJ114" s="245">
        <f>VLOOKUP($A114,'Country characteristics'!$A:$CQ,90,0)</f>
        <v>0</v>
      </c>
      <c r="AK114" s="245">
        <f>VLOOKUP($A114,'Country characteristics'!$A:$CQ,94,0)</f>
        <v>0</v>
      </c>
      <c r="AL114" s="245">
        <f>VLOOKUP($A114,'Country characteristics'!$A:$CQ,95,0)</f>
        <v>0</v>
      </c>
      <c r="AM114" s="245">
        <f>VLOOKUP($A114,'Country characteristics'!$A:$CR,96,0)</f>
        <v>0</v>
      </c>
    </row>
    <row r="115" spans="1:39">
      <c r="A115" s="37" t="s">
        <v>320</v>
      </c>
      <c r="B115" s="37" t="s">
        <v>321</v>
      </c>
      <c r="C115" s="37" t="s">
        <v>322</v>
      </c>
      <c r="D115" s="5">
        <v>70</v>
      </c>
      <c r="E115" s="5">
        <v>25</v>
      </c>
      <c r="F115" s="5">
        <v>65</v>
      </c>
      <c r="G115" s="5">
        <v>40</v>
      </c>
      <c r="H115" s="5">
        <v>40</v>
      </c>
      <c r="I115" s="5">
        <v>100</v>
      </c>
      <c r="J115" s="5">
        <v>0</v>
      </c>
      <c r="K115" s="5">
        <v>50</v>
      </c>
      <c r="L115" s="5">
        <v>100</v>
      </c>
      <c r="M115" s="5">
        <v>75</v>
      </c>
      <c r="N115" s="5">
        <v>52.5</v>
      </c>
      <c r="O115" s="5">
        <v>37.5</v>
      </c>
      <c r="P115" s="5">
        <v>100</v>
      </c>
      <c r="Q115" s="5">
        <v>75</v>
      </c>
      <c r="R115" s="5">
        <v>50</v>
      </c>
      <c r="S115" s="5">
        <v>50</v>
      </c>
      <c r="T115" s="5">
        <v>65</v>
      </c>
      <c r="U115" s="5">
        <v>0</v>
      </c>
      <c r="V115" s="5">
        <v>0</v>
      </c>
      <c r="W115" s="5">
        <v>23.5</v>
      </c>
      <c r="X115" s="34">
        <f t="shared" si="5"/>
        <v>50.924999999999997</v>
      </c>
      <c r="Y115" s="34">
        <f t="shared" si="6"/>
        <v>48</v>
      </c>
      <c r="Z115" s="34">
        <f t="shared" si="7"/>
        <v>65</v>
      </c>
      <c r="AA115" s="34">
        <f t="shared" si="8"/>
        <v>60.833333333333336</v>
      </c>
      <c r="AB115" s="34">
        <f t="shared" si="9"/>
        <v>22.125</v>
      </c>
      <c r="AC115" s="245" t="str">
        <f>VLOOKUP($A115,'Country characteristics'!$A:$CQ,28,0)</f>
        <v>Europe &amp; Central Asia</v>
      </c>
      <c r="AD115" s="245" t="str">
        <f>VLOOKUP($A115,'Country characteristics'!$A:$CQ,87,0)</f>
        <v>Europe</v>
      </c>
      <c r="AE115" s="245">
        <f>VLOOKUP($A115,'Country characteristics'!$A:$CQ,92,0)</f>
        <v>1</v>
      </c>
      <c r="AF115" s="245">
        <f>VLOOKUP($A115,'Country characteristics'!$A:$CQ,91,0)</f>
        <v>1</v>
      </c>
      <c r="AG115" s="245">
        <f>VLOOKUP($A115,'Country characteristics'!$A:$CQ,88,0)</f>
        <v>0</v>
      </c>
      <c r="AH115" s="245">
        <f>VLOOKUP($A115,'Country characteristics'!$A:$CQ,93,0)</f>
        <v>0</v>
      </c>
      <c r="AI115" s="245">
        <f>VLOOKUP($A115,'Country characteristics'!$A:$CQ,89,0)</f>
        <v>0</v>
      </c>
      <c r="AJ115" s="245">
        <f>VLOOKUP($A115,'Country characteristics'!$A:$CQ,90,0)</f>
        <v>0</v>
      </c>
      <c r="AK115" s="245">
        <f>VLOOKUP($A115,'Country characteristics'!$A:$CQ,94,0)</f>
        <v>0</v>
      </c>
      <c r="AL115" s="245">
        <f>VLOOKUP($A115,'Country characteristics'!$A:$CQ,95,0)</f>
        <v>0</v>
      </c>
      <c r="AM115" s="245">
        <f>VLOOKUP($A115,'Country characteristics'!$A:$CR,96,0)</f>
        <v>0</v>
      </c>
    </row>
    <row r="116" spans="1:39">
      <c r="A116" s="37" t="s">
        <v>395</v>
      </c>
      <c r="B116" s="37" t="s">
        <v>396</v>
      </c>
      <c r="C116" s="37" t="s">
        <v>397</v>
      </c>
      <c r="D116" s="5">
        <v>60</v>
      </c>
      <c r="E116" s="5">
        <v>50</v>
      </c>
      <c r="F116" s="5">
        <v>65</v>
      </c>
      <c r="G116" s="5">
        <v>50</v>
      </c>
      <c r="H116" s="5">
        <v>0</v>
      </c>
      <c r="I116" s="5">
        <v>100</v>
      </c>
      <c r="J116" s="5">
        <v>100</v>
      </c>
      <c r="K116" s="5">
        <v>100</v>
      </c>
      <c r="L116" s="5">
        <v>100</v>
      </c>
      <c r="M116" s="5">
        <v>100</v>
      </c>
      <c r="N116" s="5">
        <v>75</v>
      </c>
      <c r="O116" s="5">
        <v>0</v>
      </c>
      <c r="P116" s="5">
        <v>40</v>
      </c>
      <c r="Q116" s="5">
        <v>100</v>
      </c>
      <c r="R116" s="5">
        <v>50</v>
      </c>
      <c r="S116" s="5">
        <v>100</v>
      </c>
      <c r="T116" s="5">
        <v>76</v>
      </c>
      <c r="U116" s="5">
        <v>4</v>
      </c>
      <c r="V116" s="5">
        <v>0</v>
      </c>
      <c r="W116" s="5">
        <v>39</v>
      </c>
      <c r="X116" s="34">
        <f t="shared" si="5"/>
        <v>60.45</v>
      </c>
      <c r="Y116" s="34">
        <f t="shared" si="6"/>
        <v>45</v>
      </c>
      <c r="Z116" s="34">
        <f t="shared" si="7"/>
        <v>100</v>
      </c>
      <c r="AA116" s="34">
        <f t="shared" si="8"/>
        <v>60.833333333333336</v>
      </c>
      <c r="AB116" s="34">
        <f t="shared" si="9"/>
        <v>29.75</v>
      </c>
      <c r="AC116" s="245" t="str">
        <f>VLOOKUP($A116,'Country characteristics'!$A:$CQ,28,0)</f>
        <v>Europe &amp; Central Asia</v>
      </c>
      <c r="AD116" s="245" t="str">
        <f>VLOOKUP($A116,'Country characteristics'!$A:$CQ,87,0)</f>
        <v>Europe</v>
      </c>
      <c r="AE116" s="245">
        <f>VLOOKUP($A116,'Country characteristics'!$A:$CQ,92,0)</f>
        <v>0</v>
      </c>
      <c r="AF116" s="245">
        <f>VLOOKUP($A116,'Country characteristics'!$A:$CQ,91,0)</f>
        <v>0</v>
      </c>
      <c r="AG116" s="245">
        <f>VLOOKUP($A116,'Country characteristics'!$A:$CQ,88,0)</f>
        <v>0</v>
      </c>
      <c r="AH116" s="245">
        <f>VLOOKUP($A116,'Country characteristics'!$A:$CQ,93,0)</f>
        <v>0</v>
      </c>
      <c r="AI116" s="245">
        <f>VLOOKUP($A116,'Country characteristics'!$A:$CQ,89,0)</f>
        <v>0</v>
      </c>
      <c r="AJ116" s="245">
        <f>VLOOKUP($A116,'Country characteristics'!$A:$CQ,90,0)</f>
        <v>0</v>
      </c>
      <c r="AK116" s="245">
        <f>VLOOKUP($A116,'Country characteristics'!$A:$CQ,94,0)</f>
        <v>0</v>
      </c>
      <c r="AL116" s="245">
        <f>VLOOKUP($A116,'Country characteristics'!$A:$CQ,95,0)</f>
        <v>0</v>
      </c>
      <c r="AM116" s="245">
        <f>VLOOKUP($A116,'Country characteristics'!$A:$CR,96,0)</f>
        <v>0</v>
      </c>
    </row>
    <row r="117" spans="1:39">
      <c r="A117" s="37" t="s">
        <v>263</v>
      </c>
      <c r="B117" s="37" t="s">
        <v>264</v>
      </c>
      <c r="C117" s="37" t="s">
        <v>265</v>
      </c>
      <c r="D117" s="5">
        <v>40</v>
      </c>
      <c r="E117" s="5">
        <v>37.5</v>
      </c>
      <c r="F117" s="5">
        <v>100</v>
      </c>
      <c r="G117" s="5">
        <v>50</v>
      </c>
      <c r="H117" s="5">
        <v>100</v>
      </c>
      <c r="I117" s="5">
        <v>100</v>
      </c>
      <c r="J117" s="5">
        <v>100</v>
      </c>
      <c r="K117" s="5">
        <v>100</v>
      </c>
      <c r="L117" s="5">
        <v>100</v>
      </c>
      <c r="M117" s="5">
        <v>100</v>
      </c>
      <c r="N117" s="5">
        <v>62.5</v>
      </c>
      <c r="O117" s="5">
        <v>75</v>
      </c>
      <c r="P117" s="5">
        <v>0</v>
      </c>
      <c r="Q117" s="5">
        <v>50</v>
      </c>
      <c r="R117" s="5">
        <v>50</v>
      </c>
      <c r="S117" s="5">
        <v>50</v>
      </c>
      <c r="T117" s="5">
        <v>50</v>
      </c>
      <c r="U117" s="5">
        <v>100</v>
      </c>
      <c r="V117" s="5">
        <v>0</v>
      </c>
      <c r="W117" s="5">
        <v>17</v>
      </c>
      <c r="X117" s="34">
        <f t="shared" si="5"/>
        <v>64.099999999999994</v>
      </c>
      <c r="Y117" s="34">
        <f t="shared" si="6"/>
        <v>65.5</v>
      </c>
      <c r="Z117" s="34">
        <f t="shared" si="7"/>
        <v>100</v>
      </c>
      <c r="AA117" s="34">
        <f t="shared" si="8"/>
        <v>47.916666666666664</v>
      </c>
      <c r="AB117" s="34">
        <f t="shared" si="9"/>
        <v>41.75</v>
      </c>
      <c r="AC117" s="245" t="str">
        <f>VLOOKUP($A117,'Country characteristics'!$A:$CQ,28,0)</f>
        <v>Latin America &amp; Caribbean</v>
      </c>
      <c r="AD117" s="245" t="str">
        <f>VLOOKUP($A117,'Country characteristics'!$A:$CQ,87,0)</f>
        <v>Latin America and the Caribbean</v>
      </c>
      <c r="AE117" s="245">
        <f>VLOOKUP($A117,'Country characteristics'!$A:$CQ,92,0)</f>
        <v>0</v>
      </c>
      <c r="AF117" s="245">
        <f>VLOOKUP($A117,'Country characteristics'!$A:$CQ,91,0)</f>
        <v>0</v>
      </c>
      <c r="AG117" s="245">
        <f>VLOOKUP($A117,'Country characteristics'!$A:$CQ,88,0)</f>
        <v>0</v>
      </c>
      <c r="AH117" s="245">
        <f>VLOOKUP($A117,'Country characteristics'!$A:$CQ,93,0)</f>
        <v>0</v>
      </c>
      <c r="AI117" s="245">
        <f>VLOOKUP($A117,'Country characteristics'!$A:$CQ,89,0)</f>
        <v>0</v>
      </c>
      <c r="AJ117" s="245">
        <f>VLOOKUP($A117,'Country characteristics'!$A:$CQ,90,0)</f>
        <v>1</v>
      </c>
      <c r="AK117" s="245">
        <f>VLOOKUP($A117,'Country characteristics'!$A:$CQ,94,0)</f>
        <v>0</v>
      </c>
      <c r="AL117" s="245">
        <f>VLOOKUP($A117,'Country characteristics'!$A:$CQ,95,0)</f>
        <v>1</v>
      </c>
      <c r="AM117" s="245">
        <f>VLOOKUP($A117,'Country characteristics'!$A:$CR,96,0)</f>
        <v>0</v>
      </c>
    </row>
    <row r="118" spans="1:39">
      <c r="A118" s="37" t="s">
        <v>284</v>
      </c>
      <c r="B118" s="37" t="s">
        <v>285</v>
      </c>
      <c r="C118" s="37" t="s">
        <v>286</v>
      </c>
      <c r="D118" s="5">
        <v>73</v>
      </c>
      <c r="E118" s="5">
        <v>50</v>
      </c>
      <c r="F118" s="5">
        <v>65</v>
      </c>
      <c r="G118" s="5">
        <v>100</v>
      </c>
      <c r="H118" s="5">
        <v>100</v>
      </c>
      <c r="I118" s="5">
        <v>100</v>
      </c>
      <c r="J118" s="5">
        <v>100</v>
      </c>
      <c r="K118" s="5">
        <v>100</v>
      </c>
      <c r="L118" s="5">
        <v>100</v>
      </c>
      <c r="M118" s="5">
        <v>100</v>
      </c>
      <c r="N118" s="5">
        <v>100</v>
      </c>
      <c r="O118" s="5">
        <v>100</v>
      </c>
      <c r="P118" s="5">
        <v>100</v>
      </c>
      <c r="Q118" s="5">
        <v>100</v>
      </c>
      <c r="R118" s="5">
        <v>50</v>
      </c>
      <c r="S118" s="5">
        <v>80</v>
      </c>
      <c r="T118" s="5">
        <v>66</v>
      </c>
      <c r="U118" s="5">
        <v>28.000000000000004</v>
      </c>
      <c r="V118" s="5">
        <v>0</v>
      </c>
      <c r="W118" s="5">
        <v>44.5</v>
      </c>
      <c r="X118" s="34">
        <f t="shared" si="5"/>
        <v>77.825000000000003</v>
      </c>
      <c r="Y118" s="34">
        <f t="shared" si="6"/>
        <v>77.599999999999994</v>
      </c>
      <c r="Z118" s="34">
        <f t="shared" si="7"/>
        <v>100</v>
      </c>
      <c r="AA118" s="34">
        <f t="shared" si="8"/>
        <v>88.333333333333329</v>
      </c>
      <c r="AB118" s="34">
        <f t="shared" si="9"/>
        <v>34.625</v>
      </c>
      <c r="AC118" s="245" t="str">
        <f>VLOOKUP($A118,'Country characteristics'!$A:$CQ,28,0)</f>
        <v>Latin America &amp; Caribbean</v>
      </c>
      <c r="AD118" s="245" t="str">
        <f>VLOOKUP($A118,'Country characteristics'!$A:$CQ,87,0)</f>
        <v>Latin America and the Caribbean</v>
      </c>
      <c r="AE118" s="245">
        <f>VLOOKUP($A118,'Country characteristics'!$A:$CQ,92,0)</f>
        <v>0</v>
      </c>
      <c r="AF118" s="245">
        <f>VLOOKUP($A118,'Country characteristics'!$A:$CQ,91,0)</f>
        <v>0</v>
      </c>
      <c r="AG118" s="245">
        <f>VLOOKUP($A118,'Country characteristics'!$A:$CQ,88,0)</f>
        <v>0</v>
      </c>
      <c r="AH118" s="245">
        <f>VLOOKUP($A118,'Country characteristics'!$A:$CQ,93,0)</f>
        <v>0</v>
      </c>
      <c r="AI118" s="245">
        <f>VLOOKUP($A118,'Country characteristics'!$A:$CQ,89,0)</f>
        <v>0</v>
      </c>
      <c r="AJ118" s="245">
        <f>VLOOKUP($A118,'Country characteristics'!$A:$CQ,90,0)</f>
        <v>0</v>
      </c>
      <c r="AK118" s="245">
        <f>VLOOKUP($A118,'Country characteristics'!$A:$CQ,94,0)</f>
        <v>0</v>
      </c>
      <c r="AL118" s="245">
        <f>VLOOKUP($A118,'Country characteristics'!$A:$CQ,95,0)</f>
        <v>1</v>
      </c>
      <c r="AM118" s="245">
        <f>VLOOKUP($A118,'Country characteristics'!$A:$CR,96,0)</f>
        <v>0</v>
      </c>
    </row>
    <row r="119" spans="1:39">
      <c r="A119" s="37" t="s">
        <v>59</v>
      </c>
      <c r="B119" s="37" t="s">
        <v>60</v>
      </c>
      <c r="C119" s="37" t="s">
        <v>61</v>
      </c>
      <c r="D119" s="5">
        <v>54</v>
      </c>
      <c r="E119" s="5">
        <v>25</v>
      </c>
      <c r="F119" s="5">
        <v>100</v>
      </c>
      <c r="G119" s="5">
        <v>100</v>
      </c>
      <c r="H119" s="5">
        <v>100</v>
      </c>
      <c r="I119" s="5">
        <v>100</v>
      </c>
      <c r="J119" s="5">
        <v>25</v>
      </c>
      <c r="K119" s="5">
        <v>100</v>
      </c>
      <c r="L119" s="5">
        <v>50</v>
      </c>
      <c r="M119" s="5">
        <v>100</v>
      </c>
      <c r="N119" s="5">
        <v>62.5</v>
      </c>
      <c r="O119" s="5">
        <v>75</v>
      </c>
      <c r="P119" s="5">
        <v>100</v>
      </c>
      <c r="Q119" s="5">
        <v>100</v>
      </c>
      <c r="R119" s="5">
        <v>50</v>
      </c>
      <c r="S119" s="5">
        <v>50</v>
      </c>
      <c r="T119" s="5">
        <v>47</v>
      </c>
      <c r="U119" s="5">
        <v>100</v>
      </c>
      <c r="V119" s="5">
        <v>100</v>
      </c>
      <c r="W119" s="5">
        <v>26.5</v>
      </c>
      <c r="X119" s="34">
        <f t="shared" si="5"/>
        <v>73.25</v>
      </c>
      <c r="Y119" s="34">
        <f t="shared" si="6"/>
        <v>75.8</v>
      </c>
      <c r="Z119" s="34">
        <f t="shared" si="7"/>
        <v>75</v>
      </c>
      <c r="AA119" s="34">
        <f t="shared" si="8"/>
        <v>72.916666666666671</v>
      </c>
      <c r="AB119" s="34">
        <f t="shared" si="9"/>
        <v>68.375</v>
      </c>
      <c r="AC119" s="245" t="str">
        <f>VLOOKUP($A119,'Country characteristics'!$A:$CQ,28,0)</f>
        <v>East Asia &amp; Pacific</v>
      </c>
      <c r="AD119" s="245" t="str">
        <f>VLOOKUP($A119,'Country characteristics'!$A:$CQ,87,0)</f>
        <v>Asia</v>
      </c>
      <c r="AE119" s="245">
        <f>VLOOKUP($A119,'Country characteristics'!$A:$CQ,92,0)</f>
        <v>0</v>
      </c>
      <c r="AF119" s="245">
        <f>VLOOKUP($A119,'Country characteristics'!$A:$CQ,91,0)</f>
        <v>0</v>
      </c>
      <c r="AG119" s="245">
        <f>VLOOKUP($A119,'Country characteristics'!$A:$CQ,88,0)</f>
        <v>0</v>
      </c>
      <c r="AH119" s="245">
        <f>VLOOKUP($A119,'Country characteristics'!$A:$CQ,93,0)</f>
        <v>0</v>
      </c>
      <c r="AI119" s="245">
        <f>VLOOKUP($A119,'Country characteristics'!$A:$CQ,89,0)</f>
        <v>0</v>
      </c>
      <c r="AJ119" s="245">
        <f>VLOOKUP($A119,'Country characteristics'!$A:$CQ,90,0)</f>
        <v>1</v>
      </c>
      <c r="AK119" s="245">
        <f>VLOOKUP($A119,'Country characteristics'!$A:$CQ,94,0)</f>
        <v>0</v>
      </c>
      <c r="AL119" s="245">
        <f>VLOOKUP($A119,'Country characteristics'!$A:$CQ,95,0)</f>
        <v>0</v>
      </c>
      <c r="AM119" s="245">
        <f>VLOOKUP($A119,'Country characteristics'!$A:$CR,96,0)</f>
        <v>0</v>
      </c>
    </row>
    <row r="120" spans="1:39">
      <c r="A120" s="37" t="s">
        <v>242</v>
      </c>
      <c r="B120" s="37" t="s">
        <v>243</v>
      </c>
      <c r="C120" s="37" t="s">
        <v>244</v>
      </c>
      <c r="D120" s="5">
        <v>37</v>
      </c>
      <c r="E120" s="5">
        <v>25</v>
      </c>
      <c r="F120" s="5">
        <v>100</v>
      </c>
      <c r="G120" s="5">
        <v>50</v>
      </c>
      <c r="H120" s="5">
        <v>100</v>
      </c>
      <c r="I120" s="5">
        <v>100</v>
      </c>
      <c r="J120" s="5">
        <v>100</v>
      </c>
      <c r="K120" s="5">
        <v>100</v>
      </c>
      <c r="L120" s="5">
        <v>65</v>
      </c>
      <c r="M120" s="5">
        <v>100</v>
      </c>
      <c r="N120" s="5">
        <v>87.5</v>
      </c>
      <c r="O120" s="5">
        <v>37.5</v>
      </c>
      <c r="P120" s="5">
        <v>100</v>
      </c>
      <c r="Q120" s="5">
        <v>75</v>
      </c>
      <c r="R120" s="5">
        <v>25</v>
      </c>
      <c r="S120" s="5">
        <v>70</v>
      </c>
      <c r="T120" s="5">
        <v>41</v>
      </c>
      <c r="U120" s="5">
        <v>100</v>
      </c>
      <c r="V120" s="5">
        <v>0</v>
      </c>
      <c r="W120" s="5">
        <v>16.5</v>
      </c>
      <c r="X120" s="34">
        <f t="shared" si="5"/>
        <v>66.474999999999994</v>
      </c>
      <c r="Y120" s="34">
        <f t="shared" si="6"/>
        <v>62.4</v>
      </c>
      <c r="Z120" s="34">
        <f t="shared" si="7"/>
        <v>93</v>
      </c>
      <c r="AA120" s="34">
        <f t="shared" si="8"/>
        <v>65.833333333333329</v>
      </c>
      <c r="AB120" s="34">
        <f t="shared" si="9"/>
        <v>39.375</v>
      </c>
      <c r="AC120" s="245" t="str">
        <f>VLOOKUP($A120,'Country characteristics'!$A:$CQ,28,0)</f>
        <v>Middle East &amp; North Africa</v>
      </c>
      <c r="AD120" s="245" t="str">
        <f>VLOOKUP($A120,'Country characteristics'!$A:$CQ,87,0)</f>
        <v>Africa</v>
      </c>
      <c r="AE120" s="245">
        <f>VLOOKUP($A120,'Country characteristics'!$A:$CQ,92,0)</f>
        <v>0</v>
      </c>
      <c r="AF120" s="245">
        <f>VLOOKUP($A120,'Country characteristics'!$A:$CQ,91,0)</f>
        <v>0</v>
      </c>
      <c r="AG120" s="245">
        <f>VLOOKUP($A120,'Country characteristics'!$A:$CQ,88,0)</f>
        <v>0</v>
      </c>
      <c r="AH120" s="245">
        <f>VLOOKUP($A120,'Country characteristics'!$A:$CQ,93,0)</f>
        <v>0</v>
      </c>
      <c r="AI120" s="245">
        <f>VLOOKUP($A120,'Country characteristics'!$A:$CQ,89,0)</f>
        <v>0</v>
      </c>
      <c r="AJ120" s="245">
        <f>VLOOKUP($A120,'Country characteristics'!$A:$CQ,90,0)</f>
        <v>1</v>
      </c>
      <c r="AK120" s="245">
        <f>VLOOKUP($A120,'Country characteristics'!$A:$CQ,94,0)</f>
        <v>0</v>
      </c>
      <c r="AL120" s="245">
        <f>VLOOKUP($A120,'Country characteristics'!$A:$CQ,95,0)</f>
        <v>0</v>
      </c>
      <c r="AM120" s="245">
        <f>VLOOKUP($A120,'Country characteristics'!$A:$CR,96,0)</f>
        <v>0</v>
      </c>
    </row>
    <row r="121" spans="1:39">
      <c r="A121" s="37" t="s">
        <v>173</v>
      </c>
      <c r="B121" s="37" t="s">
        <v>174</v>
      </c>
      <c r="C121" s="37" t="s">
        <v>175</v>
      </c>
      <c r="D121" s="5">
        <v>57</v>
      </c>
      <c r="E121" s="5">
        <v>75</v>
      </c>
      <c r="F121" s="5">
        <v>100</v>
      </c>
      <c r="G121" s="5">
        <v>50</v>
      </c>
      <c r="H121" s="5">
        <v>100</v>
      </c>
      <c r="I121" s="5">
        <v>100</v>
      </c>
      <c r="J121" s="5">
        <v>100</v>
      </c>
      <c r="K121" s="5">
        <v>100</v>
      </c>
      <c r="L121" s="5">
        <v>87.5</v>
      </c>
      <c r="M121" s="5">
        <v>100</v>
      </c>
      <c r="N121" s="5">
        <v>62.5</v>
      </c>
      <c r="O121" s="5">
        <v>0</v>
      </c>
      <c r="P121" s="5">
        <v>30</v>
      </c>
      <c r="Q121" s="5">
        <v>50</v>
      </c>
      <c r="R121" s="5">
        <v>50</v>
      </c>
      <c r="S121" s="5">
        <v>30</v>
      </c>
      <c r="T121" s="5">
        <v>42</v>
      </c>
      <c r="U121" s="5">
        <v>49</v>
      </c>
      <c r="V121" s="5">
        <v>0</v>
      </c>
      <c r="W121" s="5">
        <v>7.0000000000000009</v>
      </c>
      <c r="X121" s="34">
        <f t="shared" si="5"/>
        <v>59.5</v>
      </c>
      <c r="Y121" s="34">
        <f t="shared" si="6"/>
        <v>76.400000000000006</v>
      </c>
      <c r="Z121" s="34">
        <f t="shared" si="7"/>
        <v>97.5</v>
      </c>
      <c r="AA121" s="34">
        <f t="shared" si="8"/>
        <v>37.083333333333336</v>
      </c>
      <c r="AB121" s="34">
        <f t="shared" si="9"/>
        <v>24.5</v>
      </c>
      <c r="AC121" s="245" t="str">
        <f>VLOOKUP($A121,'Country characteristics'!$A:$CQ,28,0)</f>
        <v>Europe &amp; Central Asia</v>
      </c>
      <c r="AD121" s="245" t="str">
        <f>VLOOKUP($A121,'Country characteristics'!$A:$CQ,87,0)</f>
        <v>Asia</v>
      </c>
      <c r="AE121" s="245">
        <f>VLOOKUP($A121,'Country characteristics'!$A:$CQ,92,0)</f>
        <v>1</v>
      </c>
      <c r="AF121" s="245">
        <f>VLOOKUP($A121,'Country characteristics'!$A:$CQ,91,0)</f>
        <v>0</v>
      </c>
      <c r="AG121" s="245">
        <f>VLOOKUP($A121,'Country characteristics'!$A:$CQ,88,0)</f>
        <v>0</v>
      </c>
      <c r="AH121" s="245">
        <f>VLOOKUP($A121,'Country characteristics'!$A:$CQ,93,0)</f>
        <v>1</v>
      </c>
      <c r="AI121" s="245">
        <f>VLOOKUP($A121,'Country characteristics'!$A:$CQ,89,0)</f>
        <v>0</v>
      </c>
      <c r="AJ121" s="245">
        <f>VLOOKUP($A121,'Country characteristics'!$A:$CQ,90,0)</f>
        <v>0</v>
      </c>
      <c r="AK121" s="245">
        <f>VLOOKUP($A121,'Country characteristics'!$A:$CQ,94,0)</f>
        <v>0</v>
      </c>
      <c r="AL121" s="245">
        <f>VLOOKUP($A121,'Country characteristics'!$A:$CQ,95,0)</f>
        <v>0</v>
      </c>
      <c r="AM121" s="245">
        <f>VLOOKUP($A121,'Country characteristics'!$A:$CR,96,0)</f>
        <v>0</v>
      </c>
    </row>
    <row r="122" spans="1:39">
      <c r="A122" s="37" t="s">
        <v>389</v>
      </c>
      <c r="B122" s="37" t="s">
        <v>390</v>
      </c>
      <c r="C122" s="37" t="s">
        <v>391</v>
      </c>
      <c r="D122" s="5">
        <v>40</v>
      </c>
      <c r="E122" s="5">
        <v>50</v>
      </c>
      <c r="F122" s="5">
        <v>65</v>
      </c>
      <c r="G122" s="5">
        <v>100</v>
      </c>
      <c r="H122" s="5">
        <v>0</v>
      </c>
      <c r="I122" s="5">
        <v>100</v>
      </c>
      <c r="J122" s="5">
        <v>100</v>
      </c>
      <c r="K122" s="5">
        <v>100</v>
      </c>
      <c r="L122" s="5">
        <v>75</v>
      </c>
      <c r="M122" s="5">
        <v>100</v>
      </c>
      <c r="N122" s="5">
        <v>62.5</v>
      </c>
      <c r="O122" s="5">
        <v>37.5</v>
      </c>
      <c r="P122" s="5">
        <v>0</v>
      </c>
      <c r="Q122" s="5">
        <v>100</v>
      </c>
      <c r="R122" s="5">
        <v>25</v>
      </c>
      <c r="S122" s="5">
        <v>80</v>
      </c>
      <c r="T122" s="5">
        <v>30</v>
      </c>
      <c r="U122" s="5">
        <v>100</v>
      </c>
      <c r="V122" s="5">
        <v>99.070000000000007</v>
      </c>
      <c r="W122" s="5">
        <v>28.999999999999996</v>
      </c>
      <c r="X122" s="34">
        <f t="shared" si="5"/>
        <v>64.653499999999994</v>
      </c>
      <c r="Y122" s="34">
        <f t="shared" si="6"/>
        <v>51</v>
      </c>
      <c r="Z122" s="34">
        <f t="shared" si="7"/>
        <v>95</v>
      </c>
      <c r="AA122" s="34">
        <f t="shared" si="8"/>
        <v>50.833333333333336</v>
      </c>
      <c r="AB122" s="34">
        <f t="shared" si="9"/>
        <v>64.517499999999998</v>
      </c>
      <c r="AC122" s="245" t="str">
        <f>VLOOKUP($A122,'Country characteristics'!$A:$CQ,28,0)</f>
        <v>Latin America &amp; Caribbean</v>
      </c>
      <c r="AD122" s="245" t="str">
        <f>VLOOKUP($A122,'Country characteristics'!$A:$CQ,87,0)</f>
        <v>Latin America and the Caribbean</v>
      </c>
      <c r="AE122" s="245">
        <f>VLOOKUP($A122,'Country characteristics'!$A:$CQ,92,0)</f>
        <v>0</v>
      </c>
      <c r="AF122" s="245">
        <f>VLOOKUP($A122,'Country characteristics'!$A:$CQ,91,0)</f>
        <v>0</v>
      </c>
      <c r="AG122" s="245">
        <f>VLOOKUP($A122,'Country characteristics'!$A:$CQ,88,0)</f>
        <v>0</v>
      </c>
      <c r="AH122" s="245">
        <f>VLOOKUP($A122,'Country characteristics'!$A:$CQ,93,0)</f>
        <v>0</v>
      </c>
      <c r="AI122" s="245">
        <f>VLOOKUP($A122,'Country characteristics'!$A:$CQ,89,0)</f>
        <v>1</v>
      </c>
      <c r="AJ122" s="245">
        <f>VLOOKUP($A122,'Country characteristics'!$A:$CQ,90,0)</f>
        <v>1</v>
      </c>
      <c r="AK122" s="245">
        <f>VLOOKUP($A122,'Country characteristics'!$A:$CQ,94,0)</f>
        <v>0</v>
      </c>
      <c r="AL122" s="245">
        <f>VLOOKUP($A122,'Country characteristics'!$A:$CQ,95,0)</f>
        <v>1</v>
      </c>
      <c r="AM122" s="245">
        <f>VLOOKUP($A122,'Country characteristics'!$A:$CR,96,0)</f>
        <v>1</v>
      </c>
    </row>
    <row r="123" spans="1:39">
      <c r="A123" s="37" t="s">
        <v>47</v>
      </c>
      <c r="B123" s="37" t="s">
        <v>48</v>
      </c>
      <c r="C123" s="37" t="s">
        <v>49</v>
      </c>
      <c r="D123" s="5">
        <v>34</v>
      </c>
      <c r="E123" s="5">
        <v>50</v>
      </c>
      <c r="F123" s="5">
        <v>100</v>
      </c>
      <c r="G123" s="5">
        <v>75</v>
      </c>
      <c r="H123" s="5">
        <v>100</v>
      </c>
      <c r="I123" s="5">
        <v>100</v>
      </c>
      <c r="J123" s="5">
        <v>100</v>
      </c>
      <c r="K123" s="5">
        <v>90</v>
      </c>
      <c r="L123" s="5">
        <v>50</v>
      </c>
      <c r="M123" s="5">
        <v>100</v>
      </c>
      <c r="N123" s="5">
        <v>75</v>
      </c>
      <c r="O123" s="5">
        <v>75</v>
      </c>
      <c r="P123" s="5">
        <v>0</v>
      </c>
      <c r="Q123" s="5">
        <v>25</v>
      </c>
      <c r="R123" s="5">
        <v>50</v>
      </c>
      <c r="S123" s="5">
        <v>50</v>
      </c>
      <c r="T123" s="5">
        <v>32</v>
      </c>
      <c r="U123" s="5">
        <v>74</v>
      </c>
      <c r="V123" s="5">
        <v>100</v>
      </c>
      <c r="W123" s="5">
        <v>30</v>
      </c>
      <c r="X123" s="34">
        <f t="shared" si="5"/>
        <v>65.5</v>
      </c>
      <c r="Y123" s="34">
        <f t="shared" si="6"/>
        <v>71.8</v>
      </c>
      <c r="Z123" s="34">
        <f t="shared" si="7"/>
        <v>88</v>
      </c>
      <c r="AA123" s="34">
        <f t="shared" si="8"/>
        <v>45.833333333333336</v>
      </c>
      <c r="AB123" s="34">
        <f t="shared" si="9"/>
        <v>59</v>
      </c>
      <c r="AC123" s="245" t="str">
        <f>VLOOKUP($A123,'Country characteristics'!$A:$CQ,28,0)</f>
        <v>East Asia &amp; Pacific</v>
      </c>
      <c r="AD123" s="245" t="str">
        <f>VLOOKUP($A123,'Country characteristics'!$A:$CQ,87,0)</f>
        <v>Asia</v>
      </c>
      <c r="AE123" s="245">
        <f>VLOOKUP($A123,'Country characteristics'!$A:$CQ,92,0)</f>
        <v>0</v>
      </c>
      <c r="AF123" s="245">
        <f>VLOOKUP($A123,'Country characteristics'!$A:$CQ,91,0)</f>
        <v>0</v>
      </c>
      <c r="AG123" s="245">
        <f>VLOOKUP($A123,'Country characteristics'!$A:$CQ,88,0)</f>
        <v>0</v>
      </c>
      <c r="AH123" s="245">
        <f>VLOOKUP($A123,'Country characteristics'!$A:$CQ,93,0)</f>
        <v>0</v>
      </c>
      <c r="AI123" s="245">
        <f>VLOOKUP($A123,'Country characteristics'!$A:$CQ,89,0)</f>
        <v>0</v>
      </c>
      <c r="AJ123" s="245">
        <f>VLOOKUP($A123,'Country characteristics'!$A:$CQ,90,0)</f>
        <v>0</v>
      </c>
      <c r="AK123" s="245">
        <f>VLOOKUP($A123,'Country characteristics'!$A:$CQ,94,0)</f>
        <v>0</v>
      </c>
      <c r="AL123" s="245">
        <f>VLOOKUP($A123,'Country characteristics'!$A:$CQ,95,0)</f>
        <v>0</v>
      </c>
      <c r="AM123" s="245">
        <f>VLOOKUP($A123,'Country characteristics'!$A:$CR,96,0)</f>
        <v>0</v>
      </c>
    </row>
    <row r="124" spans="1:39">
      <c r="A124" s="37" t="s">
        <v>302</v>
      </c>
      <c r="B124" s="37" t="s">
        <v>303</v>
      </c>
      <c r="C124" s="37" t="s">
        <v>304</v>
      </c>
      <c r="D124" s="5">
        <v>100</v>
      </c>
      <c r="E124" s="5">
        <v>50</v>
      </c>
      <c r="F124" s="5">
        <v>100</v>
      </c>
      <c r="G124" s="5">
        <v>50</v>
      </c>
      <c r="H124" s="5">
        <v>0</v>
      </c>
      <c r="I124" s="5">
        <v>100</v>
      </c>
      <c r="J124" s="5">
        <v>100</v>
      </c>
      <c r="K124" s="5">
        <v>100</v>
      </c>
      <c r="L124" s="5">
        <v>97.5</v>
      </c>
      <c r="M124" s="5">
        <v>100</v>
      </c>
      <c r="N124" s="5">
        <v>62.5</v>
      </c>
      <c r="O124" s="5">
        <v>0</v>
      </c>
      <c r="P124" s="5">
        <v>0</v>
      </c>
      <c r="Q124" s="5">
        <v>100</v>
      </c>
      <c r="R124" s="5">
        <v>50</v>
      </c>
      <c r="S124" s="5">
        <v>70</v>
      </c>
      <c r="T124" s="5">
        <v>87</v>
      </c>
      <c r="U124" s="5">
        <v>100</v>
      </c>
      <c r="V124" s="5">
        <v>100</v>
      </c>
      <c r="W124" s="5">
        <v>48.5</v>
      </c>
      <c r="X124" s="34">
        <f t="shared" si="5"/>
        <v>70.775000000000006</v>
      </c>
      <c r="Y124" s="34">
        <f t="shared" si="6"/>
        <v>60</v>
      </c>
      <c r="Z124" s="34">
        <f t="shared" si="7"/>
        <v>99.5</v>
      </c>
      <c r="AA124" s="34">
        <f t="shared" si="8"/>
        <v>47.083333333333336</v>
      </c>
      <c r="AB124" s="34">
        <f t="shared" si="9"/>
        <v>83.875</v>
      </c>
      <c r="AC124" s="245" t="str">
        <f>VLOOKUP($A124,'Country characteristics'!$A:$CQ,28,0)</f>
        <v>Sub-Saharan Africa</v>
      </c>
      <c r="AD124" s="245" t="str">
        <f>VLOOKUP($A124,'Country characteristics'!$A:$CQ,87,0)</f>
        <v>Africa</v>
      </c>
      <c r="AE124" s="245">
        <f>VLOOKUP($A124,'Country characteristics'!$A:$CQ,92,0)</f>
        <v>0</v>
      </c>
      <c r="AF124" s="245">
        <f>VLOOKUP($A124,'Country characteristics'!$A:$CQ,91,0)</f>
        <v>0</v>
      </c>
      <c r="AG124" s="245">
        <f>VLOOKUP($A124,'Country characteristics'!$A:$CQ,88,0)</f>
        <v>0</v>
      </c>
      <c r="AH124" s="245">
        <f>VLOOKUP($A124,'Country characteristics'!$A:$CQ,93,0)</f>
        <v>0</v>
      </c>
      <c r="AI124" s="245">
        <f>VLOOKUP($A124,'Country characteristics'!$A:$CQ,89,0)</f>
        <v>0</v>
      </c>
      <c r="AJ124" s="245">
        <f>VLOOKUP($A124,'Country characteristics'!$A:$CQ,90,0)</f>
        <v>1</v>
      </c>
      <c r="AK124" s="245">
        <f>VLOOKUP($A124,'Country characteristics'!$A:$CQ,94,0)</f>
        <v>0</v>
      </c>
      <c r="AL124" s="245">
        <f>VLOOKUP($A124,'Country characteristics'!$A:$CQ,95,0)</f>
        <v>0</v>
      </c>
      <c r="AM124" s="245">
        <f>VLOOKUP($A124,'Country characteristics'!$A:$CR,96,0)</f>
        <v>0</v>
      </c>
    </row>
    <row r="125" spans="1:39">
      <c r="A125" s="37" t="s">
        <v>218</v>
      </c>
      <c r="B125" s="37" t="s">
        <v>219</v>
      </c>
      <c r="C125" s="37" t="s">
        <v>220</v>
      </c>
      <c r="D125" s="5">
        <v>27</v>
      </c>
      <c r="E125" s="5">
        <v>25</v>
      </c>
      <c r="F125" s="5">
        <v>100</v>
      </c>
      <c r="G125" s="5">
        <v>50</v>
      </c>
      <c r="H125" s="5">
        <v>100</v>
      </c>
      <c r="I125" s="5">
        <v>100</v>
      </c>
      <c r="J125" s="5">
        <v>100</v>
      </c>
      <c r="K125" s="5">
        <v>75</v>
      </c>
      <c r="L125" s="5">
        <v>75</v>
      </c>
      <c r="M125" s="5">
        <v>100</v>
      </c>
      <c r="N125" s="5">
        <v>87.5</v>
      </c>
      <c r="O125" s="5">
        <v>0</v>
      </c>
      <c r="P125" s="5">
        <v>100</v>
      </c>
      <c r="Q125" s="5">
        <v>100</v>
      </c>
      <c r="R125" s="5">
        <v>50</v>
      </c>
      <c r="S125" s="5">
        <v>50</v>
      </c>
      <c r="T125" s="5">
        <v>38</v>
      </c>
      <c r="U125" s="5">
        <v>100</v>
      </c>
      <c r="V125" s="5">
        <v>0</v>
      </c>
      <c r="W125" s="5">
        <v>20.5</v>
      </c>
      <c r="X125" s="34">
        <f t="shared" si="5"/>
        <v>64.900000000000006</v>
      </c>
      <c r="Y125" s="34">
        <f t="shared" si="6"/>
        <v>60.4</v>
      </c>
      <c r="Z125" s="34">
        <f t="shared" si="7"/>
        <v>90</v>
      </c>
      <c r="AA125" s="34">
        <f t="shared" si="8"/>
        <v>64.583333333333329</v>
      </c>
      <c r="AB125" s="34">
        <f t="shared" si="9"/>
        <v>39.625</v>
      </c>
      <c r="AC125" s="245" t="str">
        <f>VLOOKUP($A125,'Country characteristics'!$A:$CQ,28,0)</f>
        <v>Europe &amp; Central Asia</v>
      </c>
      <c r="AD125" s="245" t="str">
        <f>VLOOKUP($A125,'Country characteristics'!$A:$CQ,87,0)</f>
        <v>Europe</v>
      </c>
      <c r="AE125" s="245">
        <f>VLOOKUP($A125,'Country characteristics'!$A:$CQ,92,0)</f>
        <v>0</v>
      </c>
      <c r="AF125" s="245">
        <f>VLOOKUP($A125,'Country characteristics'!$A:$CQ,91,0)</f>
        <v>0</v>
      </c>
      <c r="AG125" s="245">
        <f>VLOOKUP($A125,'Country characteristics'!$A:$CQ,88,0)</f>
        <v>0</v>
      </c>
      <c r="AH125" s="245">
        <f>VLOOKUP($A125,'Country characteristics'!$A:$CQ,93,0)</f>
        <v>0</v>
      </c>
      <c r="AI125" s="245">
        <f>VLOOKUP($A125,'Country characteristics'!$A:$CQ,89,0)</f>
        <v>0</v>
      </c>
      <c r="AJ125" s="245">
        <f>VLOOKUP($A125,'Country characteristics'!$A:$CQ,90,0)</f>
        <v>0</v>
      </c>
      <c r="AK125" s="245">
        <f>VLOOKUP($A125,'Country characteristics'!$A:$CQ,94,0)</f>
        <v>0</v>
      </c>
      <c r="AL125" s="245">
        <f>VLOOKUP($A125,'Country characteristics'!$A:$CQ,95,0)</f>
        <v>0</v>
      </c>
      <c r="AM125" s="245">
        <f>VLOOKUP($A125,'Country characteristics'!$A:$CR,96,0)</f>
        <v>0</v>
      </c>
    </row>
    <row r="126" spans="1:39">
      <c r="A126" s="37" t="s">
        <v>14</v>
      </c>
      <c r="B126" s="37" t="s">
        <v>15</v>
      </c>
      <c r="C126" s="37" t="s">
        <v>16</v>
      </c>
      <c r="D126" s="5">
        <v>30</v>
      </c>
      <c r="E126" s="5">
        <v>100</v>
      </c>
      <c r="F126" s="5">
        <v>100</v>
      </c>
      <c r="G126" s="5">
        <v>100</v>
      </c>
      <c r="H126" s="5">
        <v>100</v>
      </c>
      <c r="I126" s="5">
        <v>100</v>
      </c>
      <c r="J126" s="5">
        <v>100</v>
      </c>
      <c r="K126" s="5">
        <v>100</v>
      </c>
      <c r="L126" s="5">
        <v>90</v>
      </c>
      <c r="M126" s="5">
        <v>75</v>
      </c>
      <c r="N126" s="5">
        <v>15</v>
      </c>
      <c r="O126" s="5">
        <v>0</v>
      </c>
      <c r="P126" s="5">
        <v>30</v>
      </c>
      <c r="Q126" s="5">
        <v>50</v>
      </c>
      <c r="R126" s="5">
        <v>50</v>
      </c>
      <c r="S126" s="5">
        <v>20</v>
      </c>
      <c r="T126" s="5">
        <v>37</v>
      </c>
      <c r="U126" s="5">
        <v>100</v>
      </c>
      <c r="V126" s="5">
        <v>34.260000000000005</v>
      </c>
      <c r="W126" s="5">
        <v>26.5</v>
      </c>
      <c r="X126" s="34">
        <f t="shared" si="5"/>
        <v>62.887999999999998</v>
      </c>
      <c r="Y126" s="34">
        <f t="shared" si="6"/>
        <v>86</v>
      </c>
      <c r="Z126" s="34">
        <f t="shared" si="7"/>
        <v>93</v>
      </c>
      <c r="AA126" s="34">
        <f t="shared" si="8"/>
        <v>27.5</v>
      </c>
      <c r="AB126" s="34">
        <f t="shared" si="9"/>
        <v>49.44</v>
      </c>
      <c r="AC126" s="245" t="str">
        <f>VLOOKUP($A126,'Country characteristics'!$A:$CQ,28,0)</f>
        <v>North America</v>
      </c>
      <c r="AD126" s="245" t="str">
        <f>VLOOKUP($A126,'Country characteristics'!$A:$CQ,87,0)</f>
        <v>North America</v>
      </c>
      <c r="AE126" s="245">
        <f>VLOOKUP($A126,'Country characteristics'!$A:$CQ,92,0)</f>
        <v>1</v>
      </c>
      <c r="AF126" s="245">
        <f>VLOOKUP($A126,'Country characteristics'!$A:$CQ,91,0)</f>
        <v>0</v>
      </c>
      <c r="AG126" s="245">
        <f>VLOOKUP($A126,'Country characteristics'!$A:$CQ,88,0)</f>
        <v>1</v>
      </c>
      <c r="AH126" s="245">
        <f>VLOOKUP($A126,'Country characteristics'!$A:$CQ,93,0)</f>
        <v>1</v>
      </c>
      <c r="AI126" s="245">
        <f>VLOOKUP($A126,'Country characteristics'!$A:$CQ,89,0)</f>
        <v>0</v>
      </c>
      <c r="AJ126" s="245">
        <f>VLOOKUP($A126,'Country characteristics'!$A:$CQ,90,0)</f>
        <v>0</v>
      </c>
      <c r="AK126" s="245">
        <f>VLOOKUP($A126,'Country characteristics'!$A:$CQ,94,0)</f>
        <v>0</v>
      </c>
      <c r="AL126" s="245">
        <f>VLOOKUP($A126,'Country characteristics'!$A:$CQ,95,0)</f>
        <v>0</v>
      </c>
      <c r="AM126" s="245">
        <f>VLOOKUP($A126,'Country characteristics'!$A:$CR,96,0)</f>
        <v>0</v>
      </c>
    </row>
    <row r="127" spans="1:39">
      <c r="A127" s="37" t="s">
        <v>278</v>
      </c>
      <c r="B127" s="37" t="s">
        <v>279</v>
      </c>
      <c r="C127" s="37" t="s">
        <v>280</v>
      </c>
      <c r="D127" s="5">
        <v>43</v>
      </c>
      <c r="E127" s="5">
        <v>25</v>
      </c>
      <c r="F127" s="5">
        <v>25</v>
      </c>
      <c r="G127" s="5">
        <v>100</v>
      </c>
      <c r="H127" s="5">
        <v>100</v>
      </c>
      <c r="I127" s="5">
        <v>100</v>
      </c>
      <c r="J127" s="5">
        <v>100</v>
      </c>
      <c r="K127" s="5">
        <v>100</v>
      </c>
      <c r="L127" s="5">
        <v>50</v>
      </c>
      <c r="M127" s="5">
        <v>100</v>
      </c>
      <c r="N127" s="5">
        <v>62.5</v>
      </c>
      <c r="O127" s="5">
        <v>37.5</v>
      </c>
      <c r="P127" s="5">
        <v>80</v>
      </c>
      <c r="Q127" s="5">
        <v>100</v>
      </c>
      <c r="R127" s="5">
        <v>25</v>
      </c>
      <c r="S127" s="5">
        <v>50</v>
      </c>
      <c r="T127" s="5">
        <v>35</v>
      </c>
      <c r="U127" s="5">
        <v>0</v>
      </c>
      <c r="V127" s="5">
        <v>0</v>
      </c>
      <c r="W127" s="5">
        <v>7.0000000000000009</v>
      </c>
      <c r="X127" s="34">
        <f t="shared" si="5"/>
        <v>57</v>
      </c>
      <c r="Y127" s="34">
        <f t="shared" si="6"/>
        <v>58.6</v>
      </c>
      <c r="Z127" s="34">
        <f t="shared" si="7"/>
        <v>90</v>
      </c>
      <c r="AA127" s="34">
        <f t="shared" si="8"/>
        <v>59.166666666666664</v>
      </c>
      <c r="AB127" s="34">
        <f t="shared" si="9"/>
        <v>10.5</v>
      </c>
      <c r="AC127" s="245" t="str">
        <f>VLOOKUP($A127,'Country characteristics'!$A:$CQ,28,0)</f>
        <v>Latin America &amp; Caribbean</v>
      </c>
      <c r="AD127" s="245" t="str">
        <f>VLOOKUP($A127,'Country characteristics'!$A:$CQ,87,0)</f>
        <v>Latin America and the Caribbean</v>
      </c>
      <c r="AE127" s="245">
        <f>VLOOKUP($A127,'Country characteristics'!$A:$CQ,92,0)</f>
        <v>0</v>
      </c>
      <c r="AF127" s="245">
        <f>VLOOKUP($A127,'Country characteristics'!$A:$CQ,91,0)</f>
        <v>0</v>
      </c>
      <c r="AG127" s="245">
        <f>VLOOKUP($A127,'Country characteristics'!$A:$CQ,88,0)</f>
        <v>0</v>
      </c>
      <c r="AH127" s="245">
        <f>VLOOKUP($A127,'Country characteristics'!$A:$CQ,93,0)</f>
        <v>0</v>
      </c>
      <c r="AI127" s="245">
        <f>VLOOKUP($A127,'Country characteristics'!$A:$CQ,89,0)</f>
        <v>0</v>
      </c>
      <c r="AJ127" s="245">
        <f>VLOOKUP($A127,'Country characteristics'!$A:$CQ,90,0)</f>
        <v>1</v>
      </c>
      <c r="AK127" s="245">
        <f>VLOOKUP($A127,'Country characteristics'!$A:$CQ,94,0)</f>
        <v>1</v>
      </c>
      <c r="AL127" s="245">
        <f>VLOOKUP($A127,'Country characteristics'!$A:$CQ,95,0)</f>
        <v>0</v>
      </c>
      <c r="AM127" s="245">
        <f>VLOOKUP($A127,'Country characteristics'!$A:$CR,96,0)</f>
        <v>0</v>
      </c>
    </row>
    <row r="128" spans="1:39">
      <c r="A128" s="37" t="s">
        <v>350</v>
      </c>
      <c r="B128" s="37" t="s">
        <v>351</v>
      </c>
      <c r="C128" s="37" t="s">
        <v>352</v>
      </c>
      <c r="D128" s="5">
        <v>67</v>
      </c>
      <c r="E128" s="5">
        <v>50</v>
      </c>
      <c r="F128" s="5">
        <v>100</v>
      </c>
      <c r="G128" s="5">
        <v>50</v>
      </c>
      <c r="H128" s="5">
        <v>0</v>
      </c>
      <c r="I128" s="5">
        <v>100</v>
      </c>
      <c r="J128" s="5">
        <v>100</v>
      </c>
      <c r="K128" s="5">
        <v>100</v>
      </c>
      <c r="L128" s="5">
        <v>50</v>
      </c>
      <c r="M128" s="5">
        <v>100</v>
      </c>
      <c r="N128" s="5">
        <v>75</v>
      </c>
      <c r="O128" s="5">
        <v>75</v>
      </c>
      <c r="P128" s="5">
        <v>100</v>
      </c>
      <c r="Q128" s="5">
        <v>100</v>
      </c>
      <c r="R128" s="5">
        <v>75</v>
      </c>
      <c r="S128" s="5">
        <v>70</v>
      </c>
      <c r="T128" s="5">
        <v>59</v>
      </c>
      <c r="U128" s="5">
        <v>26</v>
      </c>
      <c r="V128" s="5">
        <v>0</v>
      </c>
      <c r="W128" s="5">
        <v>16</v>
      </c>
      <c r="X128" s="34">
        <f t="shared" si="5"/>
        <v>65.650000000000006</v>
      </c>
      <c r="Y128" s="34">
        <f t="shared" si="6"/>
        <v>53.4</v>
      </c>
      <c r="Z128" s="34">
        <f t="shared" si="7"/>
        <v>90</v>
      </c>
      <c r="AA128" s="34">
        <f t="shared" si="8"/>
        <v>82.5</v>
      </c>
      <c r="AB128" s="34">
        <f t="shared" si="9"/>
        <v>25.25</v>
      </c>
      <c r="AC128" s="245" t="str">
        <f>VLOOKUP($A128,'Country characteristics'!$A:$CQ,28,0)</f>
        <v>Latin America &amp; Caribbean</v>
      </c>
      <c r="AD128" s="245" t="str">
        <f>VLOOKUP($A128,'Country characteristics'!$A:$CQ,87,0)</f>
        <v>Latin America and the Caribbean</v>
      </c>
      <c r="AE128" s="245">
        <f>VLOOKUP($A128,'Country characteristics'!$A:$CQ,92,0)</f>
        <v>0</v>
      </c>
      <c r="AF128" s="245">
        <f>VLOOKUP($A128,'Country characteristics'!$A:$CQ,91,0)</f>
        <v>0</v>
      </c>
      <c r="AG128" s="245">
        <f>VLOOKUP($A128,'Country characteristics'!$A:$CQ,88,0)</f>
        <v>0</v>
      </c>
      <c r="AH128" s="245">
        <f>VLOOKUP($A128,'Country characteristics'!$A:$CQ,93,0)</f>
        <v>0</v>
      </c>
      <c r="AI128" s="245">
        <f>VLOOKUP($A128,'Country characteristics'!$A:$CQ,89,0)</f>
        <v>0</v>
      </c>
      <c r="AJ128" s="245">
        <f>VLOOKUP($A128,'Country characteristics'!$A:$CQ,90,0)</f>
        <v>0</v>
      </c>
      <c r="AK128" s="245">
        <f>VLOOKUP($A128,'Country characteristics'!$A:$CQ,94,0)</f>
        <v>0</v>
      </c>
      <c r="AL128" s="245">
        <f>VLOOKUP($A128,'Country characteristics'!$A:$CQ,95,0)</f>
        <v>1</v>
      </c>
      <c r="AM128" s="245">
        <f>VLOOKUP($A128,'Country characteristics'!$A:$CR,96,0)</f>
        <v>1</v>
      </c>
    </row>
    <row r="129" spans="1:39">
      <c r="A129" s="37" t="s">
        <v>191</v>
      </c>
      <c r="B129" s="37" t="s">
        <v>192</v>
      </c>
      <c r="C129" s="37" t="s">
        <v>193</v>
      </c>
      <c r="D129" s="5">
        <v>56.000000000000007</v>
      </c>
      <c r="E129" s="5">
        <v>37.5</v>
      </c>
      <c r="F129" s="5">
        <v>90</v>
      </c>
      <c r="G129" s="5">
        <v>50</v>
      </c>
      <c r="H129" s="5">
        <v>100</v>
      </c>
      <c r="I129" s="5">
        <v>100</v>
      </c>
      <c r="J129" s="5">
        <v>100</v>
      </c>
      <c r="K129" s="5">
        <v>100</v>
      </c>
      <c r="L129" s="5">
        <v>90</v>
      </c>
      <c r="M129" s="5">
        <v>100</v>
      </c>
      <c r="N129" s="5">
        <v>62.5</v>
      </c>
      <c r="O129" s="5">
        <v>0</v>
      </c>
      <c r="P129" s="5">
        <v>0</v>
      </c>
      <c r="Q129" s="5">
        <v>100</v>
      </c>
      <c r="R129" s="5">
        <v>25</v>
      </c>
      <c r="S129" s="5">
        <v>80</v>
      </c>
      <c r="T129" s="5">
        <v>60</v>
      </c>
      <c r="U129" s="5">
        <v>100</v>
      </c>
      <c r="V129" s="5">
        <v>100</v>
      </c>
      <c r="W129" s="5">
        <v>29.5</v>
      </c>
      <c r="X129" s="34">
        <f t="shared" si="5"/>
        <v>69.025000000000006</v>
      </c>
      <c r="Y129" s="34">
        <f t="shared" si="6"/>
        <v>66.7</v>
      </c>
      <c r="Z129" s="34">
        <f t="shared" si="7"/>
        <v>98</v>
      </c>
      <c r="AA129" s="34">
        <f t="shared" si="8"/>
        <v>44.583333333333336</v>
      </c>
      <c r="AB129" s="34">
        <f t="shared" si="9"/>
        <v>72.375</v>
      </c>
      <c r="AC129" s="245" t="str">
        <f>VLOOKUP($A129,'Country characteristics'!$A:$CQ,28,0)</f>
        <v>Latin America &amp; Caribbean</v>
      </c>
      <c r="AD129" s="245" t="str">
        <f>VLOOKUP($A129,'Country characteristics'!$A:$CQ,87,0)</f>
        <v>Latin America and the Caribbean</v>
      </c>
      <c r="AE129" s="245">
        <f>VLOOKUP($A129,'Country characteristics'!$A:$CQ,92,0)</f>
        <v>0</v>
      </c>
      <c r="AF129" s="245">
        <f>VLOOKUP($A129,'Country characteristics'!$A:$CQ,91,0)</f>
        <v>0</v>
      </c>
      <c r="AG129" s="245">
        <f>VLOOKUP($A129,'Country characteristics'!$A:$CQ,88,0)</f>
        <v>0</v>
      </c>
      <c r="AH129" s="245">
        <f>VLOOKUP($A129,'Country characteristics'!$A:$CQ,93,0)</f>
        <v>0</v>
      </c>
      <c r="AI129" s="245">
        <f>VLOOKUP($A129,'Country characteristics'!$A:$CQ,89,0)</f>
        <v>1</v>
      </c>
      <c r="AJ129" s="245">
        <f>VLOOKUP($A129,'Country characteristics'!$A:$CQ,90,0)</f>
        <v>1</v>
      </c>
      <c r="AK129" s="245">
        <f>VLOOKUP($A129,'Country characteristics'!$A:$CQ,94,0)</f>
        <v>0</v>
      </c>
      <c r="AL129" s="245">
        <f>VLOOKUP($A129,'Country characteristics'!$A:$CQ,95,0)</f>
        <v>1</v>
      </c>
      <c r="AM129" s="245">
        <f>VLOOKUP($A129,'Country characteristics'!$A:$CR,96,0)</f>
        <v>0</v>
      </c>
    </row>
    <row r="130" spans="1:39">
      <c r="A130" s="37" t="s">
        <v>35</v>
      </c>
      <c r="B130" s="37" t="s">
        <v>36</v>
      </c>
      <c r="C130" s="37" t="s">
        <v>37</v>
      </c>
      <c r="D130" s="5">
        <v>40</v>
      </c>
      <c r="E130" s="5">
        <v>50</v>
      </c>
      <c r="F130" s="5">
        <v>75</v>
      </c>
      <c r="G130" s="5">
        <v>50</v>
      </c>
      <c r="H130" s="5">
        <v>100</v>
      </c>
      <c r="I130" s="5">
        <v>100</v>
      </c>
      <c r="J130" s="5">
        <v>100</v>
      </c>
      <c r="K130" s="5">
        <v>100</v>
      </c>
      <c r="L130" s="5">
        <v>100</v>
      </c>
      <c r="M130" s="5">
        <v>100</v>
      </c>
      <c r="N130" s="5">
        <v>100</v>
      </c>
      <c r="O130" s="5">
        <v>75</v>
      </c>
      <c r="P130" s="5">
        <v>100</v>
      </c>
      <c r="Q130" s="5">
        <v>100</v>
      </c>
      <c r="R130" s="5">
        <v>75</v>
      </c>
      <c r="S130" s="5">
        <v>100</v>
      </c>
      <c r="T130" s="5">
        <v>33</v>
      </c>
      <c r="U130" s="5">
        <v>28.000000000000004</v>
      </c>
      <c r="V130" s="5">
        <v>0</v>
      </c>
      <c r="W130" s="5">
        <v>0</v>
      </c>
      <c r="X130" s="34">
        <f t="shared" si="5"/>
        <v>71.3</v>
      </c>
      <c r="Y130" s="34">
        <f t="shared" si="6"/>
        <v>63</v>
      </c>
      <c r="Z130" s="34">
        <f t="shared" si="7"/>
        <v>100</v>
      </c>
      <c r="AA130" s="34">
        <f t="shared" si="8"/>
        <v>91.666666666666671</v>
      </c>
      <c r="AB130" s="34">
        <f t="shared" si="9"/>
        <v>15.25</v>
      </c>
      <c r="AC130" s="245" t="str">
        <f>VLOOKUP($A130,'Country characteristics'!$A:$CQ,28,0)</f>
        <v>Latin America &amp; Caribbean</v>
      </c>
      <c r="AD130" s="245" t="str">
        <f>VLOOKUP($A130,'Country characteristics'!$A:$CQ,87,0)</f>
        <v>Latin America and the Caribbean</v>
      </c>
      <c r="AE130" s="245">
        <f>VLOOKUP($A130,'Country characteristics'!$A:$CQ,92,0)</f>
        <v>0</v>
      </c>
      <c r="AF130" s="245">
        <f>VLOOKUP($A130,'Country characteristics'!$A:$CQ,91,0)</f>
        <v>0</v>
      </c>
      <c r="AG130" s="245">
        <f>VLOOKUP($A130,'Country characteristics'!$A:$CQ,88,0)</f>
        <v>0</v>
      </c>
      <c r="AH130" s="245">
        <f>VLOOKUP($A130,'Country characteristics'!$A:$CQ,93,0)</f>
        <v>0</v>
      </c>
      <c r="AI130" s="245">
        <f>VLOOKUP($A130,'Country characteristics'!$A:$CQ,89,0)</f>
        <v>0</v>
      </c>
      <c r="AJ130" s="245">
        <f>VLOOKUP($A130,'Country characteristics'!$A:$CQ,90,0)</f>
        <v>0</v>
      </c>
      <c r="AK130" s="245">
        <f>VLOOKUP($A130,'Country characteristics'!$A:$CQ,94,0)</f>
        <v>0</v>
      </c>
      <c r="AL130" s="245">
        <f>VLOOKUP($A130,'Country characteristics'!$A:$CQ,95,0)</f>
        <v>0</v>
      </c>
      <c r="AM130" s="245">
        <f>VLOOKUP($A130,'Country characteristics'!$A:$CR,96,0)</f>
        <v>0</v>
      </c>
    </row>
    <row r="131" spans="1:39">
      <c r="A131" s="37" t="s">
        <v>275</v>
      </c>
      <c r="B131" s="37" t="s">
        <v>276</v>
      </c>
      <c r="C131" s="37" t="s">
        <v>277</v>
      </c>
      <c r="D131" s="5">
        <v>50</v>
      </c>
      <c r="E131" s="5">
        <v>50</v>
      </c>
      <c r="F131" s="5">
        <v>100</v>
      </c>
      <c r="G131" s="5">
        <v>50</v>
      </c>
      <c r="H131" s="5">
        <v>100</v>
      </c>
      <c r="I131" s="5">
        <v>100</v>
      </c>
      <c r="J131" s="5">
        <v>100</v>
      </c>
      <c r="K131" s="5">
        <v>100</v>
      </c>
      <c r="L131" s="5">
        <v>100</v>
      </c>
      <c r="M131" s="5">
        <v>100</v>
      </c>
      <c r="N131" s="5">
        <v>100</v>
      </c>
      <c r="O131" s="5">
        <v>0</v>
      </c>
      <c r="P131" s="5">
        <v>80</v>
      </c>
      <c r="Q131" s="5">
        <v>100</v>
      </c>
      <c r="R131" s="5">
        <v>50</v>
      </c>
      <c r="S131" s="5">
        <v>100</v>
      </c>
      <c r="T131" s="5">
        <v>37</v>
      </c>
      <c r="U131" s="5">
        <v>100</v>
      </c>
      <c r="V131" s="5">
        <v>34.260000000000005</v>
      </c>
      <c r="W131" s="5">
        <v>26.5</v>
      </c>
      <c r="X131" s="34">
        <f t="shared" si="5"/>
        <v>73.888000000000005</v>
      </c>
      <c r="Y131" s="34">
        <f t="shared" si="6"/>
        <v>70</v>
      </c>
      <c r="Z131" s="34">
        <f t="shared" si="7"/>
        <v>100</v>
      </c>
      <c r="AA131" s="34">
        <f t="shared" si="8"/>
        <v>71.666666666666671</v>
      </c>
      <c r="AB131" s="34">
        <f t="shared" si="9"/>
        <v>49.44</v>
      </c>
      <c r="AC131" s="245" t="str">
        <f>VLOOKUP($A131,'Country characteristics'!$A:$CQ,28,0)</f>
        <v>Latin America &amp; Caribbean</v>
      </c>
      <c r="AD131" s="245" t="str">
        <f>VLOOKUP($A131,'Country characteristics'!$A:$CQ,87,0)</f>
        <v>Latin America and the Caribbean</v>
      </c>
      <c r="AE131" s="245">
        <f>VLOOKUP($A131,'Country characteristics'!$A:$CQ,92,0)</f>
        <v>0</v>
      </c>
      <c r="AF131" s="245">
        <f>VLOOKUP($A131,'Country characteristics'!$A:$CQ,91,0)</f>
        <v>0</v>
      </c>
      <c r="AG131" s="245">
        <f>VLOOKUP($A131,'Country characteristics'!$A:$CQ,88,0)</f>
        <v>0</v>
      </c>
      <c r="AH131" s="245">
        <f>VLOOKUP($A131,'Country characteristics'!$A:$CQ,93,0)</f>
        <v>0</v>
      </c>
      <c r="AI131" s="245">
        <f>VLOOKUP($A131,'Country characteristics'!$A:$CQ,89,0)</f>
        <v>0</v>
      </c>
      <c r="AJ131" s="245">
        <f>VLOOKUP($A131,'Country characteristics'!$A:$CQ,90,0)</f>
        <v>0</v>
      </c>
      <c r="AK131" s="245">
        <f>VLOOKUP($A131,'Country characteristics'!$A:$CQ,94,0)</f>
        <v>0</v>
      </c>
      <c r="AL131" s="245">
        <f>VLOOKUP($A131,'Country characteristics'!$A:$CQ,95,0)</f>
        <v>1</v>
      </c>
      <c r="AM131" s="245">
        <f>VLOOKUP($A131,'Country characteristics'!$A:$CR,96,0)</f>
        <v>0</v>
      </c>
    </row>
    <row r="132" spans="1:39">
      <c r="A132" s="37" t="s">
        <v>119</v>
      </c>
      <c r="B132" s="37" t="s">
        <v>120</v>
      </c>
      <c r="C132" s="37" t="s">
        <v>121</v>
      </c>
      <c r="D132" s="5">
        <v>73</v>
      </c>
      <c r="E132" s="5">
        <v>25</v>
      </c>
      <c r="F132" s="5">
        <v>100</v>
      </c>
      <c r="G132" s="5">
        <v>100</v>
      </c>
      <c r="H132" s="5">
        <v>100</v>
      </c>
      <c r="I132" s="5">
        <v>100</v>
      </c>
      <c r="J132" s="5">
        <v>100</v>
      </c>
      <c r="K132" s="5">
        <v>100</v>
      </c>
      <c r="L132" s="5">
        <v>50</v>
      </c>
      <c r="M132" s="5">
        <v>100</v>
      </c>
      <c r="N132" s="5">
        <v>87.5</v>
      </c>
      <c r="O132" s="5">
        <v>0</v>
      </c>
      <c r="P132" s="5">
        <v>0</v>
      </c>
      <c r="Q132" s="5">
        <v>100</v>
      </c>
      <c r="R132" s="5">
        <v>50</v>
      </c>
      <c r="S132" s="5">
        <v>80</v>
      </c>
      <c r="T132" s="5">
        <v>76</v>
      </c>
      <c r="U132" s="5">
        <v>100</v>
      </c>
      <c r="V132" s="5">
        <v>100</v>
      </c>
      <c r="W132" s="5">
        <v>45</v>
      </c>
      <c r="X132" s="34">
        <f t="shared" ref="X132:X135" si="10">AVERAGE(D132:W132)</f>
        <v>74.325000000000003</v>
      </c>
      <c r="Y132" s="34">
        <f t="shared" ref="Y132:Y135" si="11">AVERAGE(D132:H132)</f>
        <v>79.599999999999994</v>
      </c>
      <c r="Z132" s="34">
        <f t="shared" ref="Z132:Z135" si="12">AVERAGE(I132:M132)</f>
        <v>90</v>
      </c>
      <c r="AA132" s="34">
        <f t="shared" ref="AA132:AA135" si="13">AVERAGE(N132:S132)</f>
        <v>52.916666666666664</v>
      </c>
      <c r="AB132" s="34">
        <f t="shared" ref="AB132:AB135" si="14">AVERAGE(T132:W132)</f>
        <v>80.25</v>
      </c>
      <c r="AC132" s="245" t="str">
        <f>VLOOKUP($A132,'Country characteristics'!$A:$CQ,28,0)</f>
        <v>East Asia &amp; Pacific</v>
      </c>
      <c r="AD132" s="245" t="str">
        <f>VLOOKUP($A132,'Country characteristics'!$A:$CQ,87,0)</f>
        <v>Asia</v>
      </c>
      <c r="AE132" s="245">
        <f>VLOOKUP($A132,'Country characteristics'!$A:$CQ,92,0)</f>
        <v>0</v>
      </c>
      <c r="AF132" s="245">
        <f>VLOOKUP($A132,'Country characteristics'!$A:$CQ,91,0)</f>
        <v>0</v>
      </c>
      <c r="AG132" s="245">
        <f>VLOOKUP($A132,'Country characteristics'!$A:$CQ,88,0)</f>
        <v>0</v>
      </c>
      <c r="AH132" s="245">
        <f>VLOOKUP($A132,'Country characteristics'!$A:$CQ,93,0)</f>
        <v>0</v>
      </c>
      <c r="AI132" s="245">
        <f>VLOOKUP($A132,'Country characteristics'!$A:$CQ,89,0)</f>
        <v>0</v>
      </c>
      <c r="AJ132" s="245">
        <f>VLOOKUP($A132,'Country characteristics'!$A:$CQ,90,0)</f>
        <v>1</v>
      </c>
      <c r="AK132" s="245">
        <f>VLOOKUP($A132,'Country characteristics'!$A:$CQ,94,0)</f>
        <v>0</v>
      </c>
      <c r="AL132" s="245">
        <f>VLOOKUP($A132,'Country characteristics'!$A:$CQ,95,0)</f>
        <v>0</v>
      </c>
      <c r="AM132" s="245">
        <f>VLOOKUP($A132,'Country characteristics'!$A:$CR,96,0)</f>
        <v>0</v>
      </c>
    </row>
    <row r="133" spans="1:39">
      <c r="A133" s="37" t="s">
        <v>326</v>
      </c>
      <c r="B133" s="37" t="s">
        <v>327</v>
      </c>
      <c r="C133" s="37" t="s">
        <v>328</v>
      </c>
      <c r="D133" s="5">
        <v>34</v>
      </c>
      <c r="E133" s="5">
        <v>100</v>
      </c>
      <c r="F133" s="5">
        <v>100</v>
      </c>
      <c r="G133" s="5">
        <v>50</v>
      </c>
      <c r="H133" s="5">
        <v>100</v>
      </c>
      <c r="I133" s="5">
        <v>100</v>
      </c>
      <c r="J133" s="5">
        <v>100</v>
      </c>
      <c r="K133" s="5">
        <v>100</v>
      </c>
      <c r="L133" s="5">
        <v>100</v>
      </c>
      <c r="M133" s="5">
        <v>100</v>
      </c>
      <c r="N133" s="5">
        <v>100</v>
      </c>
      <c r="O133" s="5">
        <v>100</v>
      </c>
      <c r="P133" s="5">
        <v>100</v>
      </c>
      <c r="Q133" s="5">
        <v>100</v>
      </c>
      <c r="R133" s="5">
        <v>75</v>
      </c>
      <c r="S133" s="5">
        <v>80</v>
      </c>
      <c r="T133" s="5">
        <v>37</v>
      </c>
      <c r="U133" s="5">
        <v>33</v>
      </c>
      <c r="V133" s="5">
        <v>0</v>
      </c>
      <c r="W133" s="5">
        <v>17</v>
      </c>
      <c r="X133" s="34">
        <f t="shared" si="10"/>
        <v>76.3</v>
      </c>
      <c r="Y133" s="34">
        <f t="shared" si="11"/>
        <v>76.8</v>
      </c>
      <c r="Z133" s="34">
        <f t="shared" si="12"/>
        <v>100</v>
      </c>
      <c r="AA133" s="34">
        <f t="shared" si="13"/>
        <v>92.5</v>
      </c>
      <c r="AB133" s="34">
        <f t="shared" si="14"/>
        <v>21.75</v>
      </c>
      <c r="AC133" s="245" t="str">
        <f>VLOOKUP($A133,'Country characteristics'!$A:$CQ,28,0)</f>
        <v>East Asia &amp; Pacific</v>
      </c>
      <c r="AD133" s="245" t="str">
        <f>VLOOKUP($A133,'Country characteristics'!$A:$CQ,87,0)</f>
        <v>Oceania</v>
      </c>
      <c r="AE133" s="245">
        <f>VLOOKUP($A133,'Country characteristics'!$A:$CQ,92,0)</f>
        <v>0</v>
      </c>
      <c r="AF133" s="245">
        <f>VLOOKUP($A133,'Country characteristics'!$A:$CQ,91,0)</f>
        <v>0</v>
      </c>
      <c r="AG133" s="245">
        <f>VLOOKUP($A133,'Country characteristics'!$A:$CQ,88,0)</f>
        <v>0</v>
      </c>
      <c r="AH133" s="245">
        <f>VLOOKUP($A133,'Country characteristics'!$A:$CQ,93,0)</f>
        <v>0</v>
      </c>
      <c r="AI133" s="245">
        <f>VLOOKUP($A133,'Country characteristics'!$A:$CQ,89,0)</f>
        <v>0</v>
      </c>
      <c r="AJ133" s="245">
        <f>VLOOKUP($A133,'Country characteristics'!$A:$CQ,90,0)</f>
        <v>0</v>
      </c>
      <c r="AK133" s="245">
        <f>VLOOKUP($A133,'Country characteristics'!$A:$CQ,94,0)</f>
        <v>0</v>
      </c>
      <c r="AL133" s="245">
        <f>VLOOKUP($A133,'Country characteristics'!$A:$CQ,95,0)</f>
        <v>0</v>
      </c>
      <c r="AM133" s="245">
        <f>VLOOKUP($A133,'Country characteristics'!$A:$CR,96,0)</f>
        <v>0</v>
      </c>
    </row>
    <row r="134" spans="1:39">
      <c r="A134" s="37" t="s">
        <v>266</v>
      </c>
      <c r="B134" s="37" t="s">
        <v>267</v>
      </c>
      <c r="C134" s="37" t="s">
        <v>268</v>
      </c>
      <c r="D134" s="5">
        <v>47</v>
      </c>
      <c r="E134" s="5">
        <v>100</v>
      </c>
      <c r="F134" s="5">
        <v>100</v>
      </c>
      <c r="G134" s="5">
        <v>50</v>
      </c>
      <c r="H134" s="5">
        <v>100</v>
      </c>
      <c r="I134" s="5">
        <v>100</v>
      </c>
      <c r="J134" s="5">
        <v>100</v>
      </c>
      <c r="K134" s="5">
        <v>100</v>
      </c>
      <c r="L134" s="5">
        <v>100</v>
      </c>
      <c r="M134" s="5">
        <v>100</v>
      </c>
      <c r="N134" s="5">
        <v>75</v>
      </c>
      <c r="O134" s="5">
        <v>100</v>
      </c>
      <c r="P134" s="5">
        <v>100</v>
      </c>
      <c r="Q134" s="5">
        <v>100</v>
      </c>
      <c r="R134" s="5">
        <v>50</v>
      </c>
      <c r="S134" s="5">
        <v>70</v>
      </c>
      <c r="T134" s="5">
        <v>54</v>
      </c>
      <c r="U134" s="5">
        <v>28.999999999999996</v>
      </c>
      <c r="V134" s="5">
        <v>0</v>
      </c>
      <c r="W134" s="5">
        <v>17.5</v>
      </c>
      <c r="X134" s="34">
        <f t="shared" si="10"/>
        <v>74.625</v>
      </c>
      <c r="Y134" s="34">
        <f t="shared" si="11"/>
        <v>79.400000000000006</v>
      </c>
      <c r="Z134" s="34">
        <f t="shared" si="12"/>
        <v>100</v>
      </c>
      <c r="AA134" s="34">
        <f t="shared" si="13"/>
        <v>82.5</v>
      </c>
      <c r="AB134" s="34">
        <f t="shared" si="14"/>
        <v>25.125</v>
      </c>
      <c r="AC134" s="245" t="str">
        <f>VLOOKUP($A134,'Country characteristics'!$A:$CQ,28,0)</f>
        <v>East Asia &amp; Pacific</v>
      </c>
      <c r="AD134" s="245" t="str">
        <f>VLOOKUP($A134,'Country characteristics'!$A:$CQ,87,0)</f>
        <v>Oceania</v>
      </c>
      <c r="AE134" s="245">
        <f>VLOOKUP($A134,'Country characteristics'!$A:$CQ,92,0)</f>
        <v>0</v>
      </c>
      <c r="AF134" s="245">
        <f>VLOOKUP($A134,'Country characteristics'!$A:$CQ,91,0)</f>
        <v>0</v>
      </c>
      <c r="AG134" s="245">
        <f>VLOOKUP($A134,'Country characteristics'!$A:$CQ,88,0)</f>
        <v>0</v>
      </c>
      <c r="AH134" s="245">
        <f>VLOOKUP($A134,'Country characteristics'!$A:$CQ,93,0)</f>
        <v>0</v>
      </c>
      <c r="AI134" s="245">
        <f>VLOOKUP($A134,'Country characteristics'!$A:$CQ,89,0)</f>
        <v>0</v>
      </c>
      <c r="AJ134" s="245">
        <f>VLOOKUP($A134,'Country characteristics'!$A:$CQ,90,0)</f>
        <v>0</v>
      </c>
      <c r="AK134" s="245">
        <f>VLOOKUP($A134,'Country characteristics'!$A:$CQ,94,0)</f>
        <v>0</v>
      </c>
      <c r="AL134" s="245">
        <f>VLOOKUP($A134,'Country characteristics'!$A:$CQ,95,0)</f>
        <v>0</v>
      </c>
      <c r="AM134" s="245">
        <f>VLOOKUP($A134,'Country characteristics'!$A:$CR,96,0)</f>
        <v>0</v>
      </c>
    </row>
    <row r="135" spans="1:39">
      <c r="A135" s="37" t="s">
        <v>182</v>
      </c>
      <c r="B135" s="37" t="s">
        <v>183</v>
      </c>
      <c r="C135" s="37" t="s">
        <v>184</v>
      </c>
      <c r="D135" s="5">
        <v>26</v>
      </c>
      <c r="E135" s="5">
        <v>37.5</v>
      </c>
      <c r="F135" s="5">
        <v>100</v>
      </c>
      <c r="G135" s="5">
        <v>50</v>
      </c>
      <c r="H135" s="5">
        <v>100</v>
      </c>
      <c r="I135" s="5">
        <v>100</v>
      </c>
      <c r="J135" s="5">
        <v>100</v>
      </c>
      <c r="K135" s="5">
        <v>100</v>
      </c>
      <c r="L135" s="5">
        <v>93.75</v>
      </c>
      <c r="M135" s="5">
        <v>100</v>
      </c>
      <c r="N135" s="5">
        <v>25</v>
      </c>
      <c r="O135" s="5">
        <v>75</v>
      </c>
      <c r="P135" s="5">
        <v>50</v>
      </c>
      <c r="Q135" s="5">
        <v>25</v>
      </c>
      <c r="R135" s="5">
        <v>50</v>
      </c>
      <c r="S135" s="5">
        <v>30</v>
      </c>
      <c r="T135" s="5">
        <v>50</v>
      </c>
      <c r="U135" s="5">
        <v>2</v>
      </c>
      <c r="V135" s="5">
        <v>0</v>
      </c>
      <c r="W135" s="5">
        <v>10.5</v>
      </c>
      <c r="X135" s="34">
        <f t="shared" si="10"/>
        <v>56.237499999999997</v>
      </c>
      <c r="Y135" s="34">
        <f t="shared" si="11"/>
        <v>62.7</v>
      </c>
      <c r="Z135" s="34">
        <f t="shared" si="12"/>
        <v>98.75</v>
      </c>
      <c r="AA135" s="34">
        <f t="shared" si="13"/>
        <v>42.5</v>
      </c>
      <c r="AB135" s="34">
        <f t="shared" si="14"/>
        <v>15.625</v>
      </c>
      <c r="AC135" s="245" t="str">
        <f>VLOOKUP($A135,'Country characteristics'!$A:$CQ,28,0)</f>
        <v>Sub-Saharan Africa</v>
      </c>
      <c r="AD135" s="245" t="str">
        <f>VLOOKUP($A135,'Country characteristics'!$A:$CQ,87,0)</f>
        <v>Africa</v>
      </c>
      <c r="AE135" s="245">
        <f>VLOOKUP($A135,'Country characteristics'!$A:$CQ,92,0)</f>
        <v>0</v>
      </c>
      <c r="AF135" s="245">
        <f>VLOOKUP($A135,'Country characteristics'!$A:$CQ,91,0)</f>
        <v>0</v>
      </c>
      <c r="AG135" s="245">
        <f>VLOOKUP($A135,'Country characteristics'!$A:$CQ,88,0)</f>
        <v>0</v>
      </c>
      <c r="AH135" s="245">
        <f>VLOOKUP($A135,'Country characteristics'!$A:$CQ,93,0)</f>
        <v>1</v>
      </c>
      <c r="AI135" s="245">
        <f>VLOOKUP($A135,'Country characteristics'!$A:$CQ,89,0)</f>
        <v>1</v>
      </c>
      <c r="AJ135" s="245">
        <f>VLOOKUP($A135,'Country characteristics'!$A:$CQ,90,0)</f>
        <v>0</v>
      </c>
      <c r="AK135" s="245">
        <f>VLOOKUP($A135,'Country characteristics'!$A:$CQ,94,0)</f>
        <v>0</v>
      </c>
      <c r="AL135" s="245">
        <f>VLOOKUP($A135,'Country characteristics'!$A:$CQ,95,0)</f>
        <v>0</v>
      </c>
      <c r="AM135" s="245">
        <f>VLOOKUP($A135,'Country characteristics'!$A:$CR,96,0)</f>
        <v>0</v>
      </c>
    </row>
    <row r="137" spans="1:39">
      <c r="A137" s="5" t="s">
        <v>479</v>
      </c>
      <c r="D137" s="35">
        <f>AVERAGE(D3:D135)</f>
        <v>48.827067669172934</v>
      </c>
      <c r="E137" s="35">
        <f t="shared" ref="E137:AB137" si="15">AVERAGE(E3:E135)</f>
        <v>51.879699248120303</v>
      </c>
      <c r="F137" s="35">
        <f t="shared" si="15"/>
        <v>81.05263157894737</v>
      </c>
      <c r="G137" s="35">
        <f t="shared" si="15"/>
        <v>66.296992481203006</v>
      </c>
      <c r="H137" s="35">
        <f t="shared" si="15"/>
        <v>86.296992481203006</v>
      </c>
      <c r="I137" s="35">
        <f t="shared" si="15"/>
        <v>96.05263157894737</v>
      </c>
      <c r="J137" s="35">
        <f t="shared" si="15"/>
        <v>89.661654135338352</v>
      </c>
      <c r="K137" s="35">
        <f t="shared" si="15"/>
        <v>88.94736842105263</v>
      </c>
      <c r="L137" s="35">
        <f t="shared" si="15"/>
        <v>83.909774436090231</v>
      </c>
      <c r="M137" s="35">
        <f t="shared" si="15"/>
        <v>93.609022556390983</v>
      </c>
      <c r="N137" s="35">
        <f t="shared" si="15"/>
        <v>69.191729323308266</v>
      </c>
      <c r="O137" s="35">
        <f t="shared" si="15"/>
        <v>46.05263157894737</v>
      </c>
      <c r="P137" s="35">
        <f t="shared" si="15"/>
        <v>65.187969924812023</v>
      </c>
      <c r="Q137" s="35">
        <f t="shared" si="15"/>
        <v>84.680451127819552</v>
      </c>
      <c r="R137" s="35">
        <f t="shared" si="15"/>
        <v>46.992481203007522</v>
      </c>
      <c r="S137" s="35">
        <f t="shared" si="15"/>
        <v>56.315789473684212</v>
      </c>
      <c r="T137" s="35">
        <f t="shared" si="15"/>
        <v>49.045112781954884</v>
      </c>
      <c r="U137" s="35">
        <f t="shared" si="15"/>
        <v>34.398496240601503</v>
      </c>
      <c r="V137" s="35">
        <f t="shared" si="15"/>
        <v>16.137518796992481</v>
      </c>
      <c r="W137" s="35">
        <f t="shared" si="15"/>
        <v>22.672932330827066</v>
      </c>
      <c r="X137" s="35">
        <f t="shared" si="15"/>
        <v>63.860447368421042</v>
      </c>
      <c r="Y137" s="35">
        <f>AVERAGE(Y3:Y135)</f>
        <v>66.870676691729344</v>
      </c>
      <c r="Z137" s="35">
        <f t="shared" si="15"/>
        <v>90.436090225563916</v>
      </c>
      <c r="AA137" s="35">
        <f t="shared" si="15"/>
        <v>61.403508771929815</v>
      </c>
      <c r="AB137" s="35">
        <f t="shared" si="15"/>
        <v>30.563515037593984</v>
      </c>
    </row>
  </sheetData>
  <mergeCells count="1">
    <mergeCell ref="AC1:AM1"/>
  </mergeCells>
  <conditionalFormatting sqref="D3:AB135">
    <cfRule type="cellIs" dxfId="7" priority="7" operator="greaterThanOrEqual">
      <formula>75</formula>
    </cfRule>
    <cfRule type="cellIs" dxfId="6" priority="8" operator="greaterThanOrEqual">
      <formula>50</formula>
    </cfRule>
    <cfRule type="cellIs" dxfId="5" priority="9" operator="greaterThanOrEqual">
      <formula>25</formula>
    </cfRule>
    <cfRule type="cellIs" dxfId="4" priority="10" operator="lessThan">
      <formula>25</formula>
    </cfRule>
  </conditionalFormatting>
  <pageMargins left="0.7" right="0.7" top="0.75" bottom="0.75" header="0.3" footer="0.3"/>
  <pageSetup paperSize="9" orientation="portrait" r:id="rId1"/>
  <ignoredErrors>
    <ignoredError sqref="Y3:AB135"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V295"/>
  <sheetViews>
    <sheetView zoomScaleNormal="100" workbookViewId="0">
      <pane xSplit="3" ySplit="2" topLeftCell="D3" activePane="bottomRight" state="frozen"/>
      <selection pane="bottomRight" activeCell="D17" sqref="D17"/>
      <selection pane="bottomLeft" activeCell="A3" sqref="A3"/>
      <selection pane="topRight" activeCell="D1" sqref="D1"/>
    </sheetView>
  </sheetViews>
  <sheetFormatPr defaultColWidth="9.140625" defaultRowHeight="12.75"/>
  <cols>
    <col min="1" max="1" width="25.5703125" style="37" customWidth="1"/>
    <col min="2" max="2" width="5.85546875" style="37" bestFit="1" customWidth="1"/>
    <col min="3" max="3" width="5.85546875" style="37" customWidth="1"/>
    <col min="4" max="4" width="15.85546875" style="37" bestFit="1" customWidth="1"/>
    <col min="5" max="5" width="26.140625" style="37" customWidth="1"/>
    <col min="6" max="6" width="20.5703125" style="108" customWidth="1"/>
    <col min="7" max="7" width="21.28515625" style="37" customWidth="1"/>
    <col min="8" max="8" width="20.28515625" style="37" customWidth="1"/>
    <col min="9" max="9" width="21.140625" style="37" customWidth="1"/>
    <col min="10" max="10" width="21.42578125" style="37" customWidth="1"/>
    <col min="11" max="11" width="23.42578125" style="37" customWidth="1"/>
    <col min="12" max="12" width="9.140625" style="37"/>
    <col min="13" max="13" width="10.85546875" style="37" bestFit="1" customWidth="1"/>
    <col min="14" max="16384" width="9.140625" style="37"/>
  </cols>
  <sheetData>
    <row r="1" spans="1:22">
      <c r="A1" s="76"/>
      <c r="B1" s="76"/>
      <c r="C1" s="76"/>
      <c r="D1" s="77" t="s">
        <v>480</v>
      </c>
      <c r="E1" s="77" t="s">
        <v>481</v>
      </c>
      <c r="F1" s="78"/>
      <c r="G1" s="273" t="s">
        <v>482</v>
      </c>
      <c r="H1" s="273"/>
      <c r="I1" s="273"/>
      <c r="J1" s="273"/>
      <c r="K1" s="273"/>
      <c r="L1" s="272" t="s">
        <v>441</v>
      </c>
      <c r="M1" s="272"/>
      <c r="N1" s="272"/>
      <c r="O1" s="272"/>
      <c r="P1" s="272"/>
      <c r="Q1" s="272"/>
      <c r="R1" s="272"/>
      <c r="S1" s="272"/>
      <c r="T1" s="272"/>
      <c r="U1" s="272"/>
      <c r="V1" s="272"/>
    </row>
    <row r="2" spans="1:22" ht="87" customHeight="1">
      <c r="A2" s="63" t="s">
        <v>442</v>
      </c>
      <c r="B2" s="79" t="s">
        <v>2</v>
      </c>
      <c r="C2" s="79" t="s">
        <v>3</v>
      </c>
      <c r="D2" s="80" t="s">
        <v>483</v>
      </c>
      <c r="E2" s="80" t="s">
        <v>484</v>
      </c>
      <c r="F2" s="81" t="s">
        <v>485</v>
      </c>
      <c r="G2" s="82" t="s">
        <v>486</v>
      </c>
      <c r="H2" s="83" t="s">
        <v>487</v>
      </c>
      <c r="I2" s="84" t="s">
        <v>488</v>
      </c>
      <c r="J2" s="85" t="s">
        <v>489</v>
      </c>
      <c r="K2" s="86" t="s">
        <v>490</v>
      </c>
      <c r="L2" s="244" t="s">
        <v>468</v>
      </c>
      <c r="M2" s="244" t="s">
        <v>469</v>
      </c>
      <c r="N2" s="244" t="s">
        <v>470</v>
      </c>
      <c r="O2" s="244" t="s">
        <v>471</v>
      </c>
      <c r="P2" s="244" t="s">
        <v>472</v>
      </c>
      <c r="Q2" s="244" t="s">
        <v>473</v>
      </c>
      <c r="R2" s="244" t="s">
        <v>474</v>
      </c>
      <c r="S2" s="244" t="s">
        <v>475</v>
      </c>
      <c r="T2" s="244" t="s">
        <v>476</v>
      </c>
      <c r="U2" s="244" t="s">
        <v>477</v>
      </c>
      <c r="V2" s="244" t="s">
        <v>478</v>
      </c>
    </row>
    <row r="3" spans="1:22">
      <c r="A3" s="5" t="s">
        <v>14</v>
      </c>
      <c r="B3" s="5" t="s">
        <v>15</v>
      </c>
      <c r="C3" s="5" t="s">
        <v>16</v>
      </c>
      <c r="D3" s="87">
        <f>E3/SUM($E$3:$E$135,$E$138)</f>
        <v>0.21369051558080124</v>
      </c>
      <c r="E3" s="88">
        <f>G3</f>
        <v>112015000000</v>
      </c>
      <c r="F3" s="89"/>
      <c r="G3" s="88">
        <v>112015000000</v>
      </c>
      <c r="H3" s="90">
        <v>109202997248</v>
      </c>
      <c r="I3" s="90">
        <v>25241498000000</v>
      </c>
      <c r="J3" s="90">
        <v>11324579905536</v>
      </c>
      <c r="K3" s="90">
        <v>11844186013696</v>
      </c>
      <c r="L3" s="245" t="str">
        <f>VLOOKUP($A3,'Country characteristics'!$A:$CQ,28,0)</f>
        <v>North America</v>
      </c>
      <c r="M3" s="245" t="str">
        <f>VLOOKUP($A3,'Country characteristics'!$A:$CQ,87,0)</f>
        <v>North America</v>
      </c>
      <c r="N3" s="245">
        <f>VLOOKUP($A3,'Country characteristics'!$A:$CQ,92,0)</f>
        <v>1</v>
      </c>
      <c r="O3" s="245">
        <f>VLOOKUP($A3,'Country characteristics'!$A:$CQ,91,0)</f>
        <v>0</v>
      </c>
      <c r="P3" s="245">
        <f>VLOOKUP($A3,'Country characteristics'!$A:$CQ,88,0)</f>
        <v>1</v>
      </c>
      <c r="Q3" s="245">
        <f>VLOOKUP($A3,'Country characteristics'!$A:$CQ,93,0)</f>
        <v>1</v>
      </c>
      <c r="R3" s="245">
        <f>VLOOKUP($A3,'Country characteristics'!$A:$CQ,89,0)</f>
        <v>0</v>
      </c>
      <c r="S3" s="245">
        <f>VLOOKUP($A3,'Country characteristics'!$A:$CQ,90,0)</f>
        <v>0</v>
      </c>
      <c r="T3" s="245">
        <f>VLOOKUP($A3,'Country characteristics'!$A:$CQ,94,0)</f>
        <v>0</v>
      </c>
      <c r="U3" s="245">
        <f>VLOOKUP($A3,'Country characteristics'!$A:$CQ,95,0)</f>
        <v>0</v>
      </c>
      <c r="V3" s="245">
        <f>VLOOKUP($A3,'Country characteristics'!$A:$CR,96,0)</f>
        <v>0</v>
      </c>
    </row>
    <row r="4" spans="1:22">
      <c r="A4" s="37" t="s">
        <v>44</v>
      </c>
      <c r="B4" s="5" t="s">
        <v>45</v>
      </c>
      <c r="C4" s="5" t="s">
        <v>46</v>
      </c>
      <c r="D4" s="87">
        <f t="shared" ref="D4:D34" si="0">E4/SUM($E$3:$E$135,$E$138)</f>
        <v>0.15937802507800802</v>
      </c>
      <c r="E4" s="88">
        <f>G4</f>
        <v>83544791075.964005</v>
      </c>
      <c r="F4" s="91"/>
      <c r="G4" s="92">
        <v>83544791075.964005</v>
      </c>
      <c r="H4" s="93">
        <v>76584894464</v>
      </c>
      <c r="I4" s="93">
        <v>13961567624350</v>
      </c>
      <c r="J4" s="93">
        <v>3131811561472</v>
      </c>
      <c r="K4" s="93">
        <v>4212607418368</v>
      </c>
      <c r="L4" s="245" t="str">
        <f>VLOOKUP($A4,'Country characteristics'!$A:$CQ,28,0)</f>
        <v>Europe &amp; Central Asia</v>
      </c>
      <c r="M4" s="245" t="str">
        <f>VLOOKUP($A4,'Country characteristics'!$A:$CQ,87,0)</f>
        <v>Europe</v>
      </c>
      <c r="N4" s="245">
        <f>VLOOKUP($A4,'Country characteristics'!$A:$CQ,92,0)</f>
        <v>1</v>
      </c>
      <c r="O4" s="245">
        <f>VLOOKUP($A4,'Country characteristics'!$A:$CQ,91,0)</f>
        <v>1</v>
      </c>
      <c r="P4" s="245">
        <f>VLOOKUP($A4,'Country characteristics'!$A:$CQ,88,0)</f>
        <v>1</v>
      </c>
      <c r="Q4" s="245">
        <f>VLOOKUP($A4,'Country characteristics'!$A:$CQ,93,0)</f>
        <v>1</v>
      </c>
      <c r="R4" s="245">
        <f>VLOOKUP($A4,'Country characteristics'!$A:$CQ,89,0)</f>
        <v>0</v>
      </c>
      <c r="S4" s="245">
        <f>VLOOKUP($A4,'Country characteristics'!$A:$CQ,90,0)</f>
        <v>0</v>
      </c>
      <c r="T4" s="245">
        <f>VLOOKUP($A4,'Country characteristics'!$A:$CQ,94,0)</f>
        <v>0</v>
      </c>
      <c r="U4" s="245">
        <f>VLOOKUP($A4,'Country characteristics'!$A:$CQ,95,0)</f>
        <v>0</v>
      </c>
      <c r="V4" s="245">
        <f>VLOOKUP($A4,'Country characteristics'!$A:$CR,96,0)</f>
        <v>0</v>
      </c>
    </row>
    <row r="5" spans="1:22">
      <c r="A5" s="37" t="s">
        <v>26</v>
      </c>
      <c r="B5" s="5" t="s">
        <v>27</v>
      </c>
      <c r="C5" s="5" t="s">
        <v>28</v>
      </c>
      <c r="D5" s="87">
        <f t="shared" si="0"/>
        <v>0.12364069121242181</v>
      </c>
      <c r="E5" s="88">
        <f>G5</f>
        <v>64811542938.706497</v>
      </c>
      <c r="F5" s="91"/>
      <c r="G5" s="92">
        <v>64811542938.706497</v>
      </c>
      <c r="H5" s="93">
        <v>60132519936</v>
      </c>
      <c r="I5" s="93">
        <v>12226754366748.4</v>
      </c>
      <c r="J5" s="93">
        <v>4402580029440</v>
      </c>
      <c r="K5" s="93">
        <v>3655089520640</v>
      </c>
      <c r="L5" s="245" t="str">
        <f>VLOOKUP($A5,'Country characteristics'!$A:$CQ,28,0)</f>
        <v>Europe &amp; Central Asia</v>
      </c>
      <c r="M5" s="245" t="str">
        <f>VLOOKUP($A5,'Country characteristics'!$A:$CQ,87,0)</f>
        <v>Europe</v>
      </c>
      <c r="N5" s="245">
        <f>VLOOKUP($A5,'Country characteristics'!$A:$CQ,92,0)</f>
        <v>1</v>
      </c>
      <c r="O5" s="245">
        <f>VLOOKUP($A5,'Country characteristics'!$A:$CQ,91,0)</f>
        <v>1</v>
      </c>
      <c r="P5" s="245">
        <f>VLOOKUP($A5,'Country characteristics'!$A:$CQ,88,0)</f>
        <v>0</v>
      </c>
      <c r="Q5" s="245">
        <f>VLOOKUP($A5,'Country characteristics'!$A:$CQ,93,0)</f>
        <v>0</v>
      </c>
      <c r="R5" s="245">
        <f>VLOOKUP($A5,'Country characteristics'!$A:$CQ,89,0)</f>
        <v>0</v>
      </c>
      <c r="S5" s="245">
        <f>VLOOKUP($A5,'Country characteristics'!$A:$CQ,90,0)</f>
        <v>0</v>
      </c>
      <c r="T5" s="245">
        <f>VLOOKUP($A5,'Country characteristics'!$A:$CQ,94,0)</f>
        <v>0</v>
      </c>
      <c r="U5" s="245">
        <f>VLOOKUP($A5,'Country characteristics'!$A:$CQ,95,0)</f>
        <v>0</v>
      </c>
      <c r="V5" s="245">
        <f>VLOOKUP($A5,'Country characteristics'!$A:$CR,96,0)</f>
        <v>0</v>
      </c>
    </row>
    <row r="6" spans="1:22">
      <c r="A6" s="37" t="s">
        <v>23</v>
      </c>
      <c r="B6" s="5" t="s">
        <v>24</v>
      </c>
      <c r="C6" s="5" t="s">
        <v>25</v>
      </c>
      <c r="D6" s="87">
        <f t="shared" si="0"/>
        <v>5.1735449875650368E-2</v>
      </c>
      <c r="E6" s="88">
        <f>G6</f>
        <v>27119343140.101601</v>
      </c>
      <c r="F6" s="91"/>
      <c r="G6" s="92">
        <v>27119343140.101601</v>
      </c>
      <c r="H6" s="93">
        <v>24908013568</v>
      </c>
      <c r="I6" s="93">
        <v>3836644050410.3198</v>
      </c>
      <c r="J6" s="93">
        <v>1220445470720</v>
      </c>
      <c r="K6" s="93">
        <v>298309976064</v>
      </c>
      <c r="L6" s="245" t="str">
        <f>VLOOKUP($A6,'Country characteristics'!$A:$CQ,28,0)</f>
        <v>East Asia &amp; Pacific</v>
      </c>
      <c r="M6" s="245" t="str">
        <f>VLOOKUP($A6,'Country characteristics'!$A:$CQ,87,0)</f>
        <v>Asia</v>
      </c>
      <c r="N6" s="245">
        <f>VLOOKUP($A6,'Country characteristics'!$A:$CQ,92,0)</f>
        <v>0</v>
      </c>
      <c r="O6" s="245">
        <f>VLOOKUP($A6,'Country characteristics'!$A:$CQ,91,0)</f>
        <v>0</v>
      </c>
      <c r="P6" s="245">
        <f>VLOOKUP($A6,'Country characteristics'!$A:$CQ,88,0)</f>
        <v>0</v>
      </c>
      <c r="Q6" s="245">
        <f>VLOOKUP($A6,'Country characteristics'!$A:$CQ,93,0)</f>
        <v>0</v>
      </c>
      <c r="R6" s="245">
        <f>VLOOKUP($A6,'Country characteristics'!$A:$CQ,89,0)</f>
        <v>0</v>
      </c>
      <c r="S6" s="245">
        <f>VLOOKUP($A6,'Country characteristics'!$A:$CQ,90,0)</f>
        <v>0</v>
      </c>
      <c r="T6" s="245">
        <f>VLOOKUP($A6,'Country characteristics'!$A:$CQ,94,0)</f>
        <v>0</v>
      </c>
      <c r="U6" s="245">
        <f>VLOOKUP($A6,'Country characteristics'!$A:$CQ,95,0)</f>
        <v>0</v>
      </c>
      <c r="V6" s="245">
        <f>VLOOKUP($A6,'Country characteristics'!$A:$CR,96,0)</f>
        <v>0</v>
      </c>
    </row>
    <row r="7" spans="1:22">
      <c r="A7" s="37" t="s">
        <v>50</v>
      </c>
      <c r="B7" s="5" t="s">
        <v>51</v>
      </c>
      <c r="C7" s="5" t="s">
        <v>52</v>
      </c>
      <c r="D7" s="87">
        <f t="shared" si="0"/>
        <v>4.7084074266738031E-2</v>
      </c>
      <c r="E7" s="88">
        <f>G7</f>
        <v>24681126182.1978</v>
      </c>
      <c r="F7" s="91"/>
      <c r="G7" s="92">
        <v>24681126182.1978</v>
      </c>
      <c r="H7" s="93">
        <v>24086151168</v>
      </c>
      <c r="I7" s="93">
        <v>9837391160000</v>
      </c>
      <c r="J7" s="93">
        <v>3298600681472</v>
      </c>
      <c r="K7" s="93">
        <v>2274455191552</v>
      </c>
      <c r="L7" s="245" t="str">
        <f>VLOOKUP($A7,'Country characteristics'!$A:$CQ,28,0)</f>
        <v>Europe &amp; Central Asia</v>
      </c>
      <c r="M7" s="245" t="str">
        <f>VLOOKUP($A7,'Country characteristics'!$A:$CQ,87,0)</f>
        <v>Europe</v>
      </c>
      <c r="N7" s="245">
        <f>VLOOKUP($A7,'Country characteristics'!$A:$CQ,92,0)</f>
        <v>1</v>
      </c>
      <c r="O7" s="245">
        <f>VLOOKUP($A7,'Country characteristics'!$A:$CQ,91,0)</f>
        <v>1</v>
      </c>
      <c r="P7" s="245">
        <f>VLOOKUP($A7,'Country characteristics'!$A:$CQ,88,0)</f>
        <v>1</v>
      </c>
      <c r="Q7" s="245">
        <f>VLOOKUP($A7,'Country characteristics'!$A:$CQ,93,0)</f>
        <v>1</v>
      </c>
      <c r="R7" s="245">
        <f>VLOOKUP($A7,'Country characteristics'!$A:$CQ,89,0)</f>
        <v>0</v>
      </c>
      <c r="S7" s="245">
        <f>VLOOKUP($A7,'Country characteristics'!$A:$CQ,90,0)</f>
        <v>0</v>
      </c>
      <c r="T7" s="245">
        <f>VLOOKUP($A7,'Country characteristics'!$A:$CQ,94,0)</f>
        <v>0</v>
      </c>
      <c r="U7" s="245">
        <f>VLOOKUP($A7,'Country characteristics'!$A:$CQ,95,0)</f>
        <v>0</v>
      </c>
      <c r="V7" s="245">
        <f>VLOOKUP($A7,'Country characteristics'!$A:$CR,96,0)</f>
        <v>0</v>
      </c>
    </row>
    <row r="8" spans="1:22">
      <c r="A8" s="37" t="s">
        <v>11</v>
      </c>
      <c r="B8" s="5" t="s">
        <v>12</v>
      </c>
      <c r="C8" s="5" t="s">
        <v>13</v>
      </c>
      <c r="D8" s="87">
        <f t="shared" si="0"/>
        <v>4.5795108614446606E-2</v>
      </c>
      <c r="E8" s="94">
        <f>F8*J8</f>
        <v>24005459846.941898</v>
      </c>
      <c r="F8" s="95">
        <v>1.02399E-2</v>
      </c>
      <c r="G8" s="94"/>
      <c r="H8" s="94"/>
      <c r="I8" s="94"/>
      <c r="J8" s="94">
        <v>2344306081792</v>
      </c>
      <c r="K8" s="96">
        <v>3771559837696</v>
      </c>
      <c r="L8" s="245" t="str">
        <f>VLOOKUP($A8,'Country characteristics'!$A:$CQ,28,0)</f>
        <v>Latin America &amp; Caribbean</v>
      </c>
      <c r="M8" s="245" t="str">
        <f>VLOOKUP($A8,'Country characteristics'!$A:$CQ,87,0)</f>
        <v>Latin America and the Caribbean</v>
      </c>
      <c r="N8" s="245">
        <f>VLOOKUP($A8,'Country characteristics'!$A:$CQ,92,0)</f>
        <v>0</v>
      </c>
      <c r="O8" s="245">
        <f>VLOOKUP($A8,'Country characteristics'!$A:$CQ,91,0)</f>
        <v>0</v>
      </c>
      <c r="P8" s="245">
        <f>VLOOKUP($A8,'Country characteristics'!$A:$CQ,88,0)</f>
        <v>0</v>
      </c>
      <c r="Q8" s="245">
        <f>VLOOKUP($A8,'Country characteristics'!$A:$CQ,93,0)</f>
        <v>0</v>
      </c>
      <c r="R8" s="245">
        <f>VLOOKUP($A8,'Country characteristics'!$A:$CQ,89,0)</f>
        <v>0</v>
      </c>
      <c r="S8" s="245">
        <f>VLOOKUP($A8,'Country characteristics'!$A:$CQ,90,0)</f>
        <v>0</v>
      </c>
      <c r="T8" s="245">
        <f>VLOOKUP($A8,'Country characteristics'!$A:$CQ,94,0)</f>
        <v>0</v>
      </c>
      <c r="U8" s="245">
        <f>VLOOKUP($A8,'Country characteristics'!$A:$CQ,95,0)</f>
        <v>1</v>
      </c>
      <c r="V8" s="245">
        <f>VLOOKUP($A8,'Country characteristics'!$A:$CR,96,0)</f>
        <v>0</v>
      </c>
    </row>
    <row r="9" spans="1:22">
      <c r="A9" s="37" t="s">
        <v>20</v>
      </c>
      <c r="B9" s="5" t="s">
        <v>21</v>
      </c>
      <c r="C9" s="5" t="s">
        <v>22</v>
      </c>
      <c r="D9" s="87">
        <f t="shared" si="0"/>
        <v>4.437631525372604E-2</v>
      </c>
      <c r="E9" s="88">
        <f t="shared" ref="E9:E27" si="1">G9</f>
        <v>23261738779.7286</v>
      </c>
      <c r="F9" s="91"/>
      <c r="G9" s="92">
        <v>23261738779.7286</v>
      </c>
      <c r="H9" s="96">
        <v>20365215744</v>
      </c>
      <c r="I9" s="96">
        <v>5480401965790.1504</v>
      </c>
      <c r="J9" s="96">
        <v>1596386312192</v>
      </c>
      <c r="K9" s="96">
        <v>615730905088</v>
      </c>
      <c r="L9" s="245" t="str">
        <f>VLOOKUP($A9,'Country characteristics'!$A:$CQ,28,0)</f>
        <v>East Asia &amp; Pacific</v>
      </c>
      <c r="M9" s="245" t="str">
        <f>VLOOKUP($A9,'Country characteristics'!$A:$CQ,87,0)</f>
        <v>Asia</v>
      </c>
      <c r="N9" s="245">
        <f>VLOOKUP($A9,'Country characteristics'!$A:$CQ,92,0)</f>
        <v>0</v>
      </c>
      <c r="O9" s="245">
        <f>VLOOKUP($A9,'Country characteristics'!$A:$CQ,91,0)</f>
        <v>0</v>
      </c>
      <c r="P9" s="245">
        <f>VLOOKUP($A9,'Country characteristics'!$A:$CQ,88,0)</f>
        <v>0</v>
      </c>
      <c r="Q9" s="245">
        <f>VLOOKUP($A9,'Country characteristics'!$A:$CQ,93,0)</f>
        <v>0</v>
      </c>
      <c r="R9" s="245">
        <f>VLOOKUP($A9,'Country characteristics'!$A:$CQ,89,0)</f>
        <v>0</v>
      </c>
      <c r="S9" s="245">
        <f>VLOOKUP($A9,'Country characteristics'!$A:$CQ,90,0)</f>
        <v>0</v>
      </c>
      <c r="T9" s="245">
        <f>VLOOKUP($A9,'Country characteristics'!$A:$CQ,94,0)</f>
        <v>0</v>
      </c>
      <c r="U9" s="245">
        <f>VLOOKUP($A9,'Country characteristics'!$A:$CQ,95,0)</f>
        <v>0</v>
      </c>
      <c r="V9" s="245">
        <f>VLOOKUP($A9,'Country characteristics'!$A:$CR,96,0)</f>
        <v>0</v>
      </c>
    </row>
    <row r="10" spans="1:22">
      <c r="A10" s="37" t="s">
        <v>17</v>
      </c>
      <c r="B10" s="5" t="s">
        <v>18</v>
      </c>
      <c r="C10" s="5" t="s">
        <v>19</v>
      </c>
      <c r="D10" s="87">
        <f t="shared" si="0"/>
        <v>4.1173277169114612E-2</v>
      </c>
      <c r="E10" s="88">
        <f t="shared" si="1"/>
        <v>21582729722.763302</v>
      </c>
      <c r="F10" s="91"/>
      <c r="G10" s="92">
        <v>21582729722.763302</v>
      </c>
      <c r="H10" s="96">
        <v>20259710976</v>
      </c>
      <c r="I10" s="96">
        <v>4859171237655.5098</v>
      </c>
      <c r="J10" s="96">
        <v>1342105059328</v>
      </c>
      <c r="K10" s="96">
        <v>1017261391872</v>
      </c>
      <c r="L10" s="245" t="str">
        <f>VLOOKUP($A10,'Country characteristics'!$A:$CQ,28,0)</f>
        <v>Europe &amp; Central Asia</v>
      </c>
      <c r="M10" s="245" t="str">
        <f>VLOOKUP($A10,'Country characteristics'!$A:$CQ,87,0)</f>
        <v>Europe</v>
      </c>
      <c r="N10" s="245">
        <f>VLOOKUP($A10,'Country characteristics'!$A:$CQ,92,0)</f>
        <v>1</v>
      </c>
      <c r="O10" s="245">
        <f>VLOOKUP($A10,'Country characteristics'!$A:$CQ,91,0)</f>
        <v>0</v>
      </c>
      <c r="P10" s="245">
        <f>VLOOKUP($A10,'Country characteristics'!$A:$CQ,88,0)</f>
        <v>0</v>
      </c>
      <c r="Q10" s="245">
        <f>VLOOKUP($A10,'Country characteristics'!$A:$CQ,93,0)</f>
        <v>0</v>
      </c>
      <c r="R10" s="245">
        <f>VLOOKUP($A10,'Country characteristics'!$A:$CQ,89,0)</f>
        <v>0</v>
      </c>
      <c r="S10" s="245">
        <f>VLOOKUP($A10,'Country characteristics'!$A:$CQ,90,0)</f>
        <v>0</v>
      </c>
      <c r="T10" s="245">
        <f>VLOOKUP($A10,'Country characteristics'!$A:$CQ,94,0)</f>
        <v>0</v>
      </c>
      <c r="U10" s="245">
        <f>VLOOKUP($A10,'Country characteristics'!$A:$CQ,95,0)</f>
        <v>0</v>
      </c>
      <c r="V10" s="245">
        <f>VLOOKUP($A10,'Country characteristics'!$A:$CR,96,0)</f>
        <v>0</v>
      </c>
    </row>
    <row r="11" spans="1:22">
      <c r="A11" s="37" t="s">
        <v>95</v>
      </c>
      <c r="B11" s="5" t="s">
        <v>96</v>
      </c>
      <c r="C11" s="5" t="s">
        <v>97</v>
      </c>
      <c r="D11" s="87">
        <f t="shared" si="0"/>
        <v>3.4610427153673982E-2</v>
      </c>
      <c r="E11" s="88">
        <f t="shared" si="1"/>
        <v>18142531909.2033</v>
      </c>
      <c r="F11" s="91"/>
      <c r="G11" s="92">
        <v>18142531909.2033</v>
      </c>
      <c r="H11" s="96">
        <v>17581242368</v>
      </c>
      <c r="I11" s="96">
        <v>6274403060000</v>
      </c>
      <c r="J11" s="96">
        <v>3142953992192</v>
      </c>
      <c r="K11" s="96">
        <v>2085161664512</v>
      </c>
      <c r="L11" s="245" t="str">
        <f>VLOOKUP($A11,'Country characteristics'!$A:$CQ,28,0)</f>
        <v>Europe &amp; Central Asia</v>
      </c>
      <c r="M11" s="245" t="str">
        <f>VLOOKUP($A11,'Country characteristics'!$A:$CQ,87,0)</f>
        <v>Europe</v>
      </c>
      <c r="N11" s="245">
        <f>VLOOKUP($A11,'Country characteristics'!$A:$CQ,92,0)</f>
        <v>1</v>
      </c>
      <c r="O11" s="245">
        <f>VLOOKUP($A11,'Country characteristics'!$A:$CQ,91,0)</f>
        <v>1</v>
      </c>
      <c r="P11" s="245">
        <f>VLOOKUP($A11,'Country characteristics'!$A:$CQ,88,0)</f>
        <v>0</v>
      </c>
      <c r="Q11" s="245">
        <f>VLOOKUP($A11,'Country characteristics'!$A:$CQ,93,0)</f>
        <v>0</v>
      </c>
      <c r="R11" s="245">
        <f>VLOOKUP($A11,'Country characteristics'!$A:$CQ,89,0)</f>
        <v>0</v>
      </c>
      <c r="S11" s="245">
        <f>VLOOKUP($A11,'Country characteristics'!$A:$CQ,90,0)</f>
        <v>0</v>
      </c>
      <c r="T11" s="245">
        <f>VLOOKUP($A11,'Country characteristics'!$A:$CQ,94,0)</f>
        <v>0</v>
      </c>
      <c r="U11" s="245">
        <f>VLOOKUP($A11,'Country characteristics'!$A:$CQ,95,0)</f>
        <v>0</v>
      </c>
      <c r="V11" s="245">
        <f>VLOOKUP($A11,'Country characteristics'!$A:$CR,96,0)</f>
        <v>0</v>
      </c>
    </row>
    <row r="12" spans="1:22">
      <c r="A12" s="37" t="s">
        <v>107</v>
      </c>
      <c r="B12" s="5" t="s">
        <v>108</v>
      </c>
      <c r="C12" s="5" t="s">
        <v>109</v>
      </c>
      <c r="D12" s="87">
        <f t="shared" si="0"/>
        <v>2.2453358401359591E-2</v>
      </c>
      <c r="E12" s="88">
        <f t="shared" si="1"/>
        <v>11769885689.555901</v>
      </c>
      <c r="F12" s="91"/>
      <c r="G12" s="92">
        <v>11769885689.555901</v>
      </c>
      <c r="H12" s="96">
        <v>10928382976</v>
      </c>
      <c r="I12" s="96">
        <v>7863405206000</v>
      </c>
      <c r="J12" s="96">
        <v>2723050946560</v>
      </c>
      <c r="K12" s="96">
        <v>3027379421184</v>
      </c>
      <c r="L12" s="245" t="str">
        <f>VLOOKUP($A12,'Country characteristics'!$A:$CQ,28,0)</f>
        <v>Europe &amp; Central Asia</v>
      </c>
      <c r="M12" s="245" t="str">
        <f>VLOOKUP($A12,'Country characteristics'!$A:$CQ,87,0)</f>
        <v>Europe</v>
      </c>
      <c r="N12" s="245">
        <f>VLOOKUP($A12,'Country characteristics'!$A:$CQ,92,0)</f>
        <v>1</v>
      </c>
      <c r="O12" s="245">
        <f>VLOOKUP($A12,'Country characteristics'!$A:$CQ,91,0)</f>
        <v>1</v>
      </c>
      <c r="P12" s="245">
        <f>VLOOKUP($A12,'Country characteristics'!$A:$CQ,88,0)</f>
        <v>1</v>
      </c>
      <c r="Q12" s="245">
        <f>VLOOKUP($A12,'Country characteristics'!$A:$CQ,93,0)</f>
        <v>1</v>
      </c>
      <c r="R12" s="245">
        <f>VLOOKUP($A12,'Country characteristics'!$A:$CQ,89,0)</f>
        <v>0</v>
      </c>
      <c r="S12" s="245">
        <f>VLOOKUP($A12,'Country characteristics'!$A:$CQ,90,0)</f>
        <v>0</v>
      </c>
      <c r="T12" s="245">
        <f>VLOOKUP($A12,'Country characteristics'!$A:$CQ,94,0)</f>
        <v>0</v>
      </c>
      <c r="U12" s="245">
        <f>VLOOKUP($A12,'Country characteristics'!$A:$CQ,95,0)</f>
        <v>0</v>
      </c>
      <c r="V12" s="245">
        <f>VLOOKUP($A12,'Country characteristics'!$A:$CR,96,0)</f>
        <v>0</v>
      </c>
    </row>
    <row r="13" spans="1:22">
      <c r="A13" s="37" t="s">
        <v>29</v>
      </c>
      <c r="B13" s="5" t="s">
        <v>30</v>
      </c>
      <c r="C13" s="5" t="s">
        <v>31</v>
      </c>
      <c r="D13" s="87">
        <f t="shared" si="0"/>
        <v>2.1994852472809839E-2</v>
      </c>
      <c r="E13" s="88">
        <f t="shared" si="1"/>
        <v>11529540246.7696</v>
      </c>
      <c r="F13" s="91"/>
      <c r="G13" s="92">
        <v>11529540246.7696</v>
      </c>
      <c r="H13" s="96">
        <v>10500291584</v>
      </c>
      <c r="I13" s="96">
        <v>9185577959804.9297</v>
      </c>
      <c r="J13" s="96">
        <v>4067889774592</v>
      </c>
      <c r="K13" s="96">
        <v>2144441729024</v>
      </c>
      <c r="L13" s="245" t="str">
        <f>VLOOKUP($A13,'Country characteristics'!$A:$CQ,28,0)</f>
        <v>East Asia &amp; Pacific</v>
      </c>
      <c r="M13" s="245" t="str">
        <f>VLOOKUP($A13,'Country characteristics'!$A:$CQ,87,0)</f>
        <v>Asia</v>
      </c>
      <c r="N13" s="245">
        <f>VLOOKUP($A13,'Country characteristics'!$A:$CQ,92,0)</f>
        <v>1</v>
      </c>
      <c r="O13" s="245">
        <f>VLOOKUP($A13,'Country characteristics'!$A:$CQ,91,0)</f>
        <v>0</v>
      </c>
      <c r="P13" s="245">
        <f>VLOOKUP($A13,'Country characteristics'!$A:$CQ,88,0)</f>
        <v>1</v>
      </c>
      <c r="Q13" s="245">
        <f>VLOOKUP($A13,'Country characteristics'!$A:$CQ,93,0)</f>
        <v>1</v>
      </c>
      <c r="R13" s="245">
        <f>VLOOKUP($A13,'Country characteristics'!$A:$CQ,89,0)</f>
        <v>0</v>
      </c>
      <c r="S13" s="245">
        <f>VLOOKUP($A13,'Country characteristics'!$A:$CQ,90,0)</f>
        <v>0</v>
      </c>
      <c r="T13" s="245">
        <f>VLOOKUP($A13,'Country characteristics'!$A:$CQ,94,0)</f>
        <v>0</v>
      </c>
      <c r="U13" s="245">
        <f>VLOOKUP($A13,'Country characteristics'!$A:$CQ,95,0)</f>
        <v>0</v>
      </c>
      <c r="V13" s="245">
        <f>VLOOKUP($A13,'Country characteristics'!$A:$CR,96,0)</f>
        <v>0</v>
      </c>
    </row>
    <row r="14" spans="1:22">
      <c r="A14" s="37" t="s">
        <v>158</v>
      </c>
      <c r="B14" s="5" t="s">
        <v>159</v>
      </c>
      <c r="C14" s="5" t="s">
        <v>160</v>
      </c>
      <c r="D14" s="87">
        <f t="shared" si="0"/>
        <v>1.7243871343598092E-2</v>
      </c>
      <c r="E14" s="88">
        <f t="shared" si="1"/>
        <v>9039110806.1263905</v>
      </c>
      <c r="F14" s="91"/>
      <c r="G14" s="92">
        <v>9039110806.1263905</v>
      </c>
      <c r="H14" s="96">
        <v>8736675840</v>
      </c>
      <c r="I14" s="96">
        <v>2243824440000</v>
      </c>
      <c r="J14" s="96">
        <v>748464766976</v>
      </c>
      <c r="K14" s="96">
        <v>546822160384</v>
      </c>
      <c r="L14" s="245" t="str">
        <f>VLOOKUP($A14,'Country characteristics'!$A:$CQ,28,0)</f>
        <v>Europe &amp; Central Asia</v>
      </c>
      <c r="M14" s="245" t="str">
        <f>VLOOKUP($A14,'Country characteristics'!$A:$CQ,87,0)</f>
        <v>Europe</v>
      </c>
      <c r="N14" s="245">
        <f>VLOOKUP($A14,'Country characteristics'!$A:$CQ,92,0)</f>
        <v>1</v>
      </c>
      <c r="O14" s="245">
        <f>VLOOKUP($A14,'Country characteristics'!$A:$CQ,91,0)</f>
        <v>1</v>
      </c>
      <c r="P14" s="245">
        <f>VLOOKUP($A14,'Country characteristics'!$A:$CQ,88,0)</f>
        <v>0</v>
      </c>
      <c r="Q14" s="245">
        <f>VLOOKUP($A14,'Country characteristics'!$A:$CQ,93,0)</f>
        <v>0</v>
      </c>
      <c r="R14" s="245">
        <f>VLOOKUP($A14,'Country characteristics'!$A:$CQ,89,0)</f>
        <v>0</v>
      </c>
      <c r="S14" s="245">
        <f>VLOOKUP($A14,'Country characteristics'!$A:$CQ,90,0)</f>
        <v>0</v>
      </c>
      <c r="T14" s="245">
        <f>VLOOKUP($A14,'Country characteristics'!$A:$CQ,94,0)</f>
        <v>0</v>
      </c>
      <c r="U14" s="245">
        <f>VLOOKUP($A14,'Country characteristics'!$A:$CQ,95,0)</f>
        <v>0</v>
      </c>
      <c r="V14" s="245">
        <f>VLOOKUP($A14,'Country characteristics'!$A:$CR,96,0)</f>
        <v>0</v>
      </c>
    </row>
    <row r="15" spans="1:22">
      <c r="A15" s="37" t="s">
        <v>65</v>
      </c>
      <c r="B15" s="5" t="s">
        <v>66</v>
      </c>
      <c r="C15" s="5" t="s">
        <v>67</v>
      </c>
      <c r="D15" s="87">
        <f t="shared" si="0"/>
        <v>1.596642662531194E-2</v>
      </c>
      <c r="E15" s="88">
        <f t="shared" si="1"/>
        <v>8369483659.9243097</v>
      </c>
      <c r="F15" s="91"/>
      <c r="G15" s="92">
        <v>8369483659.9243097</v>
      </c>
      <c r="H15" s="96">
        <v>7580133376</v>
      </c>
      <c r="I15" s="96">
        <v>3703835442186.0601</v>
      </c>
      <c r="J15" s="96">
        <v>1599772688384</v>
      </c>
      <c r="K15" s="96">
        <v>1631015665664</v>
      </c>
      <c r="L15" s="245" t="str">
        <f>VLOOKUP($A15,'Country characteristics'!$A:$CQ,28,0)</f>
        <v>North America</v>
      </c>
      <c r="M15" s="245" t="str">
        <f>VLOOKUP($A15,'Country characteristics'!$A:$CQ,87,0)</f>
        <v>North America</v>
      </c>
      <c r="N15" s="245">
        <f>VLOOKUP($A15,'Country characteristics'!$A:$CQ,92,0)</f>
        <v>1</v>
      </c>
      <c r="O15" s="245">
        <f>VLOOKUP($A15,'Country characteristics'!$A:$CQ,91,0)</f>
        <v>0</v>
      </c>
      <c r="P15" s="245">
        <f>VLOOKUP($A15,'Country characteristics'!$A:$CQ,88,0)</f>
        <v>1</v>
      </c>
      <c r="Q15" s="245">
        <f>VLOOKUP($A15,'Country characteristics'!$A:$CQ,93,0)</f>
        <v>1</v>
      </c>
      <c r="R15" s="245">
        <f>VLOOKUP($A15,'Country characteristics'!$A:$CQ,89,0)</f>
        <v>0</v>
      </c>
      <c r="S15" s="245">
        <f>VLOOKUP($A15,'Country characteristics'!$A:$CQ,90,0)</f>
        <v>0</v>
      </c>
      <c r="T15" s="245">
        <f>VLOOKUP($A15,'Country characteristics'!$A:$CQ,94,0)</f>
        <v>0</v>
      </c>
      <c r="U15" s="245">
        <f>VLOOKUP($A15,'Country characteristics'!$A:$CQ,95,0)</f>
        <v>0</v>
      </c>
      <c r="V15" s="245">
        <f>VLOOKUP($A15,'Country characteristics'!$A:$CR,96,0)</f>
        <v>0</v>
      </c>
    </row>
    <row r="16" spans="1:22">
      <c r="A16" s="37" t="s">
        <v>131</v>
      </c>
      <c r="B16" s="5" t="s">
        <v>132</v>
      </c>
      <c r="C16" s="5" t="s">
        <v>133</v>
      </c>
      <c r="D16" s="87">
        <f t="shared" si="0"/>
        <v>1.1410888884713793E-2</v>
      </c>
      <c r="E16" s="88">
        <f t="shared" si="1"/>
        <v>5981504209.2399397</v>
      </c>
      <c r="F16" s="91"/>
      <c r="G16" s="92">
        <v>5981504209.2399397</v>
      </c>
      <c r="H16" s="96">
        <v>5806701568</v>
      </c>
      <c r="I16" s="96">
        <v>3087055110000</v>
      </c>
      <c r="J16" s="96">
        <v>1577724280832</v>
      </c>
      <c r="K16" s="96">
        <v>1192736587776</v>
      </c>
      <c r="L16" s="245" t="str">
        <f>VLOOKUP($A16,'Country characteristics'!$A:$CQ,28,0)</f>
        <v>Europe &amp; Central Asia</v>
      </c>
      <c r="M16" s="245" t="str">
        <f>VLOOKUP($A16,'Country characteristics'!$A:$CQ,87,0)</f>
        <v>Europe</v>
      </c>
      <c r="N16" s="245">
        <f>VLOOKUP($A16,'Country characteristics'!$A:$CQ,92,0)</f>
        <v>1</v>
      </c>
      <c r="O16" s="245">
        <f>VLOOKUP($A16,'Country characteristics'!$A:$CQ,91,0)</f>
        <v>1</v>
      </c>
      <c r="P16" s="245">
        <f>VLOOKUP($A16,'Country characteristics'!$A:$CQ,88,0)</f>
        <v>1</v>
      </c>
      <c r="Q16" s="245">
        <f>VLOOKUP($A16,'Country characteristics'!$A:$CQ,93,0)</f>
        <v>1</v>
      </c>
      <c r="R16" s="245">
        <f>VLOOKUP($A16,'Country characteristics'!$A:$CQ,89,0)</f>
        <v>0</v>
      </c>
      <c r="S16" s="245">
        <f>VLOOKUP($A16,'Country characteristics'!$A:$CQ,90,0)</f>
        <v>0</v>
      </c>
      <c r="T16" s="245">
        <f>VLOOKUP($A16,'Country characteristics'!$A:$CQ,94,0)</f>
        <v>0</v>
      </c>
      <c r="U16" s="245">
        <f>VLOOKUP($A16,'Country characteristics'!$A:$CQ,95,0)</f>
        <v>0</v>
      </c>
      <c r="V16" s="245">
        <f>VLOOKUP($A16,'Country characteristics'!$A:$CR,96,0)</f>
        <v>0</v>
      </c>
    </row>
    <row r="17" spans="1:22">
      <c r="A17" s="37" t="s">
        <v>32</v>
      </c>
      <c r="B17" s="5" t="s">
        <v>33</v>
      </c>
      <c r="C17" s="5" t="s">
        <v>34</v>
      </c>
      <c r="D17" s="87">
        <f t="shared" si="0"/>
        <v>1.1061131171493132E-2</v>
      </c>
      <c r="E17" s="88">
        <f t="shared" si="1"/>
        <v>5798163782.8296804</v>
      </c>
      <c r="F17" s="91"/>
      <c r="G17" s="92">
        <v>5798163782.8296804</v>
      </c>
      <c r="H17" s="96">
        <v>5754678784</v>
      </c>
      <c r="I17" s="96">
        <v>9818987575000</v>
      </c>
      <c r="J17" s="96">
        <v>1915923857408</v>
      </c>
      <c r="K17" s="96">
        <v>2040876498944</v>
      </c>
      <c r="L17" s="245" t="str">
        <f>VLOOKUP($A17,'Country characteristics'!$A:$CQ,28,0)</f>
        <v>Europe &amp; Central Asia</v>
      </c>
      <c r="M17" s="245" t="str">
        <f>VLOOKUP($A17,'Country characteristics'!$A:$CQ,87,0)</f>
        <v>Europe</v>
      </c>
      <c r="N17" s="245">
        <f>VLOOKUP($A17,'Country characteristics'!$A:$CQ,92,0)</f>
        <v>1</v>
      </c>
      <c r="O17" s="245">
        <f>VLOOKUP($A17,'Country characteristics'!$A:$CQ,91,0)</f>
        <v>1</v>
      </c>
      <c r="P17" s="245">
        <f>VLOOKUP($A17,'Country characteristics'!$A:$CQ,88,0)</f>
        <v>0</v>
      </c>
      <c r="Q17" s="245">
        <f>VLOOKUP($A17,'Country characteristics'!$A:$CQ,93,0)</f>
        <v>0</v>
      </c>
      <c r="R17" s="245">
        <f>VLOOKUP($A17,'Country characteristics'!$A:$CQ,89,0)</f>
        <v>0</v>
      </c>
      <c r="S17" s="245">
        <f>VLOOKUP($A17,'Country characteristics'!$A:$CQ,90,0)</f>
        <v>0</v>
      </c>
      <c r="T17" s="245">
        <f>VLOOKUP($A17,'Country characteristics'!$A:$CQ,94,0)</f>
        <v>0</v>
      </c>
      <c r="U17" s="245">
        <f>VLOOKUP($A17,'Country characteristics'!$A:$CQ,95,0)</f>
        <v>0</v>
      </c>
      <c r="V17" s="245">
        <f>VLOOKUP($A17,'Country characteristics'!$A:$CR,96,0)</f>
        <v>0</v>
      </c>
    </row>
    <row r="18" spans="1:22">
      <c r="A18" s="37" t="s">
        <v>149</v>
      </c>
      <c r="B18" s="5" t="s">
        <v>150</v>
      </c>
      <c r="C18" s="5" t="s">
        <v>151</v>
      </c>
      <c r="D18" s="87">
        <f t="shared" si="0"/>
        <v>1.0364402672268663E-2</v>
      </c>
      <c r="E18" s="88">
        <f t="shared" si="1"/>
        <v>5432943816.8030701</v>
      </c>
      <c r="F18" s="91"/>
      <c r="G18" s="92">
        <v>5432943816.8030701</v>
      </c>
      <c r="H18" s="96">
        <v>4485052928</v>
      </c>
      <c r="I18" s="96">
        <v>605486617498.81396</v>
      </c>
      <c r="J18" s="96">
        <v>5797086720</v>
      </c>
      <c r="K18" s="96">
        <v>549068144640</v>
      </c>
      <c r="L18" s="245" t="str">
        <f>VLOOKUP($A18,'Country characteristics'!$A:$CQ,28,0)</f>
        <v>South Asia</v>
      </c>
      <c r="M18" s="245" t="str">
        <f>VLOOKUP($A18,'Country characteristics'!$A:$CQ,87,0)</f>
        <v>Asia</v>
      </c>
      <c r="N18" s="245">
        <f>VLOOKUP($A18,'Country characteristics'!$A:$CQ,92,0)</f>
        <v>0</v>
      </c>
      <c r="O18" s="245">
        <f>VLOOKUP($A18,'Country characteristics'!$A:$CQ,91,0)</f>
        <v>0</v>
      </c>
      <c r="P18" s="245">
        <f>VLOOKUP($A18,'Country characteristics'!$A:$CQ,88,0)</f>
        <v>0</v>
      </c>
      <c r="Q18" s="245">
        <f>VLOOKUP($A18,'Country characteristics'!$A:$CQ,93,0)</f>
        <v>1</v>
      </c>
      <c r="R18" s="245">
        <f>VLOOKUP($A18,'Country characteristics'!$A:$CQ,89,0)</f>
        <v>1</v>
      </c>
      <c r="S18" s="245">
        <f>VLOOKUP($A18,'Country characteristics'!$A:$CQ,90,0)</f>
        <v>1</v>
      </c>
      <c r="T18" s="245">
        <f>VLOOKUP($A18,'Country characteristics'!$A:$CQ,94,0)</f>
        <v>0</v>
      </c>
      <c r="U18" s="245">
        <f>VLOOKUP($A18,'Country characteristics'!$A:$CQ,95,0)</f>
        <v>0</v>
      </c>
      <c r="V18" s="245">
        <f>VLOOKUP($A18,'Country characteristics'!$A:$CR,96,0)</f>
        <v>0</v>
      </c>
    </row>
    <row r="19" spans="1:22">
      <c r="A19" s="37" t="s">
        <v>206</v>
      </c>
      <c r="B19" s="5" t="s">
        <v>207</v>
      </c>
      <c r="C19" s="5" t="s">
        <v>208</v>
      </c>
      <c r="D19" s="87">
        <f t="shared" si="0"/>
        <v>7.2485886708199563E-3</v>
      </c>
      <c r="E19" s="88">
        <f t="shared" si="1"/>
        <v>3799656984.0970802</v>
      </c>
      <c r="F19" s="91"/>
      <c r="G19" s="92">
        <v>3799656984.0970802</v>
      </c>
      <c r="H19" s="96">
        <v>3669331456</v>
      </c>
      <c r="I19" s="96">
        <v>2249046785000</v>
      </c>
      <c r="J19" s="96">
        <v>722844254208</v>
      </c>
      <c r="K19" s="96">
        <v>1047163699200</v>
      </c>
      <c r="L19" s="245" t="str">
        <f>VLOOKUP($A19,'Country characteristics'!$A:$CQ,28,0)</f>
        <v>Europe &amp; Central Asia</v>
      </c>
      <c r="M19" s="245" t="str">
        <f>VLOOKUP($A19,'Country characteristics'!$A:$CQ,87,0)</f>
        <v>Europe</v>
      </c>
      <c r="N19" s="245">
        <f>VLOOKUP($A19,'Country characteristics'!$A:$CQ,92,0)</f>
        <v>1</v>
      </c>
      <c r="O19" s="245">
        <f>VLOOKUP($A19,'Country characteristics'!$A:$CQ,91,0)</f>
        <v>1</v>
      </c>
      <c r="P19" s="245">
        <f>VLOOKUP($A19,'Country characteristics'!$A:$CQ,88,0)</f>
        <v>0</v>
      </c>
      <c r="Q19" s="245">
        <f>VLOOKUP($A19,'Country characteristics'!$A:$CQ,93,0)</f>
        <v>0</v>
      </c>
      <c r="R19" s="245">
        <f>VLOOKUP($A19,'Country characteristics'!$A:$CQ,89,0)</f>
        <v>0</v>
      </c>
      <c r="S19" s="245">
        <f>VLOOKUP($A19,'Country characteristics'!$A:$CQ,90,0)</f>
        <v>0</v>
      </c>
      <c r="T19" s="245">
        <f>VLOOKUP($A19,'Country characteristics'!$A:$CQ,94,0)</f>
        <v>0</v>
      </c>
      <c r="U19" s="245">
        <f>VLOOKUP($A19,'Country characteristics'!$A:$CQ,95,0)</f>
        <v>0</v>
      </c>
      <c r="V19" s="245">
        <f>VLOOKUP($A19,'Country characteristics'!$A:$CR,96,0)</f>
        <v>0</v>
      </c>
    </row>
    <row r="20" spans="1:22">
      <c r="A20" s="37" t="s">
        <v>200</v>
      </c>
      <c r="B20" s="5" t="s">
        <v>201</v>
      </c>
      <c r="C20" s="5" t="s">
        <v>202</v>
      </c>
      <c r="D20" s="87">
        <f t="shared" si="0"/>
        <v>7.1026807731609156E-3</v>
      </c>
      <c r="E20" s="88">
        <f t="shared" si="1"/>
        <v>3723173134.9573302</v>
      </c>
      <c r="F20" s="91"/>
      <c r="G20" s="92">
        <v>3723173134.9573302</v>
      </c>
      <c r="H20" s="96">
        <v>3741405696</v>
      </c>
      <c r="I20" s="96">
        <v>1524916259127.75</v>
      </c>
      <c r="J20" s="96">
        <v>574766645248</v>
      </c>
      <c r="K20" s="96">
        <v>662276407296</v>
      </c>
      <c r="L20" s="245" t="str">
        <f>VLOOKUP($A20,'Country characteristics'!$A:$CQ,28,0)</f>
        <v>Europe &amp; Central Asia</v>
      </c>
      <c r="M20" s="245" t="str">
        <f>VLOOKUP($A20,'Country characteristics'!$A:$CQ,87,0)</f>
        <v>Europe</v>
      </c>
      <c r="N20" s="245">
        <f>VLOOKUP($A20,'Country characteristics'!$A:$CQ,92,0)</f>
        <v>1</v>
      </c>
      <c r="O20" s="245">
        <f>VLOOKUP($A20,'Country characteristics'!$A:$CQ,91,0)</f>
        <v>1</v>
      </c>
      <c r="P20" s="245">
        <f>VLOOKUP($A20,'Country characteristics'!$A:$CQ,88,0)</f>
        <v>0</v>
      </c>
      <c r="Q20" s="245">
        <f>VLOOKUP($A20,'Country characteristics'!$A:$CQ,93,0)</f>
        <v>0</v>
      </c>
      <c r="R20" s="245">
        <f>VLOOKUP($A20,'Country characteristics'!$A:$CQ,89,0)</f>
        <v>0</v>
      </c>
      <c r="S20" s="245">
        <f>VLOOKUP($A20,'Country characteristics'!$A:$CQ,90,0)</f>
        <v>0</v>
      </c>
      <c r="T20" s="245">
        <f>VLOOKUP($A20,'Country characteristics'!$A:$CQ,94,0)</f>
        <v>0</v>
      </c>
      <c r="U20" s="245">
        <f>VLOOKUP($A20,'Country characteristics'!$A:$CQ,95,0)</f>
        <v>0</v>
      </c>
      <c r="V20" s="245">
        <f>VLOOKUP($A20,'Country characteristics'!$A:$CR,96,0)</f>
        <v>0</v>
      </c>
    </row>
    <row r="21" spans="1:22">
      <c r="A21" s="37" t="s">
        <v>152</v>
      </c>
      <c r="B21" s="5" t="s">
        <v>153</v>
      </c>
      <c r="C21" s="5" t="s">
        <v>154</v>
      </c>
      <c r="D21" s="87">
        <f t="shared" si="0"/>
        <v>6.8009833326751713E-3</v>
      </c>
      <c r="E21" s="88">
        <f t="shared" si="1"/>
        <v>3565025550.802</v>
      </c>
      <c r="F21" s="91"/>
      <c r="G21" s="92">
        <v>3565025550.802</v>
      </c>
      <c r="H21" s="96">
        <v>3274779136</v>
      </c>
      <c r="I21" s="96">
        <v>1835159049600</v>
      </c>
      <c r="J21" s="96">
        <v>793862668288</v>
      </c>
      <c r="K21" s="96">
        <v>1029767626752</v>
      </c>
      <c r="L21" s="245" t="str">
        <f>VLOOKUP($A21,'Country characteristics'!$A:$CQ,28,0)</f>
        <v>East Asia &amp; Pacific</v>
      </c>
      <c r="M21" s="245" t="str">
        <f>VLOOKUP($A21,'Country characteristics'!$A:$CQ,87,0)</f>
        <v>Oceania</v>
      </c>
      <c r="N21" s="245">
        <f>VLOOKUP($A21,'Country characteristics'!$A:$CQ,92,0)</f>
        <v>1</v>
      </c>
      <c r="O21" s="245">
        <f>VLOOKUP($A21,'Country characteristics'!$A:$CQ,91,0)</f>
        <v>0</v>
      </c>
      <c r="P21" s="245">
        <f>VLOOKUP($A21,'Country characteristics'!$A:$CQ,88,0)</f>
        <v>0</v>
      </c>
      <c r="Q21" s="245">
        <f>VLOOKUP($A21,'Country characteristics'!$A:$CQ,93,0)</f>
        <v>1</v>
      </c>
      <c r="R21" s="245">
        <f>VLOOKUP($A21,'Country characteristics'!$A:$CQ,89,0)</f>
        <v>0</v>
      </c>
      <c r="S21" s="245">
        <f>VLOOKUP($A21,'Country characteristics'!$A:$CQ,90,0)</f>
        <v>0</v>
      </c>
      <c r="T21" s="245">
        <f>VLOOKUP($A21,'Country characteristics'!$A:$CQ,94,0)</f>
        <v>0</v>
      </c>
      <c r="U21" s="245">
        <f>VLOOKUP($A21,'Country characteristics'!$A:$CQ,95,0)</f>
        <v>0</v>
      </c>
      <c r="V21" s="245">
        <f>VLOOKUP($A21,'Country characteristics'!$A:$CR,96,0)</f>
        <v>0</v>
      </c>
    </row>
    <row r="22" spans="1:22">
      <c r="A22" s="37" t="s">
        <v>62</v>
      </c>
      <c r="B22" s="5" t="s">
        <v>63</v>
      </c>
      <c r="C22" s="5" t="s">
        <v>64</v>
      </c>
      <c r="D22" s="87">
        <f t="shared" si="0"/>
        <v>6.6239800996076162E-3</v>
      </c>
      <c r="E22" s="88">
        <f t="shared" si="1"/>
        <v>3472241755.0487199</v>
      </c>
      <c r="F22" s="91"/>
      <c r="G22" s="92">
        <v>3472241755.0487199</v>
      </c>
      <c r="H22" s="96">
        <v>3291926272</v>
      </c>
      <c r="I22" s="96">
        <v>284827742143</v>
      </c>
      <c r="J22" s="96">
        <v>132198129664</v>
      </c>
      <c r="K22" s="96">
        <v>9067350016</v>
      </c>
      <c r="L22" s="245" t="str">
        <f>VLOOKUP($A22,'Country characteristics'!$A:$CQ,28,0)</f>
        <v>Middle East &amp; North Africa</v>
      </c>
      <c r="M22" s="245" t="str">
        <f>VLOOKUP($A22,'Country characteristics'!$A:$CQ,87,0)</f>
        <v>Europe</v>
      </c>
      <c r="N22" s="245">
        <f>VLOOKUP($A22,'Country characteristics'!$A:$CQ,92,0)</f>
        <v>0</v>
      </c>
      <c r="O22" s="245">
        <f>VLOOKUP($A22,'Country characteristics'!$A:$CQ,91,0)</f>
        <v>1</v>
      </c>
      <c r="P22" s="245">
        <f>VLOOKUP($A22,'Country characteristics'!$A:$CQ,88,0)</f>
        <v>0</v>
      </c>
      <c r="Q22" s="245">
        <f>VLOOKUP($A22,'Country characteristics'!$A:$CQ,93,0)</f>
        <v>0</v>
      </c>
      <c r="R22" s="245">
        <f>VLOOKUP($A22,'Country characteristics'!$A:$CQ,89,0)</f>
        <v>0</v>
      </c>
      <c r="S22" s="245">
        <f>VLOOKUP($A22,'Country characteristics'!$A:$CQ,90,0)</f>
        <v>0</v>
      </c>
      <c r="T22" s="245">
        <f>VLOOKUP($A22,'Country characteristics'!$A:$CQ,94,0)</f>
        <v>0</v>
      </c>
      <c r="U22" s="245">
        <f>VLOOKUP($A22,'Country characteristics'!$A:$CQ,95,0)</f>
        <v>0</v>
      </c>
      <c r="V22" s="245">
        <f>VLOOKUP($A22,'Country characteristics'!$A:$CR,96,0)</f>
        <v>0</v>
      </c>
    </row>
    <row r="23" spans="1:22">
      <c r="A23" s="37" t="s">
        <v>83</v>
      </c>
      <c r="B23" s="5" t="s">
        <v>84</v>
      </c>
      <c r="C23" s="5" t="s">
        <v>85</v>
      </c>
      <c r="D23" s="87">
        <f t="shared" si="0"/>
        <v>6.3621975968002117E-3</v>
      </c>
      <c r="E23" s="88">
        <f t="shared" si="1"/>
        <v>3335017288.29</v>
      </c>
      <c r="F23" s="91"/>
      <c r="G23" s="92">
        <v>3335017288.29</v>
      </c>
      <c r="H23" s="96">
        <v>3431724032</v>
      </c>
      <c r="I23" s="96">
        <v>7324165323063.9805</v>
      </c>
      <c r="J23" s="96">
        <v>497957371904</v>
      </c>
      <c r="K23" s="96">
        <v>1038888206336</v>
      </c>
      <c r="L23" s="245" t="str">
        <f>VLOOKUP($A23,'Country characteristics'!$A:$CQ,28,0)</f>
        <v>East Asia &amp; Pacific</v>
      </c>
      <c r="M23" s="245" t="str">
        <f>VLOOKUP($A23,'Country characteristics'!$A:$CQ,87,0)</f>
        <v>Asia</v>
      </c>
      <c r="N23" s="245">
        <f>VLOOKUP($A23,'Country characteristics'!$A:$CQ,92,0)</f>
        <v>0</v>
      </c>
      <c r="O23" s="245">
        <f>VLOOKUP($A23,'Country characteristics'!$A:$CQ,91,0)</f>
        <v>0</v>
      </c>
      <c r="P23" s="245">
        <f>VLOOKUP($A23,'Country characteristics'!$A:$CQ,88,0)</f>
        <v>0</v>
      </c>
      <c r="Q23" s="245">
        <f>VLOOKUP($A23,'Country characteristics'!$A:$CQ,93,0)</f>
        <v>1</v>
      </c>
      <c r="R23" s="245">
        <f>VLOOKUP($A23,'Country characteristics'!$A:$CQ,89,0)</f>
        <v>1</v>
      </c>
      <c r="S23" s="245">
        <f>VLOOKUP($A23,'Country characteristics'!$A:$CQ,90,0)</f>
        <v>0</v>
      </c>
      <c r="T23" s="245">
        <f>VLOOKUP($A23,'Country characteristics'!$A:$CQ,94,0)</f>
        <v>0</v>
      </c>
      <c r="U23" s="245">
        <f>VLOOKUP($A23,'Country characteristics'!$A:$CQ,95,0)</f>
        <v>0</v>
      </c>
      <c r="V23" s="245">
        <f>VLOOKUP($A23,'Country characteristics'!$A:$CR,96,0)</f>
        <v>0</v>
      </c>
    </row>
    <row r="24" spans="1:22">
      <c r="A24" s="37" t="s">
        <v>221</v>
      </c>
      <c r="B24" s="5" t="s">
        <v>222</v>
      </c>
      <c r="C24" s="5" t="s">
        <v>223</v>
      </c>
      <c r="D24" s="87">
        <f t="shared" si="0"/>
        <v>5.9887478061458341E-3</v>
      </c>
      <c r="E24" s="88">
        <f t="shared" si="1"/>
        <v>3139257648.7643399</v>
      </c>
      <c r="F24" s="91"/>
      <c r="G24" s="92">
        <v>3139257648.7643399</v>
      </c>
      <c r="H24" s="96">
        <v>2575229184</v>
      </c>
      <c r="I24" s="96">
        <v>1648429804372.8401</v>
      </c>
      <c r="J24" s="96">
        <v>1154348613632</v>
      </c>
      <c r="K24" s="96">
        <v>320564887552</v>
      </c>
      <c r="L24" s="245" t="str">
        <f>VLOOKUP($A24,'Country characteristics'!$A:$CQ,28,0)</f>
        <v>Europe &amp; Central Asia</v>
      </c>
      <c r="M24" s="245" t="str">
        <f>VLOOKUP($A24,'Country characteristics'!$A:$CQ,87,0)</f>
        <v>Europe</v>
      </c>
      <c r="N24" s="245">
        <f>VLOOKUP($A24,'Country characteristics'!$A:$CQ,92,0)</f>
        <v>1</v>
      </c>
      <c r="O24" s="245">
        <f>VLOOKUP($A24,'Country characteristics'!$A:$CQ,91,0)</f>
        <v>0</v>
      </c>
      <c r="P24" s="245">
        <f>VLOOKUP($A24,'Country characteristics'!$A:$CQ,88,0)</f>
        <v>0</v>
      </c>
      <c r="Q24" s="245">
        <f>VLOOKUP($A24,'Country characteristics'!$A:$CQ,93,0)</f>
        <v>0</v>
      </c>
      <c r="R24" s="245">
        <f>VLOOKUP($A24,'Country characteristics'!$A:$CQ,89,0)</f>
        <v>0</v>
      </c>
      <c r="S24" s="245">
        <f>VLOOKUP($A24,'Country characteristics'!$A:$CQ,90,0)</f>
        <v>0</v>
      </c>
      <c r="T24" s="245">
        <f>VLOOKUP($A24,'Country characteristics'!$A:$CQ,94,0)</f>
        <v>0</v>
      </c>
      <c r="U24" s="245">
        <f>VLOOKUP($A24,'Country characteristics'!$A:$CQ,95,0)</f>
        <v>0</v>
      </c>
      <c r="V24" s="245">
        <f>VLOOKUP($A24,'Country characteristics'!$A:$CR,96,0)</f>
        <v>0</v>
      </c>
    </row>
    <row r="25" spans="1:22">
      <c r="A25" s="37" t="s">
        <v>47</v>
      </c>
      <c r="B25" s="5" t="s">
        <v>48</v>
      </c>
      <c r="C25" s="5" t="s">
        <v>49</v>
      </c>
      <c r="D25" s="87">
        <f t="shared" si="0"/>
        <v>5.8928715138963084E-3</v>
      </c>
      <c r="E25" s="92">
        <f t="shared" si="1"/>
        <v>3089000000</v>
      </c>
      <c r="F25" s="91"/>
      <c r="G25" s="92">
        <v>3089000000</v>
      </c>
      <c r="H25" s="96">
        <v>2884000000</v>
      </c>
      <c r="I25" s="93"/>
      <c r="J25" s="93"/>
      <c r="K25" s="93">
        <v>324543545344</v>
      </c>
      <c r="L25" s="245" t="str">
        <f>VLOOKUP($A25,'Country characteristics'!$A:$CQ,28,0)</f>
        <v>East Asia &amp; Pacific</v>
      </c>
      <c r="M25" s="245" t="str">
        <f>VLOOKUP($A25,'Country characteristics'!$A:$CQ,87,0)</f>
        <v>Asia</v>
      </c>
      <c r="N25" s="245">
        <f>VLOOKUP($A25,'Country characteristics'!$A:$CQ,92,0)</f>
        <v>0</v>
      </c>
      <c r="O25" s="245">
        <f>VLOOKUP($A25,'Country characteristics'!$A:$CQ,91,0)</f>
        <v>0</v>
      </c>
      <c r="P25" s="245">
        <f>VLOOKUP($A25,'Country characteristics'!$A:$CQ,88,0)</f>
        <v>0</v>
      </c>
      <c r="Q25" s="245">
        <f>VLOOKUP($A25,'Country characteristics'!$A:$CQ,93,0)</f>
        <v>0</v>
      </c>
      <c r="R25" s="245">
        <f>VLOOKUP($A25,'Country characteristics'!$A:$CQ,89,0)</f>
        <v>0</v>
      </c>
      <c r="S25" s="245">
        <f>VLOOKUP($A25,'Country characteristics'!$A:$CQ,90,0)</f>
        <v>0</v>
      </c>
      <c r="T25" s="245">
        <f>VLOOKUP($A25,'Country characteristics'!$A:$CQ,94,0)</f>
        <v>0</v>
      </c>
      <c r="U25" s="245">
        <f>VLOOKUP($A25,'Country characteristics'!$A:$CQ,95,0)</f>
        <v>0</v>
      </c>
      <c r="V25" s="245">
        <f>VLOOKUP($A25,'Country characteristics'!$A:$CR,96,0)</f>
        <v>0</v>
      </c>
    </row>
    <row r="26" spans="1:22">
      <c r="A26" s="37" t="s">
        <v>71</v>
      </c>
      <c r="B26" s="5" t="s">
        <v>72</v>
      </c>
      <c r="C26" s="5" t="s">
        <v>73</v>
      </c>
      <c r="D26" s="87">
        <f t="shared" si="0"/>
        <v>5.4584892401137938E-3</v>
      </c>
      <c r="E26" s="88">
        <f t="shared" si="1"/>
        <v>2861300000</v>
      </c>
      <c r="F26" s="91"/>
      <c r="G26" s="92">
        <v>2861300000</v>
      </c>
      <c r="H26" s="96">
        <v>2240800000</v>
      </c>
      <c r="I26" s="96">
        <v>1520488600000</v>
      </c>
      <c r="J26" s="96">
        <v>455722500096</v>
      </c>
      <c r="K26" s="96">
        <v>566160850944</v>
      </c>
      <c r="L26" s="245" t="str">
        <f>VLOOKUP($A26,'Country characteristics'!$A:$CQ,28,0)</f>
        <v>East Asia &amp; Pacific</v>
      </c>
      <c r="M26" s="245" t="str">
        <f>VLOOKUP($A26,'Country characteristics'!$A:$CQ,87,0)</f>
        <v>Asia</v>
      </c>
      <c r="N26" s="245">
        <f>VLOOKUP($A26,'Country characteristics'!$A:$CQ,92,0)</f>
        <v>1</v>
      </c>
      <c r="O26" s="245">
        <f>VLOOKUP($A26,'Country characteristics'!$A:$CQ,91,0)</f>
        <v>0</v>
      </c>
      <c r="P26" s="245">
        <f>VLOOKUP($A26,'Country characteristics'!$A:$CQ,88,0)</f>
        <v>0</v>
      </c>
      <c r="Q26" s="245">
        <f>VLOOKUP($A26,'Country characteristics'!$A:$CQ,93,0)</f>
        <v>1</v>
      </c>
      <c r="R26" s="245">
        <f>VLOOKUP($A26,'Country characteristics'!$A:$CQ,89,0)</f>
        <v>0</v>
      </c>
      <c r="S26" s="245">
        <f>VLOOKUP($A26,'Country characteristics'!$A:$CQ,90,0)</f>
        <v>0</v>
      </c>
      <c r="T26" s="245">
        <f>VLOOKUP($A26,'Country characteristics'!$A:$CQ,94,0)</f>
        <v>0</v>
      </c>
      <c r="U26" s="245">
        <f>VLOOKUP($A26,'Country characteristics'!$A:$CQ,95,0)</f>
        <v>0</v>
      </c>
      <c r="V26" s="245">
        <f>VLOOKUP($A26,'Country characteristics'!$A:$CR,96,0)</f>
        <v>0</v>
      </c>
    </row>
    <row r="27" spans="1:22">
      <c r="A27" s="37" t="s">
        <v>116</v>
      </c>
      <c r="B27" s="5" t="s">
        <v>117</v>
      </c>
      <c r="C27" s="5" t="s">
        <v>118</v>
      </c>
      <c r="D27" s="87">
        <f t="shared" si="0"/>
        <v>5.4293402792968803E-3</v>
      </c>
      <c r="E27" s="88">
        <f t="shared" si="1"/>
        <v>2846020328.6630101</v>
      </c>
      <c r="F27" s="91"/>
      <c r="G27" s="92">
        <v>2846020328.6630101</v>
      </c>
      <c r="H27" s="96">
        <v>2674461440</v>
      </c>
      <c r="I27" s="96">
        <v>983924835000</v>
      </c>
      <c r="J27" s="96">
        <v>330891264000</v>
      </c>
      <c r="K27" s="96">
        <v>307924041728</v>
      </c>
      <c r="L27" s="245" t="str">
        <f>VLOOKUP($A27,'Country characteristics'!$A:$CQ,28,0)</f>
        <v>Europe &amp; Central Asia</v>
      </c>
      <c r="M27" s="245" t="str">
        <f>VLOOKUP($A27,'Country characteristics'!$A:$CQ,87,0)</f>
        <v>Europe</v>
      </c>
      <c r="N27" s="245">
        <f>VLOOKUP($A27,'Country characteristics'!$A:$CQ,92,0)</f>
        <v>1</v>
      </c>
      <c r="O27" s="245">
        <f>VLOOKUP($A27,'Country characteristics'!$A:$CQ,91,0)</f>
        <v>1</v>
      </c>
      <c r="P27" s="245">
        <f>VLOOKUP($A27,'Country characteristics'!$A:$CQ,88,0)</f>
        <v>0</v>
      </c>
      <c r="Q27" s="245">
        <f>VLOOKUP($A27,'Country characteristics'!$A:$CQ,93,0)</f>
        <v>0</v>
      </c>
      <c r="R27" s="245">
        <f>VLOOKUP($A27,'Country characteristics'!$A:$CQ,89,0)</f>
        <v>0</v>
      </c>
      <c r="S27" s="245">
        <f>VLOOKUP($A27,'Country characteristics'!$A:$CQ,90,0)</f>
        <v>0</v>
      </c>
      <c r="T27" s="245">
        <f>VLOOKUP($A27,'Country characteristics'!$A:$CQ,94,0)</f>
        <v>0</v>
      </c>
      <c r="U27" s="245">
        <f>VLOOKUP($A27,'Country characteristics'!$A:$CQ,95,0)</f>
        <v>0</v>
      </c>
      <c r="V27" s="245">
        <f>VLOOKUP($A27,'Country characteristics'!$A:$CR,96,0)</f>
        <v>0</v>
      </c>
    </row>
    <row r="28" spans="1:22">
      <c r="A28" s="37" t="s">
        <v>35</v>
      </c>
      <c r="B28" s="5" t="s">
        <v>36</v>
      </c>
      <c r="C28" s="5" t="s">
        <v>37</v>
      </c>
      <c r="D28" s="87">
        <f t="shared" si="0"/>
        <v>4.9838060474342938E-3</v>
      </c>
      <c r="E28" s="97">
        <f>F28*K28</f>
        <v>2612474554.0812798</v>
      </c>
      <c r="F28" s="98">
        <v>1.14527E-2</v>
      </c>
      <c r="G28" s="97"/>
      <c r="H28" s="97"/>
      <c r="I28" s="97"/>
      <c r="J28" s="97"/>
      <c r="K28" s="97">
        <v>228109926400</v>
      </c>
      <c r="L28" s="245" t="str">
        <f>VLOOKUP($A28,'Country characteristics'!$A:$CQ,28,0)</f>
        <v>Latin America &amp; Caribbean</v>
      </c>
      <c r="M28" s="245" t="str">
        <f>VLOOKUP($A28,'Country characteristics'!$A:$CQ,87,0)</f>
        <v>Latin America and the Caribbean</v>
      </c>
      <c r="N28" s="245">
        <f>VLOOKUP($A28,'Country characteristics'!$A:$CQ,92,0)</f>
        <v>0</v>
      </c>
      <c r="O28" s="245">
        <f>VLOOKUP($A28,'Country characteristics'!$A:$CQ,91,0)</f>
        <v>0</v>
      </c>
      <c r="P28" s="245">
        <f>VLOOKUP($A28,'Country characteristics'!$A:$CQ,88,0)</f>
        <v>0</v>
      </c>
      <c r="Q28" s="245">
        <f>VLOOKUP($A28,'Country characteristics'!$A:$CQ,93,0)</f>
        <v>0</v>
      </c>
      <c r="R28" s="245">
        <f>VLOOKUP($A28,'Country characteristics'!$A:$CQ,89,0)</f>
        <v>0</v>
      </c>
      <c r="S28" s="245">
        <f>VLOOKUP($A28,'Country characteristics'!$A:$CQ,90,0)</f>
        <v>0</v>
      </c>
      <c r="T28" s="245">
        <f>VLOOKUP($A28,'Country characteristics'!$A:$CQ,94,0)</f>
        <v>0</v>
      </c>
      <c r="U28" s="245">
        <f>VLOOKUP($A28,'Country characteristics'!$A:$CQ,95,0)</f>
        <v>0</v>
      </c>
      <c r="V28" s="245">
        <f>VLOOKUP($A28,'Country characteristics'!$A:$CR,96,0)</f>
        <v>0</v>
      </c>
    </row>
    <row r="29" spans="1:22">
      <c r="A29" s="37" t="s">
        <v>89</v>
      </c>
      <c r="B29" s="5" t="s">
        <v>90</v>
      </c>
      <c r="C29" s="5" t="s">
        <v>91</v>
      </c>
      <c r="D29" s="87">
        <f t="shared" si="0"/>
        <v>4.7654716888752098E-3</v>
      </c>
      <c r="E29" s="88">
        <f>G29</f>
        <v>2498025285.67307</v>
      </c>
      <c r="F29" s="91"/>
      <c r="G29" s="92">
        <v>2498025285.67307</v>
      </c>
      <c r="H29" s="96">
        <v>2561467136</v>
      </c>
      <c r="I29" s="96">
        <v>556681879149.31702</v>
      </c>
      <c r="J29" s="96">
        <v>22424778752</v>
      </c>
      <c r="K29" s="96">
        <v>19050932224</v>
      </c>
      <c r="L29" s="245" t="str">
        <f>VLOOKUP($A29,'Country characteristics'!$A:$CQ,28,0)</f>
        <v>Europe &amp; Central Asia</v>
      </c>
      <c r="M29" s="245" t="str">
        <f>VLOOKUP($A29,'Country characteristics'!$A:$CQ,87,0)</f>
        <v>Asia</v>
      </c>
      <c r="N29" s="245">
        <f>VLOOKUP($A29,'Country characteristics'!$A:$CQ,92,0)</f>
        <v>0</v>
      </c>
      <c r="O29" s="245">
        <f>VLOOKUP($A29,'Country characteristics'!$A:$CQ,91,0)</f>
        <v>1</v>
      </c>
      <c r="P29" s="245">
        <f>VLOOKUP($A29,'Country characteristics'!$A:$CQ,88,0)</f>
        <v>0</v>
      </c>
      <c r="Q29" s="245">
        <f>VLOOKUP($A29,'Country characteristics'!$A:$CQ,93,0)</f>
        <v>0</v>
      </c>
      <c r="R29" s="245">
        <f>VLOOKUP($A29,'Country characteristics'!$A:$CQ,89,0)</f>
        <v>0</v>
      </c>
      <c r="S29" s="245">
        <f>VLOOKUP($A29,'Country characteristics'!$A:$CQ,90,0)</f>
        <v>0</v>
      </c>
      <c r="T29" s="245">
        <f>VLOOKUP($A29,'Country characteristics'!$A:$CQ,94,0)</f>
        <v>0</v>
      </c>
      <c r="U29" s="245">
        <f>VLOOKUP($A29,'Country characteristics'!$A:$CQ,95,0)</f>
        <v>0</v>
      </c>
      <c r="V29" s="245">
        <f>VLOOKUP($A29,'Country characteristics'!$A:$CR,96,0)</f>
        <v>0</v>
      </c>
    </row>
    <row r="30" spans="1:22">
      <c r="A30" s="37" t="s">
        <v>56</v>
      </c>
      <c r="B30" s="5" t="s">
        <v>57</v>
      </c>
      <c r="C30" s="5" t="s">
        <v>58</v>
      </c>
      <c r="D30" s="87">
        <f t="shared" si="0"/>
        <v>4.5684136558297259E-3</v>
      </c>
      <c r="E30" s="94">
        <f>F30*J30</f>
        <v>2394728910.9528575</v>
      </c>
      <c r="F30" s="95">
        <v>1.02399E-2</v>
      </c>
      <c r="G30" s="94"/>
      <c r="H30" s="94"/>
      <c r="I30" s="94"/>
      <c r="J30" s="94">
        <v>233862529024</v>
      </c>
      <c r="K30" s="96">
        <v>317839278080</v>
      </c>
      <c r="L30" s="245" t="str">
        <f>VLOOKUP($A30,'Country characteristics'!$A:$CQ,28,0)</f>
        <v>Europe &amp; Central Asia</v>
      </c>
      <c r="M30" s="245" t="str">
        <f>VLOOKUP($A30,'Country characteristics'!$A:$CQ,87,0)</f>
        <v>Europe</v>
      </c>
      <c r="N30" s="245">
        <f>VLOOKUP($A30,'Country characteristics'!$A:$CQ,92,0)</f>
        <v>0</v>
      </c>
      <c r="O30" s="245">
        <f>VLOOKUP($A30,'Country characteristics'!$A:$CQ,91,0)</f>
        <v>0</v>
      </c>
      <c r="P30" s="245">
        <f>VLOOKUP($A30,'Country characteristics'!$A:$CQ,88,0)</f>
        <v>0</v>
      </c>
      <c r="Q30" s="245">
        <f>VLOOKUP($A30,'Country characteristics'!$A:$CQ,93,0)</f>
        <v>0</v>
      </c>
      <c r="R30" s="245">
        <f>VLOOKUP($A30,'Country characteristics'!$A:$CQ,89,0)</f>
        <v>0</v>
      </c>
      <c r="S30" s="245">
        <f>VLOOKUP($A30,'Country characteristics'!$A:$CQ,90,0)</f>
        <v>0</v>
      </c>
      <c r="T30" s="245">
        <f>VLOOKUP($A30,'Country characteristics'!$A:$CQ,94,0)</f>
        <v>0</v>
      </c>
      <c r="U30" s="245">
        <f>VLOOKUP($A30,'Country characteristics'!$A:$CQ,95,0)</f>
        <v>0</v>
      </c>
      <c r="V30" s="245">
        <f>VLOOKUP($A30,'Country characteristics'!$A:$CR,96,0)</f>
        <v>0</v>
      </c>
    </row>
    <row r="31" spans="1:22">
      <c r="A31" s="37" t="s">
        <v>41</v>
      </c>
      <c r="B31" s="5" t="s">
        <v>42</v>
      </c>
      <c r="C31" s="5" t="s">
        <v>43</v>
      </c>
      <c r="D31" s="87">
        <f t="shared" si="0"/>
        <v>4.1031095859786612E-3</v>
      </c>
      <c r="E31" s="94">
        <f>F31*J31</f>
        <v>2150819932.3877378</v>
      </c>
      <c r="F31" s="95">
        <v>1.02399E-2</v>
      </c>
      <c r="G31" s="94"/>
      <c r="H31" s="94"/>
      <c r="I31" s="94"/>
      <c r="J31" s="94">
        <v>210043060224</v>
      </c>
      <c r="K31" s="96">
        <v>130356109312</v>
      </c>
      <c r="L31" s="245" t="str">
        <f>VLOOKUP($A31,'Country characteristics'!$A:$CQ,28,0)</f>
        <v>Europe &amp; Central Asia</v>
      </c>
      <c r="M31" s="245" t="str">
        <f>VLOOKUP($A31,'Country characteristics'!$A:$CQ,87,0)</f>
        <v>Europe</v>
      </c>
      <c r="N31" s="245">
        <f>VLOOKUP($A31,'Country characteristics'!$A:$CQ,92,0)</f>
        <v>0</v>
      </c>
      <c r="O31" s="245">
        <f>VLOOKUP($A31,'Country characteristics'!$A:$CQ,91,0)</f>
        <v>0</v>
      </c>
      <c r="P31" s="245">
        <f>VLOOKUP($A31,'Country characteristics'!$A:$CQ,88,0)</f>
        <v>0</v>
      </c>
      <c r="Q31" s="245">
        <f>VLOOKUP($A31,'Country characteristics'!$A:$CQ,93,0)</f>
        <v>0</v>
      </c>
      <c r="R31" s="245">
        <f>VLOOKUP($A31,'Country characteristics'!$A:$CQ,89,0)</f>
        <v>0</v>
      </c>
      <c r="S31" s="245">
        <f>VLOOKUP($A31,'Country characteristics'!$A:$CQ,90,0)</f>
        <v>0</v>
      </c>
      <c r="T31" s="245">
        <f>VLOOKUP($A31,'Country characteristics'!$A:$CQ,94,0)</f>
        <v>0</v>
      </c>
      <c r="U31" s="245">
        <f>VLOOKUP($A31,'Country characteristics'!$A:$CQ,95,0)</f>
        <v>0</v>
      </c>
      <c r="V31" s="245">
        <f>VLOOKUP($A31,'Country characteristics'!$A:$CR,96,0)</f>
        <v>0</v>
      </c>
    </row>
    <row r="32" spans="1:22">
      <c r="A32" s="37" t="s">
        <v>86</v>
      </c>
      <c r="B32" s="5" t="s">
        <v>87</v>
      </c>
      <c r="C32" s="5" t="s">
        <v>88</v>
      </c>
      <c r="D32" s="87">
        <f t="shared" si="0"/>
        <v>3.192004661034132E-3</v>
      </c>
      <c r="E32" s="88">
        <f>G32</f>
        <v>1673225417.3</v>
      </c>
      <c r="F32" s="91"/>
      <c r="G32" s="92">
        <v>1673225417.3</v>
      </c>
      <c r="H32" s="96">
        <v>2068457984</v>
      </c>
      <c r="I32" s="96"/>
      <c r="J32" s="96">
        <v>3558721536</v>
      </c>
      <c r="K32" s="96">
        <v>7639602688</v>
      </c>
      <c r="L32" s="245" t="str">
        <f>VLOOKUP($A32,'Country characteristics'!$A:$CQ,28,0)</f>
        <v>Middle East &amp; North Africa</v>
      </c>
      <c r="M32" s="245" t="str">
        <f>VLOOKUP($A32,'Country characteristics'!$A:$CQ,87,0)</f>
        <v>Asia</v>
      </c>
      <c r="N32" s="245">
        <f>VLOOKUP($A32,'Country characteristics'!$A:$CQ,92,0)</f>
        <v>0</v>
      </c>
      <c r="O32" s="245">
        <f>VLOOKUP($A32,'Country characteristics'!$A:$CQ,91,0)</f>
        <v>0</v>
      </c>
      <c r="P32" s="245">
        <f>VLOOKUP($A32,'Country characteristics'!$A:$CQ,88,0)</f>
        <v>0</v>
      </c>
      <c r="Q32" s="245">
        <f>VLOOKUP($A32,'Country characteristics'!$A:$CQ,93,0)</f>
        <v>0</v>
      </c>
      <c r="R32" s="245">
        <f>VLOOKUP($A32,'Country characteristics'!$A:$CQ,89,0)</f>
        <v>1</v>
      </c>
      <c r="S32" s="245">
        <f>VLOOKUP($A32,'Country characteristics'!$A:$CQ,90,0)</f>
        <v>1</v>
      </c>
      <c r="T32" s="245">
        <f>VLOOKUP($A32,'Country characteristics'!$A:$CQ,94,0)</f>
        <v>0</v>
      </c>
      <c r="U32" s="245">
        <f>VLOOKUP($A32,'Country characteristics'!$A:$CQ,95,0)</f>
        <v>0</v>
      </c>
      <c r="V32" s="245">
        <f>VLOOKUP($A32,'Country characteristics'!$A:$CR,96,0)</f>
        <v>0</v>
      </c>
    </row>
    <row r="33" spans="1:22">
      <c r="A33" s="37" t="s">
        <v>122</v>
      </c>
      <c r="B33" s="5" t="s">
        <v>123</v>
      </c>
      <c r="C33" s="5" t="s">
        <v>124</v>
      </c>
      <c r="D33" s="87">
        <f t="shared" si="0"/>
        <v>3.0046924664941638E-3</v>
      </c>
      <c r="E33" s="99">
        <f>F33*I33</f>
        <v>1575037739.5999999</v>
      </c>
      <c r="F33" s="100">
        <v>3.604E-3</v>
      </c>
      <c r="G33" s="99"/>
      <c r="H33" s="99"/>
      <c r="I33" s="99">
        <v>437024900000</v>
      </c>
      <c r="J33" s="96">
        <v>141704003584</v>
      </c>
      <c r="K33" s="96">
        <v>96761667584</v>
      </c>
      <c r="L33" s="245" t="str">
        <f>VLOOKUP($A33,'Country characteristics'!$A:$CQ,28,0)</f>
        <v>Middle East &amp; North Africa</v>
      </c>
      <c r="M33" s="245" t="str">
        <f>VLOOKUP($A33,'Country characteristics'!$A:$CQ,87,0)</f>
        <v>Asia</v>
      </c>
      <c r="N33" s="245">
        <f>VLOOKUP($A33,'Country characteristics'!$A:$CQ,92,0)</f>
        <v>1</v>
      </c>
      <c r="O33" s="245">
        <f>VLOOKUP($A33,'Country characteristics'!$A:$CQ,91,0)</f>
        <v>0</v>
      </c>
      <c r="P33" s="245">
        <f>VLOOKUP($A33,'Country characteristics'!$A:$CQ,88,0)</f>
        <v>0</v>
      </c>
      <c r="Q33" s="245">
        <f>VLOOKUP($A33,'Country characteristics'!$A:$CQ,93,0)</f>
        <v>0</v>
      </c>
      <c r="R33" s="245">
        <f>VLOOKUP($A33,'Country characteristics'!$A:$CQ,89,0)</f>
        <v>0</v>
      </c>
      <c r="S33" s="245">
        <f>VLOOKUP($A33,'Country characteristics'!$A:$CQ,90,0)</f>
        <v>0</v>
      </c>
      <c r="T33" s="245">
        <f>VLOOKUP($A33,'Country characteristics'!$A:$CQ,94,0)</f>
        <v>0</v>
      </c>
      <c r="U33" s="245">
        <f>VLOOKUP($A33,'Country characteristics'!$A:$CQ,95,0)</f>
        <v>0</v>
      </c>
      <c r="V33" s="245">
        <f>VLOOKUP($A33,'Country characteristics'!$A:$CR,96,0)</f>
        <v>0</v>
      </c>
    </row>
    <row r="34" spans="1:22">
      <c r="A34" s="37" t="s">
        <v>140</v>
      </c>
      <c r="B34" s="5" t="s">
        <v>141</v>
      </c>
      <c r="C34" s="5" t="s">
        <v>142</v>
      </c>
      <c r="D34" s="87">
        <f t="shared" si="0"/>
        <v>2.6315706085607844E-3</v>
      </c>
      <c r="E34" s="88">
        <f>G34</f>
        <v>1379450000</v>
      </c>
      <c r="F34" s="91"/>
      <c r="G34" s="92">
        <v>1379450000</v>
      </c>
      <c r="H34" s="96">
        <v>1131840000</v>
      </c>
      <c r="I34" s="96">
        <v>1339222230000</v>
      </c>
      <c r="J34" s="96">
        <v>68551176192</v>
      </c>
      <c r="K34" s="96">
        <v>168379334656</v>
      </c>
      <c r="L34" s="245" t="str">
        <f>VLOOKUP($A34,'Country characteristics'!$A:$CQ,28,0)</f>
        <v>Europe &amp; Central Asia</v>
      </c>
      <c r="M34" s="245" t="str">
        <f>VLOOKUP($A34,'Country characteristics'!$A:$CQ,87,0)</f>
        <v>Europe</v>
      </c>
      <c r="N34" s="245">
        <f>VLOOKUP($A34,'Country characteristics'!$A:$CQ,92,0)</f>
        <v>0</v>
      </c>
      <c r="O34" s="245">
        <f>VLOOKUP($A34,'Country characteristics'!$A:$CQ,91,0)</f>
        <v>0</v>
      </c>
      <c r="P34" s="245">
        <f>VLOOKUP($A34,'Country characteristics'!$A:$CQ,88,0)</f>
        <v>0</v>
      </c>
      <c r="Q34" s="245">
        <f>VLOOKUP($A34,'Country characteristics'!$A:$CQ,93,0)</f>
        <v>1</v>
      </c>
      <c r="R34" s="245">
        <f>VLOOKUP($A34,'Country characteristics'!$A:$CQ,89,0)</f>
        <v>0</v>
      </c>
      <c r="S34" s="245">
        <f>VLOOKUP($A34,'Country characteristics'!$A:$CQ,90,0)</f>
        <v>0</v>
      </c>
      <c r="T34" s="245">
        <f>VLOOKUP($A34,'Country characteristics'!$A:$CQ,94,0)</f>
        <v>0</v>
      </c>
      <c r="U34" s="245">
        <f>VLOOKUP($A34,'Country characteristics'!$A:$CQ,95,0)</f>
        <v>0</v>
      </c>
      <c r="V34" s="245">
        <f>VLOOKUP($A34,'Country characteristics'!$A:$CR,96,0)</f>
        <v>0</v>
      </c>
    </row>
    <row r="35" spans="1:22">
      <c r="A35" s="37" t="s">
        <v>101</v>
      </c>
      <c r="B35" s="5" t="s">
        <v>102</v>
      </c>
      <c r="C35" s="5" t="s">
        <v>103</v>
      </c>
      <c r="D35" s="87">
        <f t="shared" ref="D35:D66" si="2">E35/SUM($E$3:$E$135,$E$138)</f>
        <v>2.188075902939718E-3</v>
      </c>
      <c r="E35" s="88">
        <f>G35</f>
        <v>1146973330.10606</v>
      </c>
      <c r="F35" s="91"/>
      <c r="G35" s="92">
        <v>1146973330.10606</v>
      </c>
      <c r="H35" s="96">
        <v>953203776</v>
      </c>
      <c r="I35" s="96"/>
      <c r="J35" s="96">
        <v>84858986496</v>
      </c>
      <c r="K35" s="96">
        <v>9753335808</v>
      </c>
      <c r="L35" s="245" t="str">
        <f>VLOOKUP($A35,'Country characteristics'!$A:$CQ,28,0)</f>
        <v>East Asia &amp; Pacific</v>
      </c>
      <c r="M35" s="245" t="str">
        <f>VLOOKUP($A35,'Country characteristics'!$A:$CQ,87,0)</f>
        <v>Asia</v>
      </c>
      <c r="N35" s="245">
        <f>VLOOKUP($A35,'Country characteristics'!$A:$CQ,92,0)</f>
        <v>0</v>
      </c>
      <c r="O35" s="245">
        <f>VLOOKUP($A35,'Country characteristics'!$A:$CQ,91,0)</f>
        <v>0</v>
      </c>
      <c r="P35" s="245">
        <f>VLOOKUP($A35,'Country characteristics'!$A:$CQ,88,0)</f>
        <v>0</v>
      </c>
      <c r="Q35" s="245">
        <f>VLOOKUP($A35,'Country characteristics'!$A:$CQ,93,0)</f>
        <v>0</v>
      </c>
      <c r="R35" s="245">
        <f>VLOOKUP($A35,'Country characteristics'!$A:$CQ,89,0)</f>
        <v>0</v>
      </c>
      <c r="S35" s="245">
        <f>VLOOKUP($A35,'Country characteristics'!$A:$CQ,90,0)</f>
        <v>0</v>
      </c>
      <c r="T35" s="245">
        <f>VLOOKUP($A35,'Country characteristics'!$A:$CQ,94,0)</f>
        <v>0</v>
      </c>
      <c r="U35" s="245">
        <f>VLOOKUP($A35,'Country characteristics'!$A:$CQ,95,0)</f>
        <v>0</v>
      </c>
      <c r="V35" s="245">
        <f>VLOOKUP($A35,'Country characteristics'!$A:$CR,96,0)</f>
        <v>0</v>
      </c>
    </row>
    <row r="36" spans="1:22">
      <c r="A36" s="37" t="s">
        <v>53</v>
      </c>
      <c r="B36" s="5" t="s">
        <v>54</v>
      </c>
      <c r="C36" s="5" t="s">
        <v>55</v>
      </c>
      <c r="D36" s="87">
        <f t="shared" si="2"/>
        <v>2.153679713434701E-3</v>
      </c>
      <c r="E36" s="88">
        <f>G36</f>
        <v>1128943100</v>
      </c>
      <c r="F36" s="91"/>
      <c r="G36" s="92">
        <v>1128943100</v>
      </c>
      <c r="H36" s="96">
        <v>1222576640</v>
      </c>
      <c r="I36" s="96">
        <v>76717437800</v>
      </c>
      <c r="J36" s="96">
        <v>13865700352</v>
      </c>
      <c r="K36" s="96">
        <v>42960670720</v>
      </c>
      <c r="L36" s="245" t="str">
        <f>VLOOKUP($A36,'Country characteristics'!$A:$CQ,28,0)</f>
        <v>Latin America &amp; Caribbean</v>
      </c>
      <c r="M36" s="245" t="str">
        <f>VLOOKUP($A36,'Country characteristics'!$A:$CQ,87,0)</f>
        <v>Latin America and the Caribbean</v>
      </c>
      <c r="N36" s="245">
        <f>VLOOKUP($A36,'Country characteristics'!$A:$CQ,92,0)</f>
        <v>0</v>
      </c>
      <c r="O36" s="245">
        <f>VLOOKUP($A36,'Country characteristics'!$A:$CQ,91,0)</f>
        <v>0</v>
      </c>
      <c r="P36" s="245">
        <f>VLOOKUP($A36,'Country characteristics'!$A:$CQ,88,0)</f>
        <v>0</v>
      </c>
      <c r="Q36" s="245">
        <f>VLOOKUP($A36,'Country characteristics'!$A:$CQ,93,0)</f>
        <v>0</v>
      </c>
      <c r="R36" s="245">
        <f>VLOOKUP($A36,'Country characteristics'!$A:$CQ,89,0)</f>
        <v>0</v>
      </c>
      <c r="S36" s="245">
        <f>VLOOKUP($A36,'Country characteristics'!$A:$CQ,90,0)</f>
        <v>1</v>
      </c>
      <c r="T36" s="245">
        <f>VLOOKUP($A36,'Country characteristics'!$A:$CQ,94,0)</f>
        <v>1</v>
      </c>
      <c r="U36" s="245">
        <f>VLOOKUP($A36,'Country characteristics'!$A:$CQ,95,0)</f>
        <v>0</v>
      </c>
      <c r="V36" s="245">
        <f>VLOOKUP($A36,'Country characteristics'!$A:$CR,96,0)</f>
        <v>0</v>
      </c>
    </row>
    <row r="37" spans="1:22">
      <c r="A37" s="37" t="s">
        <v>38</v>
      </c>
      <c r="B37" s="5" t="s">
        <v>39</v>
      </c>
      <c r="C37" s="5" t="s">
        <v>40</v>
      </c>
      <c r="D37" s="87">
        <f t="shared" si="2"/>
        <v>2.0921763795214441E-3</v>
      </c>
      <c r="E37" s="97">
        <f>F37*K37</f>
        <v>1096703503.7335551</v>
      </c>
      <c r="F37" s="98">
        <v>1.14527E-2</v>
      </c>
      <c r="G37" s="97"/>
      <c r="H37" s="97"/>
      <c r="I37" s="97"/>
      <c r="J37" s="97"/>
      <c r="K37" s="97">
        <v>95759384576</v>
      </c>
      <c r="L37" s="245" t="str">
        <f>VLOOKUP($A37,'Country characteristics'!$A:$CQ,28,0)</f>
        <v>Middle East &amp; North Africa</v>
      </c>
      <c r="M37" s="245" t="str">
        <f>VLOOKUP($A37,'Country characteristics'!$A:$CQ,87,0)</f>
        <v>Asia</v>
      </c>
      <c r="N37" s="245">
        <f>VLOOKUP($A37,'Country characteristics'!$A:$CQ,92,0)</f>
        <v>0</v>
      </c>
      <c r="O37" s="245">
        <f>VLOOKUP($A37,'Country characteristics'!$A:$CQ,91,0)</f>
        <v>0</v>
      </c>
      <c r="P37" s="245">
        <f>VLOOKUP($A37,'Country characteristics'!$A:$CQ,88,0)</f>
        <v>0</v>
      </c>
      <c r="Q37" s="245">
        <f>VLOOKUP($A37,'Country characteristics'!$A:$CQ,93,0)</f>
        <v>0</v>
      </c>
      <c r="R37" s="245">
        <f>VLOOKUP($A37,'Country characteristics'!$A:$CQ,89,0)</f>
        <v>0</v>
      </c>
      <c r="S37" s="245">
        <f>VLOOKUP($A37,'Country characteristics'!$A:$CQ,90,0)</f>
        <v>0</v>
      </c>
      <c r="T37" s="245">
        <f>VLOOKUP($A37,'Country characteristics'!$A:$CQ,94,0)</f>
        <v>0</v>
      </c>
      <c r="U37" s="245">
        <f>VLOOKUP($A37,'Country characteristics'!$A:$CQ,95,0)</f>
        <v>0</v>
      </c>
      <c r="V37" s="245">
        <f>VLOOKUP($A37,'Country characteristics'!$A:$CR,96,0)</f>
        <v>0</v>
      </c>
    </row>
    <row r="38" spans="1:22">
      <c r="A38" s="37" t="s">
        <v>185</v>
      </c>
      <c r="B38" s="5" t="s">
        <v>186</v>
      </c>
      <c r="C38" s="5" t="s">
        <v>187</v>
      </c>
      <c r="D38" s="87">
        <f t="shared" si="2"/>
        <v>1.89434166827421E-3</v>
      </c>
      <c r="E38" s="88">
        <f t="shared" ref="E38:E43" si="3">G38</f>
        <v>993000000</v>
      </c>
      <c r="F38" s="91"/>
      <c r="G38" s="92">
        <v>993000000</v>
      </c>
      <c r="H38" s="96">
        <v>922000000</v>
      </c>
      <c r="I38" s="96">
        <v>271188000000</v>
      </c>
      <c r="J38" s="96">
        <v>34912092160</v>
      </c>
      <c r="K38" s="96">
        <v>131113123840</v>
      </c>
      <c r="L38" s="245" t="str">
        <f>VLOOKUP($A38,'Country characteristics'!$A:$CQ,28,0)</f>
        <v>Europe &amp; Central Asia</v>
      </c>
      <c r="M38" s="245" t="str">
        <f>VLOOKUP($A38,'Country characteristics'!$A:$CQ,87,0)</f>
        <v>Europe</v>
      </c>
      <c r="N38" s="245">
        <f>VLOOKUP($A38,'Country characteristics'!$A:$CQ,92,0)</f>
        <v>1</v>
      </c>
      <c r="O38" s="245">
        <f>VLOOKUP($A38,'Country characteristics'!$A:$CQ,91,0)</f>
        <v>1</v>
      </c>
      <c r="P38" s="245">
        <f>VLOOKUP($A38,'Country characteristics'!$A:$CQ,88,0)</f>
        <v>0</v>
      </c>
      <c r="Q38" s="245">
        <f>VLOOKUP($A38,'Country characteristics'!$A:$CQ,93,0)</f>
        <v>0</v>
      </c>
      <c r="R38" s="245">
        <f>VLOOKUP($A38,'Country characteristics'!$A:$CQ,89,0)</f>
        <v>0</v>
      </c>
      <c r="S38" s="245">
        <f>VLOOKUP($A38,'Country characteristics'!$A:$CQ,90,0)</f>
        <v>0</v>
      </c>
      <c r="T38" s="245">
        <f>VLOOKUP($A38,'Country characteristics'!$A:$CQ,94,0)</f>
        <v>0</v>
      </c>
      <c r="U38" s="245">
        <f>VLOOKUP($A38,'Country characteristics'!$A:$CQ,95,0)</f>
        <v>0</v>
      </c>
      <c r="V38" s="245">
        <f>VLOOKUP($A38,'Country characteristics'!$A:$CR,96,0)</f>
        <v>0</v>
      </c>
    </row>
    <row r="39" spans="1:22">
      <c r="A39" s="37" t="s">
        <v>182</v>
      </c>
      <c r="B39" s="5" t="s">
        <v>183</v>
      </c>
      <c r="C39" s="5" t="s">
        <v>184</v>
      </c>
      <c r="D39" s="87">
        <f t="shared" si="2"/>
        <v>1.8562176479875454E-3</v>
      </c>
      <c r="E39" s="88">
        <f t="shared" si="3"/>
        <v>973015668.35662401</v>
      </c>
      <c r="F39" s="91"/>
      <c r="G39" s="92">
        <v>973015668.35662401</v>
      </c>
      <c r="H39" s="96">
        <v>885612160</v>
      </c>
      <c r="I39" s="96">
        <v>490912389738.802</v>
      </c>
      <c r="J39" s="96">
        <v>146805833728</v>
      </c>
      <c r="K39" s="96">
        <v>202796548096</v>
      </c>
      <c r="L39" s="245" t="str">
        <f>VLOOKUP($A39,'Country characteristics'!$A:$CQ,28,0)</f>
        <v>Sub-Saharan Africa</v>
      </c>
      <c r="M39" s="245" t="str">
        <f>VLOOKUP($A39,'Country characteristics'!$A:$CQ,87,0)</f>
        <v>Africa</v>
      </c>
      <c r="N39" s="245">
        <f>VLOOKUP($A39,'Country characteristics'!$A:$CQ,92,0)</f>
        <v>0</v>
      </c>
      <c r="O39" s="245">
        <f>VLOOKUP($A39,'Country characteristics'!$A:$CQ,91,0)</f>
        <v>0</v>
      </c>
      <c r="P39" s="245">
        <f>VLOOKUP($A39,'Country characteristics'!$A:$CQ,88,0)</f>
        <v>0</v>
      </c>
      <c r="Q39" s="245">
        <f>VLOOKUP($A39,'Country characteristics'!$A:$CQ,93,0)</f>
        <v>1</v>
      </c>
      <c r="R39" s="245">
        <f>VLOOKUP($A39,'Country characteristics'!$A:$CQ,89,0)</f>
        <v>1</v>
      </c>
      <c r="S39" s="245">
        <f>VLOOKUP($A39,'Country characteristics'!$A:$CQ,90,0)</f>
        <v>0</v>
      </c>
      <c r="T39" s="245">
        <f>VLOOKUP($A39,'Country characteristics'!$A:$CQ,94,0)</f>
        <v>0</v>
      </c>
      <c r="U39" s="245">
        <f>VLOOKUP($A39,'Country characteristics'!$A:$CQ,95,0)</f>
        <v>0</v>
      </c>
      <c r="V39" s="245">
        <f>VLOOKUP($A39,'Country characteristics'!$A:$CR,96,0)</f>
        <v>0</v>
      </c>
    </row>
    <row r="40" spans="1:22">
      <c r="A40" s="37" t="s">
        <v>59</v>
      </c>
      <c r="B40" s="5" t="s">
        <v>60</v>
      </c>
      <c r="C40" s="5" t="s">
        <v>61</v>
      </c>
      <c r="D40" s="87">
        <f t="shared" si="2"/>
        <v>1.4895630240523352E-3</v>
      </c>
      <c r="E40" s="88">
        <f t="shared" si="3"/>
        <v>780818005.35565305</v>
      </c>
      <c r="F40" s="91"/>
      <c r="G40" s="92">
        <v>780818005.35565305</v>
      </c>
      <c r="H40" s="96">
        <v>752335744</v>
      </c>
      <c r="I40" s="96">
        <v>482715161468.56702</v>
      </c>
      <c r="J40" s="96">
        <v>51597553664</v>
      </c>
      <c r="K40" s="96">
        <v>120487018496</v>
      </c>
      <c r="L40" s="245" t="str">
        <f>VLOOKUP($A40,'Country characteristics'!$A:$CQ,28,0)</f>
        <v>East Asia &amp; Pacific</v>
      </c>
      <c r="M40" s="245" t="str">
        <f>VLOOKUP($A40,'Country characteristics'!$A:$CQ,87,0)</f>
        <v>Asia</v>
      </c>
      <c r="N40" s="245">
        <f>VLOOKUP($A40,'Country characteristics'!$A:$CQ,92,0)</f>
        <v>0</v>
      </c>
      <c r="O40" s="245">
        <f>VLOOKUP($A40,'Country characteristics'!$A:$CQ,91,0)</f>
        <v>0</v>
      </c>
      <c r="P40" s="245">
        <f>VLOOKUP($A40,'Country characteristics'!$A:$CQ,88,0)</f>
        <v>0</v>
      </c>
      <c r="Q40" s="245">
        <f>VLOOKUP($A40,'Country characteristics'!$A:$CQ,93,0)</f>
        <v>0</v>
      </c>
      <c r="R40" s="245">
        <f>VLOOKUP($A40,'Country characteristics'!$A:$CQ,89,0)</f>
        <v>0</v>
      </c>
      <c r="S40" s="245">
        <f>VLOOKUP($A40,'Country characteristics'!$A:$CQ,90,0)</f>
        <v>1</v>
      </c>
      <c r="T40" s="245">
        <f>VLOOKUP($A40,'Country characteristics'!$A:$CQ,94,0)</f>
        <v>0</v>
      </c>
      <c r="U40" s="245">
        <f>VLOOKUP($A40,'Country characteristics'!$A:$CQ,95,0)</f>
        <v>0</v>
      </c>
      <c r="V40" s="245">
        <f>VLOOKUP($A40,'Country characteristics'!$A:$CR,96,0)</f>
        <v>0</v>
      </c>
    </row>
    <row r="41" spans="1:22">
      <c r="A41" s="37" t="s">
        <v>227</v>
      </c>
      <c r="B41" s="5" t="s">
        <v>228</v>
      </c>
      <c r="C41" s="5" t="s">
        <v>229</v>
      </c>
      <c r="D41" s="87">
        <f t="shared" si="2"/>
        <v>1.478888476578479E-3</v>
      </c>
      <c r="E41" s="88">
        <f t="shared" si="3"/>
        <v>775222485.90999997</v>
      </c>
      <c r="F41" s="91"/>
      <c r="G41" s="92">
        <v>775222485.90999997</v>
      </c>
      <c r="H41" s="96">
        <v>679074048</v>
      </c>
      <c r="I41" s="96">
        <v>875523825611.03894</v>
      </c>
      <c r="J41" s="96">
        <v>40909991936</v>
      </c>
      <c r="K41" s="96">
        <v>409158156288</v>
      </c>
      <c r="L41" s="245" t="str">
        <f>VLOOKUP($A41,'Country characteristics'!$A:$CQ,28,0)</f>
        <v>Latin America &amp; Caribbean</v>
      </c>
      <c r="M41" s="245" t="str">
        <f>VLOOKUP($A41,'Country characteristics'!$A:$CQ,87,0)</f>
        <v>Latin America and the Caribbean</v>
      </c>
      <c r="N41" s="245">
        <f>VLOOKUP($A41,'Country characteristics'!$A:$CQ,92,0)</f>
        <v>0</v>
      </c>
      <c r="O41" s="245">
        <f>VLOOKUP($A41,'Country characteristics'!$A:$CQ,91,0)</f>
        <v>0</v>
      </c>
      <c r="P41" s="245">
        <f>VLOOKUP($A41,'Country characteristics'!$A:$CQ,88,0)</f>
        <v>0</v>
      </c>
      <c r="Q41" s="245">
        <f>VLOOKUP($A41,'Country characteristics'!$A:$CQ,93,0)</f>
        <v>1</v>
      </c>
      <c r="R41" s="245">
        <f>VLOOKUP($A41,'Country characteristics'!$A:$CQ,89,0)</f>
        <v>1</v>
      </c>
      <c r="S41" s="245">
        <f>VLOOKUP($A41,'Country characteristics'!$A:$CQ,90,0)</f>
        <v>1</v>
      </c>
      <c r="T41" s="245">
        <f>VLOOKUP($A41,'Country characteristics'!$A:$CQ,94,0)</f>
        <v>1</v>
      </c>
      <c r="U41" s="245">
        <f>VLOOKUP($A41,'Country characteristics'!$A:$CQ,95,0)</f>
        <v>0</v>
      </c>
      <c r="V41" s="245">
        <f>VLOOKUP($A41,'Country characteristics'!$A:$CR,96,0)</f>
        <v>0</v>
      </c>
    </row>
    <row r="42" spans="1:22">
      <c r="A42" s="37" t="s">
        <v>299</v>
      </c>
      <c r="B42" s="5" t="s">
        <v>300</v>
      </c>
      <c r="C42" s="5" t="s">
        <v>301</v>
      </c>
      <c r="D42" s="87">
        <f t="shared" si="2"/>
        <v>1.3741967606174233E-3</v>
      </c>
      <c r="E42" s="88">
        <f t="shared" si="3"/>
        <v>720343856.73217201</v>
      </c>
      <c r="F42" s="91"/>
      <c r="G42" s="92">
        <v>720343856.73217201</v>
      </c>
      <c r="H42" s="96">
        <v>684148288</v>
      </c>
      <c r="I42" s="96">
        <v>1069894315427.8</v>
      </c>
      <c r="J42" s="96">
        <v>478147379200</v>
      </c>
      <c r="K42" s="96">
        <v>369950326784</v>
      </c>
      <c r="L42" s="245" t="str">
        <f>VLOOKUP($A42,'Country characteristics'!$A:$CQ,28,0)</f>
        <v>Europe &amp; Central Asia</v>
      </c>
      <c r="M42" s="245" t="str">
        <f>VLOOKUP($A42,'Country characteristics'!$A:$CQ,87,0)</f>
        <v>Europe</v>
      </c>
      <c r="N42" s="245">
        <f>VLOOKUP($A42,'Country characteristics'!$A:$CQ,92,0)</f>
        <v>1</v>
      </c>
      <c r="O42" s="245">
        <f>VLOOKUP($A42,'Country characteristics'!$A:$CQ,91,0)</f>
        <v>1</v>
      </c>
      <c r="P42" s="245">
        <f>VLOOKUP($A42,'Country characteristics'!$A:$CQ,88,0)</f>
        <v>0</v>
      </c>
      <c r="Q42" s="245">
        <f>VLOOKUP($A42,'Country characteristics'!$A:$CQ,93,0)</f>
        <v>0</v>
      </c>
      <c r="R42" s="245">
        <f>VLOOKUP($A42,'Country characteristics'!$A:$CQ,89,0)</f>
        <v>0</v>
      </c>
      <c r="S42" s="245">
        <f>VLOOKUP($A42,'Country characteristics'!$A:$CQ,90,0)</f>
        <v>0</v>
      </c>
      <c r="T42" s="245">
        <f>VLOOKUP($A42,'Country characteristics'!$A:$CQ,94,0)</f>
        <v>0</v>
      </c>
      <c r="U42" s="245">
        <f>VLOOKUP($A42,'Country characteristics'!$A:$CQ,95,0)</f>
        <v>0</v>
      </c>
      <c r="V42" s="245">
        <f>VLOOKUP($A42,'Country characteristics'!$A:$CR,96,0)</f>
        <v>0</v>
      </c>
    </row>
    <row r="43" spans="1:22">
      <c r="A43" s="37" t="s">
        <v>245</v>
      </c>
      <c r="B43" s="5" t="s">
        <v>246</v>
      </c>
      <c r="C43" s="5" t="s">
        <v>247</v>
      </c>
      <c r="D43" s="87">
        <f t="shared" si="2"/>
        <v>1.2581112857061041E-3</v>
      </c>
      <c r="E43" s="88">
        <f t="shared" si="3"/>
        <v>659492702.73102701</v>
      </c>
      <c r="F43" s="91"/>
      <c r="G43" s="92">
        <v>659492702.73102701</v>
      </c>
      <c r="H43" s="96">
        <v>639793152</v>
      </c>
      <c r="I43" s="96">
        <v>347849047851.73602</v>
      </c>
      <c r="J43" s="96">
        <v>22052352000</v>
      </c>
      <c r="K43" s="96">
        <v>213633794048</v>
      </c>
      <c r="L43" s="245" t="str">
        <f>VLOOKUP($A43,'Country characteristics'!$A:$CQ,28,0)</f>
        <v>East Asia &amp; Pacific</v>
      </c>
      <c r="M43" s="245" t="str">
        <f>VLOOKUP($A43,'Country characteristics'!$A:$CQ,87,0)</f>
        <v>Asia</v>
      </c>
      <c r="N43" s="245">
        <f>VLOOKUP($A43,'Country characteristics'!$A:$CQ,92,0)</f>
        <v>0</v>
      </c>
      <c r="O43" s="245">
        <f>VLOOKUP($A43,'Country characteristics'!$A:$CQ,91,0)</f>
        <v>0</v>
      </c>
      <c r="P43" s="245">
        <f>VLOOKUP($A43,'Country characteristics'!$A:$CQ,88,0)</f>
        <v>0</v>
      </c>
      <c r="Q43" s="245">
        <f>VLOOKUP($A43,'Country characteristics'!$A:$CQ,93,0)</f>
        <v>1</v>
      </c>
      <c r="R43" s="245">
        <f>VLOOKUP($A43,'Country characteristics'!$A:$CQ,89,0)</f>
        <v>0</v>
      </c>
      <c r="S43" s="245">
        <f>VLOOKUP($A43,'Country characteristics'!$A:$CQ,90,0)</f>
        <v>1</v>
      </c>
      <c r="T43" s="245">
        <f>VLOOKUP($A43,'Country characteristics'!$A:$CQ,94,0)</f>
        <v>0</v>
      </c>
      <c r="U43" s="245">
        <f>VLOOKUP($A43,'Country characteristics'!$A:$CQ,95,0)</f>
        <v>0</v>
      </c>
      <c r="V43" s="245">
        <f>VLOOKUP($A43,'Country characteristics'!$A:$CR,96,0)</f>
        <v>0</v>
      </c>
    </row>
    <row r="44" spans="1:22">
      <c r="A44" s="37" t="s">
        <v>98</v>
      </c>
      <c r="B44" s="5" t="s">
        <v>99</v>
      </c>
      <c r="C44" s="5" t="s">
        <v>100</v>
      </c>
      <c r="D44" s="87">
        <f t="shared" si="2"/>
        <v>1.2361395157558591E-3</v>
      </c>
      <c r="E44" s="94">
        <f>F44*J44</f>
        <v>647975262.17318404</v>
      </c>
      <c r="F44" s="95">
        <v>1.02399E-2</v>
      </c>
      <c r="G44" s="94"/>
      <c r="H44" s="94"/>
      <c r="I44" s="94"/>
      <c r="J44" s="94">
        <v>63279452160</v>
      </c>
      <c r="K44" s="96">
        <v>2049594368</v>
      </c>
      <c r="L44" s="245" t="str">
        <f>VLOOKUP($A44,'Country characteristics'!$A:$CQ,28,0)</f>
        <v>Europe &amp; Central Asia</v>
      </c>
      <c r="M44" s="245" t="str">
        <f>VLOOKUP($A44,'Country characteristics'!$A:$CQ,87,0)</f>
        <v>Europe</v>
      </c>
      <c r="N44" s="245">
        <f>VLOOKUP($A44,'Country characteristics'!$A:$CQ,92,0)</f>
        <v>0</v>
      </c>
      <c r="O44" s="245">
        <f>VLOOKUP($A44,'Country characteristics'!$A:$CQ,91,0)</f>
        <v>0</v>
      </c>
      <c r="P44" s="245">
        <f>VLOOKUP($A44,'Country characteristics'!$A:$CQ,88,0)</f>
        <v>0</v>
      </c>
      <c r="Q44" s="245">
        <f>VLOOKUP($A44,'Country characteristics'!$A:$CQ,93,0)</f>
        <v>0</v>
      </c>
      <c r="R44" s="245">
        <f>VLOOKUP($A44,'Country characteristics'!$A:$CQ,89,0)</f>
        <v>0</v>
      </c>
      <c r="S44" s="245">
        <f>VLOOKUP($A44,'Country characteristics'!$A:$CQ,90,0)</f>
        <v>0</v>
      </c>
      <c r="T44" s="245">
        <f>VLOOKUP($A44,'Country characteristics'!$A:$CQ,94,0)</f>
        <v>0</v>
      </c>
      <c r="U44" s="245">
        <f>VLOOKUP($A44,'Country characteristics'!$A:$CQ,95,0)</f>
        <v>0</v>
      </c>
      <c r="V44" s="245">
        <f>VLOOKUP($A44,'Country characteristics'!$A:$CR,96,0)</f>
        <v>0</v>
      </c>
    </row>
    <row r="45" spans="1:22">
      <c r="A45" s="37" t="s">
        <v>173</v>
      </c>
      <c r="B45" s="5" t="s">
        <v>174</v>
      </c>
      <c r="C45" s="5" t="s">
        <v>175</v>
      </c>
      <c r="D45" s="87">
        <f t="shared" si="2"/>
        <v>1.2304636213865713E-3</v>
      </c>
      <c r="E45" s="88">
        <f t="shared" ref="E45:E52" si="4">G45</f>
        <v>645000000</v>
      </c>
      <c r="F45" s="91"/>
      <c r="G45" s="92">
        <v>645000000</v>
      </c>
      <c r="H45" s="96">
        <v>631000000</v>
      </c>
      <c r="I45" s="96">
        <v>229118000000</v>
      </c>
      <c r="J45" s="96">
        <v>1143150848</v>
      </c>
      <c r="K45" s="96">
        <v>99375661056</v>
      </c>
      <c r="L45" s="245" t="str">
        <f>VLOOKUP($A45,'Country characteristics'!$A:$CQ,28,0)</f>
        <v>Europe &amp; Central Asia</v>
      </c>
      <c r="M45" s="245" t="str">
        <f>VLOOKUP($A45,'Country characteristics'!$A:$CQ,87,0)</f>
        <v>Asia</v>
      </c>
      <c r="N45" s="245">
        <f>VLOOKUP($A45,'Country characteristics'!$A:$CQ,92,0)</f>
        <v>1</v>
      </c>
      <c r="O45" s="245">
        <f>VLOOKUP($A45,'Country characteristics'!$A:$CQ,91,0)</f>
        <v>0</v>
      </c>
      <c r="P45" s="245">
        <f>VLOOKUP($A45,'Country characteristics'!$A:$CQ,88,0)</f>
        <v>0</v>
      </c>
      <c r="Q45" s="245">
        <f>VLOOKUP($A45,'Country characteristics'!$A:$CQ,93,0)</f>
        <v>1</v>
      </c>
      <c r="R45" s="245">
        <f>VLOOKUP($A45,'Country characteristics'!$A:$CQ,89,0)</f>
        <v>0</v>
      </c>
      <c r="S45" s="245">
        <f>VLOOKUP($A45,'Country characteristics'!$A:$CQ,90,0)</f>
        <v>0</v>
      </c>
      <c r="T45" s="245">
        <f>VLOOKUP($A45,'Country characteristics'!$A:$CQ,94,0)</f>
        <v>0</v>
      </c>
      <c r="U45" s="245">
        <f>VLOOKUP($A45,'Country characteristics'!$A:$CQ,95,0)</f>
        <v>0</v>
      </c>
      <c r="V45" s="245">
        <f>VLOOKUP($A45,'Country characteristics'!$A:$CR,96,0)</f>
        <v>0</v>
      </c>
    </row>
    <row r="46" spans="1:22">
      <c r="A46" s="37" t="s">
        <v>179</v>
      </c>
      <c r="B46" s="5" t="s">
        <v>180</v>
      </c>
      <c r="C46" s="5" t="s">
        <v>181</v>
      </c>
      <c r="D46" s="87">
        <f t="shared" si="2"/>
        <v>1.1760272840039593E-3</v>
      </c>
      <c r="E46" s="88">
        <f t="shared" si="4"/>
        <v>616464871.45047104</v>
      </c>
      <c r="F46" s="91"/>
      <c r="G46" s="92">
        <v>616464871.45047104</v>
      </c>
      <c r="H46" s="96">
        <v>567838016</v>
      </c>
      <c r="I46" s="96">
        <v>175086600429.646</v>
      </c>
      <c r="J46" s="96">
        <v>98013708288</v>
      </c>
      <c r="K46" s="96">
        <v>78015856640</v>
      </c>
      <c r="L46" s="245" t="str">
        <f>VLOOKUP($A46,'Country characteristics'!$A:$CQ,28,0)</f>
        <v>East Asia &amp; Pacific</v>
      </c>
      <c r="M46" s="245" t="str">
        <f>VLOOKUP($A46,'Country characteristics'!$A:$CQ,87,0)</f>
        <v>Oceania</v>
      </c>
      <c r="N46" s="245">
        <f>VLOOKUP($A46,'Country characteristics'!$A:$CQ,92,0)</f>
        <v>1</v>
      </c>
      <c r="O46" s="245">
        <f>VLOOKUP($A46,'Country characteristics'!$A:$CQ,91,0)</f>
        <v>0</v>
      </c>
      <c r="P46" s="245">
        <f>VLOOKUP($A46,'Country characteristics'!$A:$CQ,88,0)</f>
        <v>0</v>
      </c>
      <c r="Q46" s="245">
        <f>VLOOKUP($A46,'Country characteristics'!$A:$CQ,93,0)</f>
        <v>0</v>
      </c>
      <c r="R46" s="245">
        <f>VLOOKUP($A46,'Country characteristics'!$A:$CQ,89,0)</f>
        <v>0</v>
      </c>
      <c r="S46" s="245">
        <f>VLOOKUP($A46,'Country characteristics'!$A:$CQ,90,0)</f>
        <v>0</v>
      </c>
      <c r="T46" s="245">
        <f>VLOOKUP($A46,'Country characteristics'!$A:$CQ,94,0)</f>
        <v>0</v>
      </c>
      <c r="U46" s="245">
        <f>VLOOKUP($A46,'Country characteristics'!$A:$CQ,95,0)</f>
        <v>0</v>
      </c>
      <c r="V46" s="245">
        <f>VLOOKUP($A46,'Country characteristics'!$A:$CR,96,0)</f>
        <v>0</v>
      </c>
    </row>
    <row r="47" spans="1:22">
      <c r="A47" s="37" t="s">
        <v>92</v>
      </c>
      <c r="B47" s="5" t="s">
        <v>93</v>
      </c>
      <c r="C47" s="5" t="s">
        <v>94</v>
      </c>
      <c r="D47" s="87">
        <f t="shared" si="2"/>
        <v>1.1583077278367968E-3</v>
      </c>
      <c r="E47" s="88">
        <f t="shared" si="4"/>
        <v>607176410.15086699</v>
      </c>
      <c r="F47" s="91"/>
      <c r="G47" s="92">
        <v>607176410.15086699</v>
      </c>
      <c r="H47" s="96">
        <v>202765072</v>
      </c>
      <c r="I47" s="96">
        <v>193236180605.67001</v>
      </c>
      <c r="J47" s="96">
        <v>17252732928</v>
      </c>
      <c r="K47" s="96">
        <v>6162614784</v>
      </c>
      <c r="L47" s="245" t="str">
        <f>VLOOKUP($A47,'Country characteristics'!$A:$CQ,28,0)</f>
        <v>Middle East &amp; North Africa</v>
      </c>
      <c r="M47" s="245" t="str">
        <f>VLOOKUP($A47,'Country characteristics'!$A:$CQ,87,0)</f>
        <v>Asia</v>
      </c>
      <c r="N47" s="245">
        <f>VLOOKUP($A47,'Country characteristics'!$A:$CQ,92,0)</f>
        <v>0</v>
      </c>
      <c r="O47" s="245">
        <f>VLOOKUP($A47,'Country characteristics'!$A:$CQ,91,0)</f>
        <v>0</v>
      </c>
      <c r="P47" s="245">
        <f>VLOOKUP($A47,'Country characteristics'!$A:$CQ,88,0)</f>
        <v>0</v>
      </c>
      <c r="Q47" s="245">
        <f>VLOOKUP($A47,'Country characteristics'!$A:$CQ,93,0)</f>
        <v>0</v>
      </c>
      <c r="R47" s="245">
        <f>VLOOKUP($A47,'Country characteristics'!$A:$CQ,89,0)</f>
        <v>0</v>
      </c>
      <c r="S47" s="245">
        <f>VLOOKUP($A47,'Country characteristics'!$A:$CQ,90,0)</f>
        <v>1</v>
      </c>
      <c r="T47" s="245">
        <f>VLOOKUP($A47,'Country characteristics'!$A:$CQ,94,0)</f>
        <v>0</v>
      </c>
      <c r="U47" s="245">
        <f>VLOOKUP($A47,'Country characteristics'!$A:$CQ,95,0)</f>
        <v>0</v>
      </c>
      <c r="V47" s="245">
        <f>VLOOKUP($A47,'Country characteristics'!$A:$CR,96,0)</f>
        <v>0</v>
      </c>
    </row>
    <row r="48" spans="1:22">
      <c r="A48" s="37" t="s">
        <v>104</v>
      </c>
      <c r="B48" s="5" t="s">
        <v>105</v>
      </c>
      <c r="C48" s="5" t="s">
        <v>106</v>
      </c>
      <c r="D48" s="87">
        <f t="shared" si="2"/>
        <v>1.1558938698215124E-3</v>
      </c>
      <c r="E48" s="88">
        <f t="shared" si="4"/>
        <v>605911083.49447703</v>
      </c>
      <c r="F48" s="91"/>
      <c r="G48" s="92">
        <v>605911083.49447703</v>
      </c>
      <c r="H48" s="96">
        <v>536000896</v>
      </c>
      <c r="I48" s="96">
        <v>406963457966.44702</v>
      </c>
      <c r="J48" s="96">
        <v>85439692800</v>
      </c>
      <c r="K48" s="96">
        <v>110652751872</v>
      </c>
      <c r="L48" s="245" t="str">
        <f>VLOOKUP($A48,'Country characteristics'!$A:$CQ,28,0)</f>
        <v>East Asia &amp; Pacific</v>
      </c>
      <c r="M48" s="245" t="str">
        <f>VLOOKUP($A48,'Country characteristics'!$A:$CQ,87,0)</f>
        <v>Asia</v>
      </c>
      <c r="N48" s="245">
        <f>VLOOKUP($A48,'Country characteristics'!$A:$CQ,92,0)</f>
        <v>0</v>
      </c>
      <c r="O48" s="245">
        <f>VLOOKUP($A48,'Country characteristics'!$A:$CQ,91,0)</f>
        <v>0</v>
      </c>
      <c r="P48" s="245">
        <f>VLOOKUP($A48,'Country characteristics'!$A:$CQ,88,0)</f>
        <v>0</v>
      </c>
      <c r="Q48" s="245">
        <f>VLOOKUP($A48,'Country characteristics'!$A:$CQ,93,0)</f>
        <v>0</v>
      </c>
      <c r="R48" s="245">
        <f>VLOOKUP($A48,'Country characteristics'!$A:$CQ,89,0)</f>
        <v>0</v>
      </c>
      <c r="S48" s="245">
        <f>VLOOKUP($A48,'Country characteristics'!$A:$CQ,90,0)</f>
        <v>1</v>
      </c>
      <c r="T48" s="245">
        <f>VLOOKUP($A48,'Country characteristics'!$A:$CQ,94,0)</f>
        <v>0</v>
      </c>
      <c r="U48" s="245">
        <f>VLOOKUP($A48,'Country characteristics'!$A:$CQ,95,0)</f>
        <v>0</v>
      </c>
      <c r="V48" s="245">
        <f>VLOOKUP($A48,'Country characteristics'!$A:$CR,96,0)</f>
        <v>0</v>
      </c>
    </row>
    <row r="49" spans="1:22">
      <c r="A49" s="37" t="s">
        <v>110</v>
      </c>
      <c r="B49" s="5" t="s">
        <v>111</v>
      </c>
      <c r="C49" s="5" t="s">
        <v>112</v>
      </c>
      <c r="D49" s="87">
        <f t="shared" si="2"/>
        <v>1.0291757226832104E-3</v>
      </c>
      <c r="E49" s="88">
        <f t="shared" si="4"/>
        <v>539486360.74476898</v>
      </c>
      <c r="F49" s="91"/>
      <c r="G49" s="92">
        <v>539486360.74476898</v>
      </c>
      <c r="H49" s="96">
        <v>290934720</v>
      </c>
      <c r="I49" s="96">
        <v>156555305190.79599</v>
      </c>
      <c r="J49" s="96"/>
      <c r="K49" s="96">
        <v>19844663296</v>
      </c>
      <c r="L49" s="245" t="str">
        <f>VLOOKUP($A49,'Country characteristics'!$A:$CQ,28,0)</f>
        <v>Sub-Saharan Africa</v>
      </c>
      <c r="M49" s="245" t="str">
        <f>VLOOKUP($A49,'Country characteristics'!$A:$CQ,87,0)</f>
        <v>Africa</v>
      </c>
      <c r="N49" s="245">
        <f>VLOOKUP($A49,'Country characteristics'!$A:$CQ,92,0)</f>
        <v>0</v>
      </c>
      <c r="O49" s="245">
        <f>VLOOKUP($A49,'Country characteristics'!$A:$CQ,91,0)</f>
        <v>0</v>
      </c>
      <c r="P49" s="245">
        <f>VLOOKUP($A49,'Country characteristics'!$A:$CQ,88,0)</f>
        <v>0</v>
      </c>
      <c r="Q49" s="245">
        <f>VLOOKUP($A49,'Country characteristics'!$A:$CQ,93,0)</f>
        <v>0</v>
      </c>
      <c r="R49" s="245">
        <f>VLOOKUP($A49,'Country characteristics'!$A:$CQ,89,0)</f>
        <v>1</v>
      </c>
      <c r="S49" s="245">
        <f>VLOOKUP($A49,'Country characteristics'!$A:$CQ,90,0)</f>
        <v>1</v>
      </c>
      <c r="T49" s="245">
        <f>VLOOKUP($A49,'Country characteristics'!$A:$CQ,94,0)</f>
        <v>0</v>
      </c>
      <c r="U49" s="245">
        <f>VLOOKUP($A49,'Country characteristics'!$A:$CQ,95,0)</f>
        <v>0</v>
      </c>
      <c r="V49" s="245">
        <f>VLOOKUP($A49,'Country characteristics'!$A:$CR,96,0)</f>
        <v>0</v>
      </c>
    </row>
    <row r="50" spans="1:22">
      <c r="A50" s="37" t="s">
        <v>233</v>
      </c>
      <c r="B50" s="5" t="s">
        <v>234</v>
      </c>
      <c r="C50" s="5" t="s">
        <v>235</v>
      </c>
      <c r="D50" s="87">
        <f t="shared" si="2"/>
        <v>9.2115922356532907E-4</v>
      </c>
      <c r="E50" s="88">
        <f t="shared" si="4"/>
        <v>482864904.63660401</v>
      </c>
      <c r="F50" s="91"/>
      <c r="G50" s="92">
        <v>482864904.63660401</v>
      </c>
      <c r="H50" s="96">
        <v>426699872</v>
      </c>
      <c r="I50" s="96">
        <v>273974687423.15201</v>
      </c>
      <c r="J50" s="96">
        <v>12530732032</v>
      </c>
      <c r="K50" s="96">
        <v>46159253504</v>
      </c>
      <c r="L50" s="245" t="str">
        <f>VLOOKUP($A50,'Country characteristics'!$A:$CQ,28,0)</f>
        <v>Europe &amp; Central Asia</v>
      </c>
      <c r="M50" s="245" t="str">
        <f>VLOOKUP($A50,'Country characteristics'!$A:$CQ,87,0)</f>
        <v>Europe</v>
      </c>
      <c r="N50" s="245">
        <f>VLOOKUP($A50,'Country characteristics'!$A:$CQ,92,0)</f>
        <v>1</v>
      </c>
      <c r="O50" s="245">
        <f>VLOOKUP($A50,'Country characteristics'!$A:$CQ,91,0)</f>
        <v>1</v>
      </c>
      <c r="P50" s="245">
        <f>VLOOKUP($A50,'Country characteristics'!$A:$CQ,88,0)</f>
        <v>0</v>
      </c>
      <c r="Q50" s="245">
        <f>VLOOKUP($A50,'Country characteristics'!$A:$CQ,93,0)</f>
        <v>0</v>
      </c>
      <c r="R50" s="245">
        <f>VLOOKUP($A50,'Country characteristics'!$A:$CQ,89,0)</f>
        <v>0</v>
      </c>
      <c r="S50" s="245">
        <f>VLOOKUP($A50,'Country characteristics'!$A:$CQ,90,0)</f>
        <v>0</v>
      </c>
      <c r="T50" s="245">
        <f>VLOOKUP($A50,'Country characteristics'!$A:$CQ,94,0)</f>
        <v>0</v>
      </c>
      <c r="U50" s="245">
        <f>VLOOKUP($A50,'Country characteristics'!$A:$CQ,95,0)</f>
        <v>0</v>
      </c>
      <c r="V50" s="245">
        <f>VLOOKUP($A50,'Country characteristics'!$A:$CR,96,0)</f>
        <v>0</v>
      </c>
    </row>
    <row r="51" spans="1:22">
      <c r="A51" s="37" t="s">
        <v>209</v>
      </c>
      <c r="B51" s="5" t="s">
        <v>210</v>
      </c>
      <c r="C51" s="5" t="s">
        <v>211</v>
      </c>
      <c r="D51" s="87">
        <f t="shared" si="2"/>
        <v>8.858965902481036E-4</v>
      </c>
      <c r="E51" s="88">
        <f t="shared" si="4"/>
        <v>464380491.04298598</v>
      </c>
      <c r="F51" s="91"/>
      <c r="G51" s="92">
        <v>464380491.04298598</v>
      </c>
      <c r="H51" s="96">
        <v>435039680</v>
      </c>
      <c r="I51" s="96">
        <v>297103311670.96899</v>
      </c>
      <c r="J51" s="96">
        <v>31969107968</v>
      </c>
      <c r="K51" s="96">
        <v>53820190720</v>
      </c>
      <c r="L51" s="245" t="str">
        <f>VLOOKUP($A51,'Country characteristics'!$A:$CQ,28,0)</f>
        <v>Europe &amp; Central Asia</v>
      </c>
      <c r="M51" s="245" t="str">
        <f>VLOOKUP($A51,'Country characteristics'!$A:$CQ,87,0)</f>
        <v>Europe</v>
      </c>
      <c r="N51" s="245">
        <f>VLOOKUP($A51,'Country characteristics'!$A:$CQ,92,0)</f>
        <v>1</v>
      </c>
      <c r="O51" s="245">
        <f>VLOOKUP($A51,'Country characteristics'!$A:$CQ,91,0)</f>
        <v>1</v>
      </c>
      <c r="P51" s="245">
        <f>VLOOKUP($A51,'Country characteristics'!$A:$CQ,88,0)</f>
        <v>0</v>
      </c>
      <c r="Q51" s="245">
        <f>VLOOKUP($A51,'Country characteristics'!$A:$CQ,93,0)</f>
        <v>0</v>
      </c>
      <c r="R51" s="245">
        <f>VLOOKUP($A51,'Country characteristics'!$A:$CQ,89,0)</f>
        <v>0</v>
      </c>
      <c r="S51" s="245">
        <f>VLOOKUP($A51,'Country characteristics'!$A:$CQ,90,0)</f>
        <v>0</v>
      </c>
      <c r="T51" s="245">
        <f>VLOOKUP($A51,'Country characteristics'!$A:$CQ,94,0)</f>
        <v>0</v>
      </c>
      <c r="U51" s="245">
        <f>VLOOKUP($A51,'Country characteristics'!$A:$CQ,95,0)</f>
        <v>0</v>
      </c>
      <c r="V51" s="245">
        <f>VLOOKUP($A51,'Country characteristics'!$A:$CR,96,0)</f>
        <v>0</v>
      </c>
    </row>
    <row r="52" spans="1:22">
      <c r="A52" s="37" t="s">
        <v>236</v>
      </c>
      <c r="B52" s="5" t="s">
        <v>237</v>
      </c>
      <c r="C52" s="5" t="s">
        <v>238</v>
      </c>
      <c r="D52" s="87">
        <f t="shared" si="2"/>
        <v>8.8127383735553985E-4</v>
      </c>
      <c r="E52" s="88">
        <f t="shared" si="4"/>
        <v>461957277.90293097</v>
      </c>
      <c r="F52" s="91"/>
      <c r="G52" s="92">
        <v>461957277.90293097</v>
      </c>
      <c r="H52" s="96">
        <v>392380480</v>
      </c>
      <c r="I52" s="96">
        <v>380815550000</v>
      </c>
      <c r="J52" s="96">
        <v>164352753664</v>
      </c>
      <c r="K52" s="96">
        <v>129325703168</v>
      </c>
      <c r="L52" s="245" t="str">
        <f>VLOOKUP($A52,'Country characteristics'!$A:$CQ,28,0)</f>
        <v>Europe &amp; Central Asia</v>
      </c>
      <c r="M52" s="245" t="str">
        <f>VLOOKUP($A52,'Country characteristics'!$A:$CQ,87,0)</f>
        <v>Europe</v>
      </c>
      <c r="N52" s="245">
        <f>VLOOKUP($A52,'Country characteristics'!$A:$CQ,92,0)</f>
        <v>1</v>
      </c>
      <c r="O52" s="245">
        <f>VLOOKUP($A52,'Country characteristics'!$A:$CQ,91,0)</f>
        <v>1</v>
      </c>
      <c r="P52" s="245">
        <f>VLOOKUP($A52,'Country characteristics'!$A:$CQ,88,0)</f>
        <v>0</v>
      </c>
      <c r="Q52" s="245">
        <f>VLOOKUP($A52,'Country characteristics'!$A:$CQ,93,0)</f>
        <v>0</v>
      </c>
      <c r="R52" s="245">
        <f>VLOOKUP($A52,'Country characteristics'!$A:$CQ,89,0)</f>
        <v>0</v>
      </c>
      <c r="S52" s="245">
        <f>VLOOKUP($A52,'Country characteristics'!$A:$CQ,90,0)</f>
        <v>0</v>
      </c>
      <c r="T52" s="245">
        <f>VLOOKUP($A52,'Country characteristics'!$A:$CQ,94,0)</f>
        <v>0</v>
      </c>
      <c r="U52" s="245">
        <f>VLOOKUP($A52,'Country characteristics'!$A:$CQ,95,0)</f>
        <v>0</v>
      </c>
      <c r="V52" s="245">
        <f>VLOOKUP($A52,'Country characteristics'!$A:$CR,96,0)</f>
        <v>0</v>
      </c>
    </row>
    <row r="53" spans="1:22">
      <c r="A53" s="37" t="s">
        <v>137</v>
      </c>
      <c r="B53" s="5" t="s">
        <v>138</v>
      </c>
      <c r="C53" s="5" t="s">
        <v>139</v>
      </c>
      <c r="D53" s="87">
        <f t="shared" si="2"/>
        <v>8.7089938497769172E-4</v>
      </c>
      <c r="E53" s="94">
        <f>F53*J53</f>
        <v>456519066.10421759</v>
      </c>
      <c r="F53" s="95">
        <v>1.02399E-2</v>
      </c>
      <c r="G53" s="94"/>
      <c r="H53" s="94"/>
      <c r="I53" s="94"/>
      <c r="J53" s="94">
        <v>44582375424</v>
      </c>
      <c r="K53" s="96">
        <v>11606701056</v>
      </c>
      <c r="L53" s="245" t="str">
        <f>VLOOKUP($A53,'Country characteristics'!$A:$CQ,28,0)</f>
        <v>Europe &amp; Central Asia</v>
      </c>
      <c r="M53" s="245" t="str">
        <f>VLOOKUP($A53,'Country characteristics'!$A:$CQ,87,0)</f>
        <v>Europe</v>
      </c>
      <c r="N53" s="245">
        <f>VLOOKUP($A53,'Country characteristics'!$A:$CQ,92,0)</f>
        <v>0</v>
      </c>
      <c r="O53" s="245">
        <f>VLOOKUP($A53,'Country characteristics'!$A:$CQ,91,0)</f>
        <v>0</v>
      </c>
      <c r="P53" s="245">
        <f>VLOOKUP($A53,'Country characteristics'!$A:$CQ,88,0)</f>
        <v>0</v>
      </c>
      <c r="Q53" s="245">
        <f>VLOOKUP($A53,'Country characteristics'!$A:$CQ,93,0)</f>
        <v>0</v>
      </c>
      <c r="R53" s="245">
        <f>VLOOKUP($A53,'Country characteristics'!$A:$CQ,89,0)</f>
        <v>0</v>
      </c>
      <c r="S53" s="245">
        <f>VLOOKUP($A53,'Country characteristics'!$A:$CQ,90,0)</f>
        <v>0</v>
      </c>
      <c r="T53" s="245">
        <f>VLOOKUP($A53,'Country characteristics'!$A:$CQ,94,0)</f>
        <v>0</v>
      </c>
      <c r="U53" s="245">
        <f>VLOOKUP($A53,'Country characteristics'!$A:$CQ,95,0)</f>
        <v>0</v>
      </c>
      <c r="V53" s="245">
        <f>VLOOKUP($A53,'Country characteristics'!$A:$CR,96,0)</f>
        <v>0</v>
      </c>
    </row>
    <row r="54" spans="1:22">
      <c r="A54" s="37" t="s">
        <v>248</v>
      </c>
      <c r="B54" s="5" t="s">
        <v>249</v>
      </c>
      <c r="C54" s="5" t="s">
        <v>250</v>
      </c>
      <c r="D54" s="87">
        <f t="shared" si="2"/>
        <v>8.6411168768868354E-4</v>
      </c>
      <c r="E54" s="88">
        <f>G54</f>
        <v>452961005</v>
      </c>
      <c r="F54" s="91"/>
      <c r="G54" s="92">
        <v>452961005</v>
      </c>
      <c r="H54" s="96">
        <v>352414976</v>
      </c>
      <c r="I54" s="96">
        <v>571779098658.93896</v>
      </c>
      <c r="J54" s="96">
        <v>53987143680</v>
      </c>
      <c r="K54" s="96">
        <v>350733238272</v>
      </c>
      <c r="L54" s="245" t="str">
        <f>VLOOKUP($A54,'Country characteristics'!$A:$CQ,28,0)</f>
        <v>Latin America &amp; Caribbean</v>
      </c>
      <c r="M54" s="245" t="str">
        <f>VLOOKUP($A54,'Country characteristics'!$A:$CQ,87,0)</f>
        <v>Latin America and the Caribbean</v>
      </c>
      <c r="N54" s="245">
        <f>VLOOKUP($A54,'Country characteristics'!$A:$CQ,92,0)</f>
        <v>1</v>
      </c>
      <c r="O54" s="245">
        <f>VLOOKUP($A54,'Country characteristics'!$A:$CQ,91,0)</f>
        <v>0</v>
      </c>
      <c r="P54" s="245">
        <f>VLOOKUP($A54,'Country characteristics'!$A:$CQ,88,0)</f>
        <v>0</v>
      </c>
      <c r="Q54" s="245">
        <f>VLOOKUP($A54,'Country characteristics'!$A:$CQ,93,0)</f>
        <v>1</v>
      </c>
      <c r="R54" s="245">
        <f>VLOOKUP($A54,'Country characteristics'!$A:$CQ,89,0)</f>
        <v>1</v>
      </c>
      <c r="S54" s="245">
        <f>VLOOKUP($A54,'Country characteristics'!$A:$CQ,90,0)</f>
        <v>0</v>
      </c>
      <c r="T54" s="245">
        <f>VLOOKUP($A54,'Country characteristics'!$A:$CQ,94,0)</f>
        <v>1</v>
      </c>
      <c r="U54" s="245">
        <f>VLOOKUP($A54,'Country characteristics'!$A:$CQ,95,0)</f>
        <v>0</v>
      </c>
      <c r="V54" s="245">
        <f>VLOOKUP($A54,'Country characteristics'!$A:$CR,96,0)</f>
        <v>0</v>
      </c>
    </row>
    <row r="55" spans="1:22">
      <c r="A55" s="37" t="s">
        <v>74</v>
      </c>
      <c r="B55" s="5" t="s">
        <v>75</v>
      </c>
      <c r="C55" s="5" t="s">
        <v>76</v>
      </c>
      <c r="D55" s="87">
        <f t="shared" si="2"/>
        <v>8.6026595516962377E-4</v>
      </c>
      <c r="E55" s="94">
        <f>F55*J55</f>
        <v>450945100.23720956</v>
      </c>
      <c r="F55" s="95">
        <v>1.02399E-2</v>
      </c>
      <c r="G55" s="94"/>
      <c r="H55" s="94"/>
      <c r="I55" s="94"/>
      <c r="J55" s="94">
        <v>44038037504</v>
      </c>
      <c r="K55" s="96">
        <v>20983816192</v>
      </c>
      <c r="L55" s="245" t="str">
        <f>VLOOKUP($A55,'Country characteristics'!$A:$CQ,28,0)</f>
        <v>Latin America &amp; Caribbean</v>
      </c>
      <c r="M55" s="245" t="str">
        <f>VLOOKUP($A55,'Country characteristics'!$A:$CQ,87,0)</f>
        <v>Latin America and the Caribbean</v>
      </c>
      <c r="N55" s="245">
        <f>VLOOKUP($A55,'Country characteristics'!$A:$CQ,92,0)</f>
        <v>0</v>
      </c>
      <c r="O55" s="245">
        <f>VLOOKUP($A55,'Country characteristics'!$A:$CQ,91,0)</f>
        <v>0</v>
      </c>
      <c r="P55" s="245">
        <f>VLOOKUP($A55,'Country characteristics'!$A:$CQ,88,0)</f>
        <v>0</v>
      </c>
      <c r="Q55" s="245">
        <f>VLOOKUP($A55,'Country characteristics'!$A:$CQ,93,0)</f>
        <v>0</v>
      </c>
      <c r="R55" s="245">
        <f>VLOOKUP($A55,'Country characteristics'!$A:$CQ,89,0)</f>
        <v>0</v>
      </c>
      <c r="S55" s="245">
        <f>VLOOKUP($A55,'Country characteristics'!$A:$CQ,90,0)</f>
        <v>0</v>
      </c>
      <c r="T55" s="245">
        <f>VLOOKUP($A55,'Country characteristics'!$A:$CQ,94,0)</f>
        <v>0</v>
      </c>
      <c r="U55" s="245">
        <f>VLOOKUP($A55,'Country characteristics'!$A:$CQ,95,0)</f>
        <v>1</v>
      </c>
      <c r="V55" s="245">
        <f>VLOOKUP($A55,'Country characteristics'!$A:$CR,96,0)</f>
        <v>1</v>
      </c>
    </row>
    <row r="56" spans="1:22">
      <c r="A56" s="37" t="s">
        <v>68</v>
      </c>
      <c r="B56" s="5" t="s">
        <v>69</v>
      </c>
      <c r="C56" s="5" t="s">
        <v>70</v>
      </c>
      <c r="D56" s="87">
        <f t="shared" si="2"/>
        <v>8.5347306058138864E-4</v>
      </c>
      <c r="E56" s="97">
        <f>F56*K56</f>
        <v>447384314.74687999</v>
      </c>
      <c r="F56" s="98">
        <v>1.14527E-2</v>
      </c>
      <c r="G56" s="97"/>
      <c r="H56" s="97"/>
      <c r="I56" s="97"/>
      <c r="J56" s="97"/>
      <c r="K56" s="97">
        <v>39063654400</v>
      </c>
      <c r="L56" s="245" t="str">
        <f>VLOOKUP($A56,'Country characteristics'!$A:$CQ,28,0)</f>
        <v>Middle East &amp; North Africa</v>
      </c>
      <c r="M56" s="245" t="str">
        <f>VLOOKUP($A56,'Country characteristics'!$A:$CQ,87,0)</f>
        <v>Asia</v>
      </c>
      <c r="N56" s="245">
        <f>VLOOKUP($A56,'Country characteristics'!$A:$CQ,92,0)</f>
        <v>0</v>
      </c>
      <c r="O56" s="245">
        <f>VLOOKUP($A56,'Country characteristics'!$A:$CQ,91,0)</f>
        <v>0</v>
      </c>
      <c r="P56" s="245">
        <f>VLOOKUP($A56,'Country characteristics'!$A:$CQ,88,0)</f>
        <v>0</v>
      </c>
      <c r="Q56" s="245">
        <f>VLOOKUP($A56,'Country characteristics'!$A:$CQ,93,0)</f>
        <v>0</v>
      </c>
      <c r="R56" s="245">
        <f>VLOOKUP($A56,'Country characteristics'!$A:$CQ,89,0)</f>
        <v>0</v>
      </c>
      <c r="S56" s="245">
        <f>VLOOKUP($A56,'Country characteristics'!$A:$CQ,90,0)</f>
        <v>0</v>
      </c>
      <c r="T56" s="245">
        <f>VLOOKUP($A56,'Country characteristics'!$A:$CQ,94,0)</f>
        <v>0</v>
      </c>
      <c r="U56" s="245">
        <f>VLOOKUP($A56,'Country characteristics'!$A:$CQ,95,0)</f>
        <v>0</v>
      </c>
      <c r="V56" s="245">
        <f>VLOOKUP($A56,'Country characteristics'!$A:$CR,96,0)</f>
        <v>0</v>
      </c>
    </row>
    <row r="57" spans="1:22">
      <c r="A57" s="37" t="s">
        <v>176</v>
      </c>
      <c r="B57" s="5" t="s">
        <v>177</v>
      </c>
      <c r="C57" s="5" t="s">
        <v>178</v>
      </c>
      <c r="D57" s="87">
        <f t="shared" si="2"/>
        <v>7.5996031700542187E-4</v>
      </c>
      <c r="E57" s="88">
        <f>G57</f>
        <v>398365620.85121602</v>
      </c>
      <c r="F57" s="91"/>
      <c r="G57" s="92">
        <v>398365620.85121602</v>
      </c>
      <c r="H57" s="96">
        <v>312358592</v>
      </c>
      <c r="I57" s="96">
        <v>81725009819.324402</v>
      </c>
      <c r="J57" s="96">
        <v>4596304896</v>
      </c>
      <c r="K57" s="96">
        <v>29774809088</v>
      </c>
      <c r="L57" s="245" t="str">
        <f>VLOOKUP($A57,'Country characteristics'!$A:$CQ,28,0)</f>
        <v>Europe &amp; Central Asia</v>
      </c>
      <c r="M57" s="245" t="str">
        <f>VLOOKUP($A57,'Country characteristics'!$A:$CQ,87,0)</f>
        <v>Europe</v>
      </c>
      <c r="N57" s="245">
        <f>VLOOKUP($A57,'Country characteristics'!$A:$CQ,92,0)</f>
        <v>0</v>
      </c>
      <c r="O57" s="245">
        <f>VLOOKUP($A57,'Country characteristics'!$A:$CQ,91,0)</f>
        <v>1</v>
      </c>
      <c r="P57" s="245">
        <f>VLOOKUP($A57,'Country characteristics'!$A:$CQ,88,0)</f>
        <v>0</v>
      </c>
      <c r="Q57" s="245">
        <f>VLOOKUP($A57,'Country characteristics'!$A:$CQ,93,0)</f>
        <v>0</v>
      </c>
      <c r="R57" s="245">
        <f>VLOOKUP($A57,'Country characteristics'!$A:$CQ,89,0)</f>
        <v>0</v>
      </c>
      <c r="S57" s="245">
        <f>VLOOKUP($A57,'Country characteristics'!$A:$CQ,90,0)</f>
        <v>0</v>
      </c>
      <c r="T57" s="245">
        <f>VLOOKUP($A57,'Country characteristics'!$A:$CQ,94,0)</f>
        <v>0</v>
      </c>
      <c r="U57" s="245">
        <f>VLOOKUP($A57,'Country characteristics'!$A:$CQ,95,0)</f>
        <v>0</v>
      </c>
      <c r="V57" s="245">
        <f>VLOOKUP($A57,'Country characteristics'!$A:$CR,96,0)</f>
        <v>0</v>
      </c>
    </row>
    <row r="58" spans="1:22">
      <c r="A58" s="37" t="s">
        <v>80</v>
      </c>
      <c r="B58" s="5" t="s">
        <v>81</v>
      </c>
      <c r="C58" s="5" t="s">
        <v>82</v>
      </c>
      <c r="D58" s="87">
        <f t="shared" si="2"/>
        <v>7.5040191328058792E-4</v>
      </c>
      <c r="E58" s="101">
        <f>F58*H58</f>
        <v>393355175.76745921</v>
      </c>
      <c r="F58" s="102">
        <v>1.0257543</v>
      </c>
      <c r="G58" s="101"/>
      <c r="H58" s="101">
        <v>383478944</v>
      </c>
      <c r="I58" s="96"/>
      <c r="J58" s="96"/>
      <c r="K58" s="96">
        <v>6604179456</v>
      </c>
      <c r="L58" s="245" t="str">
        <f>VLOOKUP($A58,'Country characteristics'!$A:$CQ,28,0)</f>
        <v>Sub-Saharan Africa</v>
      </c>
      <c r="M58" s="245" t="str">
        <f>VLOOKUP($A58,'Country characteristics'!$A:$CQ,87,0)</f>
        <v>Africa</v>
      </c>
      <c r="N58" s="245">
        <f>VLOOKUP($A58,'Country characteristics'!$A:$CQ,92,0)</f>
        <v>0</v>
      </c>
      <c r="O58" s="245">
        <f>VLOOKUP($A58,'Country characteristics'!$A:$CQ,91,0)</f>
        <v>0</v>
      </c>
      <c r="P58" s="245">
        <f>VLOOKUP($A58,'Country characteristics'!$A:$CQ,88,0)</f>
        <v>0</v>
      </c>
      <c r="Q58" s="245">
        <f>VLOOKUP($A58,'Country characteristics'!$A:$CQ,93,0)</f>
        <v>0</v>
      </c>
      <c r="R58" s="245">
        <f>VLOOKUP($A58,'Country characteristics'!$A:$CQ,89,0)</f>
        <v>1</v>
      </c>
      <c r="S58" s="245">
        <f>VLOOKUP($A58,'Country characteristics'!$A:$CQ,90,0)</f>
        <v>1</v>
      </c>
      <c r="T58" s="245">
        <f>VLOOKUP($A58,'Country characteristics'!$A:$CQ,94,0)</f>
        <v>0</v>
      </c>
      <c r="U58" s="245">
        <f>VLOOKUP($A58,'Country characteristics'!$A:$CQ,95,0)</f>
        <v>0</v>
      </c>
      <c r="V58" s="245">
        <f>VLOOKUP($A58,'Country characteristics'!$A:$CR,96,0)</f>
        <v>0</v>
      </c>
    </row>
    <row r="59" spans="1:22">
      <c r="A59" s="37" t="s">
        <v>203</v>
      </c>
      <c r="B59" s="5" t="s">
        <v>204</v>
      </c>
      <c r="C59" s="5" t="s">
        <v>205</v>
      </c>
      <c r="D59" s="87">
        <f t="shared" si="2"/>
        <v>6.9217988044243035E-4</v>
      </c>
      <c r="E59" s="88">
        <f>G59</f>
        <v>362835613.44322401</v>
      </c>
      <c r="F59" s="91"/>
      <c r="G59" s="92">
        <v>362835613.44322401</v>
      </c>
      <c r="H59" s="96">
        <v>414309152</v>
      </c>
      <c r="I59" s="96">
        <v>39228845000</v>
      </c>
      <c r="J59" s="96">
        <v>16292204544</v>
      </c>
      <c r="K59" s="96">
        <v>6283591680</v>
      </c>
      <c r="L59" s="245" t="str">
        <f>VLOOKUP($A59,'Country characteristics'!$A:$CQ,28,0)</f>
        <v>Europe &amp; Central Asia</v>
      </c>
      <c r="M59" s="245" t="str">
        <f>VLOOKUP($A59,'Country characteristics'!$A:$CQ,87,0)</f>
        <v>Europe</v>
      </c>
      <c r="N59" s="245">
        <f>VLOOKUP($A59,'Country characteristics'!$A:$CQ,92,0)</f>
        <v>1</v>
      </c>
      <c r="O59" s="245">
        <f>VLOOKUP($A59,'Country characteristics'!$A:$CQ,91,0)</f>
        <v>1</v>
      </c>
      <c r="P59" s="245">
        <f>VLOOKUP($A59,'Country characteristics'!$A:$CQ,88,0)</f>
        <v>0</v>
      </c>
      <c r="Q59" s="245">
        <f>VLOOKUP($A59,'Country characteristics'!$A:$CQ,93,0)</f>
        <v>0</v>
      </c>
      <c r="R59" s="245">
        <f>VLOOKUP($A59,'Country characteristics'!$A:$CQ,89,0)</f>
        <v>0</v>
      </c>
      <c r="S59" s="245">
        <f>VLOOKUP($A59,'Country characteristics'!$A:$CQ,90,0)</f>
        <v>0</v>
      </c>
      <c r="T59" s="245">
        <f>VLOOKUP($A59,'Country characteristics'!$A:$CQ,94,0)</f>
        <v>0</v>
      </c>
      <c r="U59" s="245">
        <f>VLOOKUP($A59,'Country characteristics'!$A:$CQ,95,0)</f>
        <v>0</v>
      </c>
      <c r="V59" s="245">
        <f>VLOOKUP($A59,'Country characteristics'!$A:$CR,96,0)</f>
        <v>0</v>
      </c>
    </row>
    <row r="60" spans="1:22">
      <c r="A60" s="37" t="s">
        <v>269</v>
      </c>
      <c r="B60" s="5" t="s">
        <v>270</v>
      </c>
      <c r="C60" s="5" t="s">
        <v>271</v>
      </c>
      <c r="D60" s="87">
        <f t="shared" si="2"/>
        <v>5.983923449884394E-4</v>
      </c>
      <c r="E60" s="88">
        <f>G60</f>
        <v>313672875.66178799</v>
      </c>
      <c r="F60" s="91"/>
      <c r="G60" s="92">
        <v>313672875.66178799</v>
      </c>
      <c r="H60" s="96">
        <v>324983520</v>
      </c>
      <c r="I60" s="96">
        <v>849500690000</v>
      </c>
      <c r="J60" s="96">
        <v>365200048128</v>
      </c>
      <c r="K60" s="96">
        <v>342525378560</v>
      </c>
      <c r="L60" s="245" t="str">
        <f>VLOOKUP($A60,'Country characteristics'!$A:$CQ,28,0)</f>
        <v>Europe &amp; Central Asia</v>
      </c>
      <c r="M60" s="245" t="str">
        <f>VLOOKUP($A60,'Country characteristics'!$A:$CQ,87,0)</f>
        <v>Europe</v>
      </c>
      <c r="N60" s="245">
        <f>VLOOKUP($A60,'Country characteristics'!$A:$CQ,92,0)</f>
        <v>1</v>
      </c>
      <c r="O60" s="245">
        <f>VLOOKUP($A60,'Country characteristics'!$A:$CQ,91,0)</f>
        <v>1</v>
      </c>
      <c r="P60" s="245">
        <f>VLOOKUP($A60,'Country characteristics'!$A:$CQ,88,0)</f>
        <v>0</v>
      </c>
      <c r="Q60" s="245">
        <f>VLOOKUP($A60,'Country characteristics'!$A:$CQ,93,0)</f>
        <v>0</v>
      </c>
      <c r="R60" s="245">
        <f>VLOOKUP($A60,'Country characteristics'!$A:$CQ,89,0)</f>
        <v>0</v>
      </c>
      <c r="S60" s="245">
        <f>VLOOKUP($A60,'Country characteristics'!$A:$CQ,90,0)</f>
        <v>0</v>
      </c>
      <c r="T60" s="245">
        <f>VLOOKUP($A60,'Country characteristics'!$A:$CQ,94,0)</f>
        <v>0</v>
      </c>
      <c r="U60" s="245">
        <f>VLOOKUP($A60,'Country characteristics'!$A:$CQ,95,0)</f>
        <v>0</v>
      </c>
      <c r="V60" s="245">
        <f>VLOOKUP($A60,'Country characteristics'!$A:$CR,96,0)</f>
        <v>0</v>
      </c>
    </row>
    <row r="61" spans="1:22">
      <c r="A61" s="37" t="s">
        <v>143</v>
      </c>
      <c r="B61" s="5" t="s">
        <v>144</v>
      </c>
      <c r="C61" s="5" t="s">
        <v>145</v>
      </c>
      <c r="D61" s="87">
        <f t="shared" si="2"/>
        <v>5.6800540869729628E-4</v>
      </c>
      <c r="E61" s="88">
        <f>G61</f>
        <v>297744266.66666698</v>
      </c>
      <c r="F61" s="91"/>
      <c r="G61" s="92">
        <v>297744266.66666698</v>
      </c>
      <c r="H61" s="96">
        <v>679395200</v>
      </c>
      <c r="I61" s="96">
        <v>1047694858282.15</v>
      </c>
      <c r="J61" s="96">
        <v>223789137920</v>
      </c>
      <c r="K61" s="96">
        <v>19236214784</v>
      </c>
      <c r="L61" s="245" t="str">
        <f>VLOOKUP($A61,'Country characteristics'!$A:$CQ,28,0)</f>
        <v>Middle East &amp; North Africa</v>
      </c>
      <c r="M61" s="245" t="str">
        <f>VLOOKUP($A61,'Country characteristics'!$A:$CQ,87,0)</f>
        <v>Asia</v>
      </c>
      <c r="N61" s="245">
        <f>VLOOKUP($A61,'Country characteristics'!$A:$CQ,92,0)</f>
        <v>0</v>
      </c>
      <c r="O61" s="245">
        <f>VLOOKUP($A61,'Country characteristics'!$A:$CQ,91,0)</f>
        <v>0</v>
      </c>
      <c r="P61" s="245">
        <f>VLOOKUP($A61,'Country characteristics'!$A:$CQ,88,0)</f>
        <v>0</v>
      </c>
      <c r="Q61" s="245">
        <f>VLOOKUP($A61,'Country characteristics'!$A:$CQ,93,0)</f>
        <v>1</v>
      </c>
      <c r="R61" s="245">
        <f>VLOOKUP($A61,'Country characteristics'!$A:$CQ,89,0)</f>
        <v>0</v>
      </c>
      <c r="S61" s="245">
        <f>VLOOKUP($A61,'Country characteristics'!$A:$CQ,90,0)</f>
        <v>1</v>
      </c>
      <c r="T61" s="245">
        <f>VLOOKUP($A61,'Country characteristics'!$A:$CQ,94,0)</f>
        <v>0</v>
      </c>
      <c r="U61" s="245">
        <f>VLOOKUP($A61,'Country characteristics'!$A:$CQ,95,0)</f>
        <v>0</v>
      </c>
      <c r="V61" s="245">
        <f>VLOOKUP($A61,'Country characteristics'!$A:$CR,96,0)</f>
        <v>0</v>
      </c>
    </row>
    <row r="62" spans="1:22">
      <c r="A62" s="37" t="s">
        <v>188</v>
      </c>
      <c r="B62" s="5" t="s">
        <v>189</v>
      </c>
      <c r="C62" s="5" t="s">
        <v>190</v>
      </c>
      <c r="D62" s="87">
        <f t="shared" si="2"/>
        <v>5.3247361187515319E-4</v>
      </c>
      <c r="E62" s="88">
        <f>G62</f>
        <v>279118759.53915298</v>
      </c>
      <c r="F62" s="91"/>
      <c r="G62" s="92">
        <v>279118759.53915298</v>
      </c>
      <c r="H62" s="96">
        <v>237265424</v>
      </c>
      <c r="I62" s="96">
        <v>176464706656.276</v>
      </c>
      <c r="J62" s="96">
        <v>16088559616</v>
      </c>
      <c r="K62" s="96">
        <v>65059184640</v>
      </c>
      <c r="L62" s="245" t="str">
        <f>VLOOKUP($A62,'Country characteristics'!$A:$CQ,28,0)</f>
        <v>East Asia &amp; Pacific</v>
      </c>
      <c r="M62" s="245" t="str">
        <f>VLOOKUP($A62,'Country characteristics'!$A:$CQ,87,0)</f>
        <v>Asia</v>
      </c>
      <c r="N62" s="245">
        <f>VLOOKUP($A62,'Country characteristics'!$A:$CQ,92,0)</f>
        <v>0</v>
      </c>
      <c r="O62" s="245">
        <f>VLOOKUP($A62,'Country characteristics'!$A:$CQ,91,0)</f>
        <v>0</v>
      </c>
      <c r="P62" s="245">
        <f>VLOOKUP($A62,'Country characteristics'!$A:$CQ,88,0)</f>
        <v>0</v>
      </c>
      <c r="Q62" s="245">
        <f>VLOOKUP($A62,'Country characteristics'!$A:$CQ,93,0)</f>
        <v>0</v>
      </c>
      <c r="R62" s="245">
        <f>VLOOKUP($A62,'Country characteristics'!$A:$CQ,89,0)</f>
        <v>1</v>
      </c>
      <c r="S62" s="245">
        <f>VLOOKUP($A62,'Country characteristics'!$A:$CQ,90,0)</f>
        <v>1</v>
      </c>
      <c r="T62" s="245">
        <f>VLOOKUP($A62,'Country characteristics'!$A:$CQ,94,0)</f>
        <v>0</v>
      </c>
      <c r="U62" s="245">
        <f>VLOOKUP($A62,'Country characteristics'!$A:$CQ,95,0)</f>
        <v>0</v>
      </c>
      <c r="V62" s="245">
        <f>VLOOKUP($A62,'Country characteristics'!$A:$CR,96,0)</f>
        <v>0</v>
      </c>
    </row>
    <row r="63" spans="1:22">
      <c r="A63" s="37" t="s">
        <v>77</v>
      </c>
      <c r="B63" s="5" t="s">
        <v>78</v>
      </c>
      <c r="C63" s="5" t="s">
        <v>79</v>
      </c>
      <c r="D63" s="87">
        <f t="shared" si="2"/>
        <v>4.9951597796405367E-4</v>
      </c>
      <c r="E63" s="101">
        <f>F63*H63</f>
        <v>261842609.7179136</v>
      </c>
      <c r="F63" s="102">
        <v>1.0257543</v>
      </c>
      <c r="G63" s="101"/>
      <c r="H63" s="101">
        <v>255268352</v>
      </c>
      <c r="I63" s="96"/>
      <c r="J63" s="96"/>
      <c r="K63" s="96">
        <v>730528128</v>
      </c>
      <c r="L63" s="245" t="str">
        <f>VLOOKUP($A63,'Country characteristics'!$A:$CQ,28,0)</f>
        <v>Middle East &amp; North Africa</v>
      </c>
      <c r="M63" s="245" t="str">
        <f>VLOOKUP($A63,'Country characteristics'!$A:$CQ,87,0)</f>
        <v>Africa</v>
      </c>
      <c r="N63" s="245">
        <f>VLOOKUP($A63,'Country characteristics'!$A:$CQ,92,0)</f>
        <v>0</v>
      </c>
      <c r="O63" s="245">
        <f>VLOOKUP($A63,'Country characteristics'!$A:$CQ,91,0)</f>
        <v>0</v>
      </c>
      <c r="P63" s="245">
        <f>VLOOKUP($A63,'Country characteristics'!$A:$CQ,88,0)</f>
        <v>0</v>
      </c>
      <c r="Q63" s="245">
        <f>VLOOKUP($A63,'Country characteristics'!$A:$CQ,93,0)</f>
        <v>0</v>
      </c>
      <c r="R63" s="245">
        <f>VLOOKUP($A63,'Country characteristics'!$A:$CQ,89,0)</f>
        <v>1</v>
      </c>
      <c r="S63" s="245">
        <f>VLOOKUP($A63,'Country characteristics'!$A:$CQ,90,0)</f>
        <v>1</v>
      </c>
      <c r="T63" s="245">
        <f>VLOOKUP($A63,'Country characteristics'!$A:$CQ,94,0)</f>
        <v>0</v>
      </c>
      <c r="U63" s="245">
        <f>VLOOKUP($A63,'Country characteristics'!$A:$CQ,95,0)</f>
        <v>0</v>
      </c>
      <c r="V63" s="245">
        <f>VLOOKUP($A63,'Country characteristics'!$A:$CR,96,0)</f>
        <v>0</v>
      </c>
    </row>
    <row r="64" spans="1:22">
      <c r="A64" s="37" t="s">
        <v>254</v>
      </c>
      <c r="B64" s="5" t="s">
        <v>255</v>
      </c>
      <c r="C64" s="5" t="s">
        <v>256</v>
      </c>
      <c r="D64" s="87">
        <f t="shared" si="2"/>
        <v>4.7138089838292115E-4</v>
      </c>
      <c r="E64" s="88">
        <f>G64</f>
        <v>247094407.48388001</v>
      </c>
      <c r="F64" s="91"/>
      <c r="G64" s="92">
        <v>247094407.48388001</v>
      </c>
      <c r="H64" s="96">
        <v>214947568</v>
      </c>
      <c r="I64" s="96">
        <v>366627756264.89801</v>
      </c>
      <c r="J64" s="96">
        <v>167965147136</v>
      </c>
      <c r="K64" s="96">
        <v>82336391168</v>
      </c>
      <c r="L64" s="245" t="str">
        <f>VLOOKUP($A64,'Country characteristics'!$A:$CQ,28,0)</f>
        <v>Latin America &amp; Caribbean</v>
      </c>
      <c r="M64" s="245" t="str">
        <f>VLOOKUP($A64,'Country characteristics'!$A:$CQ,87,0)</f>
        <v>Latin America and the Caribbean</v>
      </c>
      <c r="N64" s="245">
        <f>VLOOKUP($A64,'Country characteristics'!$A:$CQ,92,0)</f>
        <v>1</v>
      </c>
      <c r="O64" s="245">
        <f>VLOOKUP($A64,'Country characteristics'!$A:$CQ,91,0)</f>
        <v>0</v>
      </c>
      <c r="P64" s="245">
        <f>VLOOKUP($A64,'Country characteristics'!$A:$CQ,88,0)</f>
        <v>0</v>
      </c>
      <c r="Q64" s="245">
        <f>VLOOKUP($A64,'Country characteristics'!$A:$CQ,93,0)</f>
        <v>0</v>
      </c>
      <c r="R64" s="245">
        <f>VLOOKUP($A64,'Country characteristics'!$A:$CQ,89,0)</f>
        <v>0</v>
      </c>
      <c r="S64" s="245">
        <f>VLOOKUP($A64,'Country characteristics'!$A:$CQ,90,0)</f>
        <v>1</v>
      </c>
      <c r="T64" s="245">
        <f>VLOOKUP($A64,'Country characteristics'!$A:$CQ,94,0)</f>
        <v>1</v>
      </c>
      <c r="U64" s="245">
        <f>VLOOKUP($A64,'Country characteristics'!$A:$CQ,95,0)</f>
        <v>0</v>
      </c>
      <c r="V64" s="245">
        <f>VLOOKUP($A64,'Country characteristics'!$A:$CR,96,0)</f>
        <v>0</v>
      </c>
    </row>
    <row r="65" spans="1:22">
      <c r="A65" s="37" t="s">
        <v>125</v>
      </c>
      <c r="B65" s="5" t="s">
        <v>126</v>
      </c>
      <c r="C65" s="5" t="s">
        <v>127</v>
      </c>
      <c r="D65" s="87">
        <f t="shared" si="2"/>
        <v>4.6193321272835222E-4</v>
      </c>
      <c r="E65" s="88">
        <f>G65</f>
        <v>242142000</v>
      </c>
      <c r="F65" s="91"/>
      <c r="G65" s="92">
        <v>242142000</v>
      </c>
      <c r="H65" s="96">
        <v>263196000</v>
      </c>
      <c r="I65" s="96">
        <v>12065239150.349501</v>
      </c>
      <c r="J65" s="96"/>
      <c r="K65" s="96">
        <v>11720214528</v>
      </c>
      <c r="L65" s="245" t="str">
        <f>VLOOKUP($A65,'Country characteristics'!$A:$CQ,28,0)</f>
        <v>South Asia</v>
      </c>
      <c r="M65" s="245" t="str">
        <f>VLOOKUP($A65,'Country characteristics'!$A:$CQ,87,0)</f>
        <v>Asia</v>
      </c>
      <c r="N65" s="245">
        <f>VLOOKUP($A65,'Country characteristics'!$A:$CQ,92,0)</f>
        <v>0</v>
      </c>
      <c r="O65" s="245">
        <f>VLOOKUP($A65,'Country characteristics'!$A:$CQ,91,0)</f>
        <v>0</v>
      </c>
      <c r="P65" s="245">
        <f>VLOOKUP($A65,'Country characteristics'!$A:$CQ,88,0)</f>
        <v>0</v>
      </c>
      <c r="Q65" s="245">
        <f>VLOOKUP($A65,'Country characteristics'!$A:$CQ,93,0)</f>
        <v>0</v>
      </c>
      <c r="R65" s="245">
        <f>VLOOKUP($A65,'Country characteristics'!$A:$CQ,89,0)</f>
        <v>1</v>
      </c>
      <c r="S65" s="245">
        <f>VLOOKUP($A65,'Country characteristics'!$A:$CQ,90,0)</f>
        <v>1</v>
      </c>
      <c r="T65" s="245">
        <f>VLOOKUP($A65,'Country characteristics'!$A:$CQ,94,0)</f>
        <v>0</v>
      </c>
      <c r="U65" s="245">
        <f>VLOOKUP($A65,'Country characteristics'!$A:$CQ,95,0)</f>
        <v>0</v>
      </c>
      <c r="V65" s="245">
        <f>VLOOKUP($A65,'Country characteristics'!$A:$CR,96,0)</f>
        <v>0</v>
      </c>
    </row>
    <row r="66" spans="1:22">
      <c r="A66" s="37" t="s">
        <v>128</v>
      </c>
      <c r="B66" s="5" t="s">
        <v>129</v>
      </c>
      <c r="C66" s="5" t="s">
        <v>130</v>
      </c>
      <c r="D66" s="87">
        <f t="shared" si="2"/>
        <v>4.2447549054034305E-4</v>
      </c>
      <c r="E66" s="88">
        <f>G66</f>
        <v>222506936.93000001</v>
      </c>
      <c r="F66" s="91"/>
      <c r="G66" s="92">
        <v>222506936.93000001</v>
      </c>
      <c r="H66" s="96">
        <v>171628784</v>
      </c>
      <c r="I66" s="96">
        <v>14218775407.139999</v>
      </c>
      <c r="J66" s="96">
        <v>619841978368</v>
      </c>
      <c r="K66" s="96">
        <v>535303782400</v>
      </c>
      <c r="L66" s="245" t="str">
        <f>VLOOKUP($A66,'Country characteristics'!$A:$CQ,28,0)</f>
        <v>North America</v>
      </c>
      <c r="M66" s="245" t="str">
        <f>VLOOKUP($A66,'Country characteristics'!$A:$CQ,87,0)</f>
        <v>North America</v>
      </c>
      <c r="N66" s="245">
        <f>VLOOKUP($A66,'Country characteristics'!$A:$CQ,92,0)</f>
        <v>0</v>
      </c>
      <c r="O66" s="245">
        <f>VLOOKUP($A66,'Country characteristics'!$A:$CQ,91,0)</f>
        <v>0</v>
      </c>
      <c r="P66" s="245">
        <f>VLOOKUP($A66,'Country characteristics'!$A:$CQ,88,0)</f>
        <v>0</v>
      </c>
      <c r="Q66" s="245">
        <f>VLOOKUP($A66,'Country characteristics'!$A:$CQ,93,0)</f>
        <v>0</v>
      </c>
      <c r="R66" s="245">
        <f>VLOOKUP($A66,'Country characteristics'!$A:$CQ,89,0)</f>
        <v>0</v>
      </c>
      <c r="S66" s="245">
        <f>VLOOKUP($A66,'Country characteristics'!$A:$CQ,90,0)</f>
        <v>0</v>
      </c>
      <c r="T66" s="245">
        <f>VLOOKUP($A66,'Country characteristics'!$A:$CQ,94,0)</f>
        <v>0</v>
      </c>
      <c r="U66" s="245">
        <f>VLOOKUP($A66,'Country characteristics'!$A:$CQ,95,0)</f>
        <v>1</v>
      </c>
      <c r="V66" s="245">
        <f>VLOOKUP($A66,'Country characteristics'!$A:$CR,96,0)</f>
        <v>0</v>
      </c>
    </row>
    <row r="67" spans="1:22">
      <c r="A67" s="37" t="s">
        <v>119</v>
      </c>
      <c r="B67" s="5" t="s">
        <v>120</v>
      </c>
      <c r="C67" s="5" t="s">
        <v>121</v>
      </c>
      <c r="D67" s="87">
        <f t="shared" ref="D67:D98" si="5">E67/SUM($E$3:$E$135,$E$138)</f>
        <v>3.8734993015494845E-4</v>
      </c>
      <c r="E67" s="97">
        <f>F67*K67</f>
        <v>203045990.63920638</v>
      </c>
      <c r="F67" s="98">
        <v>1.14527E-2</v>
      </c>
      <c r="G67" s="97"/>
      <c r="H67" s="97"/>
      <c r="I67" s="97"/>
      <c r="J67" s="97"/>
      <c r="K67" s="97">
        <v>17729093632</v>
      </c>
      <c r="L67" s="245" t="str">
        <f>VLOOKUP($A67,'Country characteristics'!$A:$CQ,28,0)</f>
        <v>East Asia &amp; Pacific</v>
      </c>
      <c r="M67" s="245" t="str">
        <f>VLOOKUP($A67,'Country characteristics'!$A:$CQ,87,0)</f>
        <v>Asia</v>
      </c>
      <c r="N67" s="245">
        <f>VLOOKUP($A67,'Country characteristics'!$A:$CQ,92,0)</f>
        <v>0</v>
      </c>
      <c r="O67" s="245">
        <f>VLOOKUP($A67,'Country characteristics'!$A:$CQ,91,0)</f>
        <v>0</v>
      </c>
      <c r="P67" s="245">
        <f>VLOOKUP($A67,'Country characteristics'!$A:$CQ,88,0)</f>
        <v>0</v>
      </c>
      <c r="Q67" s="245">
        <f>VLOOKUP($A67,'Country characteristics'!$A:$CQ,93,0)</f>
        <v>0</v>
      </c>
      <c r="R67" s="245">
        <f>VLOOKUP($A67,'Country characteristics'!$A:$CQ,89,0)</f>
        <v>0</v>
      </c>
      <c r="S67" s="245">
        <f>VLOOKUP($A67,'Country characteristics'!$A:$CQ,90,0)</f>
        <v>1</v>
      </c>
      <c r="T67" s="245">
        <f>VLOOKUP($A67,'Country characteristics'!$A:$CQ,94,0)</f>
        <v>0</v>
      </c>
      <c r="U67" s="245">
        <f>VLOOKUP($A67,'Country characteristics'!$A:$CQ,95,0)</f>
        <v>0</v>
      </c>
      <c r="V67" s="245">
        <f>VLOOKUP($A67,'Country characteristics'!$A:$CR,96,0)</f>
        <v>0</v>
      </c>
    </row>
    <row r="68" spans="1:22">
      <c r="A68" s="37" t="s">
        <v>323</v>
      </c>
      <c r="B68" s="5" t="s">
        <v>324</v>
      </c>
      <c r="C68" s="5" t="s">
        <v>325</v>
      </c>
      <c r="D68" s="87">
        <f t="shared" si="5"/>
        <v>3.516542773760681E-4</v>
      </c>
      <c r="E68" s="88">
        <f>G68</f>
        <v>184334591.42170399</v>
      </c>
      <c r="F68" s="91"/>
      <c r="G68" s="92">
        <v>184334591.42170399</v>
      </c>
      <c r="H68" s="96">
        <v>138582736</v>
      </c>
      <c r="I68" s="96">
        <v>43724996650</v>
      </c>
      <c r="J68" s="96">
        <v>17018501120</v>
      </c>
      <c r="K68" s="96">
        <v>10542845952</v>
      </c>
      <c r="L68" s="245" t="str">
        <f>VLOOKUP($A68,'Country characteristics'!$A:$CQ,28,0)</f>
        <v>Europe &amp; Central Asia</v>
      </c>
      <c r="M68" s="245" t="str">
        <f>VLOOKUP($A68,'Country characteristics'!$A:$CQ,87,0)</f>
        <v>Europe</v>
      </c>
      <c r="N68" s="245">
        <f>VLOOKUP($A68,'Country characteristics'!$A:$CQ,92,0)</f>
        <v>1</v>
      </c>
      <c r="O68" s="245">
        <f>VLOOKUP($A68,'Country characteristics'!$A:$CQ,91,0)</f>
        <v>1</v>
      </c>
      <c r="P68" s="245">
        <f>VLOOKUP($A68,'Country characteristics'!$A:$CQ,88,0)</f>
        <v>0</v>
      </c>
      <c r="Q68" s="245">
        <f>VLOOKUP($A68,'Country characteristics'!$A:$CQ,93,0)</f>
        <v>0</v>
      </c>
      <c r="R68" s="245">
        <f>VLOOKUP($A68,'Country characteristics'!$A:$CQ,89,0)</f>
        <v>0</v>
      </c>
      <c r="S68" s="245">
        <f>VLOOKUP($A68,'Country characteristics'!$A:$CQ,90,0)</f>
        <v>0</v>
      </c>
      <c r="T68" s="245">
        <f>VLOOKUP($A68,'Country characteristics'!$A:$CQ,94,0)</f>
        <v>0</v>
      </c>
      <c r="U68" s="245">
        <f>VLOOKUP($A68,'Country characteristics'!$A:$CQ,95,0)</f>
        <v>0</v>
      </c>
      <c r="V68" s="245">
        <f>VLOOKUP($A68,'Country characteristics'!$A:$CR,96,0)</f>
        <v>0</v>
      </c>
    </row>
    <row r="69" spans="1:22">
      <c r="A69" s="37" t="s">
        <v>320</v>
      </c>
      <c r="B69" s="5" t="s">
        <v>321</v>
      </c>
      <c r="C69" s="5" t="s">
        <v>322</v>
      </c>
      <c r="D69" s="87">
        <f t="shared" si="5"/>
        <v>3.3032846984440618E-4</v>
      </c>
      <c r="E69" s="88">
        <f>G69</f>
        <v>173155759.62298599</v>
      </c>
      <c r="F69" s="91"/>
      <c r="G69" s="92">
        <v>173155759.62298599</v>
      </c>
      <c r="H69" s="96">
        <v>151576688</v>
      </c>
      <c r="I69" s="96">
        <v>97349382775</v>
      </c>
      <c r="J69" s="96">
        <v>38988394496</v>
      </c>
      <c r="K69" s="96">
        <v>30834034688</v>
      </c>
      <c r="L69" s="245" t="str">
        <f>VLOOKUP($A69,'Country characteristics'!$A:$CQ,28,0)</f>
        <v>Europe &amp; Central Asia</v>
      </c>
      <c r="M69" s="245" t="str">
        <f>VLOOKUP($A69,'Country characteristics'!$A:$CQ,87,0)</f>
        <v>Europe</v>
      </c>
      <c r="N69" s="245">
        <f>VLOOKUP($A69,'Country characteristics'!$A:$CQ,92,0)</f>
        <v>1</v>
      </c>
      <c r="O69" s="245">
        <f>VLOOKUP($A69,'Country characteristics'!$A:$CQ,91,0)</f>
        <v>1</v>
      </c>
      <c r="P69" s="245">
        <f>VLOOKUP($A69,'Country characteristics'!$A:$CQ,88,0)</f>
        <v>0</v>
      </c>
      <c r="Q69" s="245">
        <f>VLOOKUP($A69,'Country characteristics'!$A:$CQ,93,0)</f>
        <v>0</v>
      </c>
      <c r="R69" s="245">
        <f>VLOOKUP($A69,'Country characteristics'!$A:$CQ,89,0)</f>
        <v>0</v>
      </c>
      <c r="S69" s="245">
        <f>VLOOKUP($A69,'Country characteristics'!$A:$CQ,90,0)</f>
        <v>0</v>
      </c>
      <c r="T69" s="245">
        <f>VLOOKUP($A69,'Country characteristics'!$A:$CQ,94,0)</f>
        <v>0</v>
      </c>
      <c r="U69" s="245">
        <f>VLOOKUP($A69,'Country characteristics'!$A:$CQ,95,0)</f>
        <v>0</v>
      </c>
      <c r="V69" s="245">
        <f>VLOOKUP($A69,'Country characteristics'!$A:$CR,96,0)</f>
        <v>0</v>
      </c>
    </row>
    <row r="70" spans="1:22">
      <c r="A70" s="37" t="s">
        <v>155</v>
      </c>
      <c r="B70" s="5" t="s">
        <v>156</v>
      </c>
      <c r="C70" s="5" t="s">
        <v>157</v>
      </c>
      <c r="D70" s="87">
        <f t="shared" si="5"/>
        <v>3.2334145296110547E-4</v>
      </c>
      <c r="E70" s="97">
        <f>F70*K70</f>
        <v>169493216.65024</v>
      </c>
      <c r="F70" s="98">
        <v>1.14527E-2</v>
      </c>
      <c r="G70" s="97"/>
      <c r="H70" s="97"/>
      <c r="I70" s="97"/>
      <c r="J70" s="97"/>
      <c r="K70" s="97">
        <v>14799411200</v>
      </c>
      <c r="L70" s="245" t="str">
        <f>VLOOKUP($A70,'Country characteristics'!$A:$CQ,28,0)</f>
        <v>East Asia &amp; Pacific</v>
      </c>
      <c r="M70" s="245" t="str">
        <f>VLOOKUP($A70,'Country characteristics'!$A:$CQ,87,0)</f>
        <v>Oceania</v>
      </c>
      <c r="N70" s="245">
        <f>VLOOKUP($A70,'Country characteristics'!$A:$CQ,92,0)</f>
        <v>0</v>
      </c>
      <c r="O70" s="245">
        <f>VLOOKUP($A70,'Country characteristics'!$A:$CQ,91,0)</f>
        <v>0</v>
      </c>
      <c r="P70" s="245">
        <f>VLOOKUP($A70,'Country characteristics'!$A:$CQ,88,0)</f>
        <v>0</v>
      </c>
      <c r="Q70" s="245">
        <f>VLOOKUP($A70,'Country characteristics'!$A:$CQ,93,0)</f>
        <v>0</v>
      </c>
      <c r="R70" s="245">
        <f>VLOOKUP($A70,'Country characteristics'!$A:$CQ,89,0)</f>
        <v>0</v>
      </c>
      <c r="S70" s="245">
        <f>VLOOKUP($A70,'Country characteristics'!$A:$CQ,90,0)</f>
        <v>0</v>
      </c>
      <c r="T70" s="245">
        <f>VLOOKUP($A70,'Country characteristics'!$A:$CQ,94,0)</f>
        <v>0</v>
      </c>
      <c r="U70" s="245">
        <f>VLOOKUP($A70,'Country characteristics'!$A:$CQ,95,0)</f>
        <v>0</v>
      </c>
      <c r="V70" s="245">
        <f>VLOOKUP($A70,'Country characteristics'!$A:$CR,96,0)</f>
        <v>0</v>
      </c>
    </row>
    <row r="71" spans="1:22">
      <c r="A71" s="37" t="s">
        <v>260</v>
      </c>
      <c r="B71" s="5" t="s">
        <v>261</v>
      </c>
      <c r="C71" s="5" t="s">
        <v>262</v>
      </c>
      <c r="D71" s="87">
        <f t="shared" si="5"/>
        <v>3.2090761045525524E-4</v>
      </c>
      <c r="E71" s="88">
        <f>G71</f>
        <v>168217414.27056101</v>
      </c>
      <c r="F71" s="91"/>
      <c r="G71" s="92">
        <v>168217414.27056101</v>
      </c>
      <c r="H71" s="96">
        <v>164435616</v>
      </c>
      <c r="I71" s="96">
        <v>29274735665.7784</v>
      </c>
      <c r="J71" s="96">
        <v>11405130752</v>
      </c>
      <c r="K71" s="96">
        <v>10460864512</v>
      </c>
      <c r="L71" s="245" t="str">
        <f>VLOOKUP($A71,'Country characteristics'!$A:$CQ,28,0)</f>
        <v>Europe &amp; Central Asia</v>
      </c>
      <c r="M71" s="245" t="str">
        <f>VLOOKUP($A71,'Country characteristics'!$A:$CQ,87,0)</f>
        <v>Europe</v>
      </c>
      <c r="N71" s="245">
        <f>VLOOKUP($A71,'Country characteristics'!$A:$CQ,92,0)</f>
        <v>1</v>
      </c>
      <c r="O71" s="245">
        <f>VLOOKUP($A71,'Country characteristics'!$A:$CQ,91,0)</f>
        <v>0</v>
      </c>
      <c r="P71" s="245">
        <f>VLOOKUP($A71,'Country characteristics'!$A:$CQ,88,0)</f>
        <v>0</v>
      </c>
      <c r="Q71" s="245">
        <f>VLOOKUP($A71,'Country characteristics'!$A:$CQ,93,0)</f>
        <v>0</v>
      </c>
      <c r="R71" s="245">
        <f>VLOOKUP($A71,'Country characteristics'!$A:$CQ,89,0)</f>
        <v>0</v>
      </c>
      <c r="S71" s="245">
        <f>VLOOKUP($A71,'Country characteristics'!$A:$CQ,90,0)</f>
        <v>0</v>
      </c>
      <c r="T71" s="245">
        <f>VLOOKUP($A71,'Country characteristics'!$A:$CQ,94,0)</f>
        <v>0</v>
      </c>
      <c r="U71" s="245">
        <f>VLOOKUP($A71,'Country characteristics'!$A:$CQ,95,0)</f>
        <v>0</v>
      </c>
      <c r="V71" s="245">
        <f>VLOOKUP($A71,'Country characteristics'!$A:$CR,96,0)</f>
        <v>0</v>
      </c>
    </row>
    <row r="72" spans="1:22">
      <c r="A72" s="37" t="s">
        <v>113</v>
      </c>
      <c r="B72" s="5" t="s">
        <v>114</v>
      </c>
      <c r="C72" s="5" t="s">
        <v>115</v>
      </c>
      <c r="D72" s="87">
        <f t="shared" si="5"/>
        <v>3.1681907962798815E-4</v>
      </c>
      <c r="E72" s="99">
        <f>F72*I72</f>
        <v>166074236.41649687</v>
      </c>
      <c r="F72" s="100">
        <v>3.604E-3</v>
      </c>
      <c r="G72" s="99"/>
      <c r="H72" s="99"/>
      <c r="I72" s="99">
        <v>46080531747.085701</v>
      </c>
      <c r="J72" s="96"/>
      <c r="K72" s="96">
        <v>3417598208</v>
      </c>
      <c r="L72" s="245" t="str">
        <f>VLOOKUP($A72,'Country characteristics'!$A:$CQ,28,0)</f>
        <v>Sub-Saharan Africa</v>
      </c>
      <c r="M72" s="245" t="str">
        <f>VLOOKUP($A72,'Country characteristics'!$A:$CQ,87,0)</f>
        <v>Africa</v>
      </c>
      <c r="N72" s="245">
        <f>VLOOKUP($A72,'Country characteristics'!$A:$CQ,92,0)</f>
        <v>0</v>
      </c>
      <c r="O72" s="245">
        <f>VLOOKUP($A72,'Country characteristics'!$A:$CQ,91,0)</f>
        <v>0</v>
      </c>
      <c r="P72" s="245">
        <f>VLOOKUP($A72,'Country characteristics'!$A:$CQ,88,0)</f>
        <v>0</v>
      </c>
      <c r="Q72" s="245">
        <f>VLOOKUP($A72,'Country characteristics'!$A:$CQ,93,0)</f>
        <v>0</v>
      </c>
      <c r="R72" s="245">
        <f>VLOOKUP($A72,'Country characteristics'!$A:$CQ,89,0)</f>
        <v>0</v>
      </c>
      <c r="S72" s="245">
        <f>VLOOKUP($A72,'Country characteristics'!$A:$CQ,90,0)</f>
        <v>0</v>
      </c>
      <c r="T72" s="245">
        <f>VLOOKUP($A72,'Country characteristics'!$A:$CQ,94,0)</f>
        <v>0</v>
      </c>
      <c r="U72" s="245">
        <f>VLOOKUP($A72,'Country characteristics'!$A:$CQ,95,0)</f>
        <v>0</v>
      </c>
      <c r="V72" s="245">
        <f>VLOOKUP($A72,'Country characteristics'!$A:$CR,96,0)</f>
        <v>0</v>
      </c>
    </row>
    <row r="73" spans="1:22">
      <c r="A73" s="37" t="s">
        <v>287</v>
      </c>
      <c r="B73" s="5" t="s">
        <v>288</v>
      </c>
      <c r="C73" s="5" t="s">
        <v>289</v>
      </c>
      <c r="D73" s="87">
        <f t="shared" si="5"/>
        <v>3.0401723391209348E-4</v>
      </c>
      <c r="E73" s="88">
        <f t="shared" ref="E73:E79" si="6">G73</f>
        <v>159363602.84453699</v>
      </c>
      <c r="F73" s="91"/>
      <c r="G73" s="92">
        <v>159363602.84453699</v>
      </c>
      <c r="H73" s="96">
        <v>136498080</v>
      </c>
      <c r="I73" s="96">
        <v>39820428888.182602</v>
      </c>
      <c r="J73" s="96"/>
      <c r="K73" s="96">
        <v>10098513920</v>
      </c>
      <c r="L73" s="245" t="str">
        <f>VLOOKUP($A73,'Country characteristics'!$A:$CQ,28,0)</f>
        <v>Europe &amp; Central Asia</v>
      </c>
      <c r="M73" s="245" t="str">
        <f>VLOOKUP($A73,'Country characteristics'!$A:$CQ,87,0)</f>
        <v>Europe</v>
      </c>
      <c r="N73" s="245">
        <f>VLOOKUP($A73,'Country characteristics'!$A:$CQ,92,0)</f>
        <v>0</v>
      </c>
      <c r="O73" s="245">
        <f>VLOOKUP($A73,'Country characteristics'!$A:$CQ,91,0)</f>
        <v>0</v>
      </c>
      <c r="P73" s="245">
        <f>VLOOKUP($A73,'Country characteristics'!$A:$CQ,88,0)</f>
        <v>0</v>
      </c>
      <c r="Q73" s="245">
        <f>VLOOKUP($A73,'Country characteristics'!$A:$CQ,93,0)</f>
        <v>0</v>
      </c>
      <c r="R73" s="245">
        <f>VLOOKUP($A73,'Country characteristics'!$A:$CQ,89,0)</f>
        <v>0</v>
      </c>
      <c r="S73" s="245">
        <f>VLOOKUP($A73,'Country characteristics'!$A:$CQ,90,0)</f>
        <v>0</v>
      </c>
      <c r="T73" s="245">
        <f>VLOOKUP($A73,'Country characteristics'!$A:$CQ,94,0)</f>
        <v>0</v>
      </c>
      <c r="U73" s="245">
        <f>VLOOKUP($A73,'Country characteristics'!$A:$CQ,95,0)</f>
        <v>0</v>
      </c>
      <c r="V73" s="245">
        <f>VLOOKUP($A73,'Country characteristics'!$A:$CR,96,0)</f>
        <v>0</v>
      </c>
    </row>
    <row r="74" spans="1:22">
      <c r="A74" s="37" t="s">
        <v>317</v>
      </c>
      <c r="B74" s="5" t="s">
        <v>318</v>
      </c>
      <c r="C74" s="5" t="s">
        <v>319</v>
      </c>
      <c r="D74" s="87">
        <f t="shared" si="5"/>
        <v>3.0336870230118638E-4</v>
      </c>
      <c r="E74" s="88">
        <f t="shared" si="6"/>
        <v>159023647.33365101</v>
      </c>
      <c r="F74" s="91"/>
      <c r="G74" s="92">
        <v>159023647.33365101</v>
      </c>
      <c r="H74" s="96">
        <v>178801760</v>
      </c>
      <c r="I74" s="96">
        <v>220258417807.54999</v>
      </c>
      <c r="J74" s="96">
        <v>119630741504</v>
      </c>
      <c r="K74" s="96">
        <v>40928329728</v>
      </c>
      <c r="L74" s="245" t="str">
        <f>VLOOKUP($A74,'Country characteristics'!$A:$CQ,28,0)</f>
        <v>Europe &amp; Central Asia</v>
      </c>
      <c r="M74" s="245" t="str">
        <f>VLOOKUP($A74,'Country characteristics'!$A:$CQ,87,0)</f>
        <v>Europe</v>
      </c>
      <c r="N74" s="245">
        <f>VLOOKUP($A74,'Country characteristics'!$A:$CQ,92,0)</f>
        <v>1</v>
      </c>
      <c r="O74" s="245">
        <f>VLOOKUP($A74,'Country characteristics'!$A:$CQ,91,0)</f>
        <v>1</v>
      </c>
      <c r="P74" s="245">
        <f>VLOOKUP($A74,'Country characteristics'!$A:$CQ,88,0)</f>
        <v>0</v>
      </c>
      <c r="Q74" s="245">
        <f>VLOOKUP($A74,'Country characteristics'!$A:$CQ,93,0)</f>
        <v>0</v>
      </c>
      <c r="R74" s="245">
        <f>VLOOKUP($A74,'Country characteristics'!$A:$CQ,89,0)</f>
        <v>0</v>
      </c>
      <c r="S74" s="245">
        <f>VLOOKUP($A74,'Country characteristics'!$A:$CQ,90,0)</f>
        <v>0</v>
      </c>
      <c r="T74" s="245">
        <f>VLOOKUP($A74,'Country characteristics'!$A:$CQ,94,0)</f>
        <v>0</v>
      </c>
      <c r="U74" s="245">
        <f>VLOOKUP($A74,'Country characteristics'!$A:$CQ,95,0)</f>
        <v>0</v>
      </c>
      <c r="V74" s="245">
        <f>VLOOKUP($A74,'Country characteristics'!$A:$CR,96,0)</f>
        <v>0</v>
      </c>
    </row>
    <row r="75" spans="1:22">
      <c r="A75" s="37" t="s">
        <v>146</v>
      </c>
      <c r="B75" s="5" t="s">
        <v>147</v>
      </c>
      <c r="C75" s="5" t="s">
        <v>148</v>
      </c>
      <c r="D75" s="87">
        <f t="shared" si="5"/>
        <v>2.9454819091796378E-4</v>
      </c>
      <c r="E75" s="88">
        <f t="shared" si="6"/>
        <v>154400000</v>
      </c>
      <c r="F75" s="91"/>
      <c r="G75" s="92">
        <v>154400000</v>
      </c>
      <c r="H75" s="96">
        <v>187300000</v>
      </c>
      <c r="I75" s="96">
        <v>71062500000</v>
      </c>
      <c r="J75" s="96">
        <v>947400000</v>
      </c>
      <c r="K75" s="96">
        <v>31376457728</v>
      </c>
      <c r="L75" s="245" t="str">
        <f>VLOOKUP($A75,'Country characteristics'!$A:$CQ,28,0)</f>
        <v>Middle East &amp; North Africa</v>
      </c>
      <c r="M75" s="245" t="str">
        <f>VLOOKUP($A75,'Country characteristics'!$A:$CQ,87,0)</f>
        <v>Africa</v>
      </c>
      <c r="N75" s="245">
        <f>VLOOKUP($A75,'Country characteristics'!$A:$CQ,92,0)</f>
        <v>0</v>
      </c>
      <c r="O75" s="245">
        <f>VLOOKUP($A75,'Country characteristics'!$A:$CQ,91,0)</f>
        <v>0</v>
      </c>
      <c r="P75" s="245">
        <f>VLOOKUP($A75,'Country characteristics'!$A:$CQ,88,0)</f>
        <v>0</v>
      </c>
      <c r="Q75" s="245">
        <f>VLOOKUP($A75,'Country characteristics'!$A:$CQ,93,0)</f>
        <v>0</v>
      </c>
      <c r="R75" s="245">
        <f>VLOOKUP($A75,'Country characteristics'!$A:$CQ,89,0)</f>
        <v>1</v>
      </c>
      <c r="S75" s="245">
        <f>VLOOKUP($A75,'Country characteristics'!$A:$CQ,90,0)</f>
        <v>1</v>
      </c>
      <c r="T75" s="245">
        <f>VLOOKUP($A75,'Country characteristics'!$A:$CQ,94,0)</f>
        <v>0</v>
      </c>
      <c r="U75" s="245">
        <f>VLOOKUP($A75,'Country characteristics'!$A:$CQ,95,0)</f>
        <v>0</v>
      </c>
      <c r="V75" s="245">
        <f>VLOOKUP($A75,'Country characteristics'!$A:$CR,96,0)</f>
        <v>0</v>
      </c>
    </row>
    <row r="76" spans="1:22">
      <c r="A76" s="37" t="s">
        <v>290</v>
      </c>
      <c r="B76" s="5" t="s">
        <v>291</v>
      </c>
      <c r="C76" s="5" t="s">
        <v>292</v>
      </c>
      <c r="D76" s="87">
        <f t="shared" si="5"/>
        <v>2.8524356409838901E-4</v>
      </c>
      <c r="E76" s="88">
        <f t="shared" si="6"/>
        <v>149522582.90752</v>
      </c>
      <c r="F76" s="91"/>
      <c r="G76" s="92">
        <v>149522582.90752</v>
      </c>
      <c r="H76" s="96">
        <v>159102208</v>
      </c>
      <c r="I76" s="96">
        <v>377255503267.422</v>
      </c>
      <c r="J76" s="96">
        <v>29649252352</v>
      </c>
      <c r="K76" s="96">
        <v>78351867904</v>
      </c>
      <c r="L76" s="245" t="str">
        <f>VLOOKUP($A76,'Country characteristics'!$A:$CQ,28,0)</f>
        <v>Latin America &amp; Caribbean</v>
      </c>
      <c r="M76" s="245" t="str">
        <f>VLOOKUP($A76,'Country characteristics'!$A:$CQ,87,0)</f>
        <v>Latin America and the Caribbean</v>
      </c>
      <c r="N76" s="245">
        <f>VLOOKUP($A76,'Country characteristics'!$A:$CQ,92,0)</f>
        <v>0</v>
      </c>
      <c r="O76" s="245">
        <f>VLOOKUP($A76,'Country characteristics'!$A:$CQ,91,0)</f>
        <v>0</v>
      </c>
      <c r="P76" s="245">
        <f>VLOOKUP($A76,'Country characteristics'!$A:$CQ,88,0)</f>
        <v>0</v>
      </c>
      <c r="Q76" s="245">
        <f>VLOOKUP($A76,'Country characteristics'!$A:$CQ,93,0)</f>
        <v>1</v>
      </c>
      <c r="R76" s="245">
        <f>VLOOKUP($A76,'Country characteristics'!$A:$CQ,89,0)</f>
        <v>1</v>
      </c>
      <c r="S76" s="245">
        <f>VLOOKUP($A76,'Country characteristics'!$A:$CQ,90,0)</f>
        <v>1</v>
      </c>
      <c r="T76" s="245">
        <f>VLOOKUP($A76,'Country characteristics'!$A:$CQ,94,0)</f>
        <v>1</v>
      </c>
      <c r="U76" s="245">
        <f>VLOOKUP($A76,'Country characteristics'!$A:$CQ,95,0)</f>
        <v>0</v>
      </c>
      <c r="V76" s="245">
        <f>VLOOKUP($A76,'Country characteristics'!$A:$CR,96,0)</f>
        <v>0</v>
      </c>
    </row>
    <row r="77" spans="1:22">
      <c r="A77" s="37" t="s">
        <v>161</v>
      </c>
      <c r="B77" s="5" t="s">
        <v>162</v>
      </c>
      <c r="C77" s="5" t="s">
        <v>163</v>
      </c>
      <c r="D77" s="87">
        <f t="shared" si="5"/>
        <v>2.6768107625239809E-4</v>
      </c>
      <c r="E77" s="88">
        <f t="shared" si="6"/>
        <v>140316455.669155</v>
      </c>
      <c r="F77" s="91"/>
      <c r="G77" s="92">
        <v>140316455.669155</v>
      </c>
      <c r="H77" s="96">
        <v>117372288</v>
      </c>
      <c r="I77" s="96">
        <v>486926286468.43103</v>
      </c>
      <c r="J77" s="96">
        <v>143882403840</v>
      </c>
      <c r="K77" s="96">
        <v>35067076608</v>
      </c>
      <c r="L77" s="245" t="str">
        <f>VLOOKUP($A77,'Country characteristics'!$A:$CQ,28,0)</f>
        <v>Sub-Saharan Africa</v>
      </c>
      <c r="M77" s="245" t="str">
        <f>VLOOKUP($A77,'Country characteristics'!$A:$CQ,87,0)</f>
        <v>Africa</v>
      </c>
      <c r="N77" s="245">
        <f>VLOOKUP($A77,'Country characteristics'!$A:$CQ,92,0)</f>
        <v>0</v>
      </c>
      <c r="O77" s="245">
        <f>VLOOKUP($A77,'Country characteristics'!$A:$CQ,91,0)</f>
        <v>0</v>
      </c>
      <c r="P77" s="245">
        <f>VLOOKUP($A77,'Country characteristics'!$A:$CQ,88,0)</f>
        <v>0</v>
      </c>
      <c r="Q77" s="245">
        <f>VLOOKUP($A77,'Country characteristics'!$A:$CQ,93,0)</f>
        <v>0</v>
      </c>
      <c r="R77" s="245">
        <f>VLOOKUP($A77,'Country characteristics'!$A:$CQ,89,0)</f>
        <v>0</v>
      </c>
      <c r="S77" s="245">
        <f>VLOOKUP($A77,'Country characteristics'!$A:$CQ,90,0)</f>
        <v>0</v>
      </c>
      <c r="T77" s="245">
        <f>VLOOKUP($A77,'Country characteristics'!$A:$CQ,94,0)</f>
        <v>0</v>
      </c>
      <c r="U77" s="245">
        <f>VLOOKUP($A77,'Country characteristics'!$A:$CQ,95,0)</f>
        <v>0</v>
      </c>
      <c r="V77" s="245">
        <f>VLOOKUP($A77,'Country characteristics'!$A:$CR,96,0)</f>
        <v>1</v>
      </c>
    </row>
    <row r="78" spans="1:22">
      <c r="A78" s="37" t="s">
        <v>167</v>
      </c>
      <c r="B78" s="5" t="s">
        <v>168</v>
      </c>
      <c r="C78" s="5" t="s">
        <v>169</v>
      </c>
      <c r="D78" s="87">
        <f t="shared" si="5"/>
        <v>2.4742162446893864E-4</v>
      </c>
      <c r="E78" s="88">
        <f t="shared" si="6"/>
        <v>129696599.727696</v>
      </c>
      <c r="F78" s="91"/>
      <c r="G78" s="92">
        <v>129696599.727696</v>
      </c>
      <c r="H78" s="96">
        <v>124040184</v>
      </c>
      <c r="I78" s="96"/>
      <c r="J78" s="96"/>
      <c r="K78" s="96">
        <v>623924928</v>
      </c>
      <c r="L78" s="245" t="str">
        <f>VLOOKUP($A78,'Country characteristics'!$A:$CQ,28,0)</f>
        <v>Sub-Saharan Africa</v>
      </c>
      <c r="M78" s="245" t="str">
        <f>VLOOKUP($A78,'Country characteristics'!$A:$CQ,87,0)</f>
        <v>Africa</v>
      </c>
      <c r="N78" s="245">
        <f>VLOOKUP($A78,'Country characteristics'!$A:$CQ,92,0)</f>
        <v>0</v>
      </c>
      <c r="O78" s="245">
        <f>VLOOKUP($A78,'Country characteristics'!$A:$CQ,91,0)</f>
        <v>0</v>
      </c>
      <c r="P78" s="245">
        <f>VLOOKUP($A78,'Country characteristics'!$A:$CQ,88,0)</f>
        <v>0</v>
      </c>
      <c r="Q78" s="245">
        <f>VLOOKUP($A78,'Country characteristics'!$A:$CQ,93,0)</f>
        <v>0</v>
      </c>
      <c r="R78" s="245">
        <f>VLOOKUP($A78,'Country characteristics'!$A:$CQ,89,0)</f>
        <v>0</v>
      </c>
      <c r="S78" s="245">
        <f>VLOOKUP($A78,'Country characteristics'!$A:$CQ,90,0)</f>
        <v>1</v>
      </c>
      <c r="T78" s="245">
        <f>VLOOKUP($A78,'Country characteristics'!$A:$CQ,94,0)</f>
        <v>0</v>
      </c>
      <c r="U78" s="245">
        <f>VLOOKUP($A78,'Country characteristics'!$A:$CQ,95,0)</f>
        <v>0</v>
      </c>
      <c r="V78" s="245">
        <f>VLOOKUP($A78,'Country characteristics'!$A:$CR,96,0)</f>
        <v>0</v>
      </c>
    </row>
    <row r="79" spans="1:22">
      <c r="A79" s="37" t="s">
        <v>278</v>
      </c>
      <c r="B79" s="5" t="s">
        <v>279</v>
      </c>
      <c r="C79" s="5" t="s">
        <v>280</v>
      </c>
      <c r="D79" s="87">
        <f t="shared" si="5"/>
        <v>2.4240098669556291E-4</v>
      </c>
      <c r="E79" s="88">
        <f t="shared" si="6"/>
        <v>127064818.25318301</v>
      </c>
      <c r="F79" s="91"/>
      <c r="G79" s="92">
        <v>127064818.25318301</v>
      </c>
      <c r="H79" s="96">
        <v>140374304</v>
      </c>
      <c r="I79" s="96">
        <v>61962308498.632698</v>
      </c>
      <c r="J79" s="96"/>
      <c r="K79" s="96">
        <v>12022887424</v>
      </c>
      <c r="L79" s="245" t="str">
        <f>VLOOKUP($A79,'Country characteristics'!$A:$CQ,28,0)</f>
        <v>Latin America &amp; Caribbean</v>
      </c>
      <c r="M79" s="245" t="str">
        <f>VLOOKUP($A79,'Country characteristics'!$A:$CQ,87,0)</f>
        <v>Latin America and the Caribbean</v>
      </c>
      <c r="N79" s="245">
        <f>VLOOKUP($A79,'Country characteristics'!$A:$CQ,92,0)</f>
        <v>0</v>
      </c>
      <c r="O79" s="245">
        <f>VLOOKUP($A79,'Country characteristics'!$A:$CQ,91,0)</f>
        <v>0</v>
      </c>
      <c r="P79" s="245">
        <f>VLOOKUP($A79,'Country characteristics'!$A:$CQ,88,0)</f>
        <v>0</v>
      </c>
      <c r="Q79" s="245">
        <f>VLOOKUP($A79,'Country characteristics'!$A:$CQ,93,0)</f>
        <v>0</v>
      </c>
      <c r="R79" s="245">
        <f>VLOOKUP($A79,'Country characteristics'!$A:$CQ,89,0)</f>
        <v>0</v>
      </c>
      <c r="S79" s="245">
        <f>VLOOKUP($A79,'Country characteristics'!$A:$CQ,90,0)</f>
        <v>1</v>
      </c>
      <c r="T79" s="245">
        <f>VLOOKUP($A79,'Country characteristics'!$A:$CQ,94,0)</f>
        <v>1</v>
      </c>
      <c r="U79" s="245">
        <f>VLOOKUP($A79,'Country characteristics'!$A:$CQ,95,0)</f>
        <v>0</v>
      </c>
      <c r="V79" s="245">
        <f>VLOOKUP($A79,'Country characteristics'!$A:$CR,96,0)</f>
        <v>0</v>
      </c>
    </row>
    <row r="80" spans="1:22">
      <c r="A80" s="37" t="s">
        <v>191</v>
      </c>
      <c r="B80" s="5" t="s">
        <v>192</v>
      </c>
      <c r="C80" s="5" t="s">
        <v>193</v>
      </c>
      <c r="D80" s="87">
        <f t="shared" si="5"/>
        <v>2.1494792893957202E-4</v>
      </c>
      <c r="E80" s="97">
        <f>F80*K80</f>
        <v>112674126.8545536</v>
      </c>
      <c r="F80" s="98">
        <v>1.14527E-2</v>
      </c>
      <c r="G80" s="97"/>
      <c r="H80" s="97"/>
      <c r="I80" s="97"/>
      <c r="J80" s="97"/>
      <c r="K80" s="97">
        <v>9838215168</v>
      </c>
      <c r="L80" s="245" t="str">
        <f>VLOOKUP($A80,'Country characteristics'!$A:$CQ,28,0)</f>
        <v>Latin America &amp; Caribbean</v>
      </c>
      <c r="M80" s="245" t="str">
        <f>VLOOKUP($A80,'Country characteristics'!$A:$CQ,87,0)</f>
        <v>Latin America and the Caribbean</v>
      </c>
      <c r="N80" s="245">
        <f>VLOOKUP($A80,'Country characteristics'!$A:$CQ,92,0)</f>
        <v>0</v>
      </c>
      <c r="O80" s="245">
        <f>VLOOKUP($A80,'Country characteristics'!$A:$CQ,91,0)</f>
        <v>0</v>
      </c>
      <c r="P80" s="245">
        <f>VLOOKUP($A80,'Country characteristics'!$A:$CQ,88,0)</f>
        <v>0</v>
      </c>
      <c r="Q80" s="245">
        <f>VLOOKUP($A80,'Country characteristics'!$A:$CQ,93,0)</f>
        <v>0</v>
      </c>
      <c r="R80" s="245">
        <f>VLOOKUP($A80,'Country characteristics'!$A:$CQ,89,0)</f>
        <v>1</v>
      </c>
      <c r="S80" s="245">
        <f>VLOOKUP($A80,'Country characteristics'!$A:$CQ,90,0)</f>
        <v>1</v>
      </c>
      <c r="T80" s="245">
        <f>VLOOKUP($A80,'Country characteristics'!$A:$CQ,94,0)</f>
        <v>0</v>
      </c>
      <c r="U80" s="245">
        <f>VLOOKUP($A80,'Country characteristics'!$A:$CQ,95,0)</f>
        <v>1</v>
      </c>
      <c r="V80" s="245">
        <f>VLOOKUP($A80,'Country characteristics'!$A:$CR,96,0)</f>
        <v>0</v>
      </c>
    </row>
    <row r="81" spans="1:22">
      <c r="A81" s="37" t="s">
        <v>170</v>
      </c>
      <c r="B81" s="5" t="s">
        <v>171</v>
      </c>
      <c r="C81" s="5" t="s">
        <v>172</v>
      </c>
      <c r="D81" s="87">
        <f t="shared" si="5"/>
        <v>2.1045619361760142E-4</v>
      </c>
      <c r="E81" s="88">
        <f>G81</f>
        <v>110319592.16347</v>
      </c>
      <c r="F81" s="91"/>
      <c r="G81" s="92">
        <v>110319592.16347</v>
      </c>
      <c r="H81" s="96">
        <v>142685888</v>
      </c>
      <c r="I81" s="96">
        <v>40684976042.908203</v>
      </c>
      <c r="J81" s="96">
        <v>3635475712</v>
      </c>
      <c r="K81" s="96">
        <v>3037932544</v>
      </c>
      <c r="L81" s="245" t="str">
        <f>VLOOKUP($A81,'Country characteristics'!$A:$CQ,28,0)</f>
        <v>South Asia</v>
      </c>
      <c r="M81" s="245" t="str">
        <f>VLOOKUP($A81,'Country characteristics'!$A:$CQ,87,0)</f>
        <v>Asia</v>
      </c>
      <c r="N81" s="245">
        <f>VLOOKUP($A81,'Country characteristics'!$A:$CQ,92,0)</f>
        <v>0</v>
      </c>
      <c r="O81" s="245">
        <f>VLOOKUP($A81,'Country characteristics'!$A:$CQ,91,0)</f>
        <v>0</v>
      </c>
      <c r="P81" s="245">
        <f>VLOOKUP($A81,'Country characteristics'!$A:$CQ,88,0)</f>
        <v>0</v>
      </c>
      <c r="Q81" s="245">
        <f>VLOOKUP($A81,'Country characteristics'!$A:$CQ,93,0)</f>
        <v>0</v>
      </c>
      <c r="R81" s="245">
        <f>VLOOKUP($A81,'Country characteristics'!$A:$CQ,89,0)</f>
        <v>0</v>
      </c>
      <c r="S81" s="245">
        <f>VLOOKUP($A81,'Country characteristics'!$A:$CQ,90,0)</f>
        <v>0</v>
      </c>
      <c r="T81" s="245">
        <f>VLOOKUP($A81,'Country characteristics'!$A:$CQ,94,0)</f>
        <v>0</v>
      </c>
      <c r="U81" s="245">
        <f>VLOOKUP($A81,'Country characteristics'!$A:$CQ,95,0)</f>
        <v>0</v>
      </c>
      <c r="V81" s="245">
        <f>VLOOKUP($A81,'Country characteristics'!$A:$CR,96,0)</f>
        <v>0</v>
      </c>
    </row>
    <row r="82" spans="1:22">
      <c r="A82" s="37" t="s">
        <v>308</v>
      </c>
      <c r="B82" s="5" t="s">
        <v>309</v>
      </c>
      <c r="C82" s="5" t="s">
        <v>310</v>
      </c>
      <c r="D82" s="87">
        <f t="shared" si="5"/>
        <v>2.0221572692554507E-4</v>
      </c>
      <c r="E82" s="88">
        <f>G82</f>
        <v>106000000</v>
      </c>
      <c r="F82" s="91"/>
      <c r="G82" s="92">
        <v>106000000</v>
      </c>
      <c r="H82" s="96">
        <v>163000000</v>
      </c>
      <c r="I82" s="96">
        <v>21474935144.3423</v>
      </c>
      <c r="J82" s="96">
        <v>438253600</v>
      </c>
      <c r="K82" s="96">
        <v>7562856448</v>
      </c>
      <c r="L82" s="245" t="str">
        <f>VLOOKUP($A82,'Country characteristics'!$A:$CQ,28,0)</f>
        <v>South Asia</v>
      </c>
      <c r="M82" s="245" t="str">
        <f>VLOOKUP($A82,'Country characteristics'!$A:$CQ,87,0)</f>
        <v>Asia</v>
      </c>
      <c r="N82" s="245">
        <f>VLOOKUP($A82,'Country characteristics'!$A:$CQ,92,0)</f>
        <v>0</v>
      </c>
      <c r="O82" s="245">
        <f>VLOOKUP($A82,'Country characteristics'!$A:$CQ,91,0)</f>
        <v>0</v>
      </c>
      <c r="P82" s="245">
        <f>VLOOKUP($A82,'Country characteristics'!$A:$CQ,88,0)</f>
        <v>0</v>
      </c>
      <c r="Q82" s="245">
        <f>VLOOKUP($A82,'Country characteristics'!$A:$CQ,93,0)</f>
        <v>0</v>
      </c>
      <c r="R82" s="245">
        <f>VLOOKUP($A82,'Country characteristics'!$A:$CQ,89,0)</f>
        <v>1</v>
      </c>
      <c r="S82" s="245">
        <f>VLOOKUP($A82,'Country characteristics'!$A:$CQ,90,0)</f>
        <v>1</v>
      </c>
      <c r="T82" s="245">
        <f>VLOOKUP($A82,'Country characteristics'!$A:$CQ,94,0)</f>
        <v>0</v>
      </c>
      <c r="U82" s="245">
        <f>VLOOKUP($A82,'Country characteristics'!$A:$CQ,95,0)</f>
        <v>0</v>
      </c>
      <c r="V82" s="245">
        <f>VLOOKUP($A82,'Country characteristics'!$A:$CR,96,0)</f>
        <v>0</v>
      </c>
    </row>
    <row r="83" spans="1:22">
      <c r="A83" s="37" t="s">
        <v>218</v>
      </c>
      <c r="B83" s="5" t="s">
        <v>219</v>
      </c>
      <c r="C83" s="5" t="s">
        <v>220</v>
      </c>
      <c r="D83" s="87">
        <f t="shared" si="5"/>
        <v>2.0221572692554507E-4</v>
      </c>
      <c r="E83" s="88">
        <f>G83</f>
        <v>106000000</v>
      </c>
      <c r="F83" s="91"/>
      <c r="G83" s="92">
        <v>106000000</v>
      </c>
      <c r="H83" s="96">
        <v>74000000</v>
      </c>
      <c r="I83" s="96">
        <v>133490000000</v>
      </c>
      <c r="J83" s="96">
        <v>128600000</v>
      </c>
      <c r="K83" s="96">
        <v>18315149312</v>
      </c>
      <c r="L83" s="245" t="str">
        <f>VLOOKUP($A83,'Country characteristics'!$A:$CQ,28,0)</f>
        <v>Europe &amp; Central Asia</v>
      </c>
      <c r="M83" s="245" t="str">
        <f>VLOOKUP($A83,'Country characteristics'!$A:$CQ,87,0)</f>
        <v>Europe</v>
      </c>
      <c r="N83" s="245">
        <f>VLOOKUP($A83,'Country characteristics'!$A:$CQ,92,0)</f>
        <v>0</v>
      </c>
      <c r="O83" s="245">
        <f>VLOOKUP($A83,'Country characteristics'!$A:$CQ,91,0)</f>
        <v>0</v>
      </c>
      <c r="P83" s="245">
        <f>VLOOKUP($A83,'Country characteristics'!$A:$CQ,88,0)</f>
        <v>0</v>
      </c>
      <c r="Q83" s="245">
        <f>VLOOKUP($A83,'Country characteristics'!$A:$CQ,93,0)</f>
        <v>0</v>
      </c>
      <c r="R83" s="245">
        <f>VLOOKUP($A83,'Country characteristics'!$A:$CQ,89,0)</f>
        <v>0</v>
      </c>
      <c r="S83" s="245">
        <f>VLOOKUP($A83,'Country characteristics'!$A:$CQ,90,0)</f>
        <v>0</v>
      </c>
      <c r="T83" s="245">
        <f>VLOOKUP($A83,'Country characteristics'!$A:$CQ,94,0)</f>
        <v>0</v>
      </c>
      <c r="U83" s="245">
        <f>VLOOKUP($A83,'Country characteristics'!$A:$CQ,95,0)</f>
        <v>0</v>
      </c>
      <c r="V83" s="245">
        <f>VLOOKUP($A83,'Country characteristics'!$A:$CR,96,0)</f>
        <v>0</v>
      </c>
    </row>
    <row r="84" spans="1:22">
      <c r="A84" s="37" t="s">
        <v>371</v>
      </c>
      <c r="B84" s="5" t="s">
        <v>372</v>
      </c>
      <c r="C84" s="5" t="s">
        <v>373</v>
      </c>
      <c r="D84" s="87">
        <f t="shared" si="5"/>
        <v>1.9208038738517574E-4</v>
      </c>
      <c r="E84" s="88">
        <f>G84</f>
        <v>100687129.395852</v>
      </c>
      <c r="F84" s="91"/>
      <c r="G84" s="92">
        <v>100687129.395852</v>
      </c>
      <c r="H84" s="96">
        <v>137159760</v>
      </c>
      <c r="I84" s="96">
        <v>38090055480</v>
      </c>
      <c r="J84" s="96">
        <v>14741161984</v>
      </c>
      <c r="K84" s="96">
        <v>3048935424</v>
      </c>
      <c r="L84" s="245" t="str">
        <f>VLOOKUP($A84,'Country characteristics'!$A:$CQ,28,0)</f>
        <v>Europe &amp; Central Asia</v>
      </c>
      <c r="M84" s="245" t="str">
        <f>VLOOKUP($A84,'Country characteristics'!$A:$CQ,87,0)</f>
        <v>Europe</v>
      </c>
      <c r="N84" s="245">
        <f>VLOOKUP($A84,'Country characteristics'!$A:$CQ,92,0)</f>
        <v>1</v>
      </c>
      <c r="O84" s="245">
        <f>VLOOKUP($A84,'Country characteristics'!$A:$CQ,91,0)</f>
        <v>1</v>
      </c>
      <c r="P84" s="245">
        <f>VLOOKUP($A84,'Country characteristics'!$A:$CQ,88,0)</f>
        <v>0</v>
      </c>
      <c r="Q84" s="245">
        <f>VLOOKUP($A84,'Country characteristics'!$A:$CQ,93,0)</f>
        <v>0</v>
      </c>
      <c r="R84" s="245">
        <f>VLOOKUP($A84,'Country characteristics'!$A:$CQ,89,0)</f>
        <v>0</v>
      </c>
      <c r="S84" s="245">
        <f>VLOOKUP($A84,'Country characteristics'!$A:$CQ,90,0)</f>
        <v>0</v>
      </c>
      <c r="T84" s="245">
        <f>VLOOKUP($A84,'Country characteristics'!$A:$CQ,94,0)</f>
        <v>0</v>
      </c>
      <c r="U84" s="245">
        <f>VLOOKUP($A84,'Country characteristics'!$A:$CQ,95,0)</f>
        <v>0</v>
      </c>
      <c r="V84" s="245">
        <f>VLOOKUP($A84,'Country characteristics'!$A:$CR,96,0)</f>
        <v>0</v>
      </c>
    </row>
    <row r="85" spans="1:22">
      <c r="A85" s="37" t="s">
        <v>251</v>
      </c>
      <c r="B85" s="5" t="s">
        <v>252</v>
      </c>
      <c r="C85" s="5" t="s">
        <v>253</v>
      </c>
      <c r="D85" s="87">
        <f t="shared" si="5"/>
        <v>1.8319231088013716E-4</v>
      </c>
      <c r="E85" s="101">
        <f>F85*H85</f>
        <v>96028064.921203196</v>
      </c>
      <c r="F85" s="102">
        <v>1.0257543</v>
      </c>
      <c r="G85" s="101"/>
      <c r="H85" s="101">
        <v>93617024</v>
      </c>
      <c r="I85" s="96"/>
      <c r="J85" s="96">
        <v>41677701120</v>
      </c>
      <c r="K85" s="96">
        <v>13085804544</v>
      </c>
      <c r="L85" s="245" t="str">
        <f>VLOOKUP($A85,'Country characteristics'!$A:$CQ,28,0)</f>
        <v>Middle East &amp; North Africa</v>
      </c>
      <c r="M85" s="245" t="str">
        <f>VLOOKUP($A85,'Country characteristics'!$A:$CQ,87,0)</f>
        <v>Asia</v>
      </c>
      <c r="N85" s="245">
        <f>VLOOKUP($A85,'Country characteristics'!$A:$CQ,92,0)</f>
        <v>0</v>
      </c>
      <c r="O85" s="245">
        <f>VLOOKUP($A85,'Country characteristics'!$A:$CQ,91,0)</f>
        <v>0</v>
      </c>
      <c r="P85" s="245">
        <f>VLOOKUP($A85,'Country characteristics'!$A:$CQ,88,0)</f>
        <v>0</v>
      </c>
      <c r="Q85" s="245">
        <f>VLOOKUP($A85,'Country characteristics'!$A:$CQ,93,0)</f>
        <v>0</v>
      </c>
      <c r="R85" s="245">
        <f>VLOOKUP($A85,'Country characteristics'!$A:$CQ,89,0)</f>
        <v>0</v>
      </c>
      <c r="S85" s="245">
        <f>VLOOKUP($A85,'Country characteristics'!$A:$CQ,90,0)</f>
        <v>0</v>
      </c>
      <c r="T85" s="245">
        <f>VLOOKUP($A85,'Country characteristics'!$A:$CQ,94,0)</f>
        <v>0</v>
      </c>
      <c r="U85" s="245">
        <f>VLOOKUP($A85,'Country characteristics'!$A:$CQ,95,0)</f>
        <v>0</v>
      </c>
      <c r="V85" s="245">
        <f>VLOOKUP($A85,'Country characteristics'!$A:$CR,96,0)</f>
        <v>0</v>
      </c>
    </row>
    <row r="86" spans="1:22">
      <c r="A86" s="37" t="s">
        <v>257</v>
      </c>
      <c r="B86" s="5" t="s">
        <v>258</v>
      </c>
      <c r="C86" s="5" t="s">
        <v>259</v>
      </c>
      <c r="D86" s="87">
        <f t="shared" si="5"/>
        <v>1.6299101877111189E-4</v>
      </c>
      <c r="E86" s="88">
        <f>G86</f>
        <v>85438695.854250699</v>
      </c>
      <c r="F86" s="91"/>
      <c r="G86" s="92">
        <v>85438695.854250699</v>
      </c>
      <c r="H86" s="96">
        <v>90032424</v>
      </c>
      <c r="I86" s="96">
        <v>32342598564.2113</v>
      </c>
      <c r="J86" s="96">
        <v>2609117184</v>
      </c>
      <c r="K86" s="96">
        <v>5800029696</v>
      </c>
      <c r="L86" s="245" t="str">
        <f>VLOOKUP($A86,'Country characteristics'!$A:$CQ,28,0)</f>
        <v>Latin America &amp; Caribbean</v>
      </c>
      <c r="M86" s="245" t="str">
        <f>VLOOKUP($A86,'Country characteristics'!$A:$CQ,87,0)</f>
        <v>Latin America and the Caribbean</v>
      </c>
      <c r="N86" s="245">
        <f>VLOOKUP($A86,'Country characteristics'!$A:$CQ,92,0)</f>
        <v>0</v>
      </c>
      <c r="O86" s="245">
        <f>VLOOKUP($A86,'Country characteristics'!$A:$CQ,91,0)</f>
        <v>0</v>
      </c>
      <c r="P86" s="245">
        <f>VLOOKUP($A86,'Country characteristics'!$A:$CQ,88,0)</f>
        <v>0</v>
      </c>
      <c r="Q86" s="245">
        <f>VLOOKUP($A86,'Country characteristics'!$A:$CQ,93,0)</f>
        <v>0</v>
      </c>
      <c r="R86" s="245">
        <f>VLOOKUP($A86,'Country characteristics'!$A:$CQ,89,0)</f>
        <v>0</v>
      </c>
      <c r="S86" s="245">
        <f>VLOOKUP($A86,'Country characteristics'!$A:$CQ,90,0)</f>
        <v>1</v>
      </c>
      <c r="T86" s="245">
        <f>VLOOKUP($A86,'Country characteristics'!$A:$CQ,94,0)</f>
        <v>1</v>
      </c>
      <c r="U86" s="245">
        <f>VLOOKUP($A86,'Country characteristics'!$A:$CQ,95,0)</f>
        <v>0</v>
      </c>
      <c r="V86" s="245">
        <f>VLOOKUP($A86,'Country characteristics'!$A:$CR,96,0)</f>
        <v>0</v>
      </c>
    </row>
    <row r="87" spans="1:22">
      <c r="A87" s="37" t="s">
        <v>164</v>
      </c>
      <c r="B87" s="5" t="s">
        <v>165</v>
      </c>
      <c r="C87" s="5" t="s">
        <v>166</v>
      </c>
      <c r="D87" s="87">
        <f t="shared" si="5"/>
        <v>1.6184818612642059E-4</v>
      </c>
      <c r="E87" s="97">
        <f>F87*K87</f>
        <v>84839631.369113594</v>
      </c>
      <c r="F87" s="98">
        <v>1.14527E-2</v>
      </c>
      <c r="G87" s="97"/>
      <c r="H87" s="97"/>
      <c r="I87" s="97"/>
      <c r="J87" s="97"/>
      <c r="K87" s="97">
        <v>7407827968</v>
      </c>
      <c r="L87" s="245" t="str">
        <f>VLOOKUP($A87,'Country characteristics'!$A:$CQ,28,0)</f>
        <v>Europe &amp; Central Asia</v>
      </c>
      <c r="M87" s="245" t="str">
        <f>VLOOKUP($A87,'Country characteristics'!$A:$CQ,87,0)</f>
        <v>Europe</v>
      </c>
      <c r="N87" s="245">
        <f>VLOOKUP($A87,'Country characteristics'!$A:$CQ,92,0)</f>
        <v>0</v>
      </c>
      <c r="O87" s="245">
        <f>VLOOKUP($A87,'Country characteristics'!$A:$CQ,91,0)</f>
        <v>0</v>
      </c>
      <c r="P87" s="245">
        <f>VLOOKUP($A87,'Country characteristics'!$A:$CQ,88,0)</f>
        <v>0</v>
      </c>
      <c r="Q87" s="245">
        <f>VLOOKUP($A87,'Country characteristics'!$A:$CQ,93,0)</f>
        <v>0</v>
      </c>
      <c r="R87" s="245">
        <f>VLOOKUP($A87,'Country characteristics'!$A:$CQ,89,0)</f>
        <v>0</v>
      </c>
      <c r="S87" s="245">
        <f>VLOOKUP($A87,'Country characteristics'!$A:$CQ,90,0)</f>
        <v>0</v>
      </c>
      <c r="T87" s="245">
        <f>VLOOKUP($A87,'Country characteristics'!$A:$CQ,94,0)</f>
        <v>0</v>
      </c>
      <c r="U87" s="245">
        <f>VLOOKUP($A87,'Country characteristics'!$A:$CQ,95,0)</f>
        <v>0</v>
      </c>
      <c r="V87" s="245">
        <f>VLOOKUP($A87,'Country characteristics'!$A:$CR,96,0)</f>
        <v>0</v>
      </c>
    </row>
    <row r="88" spans="1:22">
      <c r="A88" s="37" t="s">
        <v>134</v>
      </c>
      <c r="B88" s="5" t="s">
        <v>135</v>
      </c>
      <c r="C88" s="5" t="s">
        <v>136</v>
      </c>
      <c r="D88" s="87">
        <f t="shared" si="5"/>
        <v>1.5960157028138951E-4</v>
      </c>
      <c r="E88" s="88">
        <f t="shared" ref="E88:E94" si="7">G88</f>
        <v>83661971.830985904</v>
      </c>
      <c r="F88" s="91"/>
      <c r="G88" s="92">
        <v>83661971.830985904</v>
      </c>
      <c r="H88" s="96">
        <v>60845072</v>
      </c>
      <c r="I88" s="96">
        <v>25118732394.366199</v>
      </c>
      <c r="J88" s="96"/>
      <c r="K88" s="96">
        <v>8389092864</v>
      </c>
      <c r="L88" s="245" t="str">
        <f>VLOOKUP($A88,'Country characteristics'!$A:$CQ,28,0)</f>
        <v>Middle East &amp; North Africa</v>
      </c>
      <c r="M88" s="245" t="str">
        <f>VLOOKUP($A88,'Country characteristics'!$A:$CQ,87,0)</f>
        <v>Asia</v>
      </c>
      <c r="N88" s="245">
        <f>VLOOKUP($A88,'Country characteristics'!$A:$CQ,92,0)</f>
        <v>0</v>
      </c>
      <c r="O88" s="245">
        <f>VLOOKUP($A88,'Country characteristics'!$A:$CQ,91,0)</f>
        <v>0</v>
      </c>
      <c r="P88" s="245">
        <f>VLOOKUP($A88,'Country characteristics'!$A:$CQ,88,0)</f>
        <v>0</v>
      </c>
      <c r="Q88" s="245">
        <f>VLOOKUP($A88,'Country characteristics'!$A:$CQ,93,0)</f>
        <v>0</v>
      </c>
      <c r="R88" s="245">
        <f>VLOOKUP($A88,'Country characteristics'!$A:$CQ,89,0)</f>
        <v>0</v>
      </c>
      <c r="S88" s="245">
        <f>VLOOKUP($A88,'Country characteristics'!$A:$CQ,90,0)</f>
        <v>1</v>
      </c>
      <c r="T88" s="245">
        <f>VLOOKUP($A88,'Country characteristics'!$A:$CQ,94,0)</f>
        <v>0</v>
      </c>
      <c r="U88" s="245">
        <f>VLOOKUP($A88,'Country characteristics'!$A:$CQ,95,0)</f>
        <v>0</v>
      </c>
      <c r="V88" s="245">
        <f>VLOOKUP($A88,'Country characteristics'!$A:$CR,96,0)</f>
        <v>0</v>
      </c>
    </row>
    <row r="89" spans="1:22">
      <c r="A89" s="37" t="s">
        <v>311</v>
      </c>
      <c r="B89" s="5" t="s">
        <v>312</v>
      </c>
      <c r="C89" s="5" t="s">
        <v>313</v>
      </c>
      <c r="D89" s="87">
        <f t="shared" si="5"/>
        <v>1.4006333917766765E-4</v>
      </c>
      <c r="E89" s="88">
        <f t="shared" si="7"/>
        <v>73420174.476831198</v>
      </c>
      <c r="F89" s="91"/>
      <c r="G89" s="92">
        <v>73420174.476831198</v>
      </c>
      <c r="H89" s="96">
        <v>58767268</v>
      </c>
      <c r="I89" s="96">
        <v>121205030559.599</v>
      </c>
      <c r="J89" s="96"/>
      <c r="K89" s="96">
        <v>41876975616</v>
      </c>
      <c r="L89" s="245" t="str">
        <f>VLOOKUP($A89,'Country characteristics'!$A:$CQ,28,0)</f>
        <v>Latin America &amp; Caribbean</v>
      </c>
      <c r="M89" s="245" t="str">
        <f>VLOOKUP($A89,'Country characteristics'!$A:$CQ,87,0)</f>
        <v>Latin America and the Caribbean</v>
      </c>
      <c r="N89" s="245">
        <f>VLOOKUP($A89,'Country characteristics'!$A:$CQ,92,0)</f>
        <v>0</v>
      </c>
      <c r="O89" s="245">
        <f>VLOOKUP($A89,'Country characteristics'!$A:$CQ,91,0)</f>
        <v>0</v>
      </c>
      <c r="P89" s="245">
        <f>VLOOKUP($A89,'Country characteristics'!$A:$CQ,88,0)</f>
        <v>0</v>
      </c>
      <c r="Q89" s="245">
        <f>VLOOKUP($A89,'Country characteristics'!$A:$CQ,93,0)</f>
        <v>0</v>
      </c>
      <c r="R89" s="245">
        <f>VLOOKUP($A89,'Country characteristics'!$A:$CQ,89,0)</f>
        <v>1</v>
      </c>
      <c r="S89" s="245">
        <f>VLOOKUP($A89,'Country characteristics'!$A:$CQ,90,0)</f>
        <v>1</v>
      </c>
      <c r="T89" s="245">
        <f>VLOOKUP($A89,'Country characteristics'!$A:$CQ,94,0)</f>
        <v>1</v>
      </c>
      <c r="U89" s="245">
        <f>VLOOKUP($A89,'Country characteristics'!$A:$CQ,95,0)</f>
        <v>0</v>
      </c>
      <c r="V89" s="245">
        <f>VLOOKUP($A89,'Country characteristics'!$A:$CR,96,0)</f>
        <v>0</v>
      </c>
    </row>
    <row r="90" spans="1:22">
      <c r="A90" s="37" t="s">
        <v>392</v>
      </c>
      <c r="B90" s="5" t="s">
        <v>393</v>
      </c>
      <c r="C90" s="5" t="s">
        <v>394</v>
      </c>
      <c r="D90" s="87">
        <f t="shared" si="5"/>
        <v>1.3983549305968151E-4</v>
      </c>
      <c r="E90" s="88">
        <f t="shared" si="7"/>
        <v>73300739.213937804</v>
      </c>
      <c r="F90" s="91"/>
      <c r="G90" s="92">
        <v>73300739.213937804</v>
      </c>
      <c r="H90" s="96">
        <v>52857396</v>
      </c>
      <c r="I90" s="96">
        <v>56383979250</v>
      </c>
      <c r="J90" s="96">
        <v>23249846272</v>
      </c>
      <c r="K90" s="96">
        <v>20155158528</v>
      </c>
      <c r="L90" s="245" t="str">
        <f>VLOOKUP($A90,'Country characteristics'!$A:$CQ,28,0)</f>
        <v>Europe &amp; Central Asia</v>
      </c>
      <c r="M90" s="245" t="str">
        <f>VLOOKUP($A90,'Country characteristics'!$A:$CQ,87,0)</f>
        <v>Europe</v>
      </c>
      <c r="N90" s="245">
        <f>VLOOKUP($A90,'Country characteristics'!$A:$CQ,92,0)</f>
        <v>1</v>
      </c>
      <c r="O90" s="245">
        <f>VLOOKUP($A90,'Country characteristics'!$A:$CQ,91,0)</f>
        <v>1</v>
      </c>
      <c r="P90" s="245">
        <f>VLOOKUP($A90,'Country characteristics'!$A:$CQ,88,0)</f>
        <v>0</v>
      </c>
      <c r="Q90" s="245">
        <f>VLOOKUP($A90,'Country characteristics'!$A:$CQ,93,0)</f>
        <v>0</v>
      </c>
      <c r="R90" s="245">
        <f>VLOOKUP($A90,'Country characteristics'!$A:$CQ,89,0)</f>
        <v>0</v>
      </c>
      <c r="S90" s="245">
        <f>VLOOKUP($A90,'Country characteristics'!$A:$CQ,90,0)</f>
        <v>0</v>
      </c>
      <c r="T90" s="245">
        <f>VLOOKUP($A90,'Country characteristics'!$A:$CQ,94,0)</f>
        <v>0</v>
      </c>
      <c r="U90" s="245">
        <f>VLOOKUP($A90,'Country characteristics'!$A:$CQ,95,0)</f>
        <v>0</v>
      </c>
      <c r="V90" s="245">
        <f>VLOOKUP($A90,'Country characteristics'!$A:$CR,96,0)</f>
        <v>0</v>
      </c>
    </row>
    <row r="91" spans="1:22">
      <c r="A91" s="37" t="s">
        <v>314</v>
      </c>
      <c r="B91" s="5" t="s">
        <v>315</v>
      </c>
      <c r="C91" s="5" t="s">
        <v>316</v>
      </c>
      <c r="D91" s="87">
        <f t="shared" si="5"/>
        <v>1.3435585102470555E-4</v>
      </c>
      <c r="E91" s="88">
        <f t="shared" si="7"/>
        <v>70428351.074110702</v>
      </c>
      <c r="F91" s="91"/>
      <c r="G91" s="92">
        <v>70428351.074110702</v>
      </c>
      <c r="H91" s="96">
        <v>79912912</v>
      </c>
      <c r="I91" s="96">
        <v>180210798148.922</v>
      </c>
      <c r="J91" s="96">
        <v>36909166592</v>
      </c>
      <c r="K91" s="96">
        <v>65282015232</v>
      </c>
      <c r="L91" s="245" t="str">
        <f>VLOOKUP($A91,'Country characteristics'!$A:$CQ,28,0)</f>
        <v>Latin America &amp; Caribbean</v>
      </c>
      <c r="M91" s="245" t="str">
        <f>VLOOKUP($A91,'Country characteristics'!$A:$CQ,87,0)</f>
        <v>Latin America and the Caribbean</v>
      </c>
      <c r="N91" s="245">
        <f>VLOOKUP($A91,'Country characteristics'!$A:$CQ,92,0)</f>
        <v>0</v>
      </c>
      <c r="O91" s="245">
        <f>VLOOKUP($A91,'Country characteristics'!$A:$CQ,91,0)</f>
        <v>0</v>
      </c>
      <c r="P91" s="245">
        <f>VLOOKUP($A91,'Country characteristics'!$A:$CQ,88,0)</f>
        <v>0</v>
      </c>
      <c r="Q91" s="245">
        <f>VLOOKUP($A91,'Country characteristics'!$A:$CQ,93,0)</f>
        <v>0</v>
      </c>
      <c r="R91" s="245">
        <f>VLOOKUP($A91,'Country characteristics'!$A:$CQ,89,0)</f>
        <v>1</v>
      </c>
      <c r="S91" s="245">
        <f>VLOOKUP($A91,'Country characteristics'!$A:$CQ,90,0)</f>
        <v>1</v>
      </c>
      <c r="T91" s="245">
        <f>VLOOKUP($A91,'Country characteristics'!$A:$CQ,94,0)</f>
        <v>1</v>
      </c>
      <c r="U91" s="245">
        <f>VLOOKUP($A91,'Country characteristics'!$A:$CQ,95,0)</f>
        <v>0</v>
      </c>
      <c r="V91" s="245">
        <f>VLOOKUP($A91,'Country characteristics'!$A:$CR,96,0)</f>
        <v>0</v>
      </c>
    </row>
    <row r="92" spans="1:22">
      <c r="A92" s="37" t="s">
        <v>224</v>
      </c>
      <c r="B92" s="5" t="s">
        <v>225</v>
      </c>
      <c r="C92" s="5" t="s">
        <v>226</v>
      </c>
      <c r="D92" s="87">
        <f t="shared" si="5"/>
        <v>1.2989138562225083E-4</v>
      </c>
      <c r="E92" s="88">
        <f t="shared" si="7"/>
        <v>68088111.074704304</v>
      </c>
      <c r="F92" s="91"/>
      <c r="G92" s="92">
        <v>68088111.074704304</v>
      </c>
      <c r="H92" s="96">
        <v>60709668</v>
      </c>
      <c r="I92" s="96">
        <v>38671997281.898499</v>
      </c>
      <c r="J92" s="96"/>
      <c r="K92" s="96">
        <v>7481806848</v>
      </c>
      <c r="L92" s="245" t="str">
        <f>VLOOKUP($A92,'Country characteristics'!$A:$CQ,28,0)</f>
        <v>Middle East &amp; North Africa</v>
      </c>
      <c r="M92" s="245" t="str">
        <f>VLOOKUP($A92,'Country characteristics'!$A:$CQ,87,0)</f>
        <v>Africa</v>
      </c>
      <c r="N92" s="245">
        <f>VLOOKUP($A92,'Country characteristics'!$A:$CQ,92,0)</f>
        <v>0</v>
      </c>
      <c r="O92" s="245">
        <f>VLOOKUP($A92,'Country characteristics'!$A:$CQ,91,0)</f>
        <v>0</v>
      </c>
      <c r="P92" s="245">
        <f>VLOOKUP($A92,'Country characteristics'!$A:$CQ,88,0)</f>
        <v>0</v>
      </c>
      <c r="Q92" s="245">
        <f>VLOOKUP($A92,'Country characteristics'!$A:$CQ,93,0)</f>
        <v>0</v>
      </c>
      <c r="R92" s="245">
        <f>VLOOKUP($A92,'Country characteristics'!$A:$CQ,89,0)</f>
        <v>1</v>
      </c>
      <c r="S92" s="245">
        <f>VLOOKUP($A92,'Country characteristics'!$A:$CQ,90,0)</f>
        <v>1</v>
      </c>
      <c r="T92" s="245">
        <f>VLOOKUP($A92,'Country characteristics'!$A:$CQ,94,0)</f>
        <v>0</v>
      </c>
      <c r="U92" s="245">
        <f>VLOOKUP($A92,'Country characteristics'!$A:$CQ,95,0)</f>
        <v>0</v>
      </c>
      <c r="V92" s="245">
        <f>VLOOKUP($A92,'Country characteristics'!$A:$CR,96,0)</f>
        <v>0</v>
      </c>
    </row>
    <row r="93" spans="1:22">
      <c r="A93" s="37" t="s">
        <v>242</v>
      </c>
      <c r="B93" s="5" t="s">
        <v>243</v>
      </c>
      <c r="C93" s="5" t="s">
        <v>244</v>
      </c>
      <c r="D93" s="87">
        <f t="shared" si="5"/>
        <v>1.2656147002861469E-4</v>
      </c>
      <c r="E93" s="88">
        <f t="shared" si="7"/>
        <v>66342593.758657999</v>
      </c>
      <c r="F93" s="91"/>
      <c r="G93" s="92">
        <v>66342593.758657999</v>
      </c>
      <c r="H93" s="96">
        <v>66048752</v>
      </c>
      <c r="I93" s="96">
        <v>6925093507.8813801</v>
      </c>
      <c r="J93" s="96"/>
      <c r="K93" s="96">
        <v>5482868224</v>
      </c>
      <c r="L93" s="245" t="str">
        <f>VLOOKUP($A93,'Country characteristics'!$A:$CQ,28,0)</f>
        <v>Middle East &amp; North Africa</v>
      </c>
      <c r="M93" s="245" t="str">
        <f>VLOOKUP($A93,'Country characteristics'!$A:$CQ,87,0)</f>
        <v>Africa</v>
      </c>
      <c r="N93" s="245">
        <f>VLOOKUP($A93,'Country characteristics'!$A:$CQ,92,0)</f>
        <v>0</v>
      </c>
      <c r="O93" s="245">
        <f>VLOOKUP($A93,'Country characteristics'!$A:$CQ,91,0)</f>
        <v>0</v>
      </c>
      <c r="P93" s="245">
        <f>VLOOKUP($A93,'Country characteristics'!$A:$CQ,88,0)</f>
        <v>0</v>
      </c>
      <c r="Q93" s="245">
        <f>VLOOKUP($A93,'Country characteristics'!$A:$CQ,93,0)</f>
        <v>0</v>
      </c>
      <c r="R93" s="245">
        <f>VLOOKUP($A93,'Country characteristics'!$A:$CQ,89,0)</f>
        <v>0</v>
      </c>
      <c r="S93" s="245">
        <f>VLOOKUP($A93,'Country characteristics'!$A:$CQ,90,0)</f>
        <v>1</v>
      </c>
      <c r="T93" s="245">
        <f>VLOOKUP($A93,'Country characteristics'!$A:$CQ,94,0)</f>
        <v>0</v>
      </c>
      <c r="U93" s="245">
        <f>VLOOKUP($A93,'Country characteristics'!$A:$CQ,95,0)</f>
        <v>0</v>
      </c>
      <c r="V93" s="245">
        <f>VLOOKUP($A93,'Country characteristics'!$A:$CR,96,0)</f>
        <v>0</v>
      </c>
    </row>
    <row r="94" spans="1:22">
      <c r="A94" s="37" t="s">
        <v>368</v>
      </c>
      <c r="B94" s="5" t="s">
        <v>369</v>
      </c>
      <c r="C94" s="5" t="s">
        <v>370</v>
      </c>
      <c r="D94" s="87">
        <f t="shared" si="5"/>
        <v>1.1155245148733902E-4</v>
      </c>
      <c r="E94" s="88">
        <f t="shared" si="7"/>
        <v>58474976.390000001</v>
      </c>
      <c r="F94" s="91"/>
      <c r="G94" s="92">
        <v>58474976.390000001</v>
      </c>
      <c r="H94" s="96">
        <v>37949980</v>
      </c>
      <c r="I94" s="96">
        <v>53086427664.503799</v>
      </c>
      <c r="J94" s="96"/>
      <c r="K94" s="96">
        <v>9728184320</v>
      </c>
      <c r="L94" s="245" t="str">
        <f>VLOOKUP($A94,'Country characteristics'!$A:$CQ,28,0)</f>
        <v>Latin America &amp; Caribbean</v>
      </c>
      <c r="M94" s="245" t="str">
        <f>VLOOKUP($A94,'Country characteristics'!$A:$CQ,87,0)</f>
        <v>Latin America and the Caribbean</v>
      </c>
      <c r="N94" s="245">
        <f>VLOOKUP($A94,'Country characteristics'!$A:$CQ,92,0)</f>
        <v>0</v>
      </c>
      <c r="O94" s="245">
        <f>VLOOKUP($A94,'Country characteristics'!$A:$CQ,91,0)</f>
        <v>0</v>
      </c>
      <c r="P94" s="245">
        <f>VLOOKUP($A94,'Country characteristics'!$A:$CQ,88,0)</f>
        <v>0</v>
      </c>
      <c r="Q94" s="245">
        <f>VLOOKUP($A94,'Country characteristics'!$A:$CQ,93,0)</f>
        <v>0</v>
      </c>
      <c r="R94" s="245">
        <f>VLOOKUP($A94,'Country characteristics'!$A:$CQ,89,0)</f>
        <v>1</v>
      </c>
      <c r="S94" s="245">
        <f>VLOOKUP($A94,'Country characteristics'!$A:$CQ,90,0)</f>
        <v>1</v>
      </c>
      <c r="T94" s="245">
        <f>VLOOKUP($A94,'Country characteristics'!$A:$CQ,94,0)</f>
        <v>1</v>
      </c>
      <c r="U94" s="245">
        <f>VLOOKUP($A94,'Country characteristics'!$A:$CQ,95,0)</f>
        <v>0</v>
      </c>
      <c r="V94" s="245">
        <f>VLOOKUP($A94,'Country characteristics'!$A:$CR,96,0)</f>
        <v>0</v>
      </c>
    </row>
    <row r="95" spans="1:22">
      <c r="A95" s="37" t="s">
        <v>197</v>
      </c>
      <c r="B95" s="5" t="s">
        <v>198</v>
      </c>
      <c r="C95" s="5" t="s">
        <v>199</v>
      </c>
      <c r="D95" s="87">
        <f t="shared" si="5"/>
        <v>1.078107283779335E-4</v>
      </c>
      <c r="E95" s="97">
        <f>F95*K95</f>
        <v>56513592.596428797</v>
      </c>
      <c r="F95" s="98">
        <v>1.14527E-2</v>
      </c>
      <c r="G95" s="97"/>
      <c r="H95" s="97"/>
      <c r="I95" s="97"/>
      <c r="J95" s="97"/>
      <c r="K95" s="97">
        <v>4934521344</v>
      </c>
      <c r="L95" s="245" t="str">
        <f>VLOOKUP($A95,'Country characteristics'!$A:$CQ,28,0)</f>
        <v>Latin America &amp; Caribbean</v>
      </c>
      <c r="M95" s="245" t="str">
        <f>VLOOKUP($A95,'Country characteristics'!$A:$CQ,87,0)</f>
        <v>Latin America and the Caribbean</v>
      </c>
      <c r="N95" s="245">
        <f>VLOOKUP($A95,'Country characteristics'!$A:$CQ,92,0)</f>
        <v>0</v>
      </c>
      <c r="O95" s="245">
        <f>VLOOKUP($A95,'Country characteristics'!$A:$CQ,91,0)</f>
        <v>0</v>
      </c>
      <c r="P95" s="245">
        <f>VLOOKUP($A95,'Country characteristics'!$A:$CQ,88,0)</f>
        <v>0</v>
      </c>
      <c r="Q95" s="245">
        <f>VLOOKUP($A95,'Country characteristics'!$A:$CQ,93,0)</f>
        <v>0</v>
      </c>
      <c r="R95" s="245">
        <f>VLOOKUP($A95,'Country characteristics'!$A:$CQ,89,0)</f>
        <v>0</v>
      </c>
      <c r="S95" s="245">
        <f>VLOOKUP($A95,'Country characteristics'!$A:$CQ,90,0)</f>
        <v>0</v>
      </c>
      <c r="T95" s="245">
        <f>VLOOKUP($A95,'Country characteristics'!$A:$CQ,94,0)</f>
        <v>0</v>
      </c>
      <c r="U95" s="245">
        <f>VLOOKUP($A95,'Country characteristics'!$A:$CQ,95,0)</f>
        <v>1</v>
      </c>
      <c r="V95" s="245">
        <f>VLOOKUP($A95,'Country characteristics'!$A:$CR,96,0)</f>
        <v>0</v>
      </c>
    </row>
    <row r="96" spans="1:22">
      <c r="A96" s="37" t="s">
        <v>353</v>
      </c>
      <c r="B96" s="5" t="s">
        <v>354</v>
      </c>
      <c r="C96" s="5" t="s">
        <v>355</v>
      </c>
      <c r="D96" s="87">
        <f t="shared" si="5"/>
        <v>1.0767033611016759E-4</v>
      </c>
      <c r="E96" s="88">
        <f>G96</f>
        <v>56440000</v>
      </c>
      <c r="F96" s="91"/>
      <c r="G96" s="92">
        <v>56440000</v>
      </c>
      <c r="H96" s="96">
        <v>118190000</v>
      </c>
      <c r="I96" s="96">
        <v>58689510000</v>
      </c>
      <c r="J96" s="96">
        <v>8946043904</v>
      </c>
      <c r="K96" s="96">
        <v>5087146496</v>
      </c>
      <c r="L96" s="245" t="str">
        <f>VLOOKUP($A96,'Country characteristics'!$A:$CQ,28,0)</f>
        <v>Europe &amp; Central Asia</v>
      </c>
      <c r="M96" s="245" t="str">
        <f>VLOOKUP($A96,'Country characteristics'!$A:$CQ,87,0)</f>
        <v>Europe</v>
      </c>
      <c r="N96" s="245">
        <f>VLOOKUP($A96,'Country characteristics'!$A:$CQ,92,0)</f>
        <v>0</v>
      </c>
      <c r="O96" s="245">
        <f>VLOOKUP($A96,'Country characteristics'!$A:$CQ,91,0)</f>
        <v>1</v>
      </c>
      <c r="P96" s="245">
        <f>VLOOKUP($A96,'Country characteristics'!$A:$CQ,88,0)</f>
        <v>0</v>
      </c>
      <c r="Q96" s="245">
        <f>VLOOKUP($A96,'Country characteristics'!$A:$CQ,93,0)</f>
        <v>0</v>
      </c>
      <c r="R96" s="245">
        <f>VLOOKUP($A96,'Country characteristics'!$A:$CQ,89,0)</f>
        <v>0</v>
      </c>
      <c r="S96" s="245">
        <f>VLOOKUP($A96,'Country characteristics'!$A:$CQ,90,0)</f>
        <v>0</v>
      </c>
      <c r="T96" s="245">
        <f>VLOOKUP($A96,'Country characteristics'!$A:$CQ,94,0)</f>
        <v>0</v>
      </c>
      <c r="U96" s="245">
        <f>VLOOKUP($A96,'Country characteristics'!$A:$CQ,95,0)</f>
        <v>0</v>
      </c>
      <c r="V96" s="245">
        <f>VLOOKUP($A96,'Country characteristics'!$A:$CR,96,0)</f>
        <v>0</v>
      </c>
    </row>
    <row r="97" spans="1:22">
      <c r="A97" s="37" t="s">
        <v>263</v>
      </c>
      <c r="B97" s="5" t="s">
        <v>264</v>
      </c>
      <c r="C97" s="5" t="s">
        <v>265</v>
      </c>
      <c r="D97" s="87">
        <f t="shared" si="5"/>
        <v>1.0215957912437234E-4</v>
      </c>
      <c r="E97" s="88">
        <f>G97</f>
        <v>53551301.631305002</v>
      </c>
      <c r="F97" s="91"/>
      <c r="G97" s="92">
        <v>53551301.631305002</v>
      </c>
      <c r="H97" s="96">
        <v>57833396</v>
      </c>
      <c r="I97" s="96">
        <v>9942652289.5513</v>
      </c>
      <c r="J97" s="96">
        <v>709603200</v>
      </c>
      <c r="K97" s="96">
        <v>4325563392</v>
      </c>
      <c r="L97" s="245" t="str">
        <f>VLOOKUP($A97,'Country characteristics'!$A:$CQ,28,0)</f>
        <v>Latin America &amp; Caribbean</v>
      </c>
      <c r="M97" s="245" t="str">
        <f>VLOOKUP($A97,'Country characteristics'!$A:$CQ,87,0)</f>
        <v>Latin America and the Caribbean</v>
      </c>
      <c r="N97" s="245">
        <f>VLOOKUP($A97,'Country characteristics'!$A:$CQ,92,0)</f>
        <v>0</v>
      </c>
      <c r="O97" s="245">
        <f>VLOOKUP($A97,'Country characteristics'!$A:$CQ,91,0)</f>
        <v>0</v>
      </c>
      <c r="P97" s="245">
        <f>VLOOKUP($A97,'Country characteristics'!$A:$CQ,88,0)</f>
        <v>0</v>
      </c>
      <c r="Q97" s="245">
        <f>VLOOKUP($A97,'Country characteristics'!$A:$CQ,93,0)</f>
        <v>0</v>
      </c>
      <c r="R97" s="245">
        <f>VLOOKUP($A97,'Country characteristics'!$A:$CQ,89,0)</f>
        <v>0</v>
      </c>
      <c r="S97" s="245">
        <f>VLOOKUP($A97,'Country characteristics'!$A:$CQ,90,0)</f>
        <v>1</v>
      </c>
      <c r="T97" s="245">
        <f>VLOOKUP($A97,'Country characteristics'!$A:$CQ,94,0)</f>
        <v>0</v>
      </c>
      <c r="U97" s="245">
        <f>VLOOKUP($A97,'Country characteristics'!$A:$CQ,95,0)</f>
        <v>1</v>
      </c>
      <c r="V97" s="245">
        <f>VLOOKUP($A97,'Country characteristics'!$A:$CR,96,0)</f>
        <v>0</v>
      </c>
    </row>
    <row r="98" spans="1:22">
      <c r="A98" s="37" t="s">
        <v>329</v>
      </c>
      <c r="B98" s="5" t="s">
        <v>330</v>
      </c>
      <c r="C98" s="5" t="s">
        <v>331</v>
      </c>
      <c r="D98" s="87">
        <f t="shared" si="5"/>
        <v>7.840628657207455E-5</v>
      </c>
      <c r="E98" s="88">
        <f>G98</f>
        <v>41100000</v>
      </c>
      <c r="F98" s="91"/>
      <c r="G98" s="92">
        <v>41100000</v>
      </c>
      <c r="H98" s="96">
        <v>46100000</v>
      </c>
      <c r="I98" s="96">
        <v>18252189000</v>
      </c>
      <c r="J98" s="96"/>
      <c r="K98" s="96">
        <v>13416316928</v>
      </c>
      <c r="L98" s="245" t="str">
        <f>VLOOKUP($A98,'Country characteristics'!$A:$CQ,28,0)</f>
        <v>Latin America &amp; Caribbean</v>
      </c>
      <c r="M98" s="245" t="str">
        <f>VLOOKUP($A98,'Country characteristics'!$A:$CQ,87,0)</f>
        <v>Latin America and the Caribbean</v>
      </c>
      <c r="N98" s="245">
        <f>VLOOKUP($A98,'Country characteristics'!$A:$CQ,92,0)</f>
        <v>0</v>
      </c>
      <c r="O98" s="245">
        <f>VLOOKUP($A98,'Country characteristics'!$A:$CQ,91,0)</f>
        <v>0</v>
      </c>
      <c r="P98" s="245">
        <f>VLOOKUP($A98,'Country characteristics'!$A:$CQ,88,0)</f>
        <v>0</v>
      </c>
      <c r="Q98" s="245">
        <f>VLOOKUP($A98,'Country characteristics'!$A:$CQ,93,0)</f>
        <v>0</v>
      </c>
      <c r="R98" s="245">
        <f>VLOOKUP($A98,'Country characteristics'!$A:$CQ,89,0)</f>
        <v>0</v>
      </c>
      <c r="S98" s="245">
        <f>VLOOKUP($A98,'Country characteristics'!$A:$CQ,90,0)</f>
        <v>1</v>
      </c>
      <c r="T98" s="245">
        <f>VLOOKUP($A98,'Country characteristics'!$A:$CQ,94,0)</f>
        <v>1</v>
      </c>
      <c r="U98" s="245">
        <f>VLOOKUP($A98,'Country characteristics'!$A:$CQ,95,0)</f>
        <v>1</v>
      </c>
      <c r="V98" s="245">
        <f>VLOOKUP($A98,'Country characteristics'!$A:$CR,96,0)</f>
        <v>0</v>
      </c>
    </row>
    <row r="99" spans="1:22">
      <c r="A99" s="37" t="s">
        <v>215</v>
      </c>
      <c r="B99" s="5" t="s">
        <v>216</v>
      </c>
      <c r="C99" s="5" t="s">
        <v>217</v>
      </c>
      <c r="D99" s="87">
        <f t="shared" ref="D99:D130" si="8">E99/SUM($E$3:$E$135,$E$138)</f>
        <v>6.8104730672093953E-5</v>
      </c>
      <c r="E99" s="88">
        <f>G99</f>
        <v>35700000</v>
      </c>
      <c r="F99" s="91"/>
      <c r="G99" s="92">
        <v>35700000</v>
      </c>
      <c r="H99" s="96">
        <v>51900000</v>
      </c>
      <c r="I99" s="96">
        <v>23795055600</v>
      </c>
      <c r="J99" s="96"/>
      <c r="K99" s="96">
        <v>2508933120</v>
      </c>
      <c r="L99" s="245" t="str">
        <f>VLOOKUP($A99,'Country characteristics'!$A:$CQ,28,0)</f>
        <v>Latin America &amp; Caribbean</v>
      </c>
      <c r="M99" s="245" t="str">
        <f>VLOOKUP($A99,'Country characteristics'!$A:$CQ,87,0)</f>
        <v>Latin America and the Caribbean</v>
      </c>
      <c r="N99" s="245">
        <f>VLOOKUP($A99,'Country characteristics'!$A:$CQ,92,0)</f>
        <v>0</v>
      </c>
      <c r="O99" s="245">
        <f>VLOOKUP($A99,'Country characteristics'!$A:$CQ,91,0)</f>
        <v>0</v>
      </c>
      <c r="P99" s="245">
        <f>VLOOKUP($A99,'Country characteristics'!$A:$CQ,88,0)</f>
        <v>0</v>
      </c>
      <c r="Q99" s="245">
        <f>VLOOKUP($A99,'Country characteristics'!$A:$CQ,93,0)</f>
        <v>0</v>
      </c>
      <c r="R99" s="245">
        <f>VLOOKUP($A99,'Country characteristics'!$A:$CQ,89,0)</f>
        <v>1</v>
      </c>
      <c r="S99" s="245">
        <f>VLOOKUP($A99,'Country characteristics'!$A:$CQ,90,0)</f>
        <v>1</v>
      </c>
      <c r="T99" s="245">
        <f>VLOOKUP($A99,'Country characteristics'!$A:$CQ,94,0)</f>
        <v>1</v>
      </c>
      <c r="U99" s="245">
        <f>VLOOKUP($A99,'Country characteristics'!$A:$CQ,95,0)</f>
        <v>1</v>
      </c>
      <c r="V99" s="245">
        <f>VLOOKUP($A99,'Country characteristics'!$A:$CR,96,0)</f>
        <v>0</v>
      </c>
    </row>
    <row r="100" spans="1:22">
      <c r="A100" s="37" t="s">
        <v>194</v>
      </c>
      <c r="B100" s="5" t="s">
        <v>195</v>
      </c>
      <c r="C100" s="5" t="s">
        <v>196</v>
      </c>
      <c r="D100" s="87">
        <f t="shared" si="8"/>
        <v>6.5723224984814342E-5</v>
      </c>
      <c r="E100" s="101">
        <f>F100*H100</f>
        <v>34451632.196517602</v>
      </c>
      <c r="F100" s="102">
        <v>1.0257543</v>
      </c>
      <c r="G100" s="101"/>
      <c r="H100" s="101">
        <v>33586632</v>
      </c>
      <c r="I100" s="96"/>
      <c r="J100" s="96"/>
      <c r="K100" s="96">
        <v>910803520</v>
      </c>
      <c r="L100" s="245" t="str">
        <f>VLOOKUP($A100,'Country characteristics'!$A:$CQ,28,0)</f>
        <v>Latin America &amp; Caribbean</v>
      </c>
      <c r="M100" s="245" t="str">
        <f>VLOOKUP($A100,'Country characteristics'!$A:$CQ,87,0)</f>
        <v>Latin America and the Caribbean</v>
      </c>
      <c r="N100" s="245">
        <f>VLOOKUP($A100,'Country characteristics'!$A:$CQ,92,0)</f>
        <v>0</v>
      </c>
      <c r="O100" s="245">
        <f>VLOOKUP($A100,'Country characteristics'!$A:$CQ,91,0)</f>
        <v>0</v>
      </c>
      <c r="P100" s="245">
        <f>VLOOKUP($A100,'Country characteristics'!$A:$CQ,88,0)</f>
        <v>0</v>
      </c>
      <c r="Q100" s="245">
        <f>VLOOKUP($A100,'Country characteristics'!$A:$CQ,93,0)</f>
        <v>0</v>
      </c>
      <c r="R100" s="245">
        <f>VLOOKUP($A100,'Country characteristics'!$A:$CQ,89,0)</f>
        <v>0</v>
      </c>
      <c r="S100" s="245">
        <f>VLOOKUP($A100,'Country characteristics'!$A:$CQ,90,0)</f>
        <v>0</v>
      </c>
      <c r="T100" s="245">
        <f>VLOOKUP($A100,'Country characteristics'!$A:$CQ,94,0)</f>
        <v>0</v>
      </c>
      <c r="U100" s="245">
        <f>VLOOKUP($A100,'Country characteristics'!$A:$CQ,95,0)</f>
        <v>1</v>
      </c>
      <c r="V100" s="245">
        <f>VLOOKUP($A100,'Country characteristics'!$A:$CR,96,0)</f>
        <v>0</v>
      </c>
    </row>
    <row r="101" spans="1:22">
      <c r="A101" s="37" t="s">
        <v>305</v>
      </c>
      <c r="B101" s="5" t="s">
        <v>306</v>
      </c>
      <c r="C101" s="5" t="s">
        <v>307</v>
      </c>
      <c r="D101" s="87">
        <f t="shared" si="8"/>
        <v>6.4871784848552749E-5</v>
      </c>
      <c r="E101" s="88">
        <f>G101</f>
        <v>34005313.525779597</v>
      </c>
      <c r="F101" s="91"/>
      <c r="G101" s="92">
        <v>34005313.525779597</v>
      </c>
      <c r="H101" s="96">
        <v>27437566</v>
      </c>
      <c r="I101" s="96">
        <v>1968842552.64745</v>
      </c>
      <c r="J101" s="96"/>
      <c r="K101" s="96">
        <v>232420928</v>
      </c>
      <c r="L101" s="245" t="str">
        <f>VLOOKUP($A101,'Country characteristics'!$A:$CQ,28,0)</f>
        <v>Sub-Saharan Africa</v>
      </c>
      <c r="M101" s="245" t="str">
        <f>VLOOKUP($A101,'Country characteristics'!$A:$CQ,87,0)</f>
        <v>Africa</v>
      </c>
      <c r="N101" s="245">
        <f>VLOOKUP($A101,'Country characteristics'!$A:$CQ,92,0)</f>
        <v>0</v>
      </c>
      <c r="O101" s="245">
        <f>VLOOKUP($A101,'Country characteristics'!$A:$CQ,91,0)</f>
        <v>0</v>
      </c>
      <c r="P101" s="245">
        <f>VLOOKUP($A101,'Country characteristics'!$A:$CQ,88,0)</f>
        <v>0</v>
      </c>
      <c r="Q101" s="245">
        <f>VLOOKUP($A101,'Country characteristics'!$A:$CQ,93,0)</f>
        <v>0</v>
      </c>
      <c r="R101" s="245">
        <f>VLOOKUP($A101,'Country characteristics'!$A:$CQ,89,0)</f>
        <v>0</v>
      </c>
      <c r="S101" s="245">
        <f>VLOOKUP($A101,'Country characteristics'!$A:$CQ,90,0)</f>
        <v>1</v>
      </c>
      <c r="T101" s="245">
        <f>VLOOKUP($A101,'Country characteristics'!$A:$CQ,94,0)</f>
        <v>0</v>
      </c>
      <c r="U101" s="245">
        <f>VLOOKUP($A101,'Country characteristics'!$A:$CQ,95,0)</f>
        <v>0</v>
      </c>
      <c r="V101" s="245">
        <f>VLOOKUP($A101,'Country characteristics'!$A:$CR,96,0)</f>
        <v>0</v>
      </c>
    </row>
    <row r="102" spans="1:22">
      <c r="A102" s="37" t="s">
        <v>359</v>
      </c>
      <c r="B102" s="5" t="s">
        <v>360</v>
      </c>
      <c r="C102" s="5" t="s">
        <v>361</v>
      </c>
      <c r="D102" s="87">
        <f t="shared" si="8"/>
        <v>6.124066891109286E-5</v>
      </c>
      <c r="E102" s="99">
        <f>F102*I102</f>
        <v>32101909.199999999</v>
      </c>
      <c r="F102" s="100">
        <v>3.604E-3</v>
      </c>
      <c r="G102" s="99"/>
      <c r="H102" s="99"/>
      <c r="I102" s="99">
        <v>8907300000</v>
      </c>
      <c r="J102" s="96"/>
      <c r="K102" s="96">
        <v>9118535680</v>
      </c>
      <c r="L102" s="245" t="str">
        <f>VLOOKUP($A102,'Country characteristics'!$A:$CQ,28,0)</f>
        <v>Sub-Saharan Africa</v>
      </c>
      <c r="M102" s="245" t="str">
        <f>VLOOKUP($A102,'Country characteristics'!$A:$CQ,87,0)</f>
        <v>Africa</v>
      </c>
      <c r="N102" s="245">
        <f>VLOOKUP($A102,'Country characteristics'!$A:$CQ,92,0)</f>
        <v>0</v>
      </c>
      <c r="O102" s="245">
        <f>VLOOKUP($A102,'Country characteristics'!$A:$CQ,91,0)</f>
        <v>0</v>
      </c>
      <c r="P102" s="245">
        <f>VLOOKUP($A102,'Country characteristics'!$A:$CQ,88,0)</f>
        <v>0</v>
      </c>
      <c r="Q102" s="245">
        <f>VLOOKUP($A102,'Country characteristics'!$A:$CQ,93,0)</f>
        <v>0</v>
      </c>
      <c r="R102" s="245">
        <f>VLOOKUP($A102,'Country characteristics'!$A:$CQ,89,0)</f>
        <v>1</v>
      </c>
      <c r="S102" s="245">
        <f>VLOOKUP($A102,'Country characteristics'!$A:$CQ,90,0)</f>
        <v>1</v>
      </c>
      <c r="T102" s="245">
        <f>VLOOKUP($A102,'Country characteristics'!$A:$CQ,94,0)</f>
        <v>0</v>
      </c>
      <c r="U102" s="245">
        <f>VLOOKUP($A102,'Country characteristics'!$A:$CQ,95,0)</f>
        <v>0</v>
      </c>
      <c r="V102" s="245">
        <f>VLOOKUP($A102,'Country characteristics'!$A:$CR,96,0)</f>
        <v>0</v>
      </c>
    </row>
    <row r="103" spans="1:22">
      <c r="A103" s="37" t="s">
        <v>239</v>
      </c>
      <c r="B103" s="5" t="s">
        <v>240</v>
      </c>
      <c r="C103" s="5" t="s">
        <v>241</v>
      </c>
      <c r="D103" s="87">
        <f t="shared" si="8"/>
        <v>5.6965810376783067E-5</v>
      </c>
      <c r="E103" s="97">
        <f>F103*K103</f>
        <v>29861059.729356799</v>
      </c>
      <c r="F103" s="98">
        <v>1.14527E-2</v>
      </c>
      <c r="G103" s="97"/>
      <c r="H103" s="97"/>
      <c r="I103" s="97"/>
      <c r="J103" s="97"/>
      <c r="K103" s="97">
        <v>2607337984</v>
      </c>
      <c r="L103" s="245" t="str">
        <f>VLOOKUP($A103,'Country characteristics'!$A:$CQ,28,0)</f>
        <v>Latin America &amp; Caribbean</v>
      </c>
      <c r="M103" s="245" t="str">
        <f>VLOOKUP($A103,'Country characteristics'!$A:$CQ,87,0)</f>
        <v>Latin America and the Caribbean</v>
      </c>
      <c r="N103" s="245">
        <f>VLOOKUP($A103,'Country characteristics'!$A:$CQ,92,0)</f>
        <v>0</v>
      </c>
      <c r="O103" s="245">
        <f>VLOOKUP($A103,'Country characteristics'!$A:$CQ,91,0)</f>
        <v>0</v>
      </c>
      <c r="P103" s="245">
        <f>VLOOKUP($A103,'Country characteristics'!$A:$CQ,88,0)</f>
        <v>0</v>
      </c>
      <c r="Q103" s="245">
        <f>VLOOKUP($A103,'Country characteristics'!$A:$CQ,93,0)</f>
        <v>0</v>
      </c>
      <c r="R103" s="245">
        <f>VLOOKUP($A103,'Country characteristics'!$A:$CQ,89,0)</f>
        <v>0</v>
      </c>
      <c r="S103" s="245">
        <f>VLOOKUP($A103,'Country characteristics'!$A:$CQ,90,0)</f>
        <v>0</v>
      </c>
      <c r="T103" s="245">
        <f>VLOOKUP($A103,'Country characteristics'!$A:$CQ,94,0)</f>
        <v>0</v>
      </c>
      <c r="U103" s="245">
        <f>VLOOKUP($A103,'Country characteristics'!$A:$CQ,95,0)</f>
        <v>0</v>
      </c>
      <c r="V103" s="245">
        <f>VLOOKUP($A103,'Country characteristics'!$A:$CR,96,0)</f>
        <v>0</v>
      </c>
    </row>
    <row r="104" spans="1:22">
      <c r="A104" s="37" t="s">
        <v>212</v>
      </c>
      <c r="B104" s="5" t="s">
        <v>213</v>
      </c>
      <c r="C104" s="5" t="s">
        <v>214</v>
      </c>
      <c r="D104" s="87">
        <f t="shared" si="8"/>
        <v>5.5709304214562996E-5</v>
      </c>
      <c r="E104" s="101">
        <f>F104*H104</f>
        <v>29202408.420577202</v>
      </c>
      <c r="F104" s="102">
        <v>1.0257543</v>
      </c>
      <c r="G104" s="101"/>
      <c r="H104" s="101">
        <v>28469204</v>
      </c>
      <c r="I104" s="96"/>
      <c r="J104" s="96"/>
      <c r="K104" s="96">
        <v>-1010363.0625</v>
      </c>
      <c r="L104" s="245" t="str">
        <f>VLOOKUP($A104,'Country characteristics'!$A:$CQ,28,0)</f>
        <v>Latin America &amp; Caribbean</v>
      </c>
      <c r="M104" s="245" t="str">
        <f>VLOOKUP($A104,'Country characteristics'!$A:$CQ,87,0)</f>
        <v>Latin America and the Caribbean</v>
      </c>
      <c r="N104" s="245">
        <f>VLOOKUP($A104,'Country characteristics'!$A:$CQ,92,0)</f>
        <v>0</v>
      </c>
      <c r="O104" s="245">
        <f>VLOOKUP($A104,'Country characteristics'!$A:$CQ,91,0)</f>
        <v>0</v>
      </c>
      <c r="P104" s="245">
        <f>VLOOKUP($A104,'Country characteristics'!$A:$CQ,88,0)</f>
        <v>0</v>
      </c>
      <c r="Q104" s="245">
        <f>VLOOKUP($A104,'Country characteristics'!$A:$CQ,93,0)</f>
        <v>0</v>
      </c>
      <c r="R104" s="245">
        <f>VLOOKUP($A104,'Country characteristics'!$A:$CQ,89,0)</f>
        <v>0</v>
      </c>
      <c r="S104" s="245">
        <f>VLOOKUP($A104,'Country characteristics'!$A:$CQ,90,0)</f>
        <v>0</v>
      </c>
      <c r="T104" s="245">
        <f>VLOOKUP($A104,'Country characteristics'!$A:$CQ,94,0)</f>
        <v>0</v>
      </c>
      <c r="U104" s="245">
        <f>VLOOKUP($A104,'Country characteristics'!$A:$CQ,95,0)</f>
        <v>1</v>
      </c>
      <c r="V104" s="245">
        <f>VLOOKUP($A104,'Country characteristics'!$A:$CR,96,0)</f>
        <v>1</v>
      </c>
    </row>
    <row r="105" spans="1:22">
      <c r="A105" s="37" t="s">
        <v>293</v>
      </c>
      <c r="B105" s="5" t="s">
        <v>294</v>
      </c>
      <c r="C105" s="5" t="s">
        <v>295</v>
      </c>
      <c r="D105" s="87">
        <f t="shared" si="8"/>
        <v>2.9953116045764865E-5</v>
      </c>
      <c r="E105" s="99">
        <f>F105*I105</f>
        <v>15701203.606285814</v>
      </c>
      <c r="F105" s="100">
        <v>3.604E-3</v>
      </c>
      <c r="G105" s="99"/>
      <c r="H105" s="99"/>
      <c r="I105" s="99">
        <v>4356604774.2191496</v>
      </c>
      <c r="J105" s="96"/>
      <c r="K105" s="96">
        <v>429338240</v>
      </c>
      <c r="L105" s="245" t="str">
        <f>VLOOKUP($A105,'Country characteristics'!$A:$CQ,28,0)</f>
        <v>Sub-Saharan Africa</v>
      </c>
      <c r="M105" s="245" t="str">
        <f>VLOOKUP($A105,'Country characteristics'!$A:$CQ,87,0)</f>
        <v>Africa</v>
      </c>
      <c r="N105" s="245">
        <f>VLOOKUP($A105,'Country characteristics'!$A:$CQ,92,0)</f>
        <v>0</v>
      </c>
      <c r="O105" s="245">
        <f>VLOOKUP($A105,'Country characteristics'!$A:$CQ,91,0)</f>
        <v>0</v>
      </c>
      <c r="P105" s="245">
        <f>VLOOKUP($A105,'Country characteristics'!$A:$CQ,88,0)</f>
        <v>0</v>
      </c>
      <c r="Q105" s="245">
        <f>VLOOKUP($A105,'Country characteristics'!$A:$CQ,93,0)</f>
        <v>0</v>
      </c>
      <c r="R105" s="245">
        <f>VLOOKUP($A105,'Country characteristics'!$A:$CQ,89,0)</f>
        <v>0</v>
      </c>
      <c r="S105" s="245">
        <f>VLOOKUP($A105,'Country characteristics'!$A:$CQ,90,0)</f>
        <v>0</v>
      </c>
      <c r="T105" s="245">
        <f>VLOOKUP($A105,'Country characteristics'!$A:$CQ,94,0)</f>
        <v>0</v>
      </c>
      <c r="U105" s="245">
        <f>VLOOKUP($A105,'Country characteristics'!$A:$CQ,95,0)</f>
        <v>0</v>
      </c>
      <c r="V105" s="245">
        <f>VLOOKUP($A105,'Country characteristics'!$A:$CR,96,0)</f>
        <v>0</v>
      </c>
    </row>
    <row r="106" spans="1:22">
      <c r="A106" s="37" t="s">
        <v>332</v>
      </c>
      <c r="B106" s="5" t="s">
        <v>333</v>
      </c>
      <c r="C106" s="5" t="s">
        <v>334</v>
      </c>
      <c r="D106" s="87">
        <f t="shared" si="8"/>
        <v>2.8956509940567869E-5</v>
      </c>
      <c r="E106" s="88">
        <f>G106</f>
        <v>15178790</v>
      </c>
      <c r="F106" s="91"/>
      <c r="G106" s="92">
        <v>15178790</v>
      </c>
      <c r="H106" s="96">
        <v>19714568</v>
      </c>
      <c r="I106" s="96">
        <v>158192022603.56</v>
      </c>
      <c r="J106" s="96">
        <v>60675334144</v>
      </c>
      <c r="K106" s="96">
        <v>14527919104</v>
      </c>
      <c r="L106" s="245" t="str">
        <f>VLOOKUP($A106,'Country characteristics'!$A:$CQ,28,0)</f>
        <v>Europe &amp; Central Asia</v>
      </c>
      <c r="M106" s="245" t="str">
        <f>VLOOKUP($A106,'Country characteristics'!$A:$CQ,87,0)</f>
        <v>Asia</v>
      </c>
      <c r="N106" s="245">
        <f>VLOOKUP($A106,'Country characteristics'!$A:$CQ,92,0)</f>
        <v>0</v>
      </c>
      <c r="O106" s="245">
        <f>VLOOKUP($A106,'Country characteristics'!$A:$CQ,91,0)</f>
        <v>0</v>
      </c>
      <c r="P106" s="245">
        <f>VLOOKUP($A106,'Country characteristics'!$A:$CQ,88,0)</f>
        <v>0</v>
      </c>
      <c r="Q106" s="245">
        <f>VLOOKUP($A106,'Country characteristics'!$A:$CQ,93,0)</f>
        <v>0</v>
      </c>
      <c r="R106" s="245">
        <f>VLOOKUP($A106,'Country characteristics'!$A:$CQ,89,0)</f>
        <v>0</v>
      </c>
      <c r="S106" s="245">
        <f>VLOOKUP($A106,'Country characteristics'!$A:$CQ,90,0)</f>
        <v>0</v>
      </c>
      <c r="T106" s="245">
        <f>VLOOKUP($A106,'Country characteristics'!$A:$CQ,94,0)</f>
        <v>0</v>
      </c>
      <c r="U106" s="245">
        <f>VLOOKUP($A106,'Country characteristics'!$A:$CQ,95,0)</f>
        <v>0</v>
      </c>
      <c r="V106" s="245">
        <f>VLOOKUP($A106,'Country characteristics'!$A:$CR,96,0)</f>
        <v>0</v>
      </c>
    </row>
    <row r="107" spans="1:22">
      <c r="A107" s="37" t="s">
        <v>230</v>
      </c>
      <c r="B107" s="5" t="s">
        <v>231</v>
      </c>
      <c r="C107" s="5" t="s">
        <v>232</v>
      </c>
      <c r="D107" s="87">
        <f t="shared" si="8"/>
        <v>2.8509623693444192E-5</v>
      </c>
      <c r="E107" s="97">
        <f>F107*K107</f>
        <v>14944535.508940799</v>
      </c>
      <c r="F107" s="98">
        <v>1.14527E-2</v>
      </c>
      <c r="G107" s="97"/>
      <c r="H107" s="97"/>
      <c r="I107" s="97"/>
      <c r="J107" s="97"/>
      <c r="K107" s="97">
        <v>1304891904</v>
      </c>
      <c r="L107" s="245" t="str">
        <f>VLOOKUP($A107,'Country characteristics'!$A:$CQ,28,0)</f>
        <v>South Asia</v>
      </c>
      <c r="M107" s="245" t="str">
        <f>VLOOKUP($A107,'Country characteristics'!$A:$CQ,87,0)</f>
        <v>Asia</v>
      </c>
      <c r="N107" s="245">
        <f>VLOOKUP($A107,'Country characteristics'!$A:$CQ,92,0)</f>
        <v>0</v>
      </c>
      <c r="O107" s="245">
        <f>VLOOKUP($A107,'Country characteristics'!$A:$CQ,91,0)</f>
        <v>0</v>
      </c>
      <c r="P107" s="245">
        <f>VLOOKUP($A107,'Country characteristics'!$A:$CQ,88,0)</f>
        <v>0</v>
      </c>
      <c r="Q107" s="245">
        <f>VLOOKUP($A107,'Country characteristics'!$A:$CQ,93,0)</f>
        <v>0</v>
      </c>
      <c r="R107" s="245">
        <f>VLOOKUP($A107,'Country characteristics'!$A:$CQ,89,0)</f>
        <v>0</v>
      </c>
      <c r="S107" s="245">
        <f>VLOOKUP($A107,'Country characteristics'!$A:$CQ,90,0)</f>
        <v>0</v>
      </c>
      <c r="T107" s="245">
        <f>VLOOKUP($A107,'Country characteristics'!$A:$CQ,94,0)</f>
        <v>0</v>
      </c>
      <c r="U107" s="245">
        <f>VLOOKUP($A107,'Country characteristics'!$A:$CQ,95,0)</f>
        <v>0</v>
      </c>
      <c r="V107" s="245">
        <f>VLOOKUP($A107,'Country characteristics'!$A:$CR,96,0)</f>
        <v>0</v>
      </c>
    </row>
    <row r="108" spans="1:22">
      <c r="A108" s="37" t="s">
        <v>266</v>
      </c>
      <c r="B108" s="5" t="s">
        <v>267</v>
      </c>
      <c r="C108" s="5" t="s">
        <v>268</v>
      </c>
      <c r="D108" s="87">
        <f t="shared" si="8"/>
        <v>2.4597354057934953E-5</v>
      </c>
      <c r="E108" s="88">
        <f>G108</f>
        <v>12893752.478021201</v>
      </c>
      <c r="F108" s="91"/>
      <c r="G108" s="92">
        <v>12893752.478021201</v>
      </c>
      <c r="H108" s="96">
        <v>7290324</v>
      </c>
      <c r="I108" s="96"/>
      <c r="J108" s="96"/>
      <c r="K108" s="96">
        <v>43750560</v>
      </c>
      <c r="L108" s="245" t="str">
        <f>VLOOKUP($A108,'Country characteristics'!$A:$CQ,28,0)</f>
        <v>East Asia &amp; Pacific</v>
      </c>
      <c r="M108" s="245" t="str">
        <f>VLOOKUP($A108,'Country characteristics'!$A:$CQ,87,0)</f>
        <v>Oceania</v>
      </c>
      <c r="N108" s="245">
        <f>VLOOKUP($A108,'Country characteristics'!$A:$CQ,92,0)</f>
        <v>0</v>
      </c>
      <c r="O108" s="245">
        <f>VLOOKUP($A108,'Country characteristics'!$A:$CQ,91,0)</f>
        <v>0</v>
      </c>
      <c r="P108" s="245">
        <f>VLOOKUP($A108,'Country characteristics'!$A:$CQ,88,0)</f>
        <v>0</v>
      </c>
      <c r="Q108" s="245">
        <f>VLOOKUP($A108,'Country characteristics'!$A:$CQ,93,0)</f>
        <v>0</v>
      </c>
      <c r="R108" s="245">
        <f>VLOOKUP($A108,'Country characteristics'!$A:$CQ,89,0)</f>
        <v>0</v>
      </c>
      <c r="S108" s="245">
        <f>VLOOKUP($A108,'Country characteristics'!$A:$CQ,90,0)</f>
        <v>0</v>
      </c>
      <c r="T108" s="245">
        <f>VLOOKUP($A108,'Country characteristics'!$A:$CQ,94,0)</f>
        <v>0</v>
      </c>
      <c r="U108" s="245">
        <f>VLOOKUP($A108,'Country characteristics'!$A:$CQ,95,0)</f>
        <v>0</v>
      </c>
      <c r="V108" s="245">
        <f>VLOOKUP($A108,'Country characteristics'!$A:$CR,96,0)</f>
        <v>0</v>
      </c>
    </row>
    <row r="109" spans="1:22">
      <c r="A109" s="37" t="s">
        <v>275</v>
      </c>
      <c r="B109" s="5" t="s">
        <v>276</v>
      </c>
      <c r="C109" s="5" t="s">
        <v>277</v>
      </c>
      <c r="D109" s="87">
        <f t="shared" si="8"/>
        <v>2.4421829452703491E-5</v>
      </c>
      <c r="E109" s="97">
        <f>F109*K109</f>
        <v>12801743.768128</v>
      </c>
      <c r="F109" s="98">
        <v>1.14527E-2</v>
      </c>
      <c r="G109" s="97"/>
      <c r="H109" s="97"/>
      <c r="I109" s="97"/>
      <c r="J109" s="97"/>
      <c r="K109" s="97">
        <v>1117792640</v>
      </c>
      <c r="L109" s="245" t="str">
        <f>VLOOKUP($A109,'Country characteristics'!$A:$CQ,28,0)</f>
        <v>Latin America &amp; Caribbean</v>
      </c>
      <c r="M109" s="245" t="str">
        <f>VLOOKUP($A109,'Country characteristics'!$A:$CQ,87,0)</f>
        <v>Latin America and the Caribbean</v>
      </c>
      <c r="N109" s="245">
        <f>VLOOKUP($A109,'Country characteristics'!$A:$CQ,92,0)</f>
        <v>0</v>
      </c>
      <c r="O109" s="245">
        <f>VLOOKUP($A109,'Country characteristics'!$A:$CQ,91,0)</f>
        <v>0</v>
      </c>
      <c r="P109" s="245">
        <f>VLOOKUP($A109,'Country characteristics'!$A:$CQ,88,0)</f>
        <v>0</v>
      </c>
      <c r="Q109" s="245">
        <f>VLOOKUP($A109,'Country characteristics'!$A:$CQ,93,0)</f>
        <v>0</v>
      </c>
      <c r="R109" s="245">
        <f>VLOOKUP($A109,'Country characteristics'!$A:$CQ,89,0)</f>
        <v>0</v>
      </c>
      <c r="S109" s="245">
        <f>VLOOKUP($A109,'Country characteristics'!$A:$CQ,90,0)</f>
        <v>0</v>
      </c>
      <c r="T109" s="245">
        <f>VLOOKUP($A109,'Country characteristics'!$A:$CQ,94,0)</f>
        <v>0</v>
      </c>
      <c r="U109" s="245">
        <f>VLOOKUP($A109,'Country characteristics'!$A:$CQ,95,0)</f>
        <v>1</v>
      </c>
      <c r="V109" s="245">
        <f>VLOOKUP($A109,'Country characteristics'!$A:$CR,96,0)</f>
        <v>0</v>
      </c>
    </row>
    <row r="110" spans="1:22">
      <c r="A110" s="37" t="s">
        <v>302</v>
      </c>
      <c r="B110" s="5" t="s">
        <v>303</v>
      </c>
      <c r="C110" s="5" t="s">
        <v>304</v>
      </c>
      <c r="D110" s="87">
        <f t="shared" si="8"/>
        <v>2.2862141265065027E-5</v>
      </c>
      <c r="E110" s="88">
        <f>G110</f>
        <v>11984166.6666667</v>
      </c>
      <c r="F110" s="91"/>
      <c r="G110" s="92">
        <v>11984166.6666667</v>
      </c>
      <c r="H110" s="96">
        <v>27699666</v>
      </c>
      <c r="I110" s="96">
        <v>7492948447.0083399</v>
      </c>
      <c r="J110" s="96"/>
      <c r="K110" s="96">
        <v>889832704</v>
      </c>
      <c r="L110" s="245" t="str">
        <f>VLOOKUP($A110,'Country characteristics'!$A:$CQ,28,0)</f>
        <v>Sub-Saharan Africa</v>
      </c>
      <c r="M110" s="245" t="str">
        <f>VLOOKUP($A110,'Country characteristics'!$A:$CQ,87,0)</f>
        <v>Africa</v>
      </c>
      <c r="N110" s="245">
        <f>VLOOKUP($A110,'Country characteristics'!$A:$CQ,92,0)</f>
        <v>0</v>
      </c>
      <c r="O110" s="245">
        <f>VLOOKUP($A110,'Country characteristics'!$A:$CQ,91,0)</f>
        <v>0</v>
      </c>
      <c r="P110" s="245">
        <f>VLOOKUP($A110,'Country characteristics'!$A:$CQ,88,0)</f>
        <v>0</v>
      </c>
      <c r="Q110" s="245">
        <f>VLOOKUP($A110,'Country characteristics'!$A:$CQ,93,0)</f>
        <v>0</v>
      </c>
      <c r="R110" s="245">
        <f>VLOOKUP($A110,'Country characteristics'!$A:$CQ,89,0)</f>
        <v>0</v>
      </c>
      <c r="S110" s="245">
        <f>VLOOKUP($A110,'Country characteristics'!$A:$CQ,90,0)</f>
        <v>1</v>
      </c>
      <c r="T110" s="245">
        <f>VLOOKUP($A110,'Country characteristics'!$A:$CQ,94,0)</f>
        <v>0</v>
      </c>
      <c r="U110" s="245">
        <f>VLOOKUP($A110,'Country characteristics'!$A:$CQ,95,0)</f>
        <v>0</v>
      </c>
      <c r="V110" s="245">
        <f>VLOOKUP($A110,'Country characteristics'!$A:$CR,96,0)</f>
        <v>0</v>
      </c>
    </row>
    <row r="111" spans="1:22">
      <c r="A111" s="37" t="s">
        <v>272</v>
      </c>
      <c r="B111" s="5" t="s">
        <v>273</v>
      </c>
      <c r="C111" s="5" t="s">
        <v>274</v>
      </c>
      <c r="D111" s="87">
        <f t="shared" si="8"/>
        <v>1.6215412064784275E-5</v>
      </c>
      <c r="E111" s="88">
        <f>G111</f>
        <v>8500000</v>
      </c>
      <c r="F111" s="91"/>
      <c r="G111" s="92">
        <v>8500000</v>
      </c>
      <c r="H111" s="96">
        <v>8500000</v>
      </c>
      <c r="I111" s="96">
        <v>13503079106.4224</v>
      </c>
      <c r="J111" s="96"/>
      <c r="K111" s="96">
        <v>2301202176</v>
      </c>
      <c r="L111" s="245" t="str">
        <f>VLOOKUP($A111,'Country characteristics'!$A:$CQ,28,0)</f>
        <v>Latin America &amp; Caribbean</v>
      </c>
      <c r="M111" s="245" t="str">
        <f>VLOOKUP($A111,'Country characteristics'!$A:$CQ,87,0)</f>
        <v>Latin America and the Caribbean</v>
      </c>
      <c r="N111" s="245">
        <f>VLOOKUP($A111,'Country characteristics'!$A:$CQ,92,0)</f>
        <v>0</v>
      </c>
      <c r="O111" s="245">
        <f>VLOOKUP($A111,'Country characteristics'!$A:$CQ,91,0)</f>
        <v>0</v>
      </c>
      <c r="P111" s="245">
        <f>VLOOKUP($A111,'Country characteristics'!$A:$CQ,88,0)</f>
        <v>0</v>
      </c>
      <c r="Q111" s="245">
        <f>VLOOKUP($A111,'Country characteristics'!$A:$CQ,93,0)</f>
        <v>0</v>
      </c>
      <c r="R111" s="245">
        <f>VLOOKUP($A111,'Country characteristics'!$A:$CQ,89,0)</f>
        <v>0</v>
      </c>
      <c r="S111" s="245">
        <f>VLOOKUP($A111,'Country characteristics'!$A:$CQ,90,0)</f>
        <v>1</v>
      </c>
      <c r="T111" s="245">
        <f>VLOOKUP($A111,'Country characteristics'!$A:$CQ,94,0)</f>
        <v>1</v>
      </c>
      <c r="U111" s="245">
        <f>VLOOKUP($A111,'Country characteristics'!$A:$CQ,95,0)</f>
        <v>0</v>
      </c>
      <c r="V111" s="245">
        <f>VLOOKUP($A111,'Country characteristics'!$A:$CR,96,0)</f>
        <v>0</v>
      </c>
    </row>
    <row r="112" spans="1:22">
      <c r="A112" s="37" t="s">
        <v>365</v>
      </c>
      <c r="B112" s="5" t="s">
        <v>366</v>
      </c>
      <c r="C112" s="5" t="s">
        <v>367</v>
      </c>
      <c r="D112" s="87">
        <f t="shared" si="8"/>
        <v>1.5264946458821419E-5</v>
      </c>
      <c r="E112" s="88">
        <f>G112</f>
        <v>8001772.90478916</v>
      </c>
      <c r="F112" s="91"/>
      <c r="G112" s="92">
        <v>8001772.90478916</v>
      </c>
      <c r="H112" s="96">
        <v>7941823</v>
      </c>
      <c r="I112" s="96"/>
      <c r="J112" s="96"/>
      <c r="K112" s="96">
        <v>680284800</v>
      </c>
      <c r="L112" s="245" t="str">
        <f>VLOOKUP($A112,'Country characteristics'!$A:$CQ,28,0)</f>
        <v>Europe &amp; Central Asia</v>
      </c>
      <c r="M112" s="245" t="str">
        <f>VLOOKUP($A112,'Country characteristics'!$A:$CQ,87,0)</f>
        <v>Europe</v>
      </c>
      <c r="N112" s="245">
        <f>VLOOKUP($A112,'Country characteristics'!$A:$CQ,92,0)</f>
        <v>0</v>
      </c>
      <c r="O112" s="245">
        <f>VLOOKUP($A112,'Country characteristics'!$A:$CQ,91,0)</f>
        <v>0</v>
      </c>
      <c r="P112" s="245">
        <f>VLOOKUP($A112,'Country characteristics'!$A:$CQ,88,0)</f>
        <v>0</v>
      </c>
      <c r="Q112" s="245">
        <f>VLOOKUP($A112,'Country characteristics'!$A:$CQ,93,0)</f>
        <v>0</v>
      </c>
      <c r="R112" s="245">
        <f>VLOOKUP($A112,'Country characteristics'!$A:$CQ,89,0)</f>
        <v>0</v>
      </c>
      <c r="S112" s="245">
        <f>VLOOKUP($A112,'Country characteristics'!$A:$CQ,90,0)</f>
        <v>0</v>
      </c>
      <c r="T112" s="245">
        <f>VLOOKUP($A112,'Country characteristics'!$A:$CQ,94,0)</f>
        <v>0</v>
      </c>
      <c r="U112" s="245">
        <f>VLOOKUP($A112,'Country characteristics'!$A:$CQ,95,0)</f>
        <v>0</v>
      </c>
      <c r="V112" s="245">
        <f>VLOOKUP($A112,'Country characteristics'!$A:$CR,96,0)</f>
        <v>0</v>
      </c>
    </row>
    <row r="113" spans="1:22">
      <c r="A113" s="37" t="s">
        <v>296</v>
      </c>
      <c r="B113" s="5" t="s">
        <v>297</v>
      </c>
      <c r="C113" s="5" t="s">
        <v>298</v>
      </c>
      <c r="D113" s="87">
        <f t="shared" si="8"/>
        <v>1.5080386507834201E-5</v>
      </c>
      <c r="E113" s="88">
        <f>G113</f>
        <v>7905027.9329608902</v>
      </c>
      <c r="F113" s="91"/>
      <c r="G113" s="92">
        <v>7905027.9329608902</v>
      </c>
      <c r="H113" s="96">
        <v>10268156</v>
      </c>
      <c r="I113" s="96"/>
      <c r="J113" s="96"/>
      <c r="K113" s="96">
        <v>86649716736</v>
      </c>
      <c r="L113" s="245" t="str">
        <f>VLOOKUP($A113,'Country characteristics'!$A:$CQ,28,0)</f>
        <v>Latin America &amp; Caribbean</v>
      </c>
      <c r="M113" s="245" t="str">
        <f>VLOOKUP($A113,'Country characteristics'!$A:$CQ,87,0)</f>
        <v>Latin America and the Caribbean</v>
      </c>
      <c r="N113" s="245">
        <f>VLOOKUP($A113,'Country characteristics'!$A:$CQ,92,0)</f>
        <v>0</v>
      </c>
      <c r="O113" s="245">
        <f>VLOOKUP($A113,'Country characteristics'!$A:$CQ,91,0)</f>
        <v>0</v>
      </c>
      <c r="P113" s="245">
        <f>VLOOKUP($A113,'Country characteristics'!$A:$CQ,88,0)</f>
        <v>0</v>
      </c>
      <c r="Q113" s="245">
        <f>VLOOKUP($A113,'Country characteristics'!$A:$CQ,93,0)</f>
        <v>0</v>
      </c>
      <c r="R113" s="245">
        <f>VLOOKUP($A113,'Country characteristics'!$A:$CQ,89,0)</f>
        <v>0</v>
      </c>
      <c r="S113" s="245">
        <f>VLOOKUP($A113,'Country characteristics'!$A:$CQ,90,0)</f>
        <v>0</v>
      </c>
      <c r="T113" s="245">
        <f>VLOOKUP($A113,'Country characteristics'!$A:$CQ,94,0)</f>
        <v>0</v>
      </c>
      <c r="U113" s="245">
        <f>VLOOKUP($A113,'Country characteristics'!$A:$CQ,95,0)</f>
        <v>1</v>
      </c>
      <c r="V113" s="245">
        <f>VLOOKUP($A113,'Country characteristics'!$A:$CR,96,0)</f>
        <v>0</v>
      </c>
    </row>
    <row r="114" spans="1:22">
      <c r="A114" s="37" t="s">
        <v>284</v>
      </c>
      <c r="B114" s="5" t="s">
        <v>285</v>
      </c>
      <c r="C114" s="5" t="s">
        <v>286</v>
      </c>
      <c r="D114" s="87">
        <f t="shared" si="8"/>
        <v>1.426663235001991E-5</v>
      </c>
      <c r="E114" s="99">
        <f>F114*I114</f>
        <v>7478463.9755488401</v>
      </c>
      <c r="F114" s="100">
        <v>3.604E-3</v>
      </c>
      <c r="G114" s="99"/>
      <c r="H114" s="99"/>
      <c r="I114" s="99">
        <v>2075045498.21</v>
      </c>
      <c r="J114" s="96"/>
      <c r="K114" s="96">
        <v>127487232</v>
      </c>
      <c r="L114" s="245" t="str">
        <f>VLOOKUP($A114,'Country characteristics'!$A:$CQ,28,0)</f>
        <v>Latin America &amp; Caribbean</v>
      </c>
      <c r="M114" s="245" t="str">
        <f>VLOOKUP($A114,'Country characteristics'!$A:$CQ,87,0)</f>
        <v>Latin America and the Caribbean</v>
      </c>
      <c r="N114" s="245">
        <f>VLOOKUP($A114,'Country characteristics'!$A:$CQ,92,0)</f>
        <v>0</v>
      </c>
      <c r="O114" s="245">
        <f>VLOOKUP($A114,'Country characteristics'!$A:$CQ,91,0)</f>
        <v>0</v>
      </c>
      <c r="P114" s="245">
        <f>VLOOKUP($A114,'Country characteristics'!$A:$CQ,88,0)</f>
        <v>0</v>
      </c>
      <c r="Q114" s="245">
        <f>VLOOKUP($A114,'Country characteristics'!$A:$CQ,93,0)</f>
        <v>0</v>
      </c>
      <c r="R114" s="245">
        <f>VLOOKUP($A114,'Country characteristics'!$A:$CQ,89,0)</f>
        <v>0</v>
      </c>
      <c r="S114" s="245">
        <f>VLOOKUP($A114,'Country characteristics'!$A:$CQ,90,0)</f>
        <v>0</v>
      </c>
      <c r="T114" s="245">
        <f>VLOOKUP($A114,'Country characteristics'!$A:$CQ,94,0)</f>
        <v>0</v>
      </c>
      <c r="U114" s="245">
        <f>VLOOKUP($A114,'Country characteristics'!$A:$CQ,95,0)</f>
        <v>1</v>
      </c>
      <c r="V114" s="245">
        <f>VLOOKUP($A114,'Country characteristics'!$A:$CR,96,0)</f>
        <v>0</v>
      </c>
    </row>
    <row r="115" spans="1:22">
      <c r="A115" s="37" t="s">
        <v>347</v>
      </c>
      <c r="B115" s="5" t="s">
        <v>348</v>
      </c>
      <c r="C115" s="5" t="s">
        <v>349</v>
      </c>
      <c r="D115" s="87">
        <f t="shared" si="8"/>
        <v>1.4181826142462785E-5</v>
      </c>
      <c r="E115" s="88">
        <f>G115</f>
        <v>7434009.1839372804</v>
      </c>
      <c r="F115" s="91"/>
      <c r="G115" s="92">
        <v>7434009.1839372804</v>
      </c>
      <c r="H115" s="96">
        <v>12770193</v>
      </c>
      <c r="I115" s="96">
        <v>13355198583.149</v>
      </c>
      <c r="J115" s="96"/>
      <c r="K115" s="96">
        <v>400926880</v>
      </c>
      <c r="L115" s="245" t="str">
        <f>VLOOKUP($A115,'Country characteristics'!$A:$CQ,28,0)</f>
        <v>Sub-Saharan Africa</v>
      </c>
      <c r="M115" s="245" t="str">
        <f>VLOOKUP($A115,'Country characteristics'!$A:$CQ,87,0)</f>
        <v>Africa</v>
      </c>
      <c r="N115" s="245">
        <f>VLOOKUP($A115,'Country characteristics'!$A:$CQ,92,0)</f>
        <v>0</v>
      </c>
      <c r="O115" s="245">
        <f>VLOOKUP($A115,'Country characteristics'!$A:$CQ,91,0)</f>
        <v>0</v>
      </c>
      <c r="P115" s="245">
        <f>VLOOKUP($A115,'Country characteristics'!$A:$CQ,88,0)</f>
        <v>0</v>
      </c>
      <c r="Q115" s="245">
        <f>VLOOKUP($A115,'Country characteristics'!$A:$CQ,93,0)</f>
        <v>0</v>
      </c>
      <c r="R115" s="245">
        <f>VLOOKUP($A115,'Country characteristics'!$A:$CQ,89,0)</f>
        <v>0</v>
      </c>
      <c r="S115" s="245">
        <f>VLOOKUP($A115,'Country characteristics'!$A:$CQ,90,0)</f>
        <v>0</v>
      </c>
      <c r="T115" s="245">
        <f>VLOOKUP($A115,'Country characteristics'!$A:$CQ,94,0)</f>
        <v>0</v>
      </c>
      <c r="U115" s="245">
        <f>VLOOKUP($A115,'Country characteristics'!$A:$CQ,95,0)</f>
        <v>0</v>
      </c>
      <c r="V115" s="245">
        <f>VLOOKUP($A115,'Country characteristics'!$A:$CR,96,0)</f>
        <v>0</v>
      </c>
    </row>
    <row r="116" spans="1:22">
      <c r="A116" s="37" t="s">
        <v>281</v>
      </c>
      <c r="B116" s="5" t="s">
        <v>282</v>
      </c>
      <c r="C116" s="5" t="s">
        <v>283</v>
      </c>
      <c r="D116" s="87">
        <f t="shared" si="8"/>
        <v>1.246205275649802E-5</v>
      </c>
      <c r="E116" s="88">
        <f>G116</f>
        <v>6532516.5963731799</v>
      </c>
      <c r="F116" s="91"/>
      <c r="G116" s="92">
        <v>6532516.5963731799</v>
      </c>
      <c r="H116" s="96">
        <v>4505006</v>
      </c>
      <c r="I116" s="96">
        <v>18036772861.674999</v>
      </c>
      <c r="J116" s="96">
        <v>3883949312</v>
      </c>
      <c r="K116" s="96">
        <v>502480096</v>
      </c>
      <c r="L116" s="245" t="str">
        <f>VLOOKUP($A116,'Country characteristics'!$A:$CQ,28,0)</f>
        <v>Latin America &amp; Caribbean</v>
      </c>
      <c r="M116" s="245" t="str">
        <f>VLOOKUP($A116,'Country characteristics'!$A:$CQ,87,0)</f>
        <v>Latin America and the Caribbean</v>
      </c>
      <c r="N116" s="245">
        <f>VLOOKUP($A116,'Country characteristics'!$A:$CQ,92,0)</f>
        <v>0</v>
      </c>
      <c r="O116" s="245">
        <f>VLOOKUP($A116,'Country characteristics'!$A:$CQ,91,0)</f>
        <v>0</v>
      </c>
      <c r="P116" s="245">
        <f>VLOOKUP($A116,'Country characteristics'!$A:$CQ,88,0)</f>
        <v>0</v>
      </c>
      <c r="Q116" s="245">
        <f>VLOOKUP($A116,'Country characteristics'!$A:$CQ,93,0)</f>
        <v>0</v>
      </c>
      <c r="R116" s="245">
        <f>VLOOKUP($A116,'Country characteristics'!$A:$CQ,89,0)</f>
        <v>0</v>
      </c>
      <c r="S116" s="245">
        <f>VLOOKUP($A116,'Country characteristics'!$A:$CQ,90,0)</f>
        <v>1</v>
      </c>
      <c r="T116" s="245">
        <f>VLOOKUP($A116,'Country characteristics'!$A:$CQ,94,0)</f>
        <v>1</v>
      </c>
      <c r="U116" s="245">
        <f>VLOOKUP($A116,'Country characteristics'!$A:$CQ,95,0)</f>
        <v>0</v>
      </c>
      <c r="V116" s="245">
        <f>VLOOKUP($A116,'Country characteristics'!$A:$CR,96,0)</f>
        <v>0</v>
      </c>
    </row>
    <row r="117" spans="1:22">
      <c r="A117" s="37" t="s">
        <v>335</v>
      </c>
      <c r="B117" s="5" t="s">
        <v>336</v>
      </c>
      <c r="C117" s="5" t="s">
        <v>337</v>
      </c>
      <c r="D117" s="87">
        <f t="shared" si="8"/>
        <v>1.2162071095412116E-5</v>
      </c>
      <c r="E117" s="97">
        <f>F117*K117</f>
        <v>6375268.4111871999</v>
      </c>
      <c r="F117" s="98">
        <v>1.14527E-2</v>
      </c>
      <c r="G117" s="97"/>
      <c r="H117" s="97"/>
      <c r="I117" s="97"/>
      <c r="J117" s="97"/>
      <c r="K117" s="97">
        <v>556660736</v>
      </c>
      <c r="L117" s="245" t="str">
        <f>VLOOKUP($A117,'Country characteristics'!$A:$CQ,28,0)</f>
        <v>Europe &amp; Central Asia</v>
      </c>
      <c r="M117" s="245" t="str">
        <f>VLOOKUP($A117,'Country characteristics'!$A:$CQ,87,0)</f>
        <v>Europe</v>
      </c>
      <c r="N117" s="245">
        <f>VLOOKUP($A117,'Country characteristics'!$A:$CQ,92,0)</f>
        <v>0</v>
      </c>
      <c r="O117" s="245">
        <f>VLOOKUP($A117,'Country characteristics'!$A:$CQ,91,0)</f>
        <v>0</v>
      </c>
      <c r="P117" s="245">
        <f>VLOOKUP($A117,'Country characteristics'!$A:$CQ,88,0)</f>
        <v>0</v>
      </c>
      <c r="Q117" s="245">
        <f>VLOOKUP($A117,'Country characteristics'!$A:$CQ,93,0)</f>
        <v>0</v>
      </c>
      <c r="R117" s="245">
        <f>VLOOKUP($A117,'Country characteristics'!$A:$CQ,89,0)</f>
        <v>0</v>
      </c>
      <c r="S117" s="245">
        <f>VLOOKUP($A117,'Country characteristics'!$A:$CQ,90,0)</f>
        <v>0</v>
      </c>
      <c r="T117" s="245">
        <f>VLOOKUP($A117,'Country characteristics'!$A:$CQ,94,0)</f>
        <v>0</v>
      </c>
      <c r="U117" s="245">
        <f>VLOOKUP($A117,'Country characteristics'!$A:$CQ,95,0)</f>
        <v>0</v>
      </c>
      <c r="V117" s="245">
        <f>VLOOKUP($A117,'Country characteristics'!$A:$CR,96,0)</f>
        <v>0</v>
      </c>
    </row>
    <row r="118" spans="1:22">
      <c r="A118" s="37" t="s">
        <v>356</v>
      </c>
      <c r="B118" s="5" t="s">
        <v>357</v>
      </c>
      <c r="C118" s="5" t="s">
        <v>358</v>
      </c>
      <c r="D118" s="87">
        <f t="shared" si="8"/>
        <v>9.0986530844281932E-6</v>
      </c>
      <c r="E118" s="88">
        <f>G118</f>
        <v>4769447.1721504498</v>
      </c>
      <c r="F118" s="91"/>
      <c r="G118" s="92">
        <v>4769447.1721504498</v>
      </c>
      <c r="H118" s="93">
        <v>3797591.75</v>
      </c>
      <c r="I118" s="96">
        <v>6773378242.08183</v>
      </c>
      <c r="J118" s="96">
        <v>367857024</v>
      </c>
      <c r="K118" s="96">
        <v>1266703744</v>
      </c>
      <c r="L118" s="245" t="str">
        <f>VLOOKUP($A118,'Country characteristics'!$A:$CQ,28,0)</f>
        <v>Europe &amp; Central Asia</v>
      </c>
      <c r="M118" s="245" t="str">
        <f>VLOOKUP($A118,'Country characteristics'!$A:$CQ,87,0)</f>
        <v>Europe</v>
      </c>
      <c r="N118" s="245">
        <f>VLOOKUP($A118,'Country characteristics'!$A:$CQ,92,0)</f>
        <v>0</v>
      </c>
      <c r="O118" s="245">
        <f>VLOOKUP($A118,'Country characteristics'!$A:$CQ,91,0)</f>
        <v>0</v>
      </c>
      <c r="P118" s="245">
        <f>VLOOKUP($A118,'Country characteristics'!$A:$CQ,88,0)</f>
        <v>0</v>
      </c>
      <c r="Q118" s="245">
        <f>VLOOKUP($A118,'Country characteristics'!$A:$CQ,93,0)</f>
        <v>0</v>
      </c>
      <c r="R118" s="245">
        <f>VLOOKUP($A118,'Country characteristics'!$A:$CQ,89,0)</f>
        <v>0</v>
      </c>
      <c r="S118" s="245">
        <f>VLOOKUP($A118,'Country characteristics'!$A:$CQ,90,0)</f>
        <v>0</v>
      </c>
      <c r="T118" s="245">
        <f>VLOOKUP($A118,'Country characteristics'!$A:$CQ,94,0)</f>
        <v>0</v>
      </c>
      <c r="U118" s="245">
        <f>VLOOKUP($A118,'Country characteristics'!$A:$CQ,95,0)</f>
        <v>0</v>
      </c>
      <c r="V118" s="245">
        <f>VLOOKUP($A118,'Country characteristics'!$A:$CR,96,0)</f>
        <v>0</v>
      </c>
    </row>
    <row r="119" spans="1:22">
      <c r="A119" s="37" t="s">
        <v>350</v>
      </c>
      <c r="B119" s="5" t="s">
        <v>351</v>
      </c>
      <c r="C119" s="5" t="s">
        <v>352</v>
      </c>
      <c r="D119" s="87">
        <f t="shared" si="8"/>
        <v>8.490388180079699E-6</v>
      </c>
      <c r="E119" s="101">
        <f>F119*H119</f>
        <v>4450599.1733264998</v>
      </c>
      <c r="F119" s="102">
        <v>1.0257543</v>
      </c>
      <c r="G119" s="101"/>
      <c r="H119" s="101">
        <v>4338855</v>
      </c>
      <c r="I119" s="96"/>
      <c r="J119" s="96"/>
      <c r="K119" s="96">
        <v>87720272</v>
      </c>
      <c r="L119" s="245" t="str">
        <f>VLOOKUP($A119,'Country characteristics'!$A:$CQ,28,0)</f>
        <v>Latin America &amp; Caribbean</v>
      </c>
      <c r="M119" s="245" t="str">
        <f>VLOOKUP($A119,'Country characteristics'!$A:$CQ,87,0)</f>
        <v>Latin America and the Caribbean</v>
      </c>
      <c r="N119" s="245">
        <f>VLOOKUP($A119,'Country characteristics'!$A:$CQ,92,0)</f>
        <v>0</v>
      </c>
      <c r="O119" s="245">
        <f>VLOOKUP($A119,'Country characteristics'!$A:$CQ,91,0)</f>
        <v>0</v>
      </c>
      <c r="P119" s="245">
        <f>VLOOKUP($A119,'Country characteristics'!$A:$CQ,88,0)</f>
        <v>0</v>
      </c>
      <c r="Q119" s="245">
        <f>VLOOKUP($A119,'Country characteristics'!$A:$CQ,93,0)</f>
        <v>0</v>
      </c>
      <c r="R119" s="245">
        <f>VLOOKUP($A119,'Country characteristics'!$A:$CQ,89,0)</f>
        <v>0</v>
      </c>
      <c r="S119" s="245">
        <f>VLOOKUP($A119,'Country characteristics'!$A:$CQ,90,0)</f>
        <v>0</v>
      </c>
      <c r="T119" s="245">
        <f>VLOOKUP($A119,'Country characteristics'!$A:$CQ,94,0)</f>
        <v>0</v>
      </c>
      <c r="U119" s="245">
        <f>VLOOKUP($A119,'Country characteristics'!$A:$CQ,95,0)</f>
        <v>1</v>
      </c>
      <c r="V119" s="245">
        <f>VLOOKUP($A119,'Country characteristics'!$A:$CR,96,0)</f>
        <v>1</v>
      </c>
    </row>
    <row r="120" spans="1:22">
      <c r="A120" s="37" t="s">
        <v>326</v>
      </c>
      <c r="B120" s="5" t="s">
        <v>327</v>
      </c>
      <c r="C120" s="5" t="s">
        <v>328</v>
      </c>
      <c r="D120" s="87">
        <f t="shared" si="8"/>
        <v>7.9332182274000146E-6</v>
      </c>
      <c r="E120" s="88">
        <f>G120</f>
        <v>4158534.7731832201</v>
      </c>
      <c r="F120" s="91"/>
      <c r="G120" s="92">
        <v>4158534.7731832201</v>
      </c>
      <c r="H120" s="96">
        <v>3099680.5</v>
      </c>
      <c r="I120" s="96">
        <v>1012794104.59025</v>
      </c>
      <c r="J120" s="96"/>
      <c r="K120" s="96"/>
      <c r="L120" s="245" t="str">
        <f>VLOOKUP($A120,'Country characteristics'!$A:$CQ,28,0)</f>
        <v>East Asia &amp; Pacific</v>
      </c>
      <c r="M120" s="245" t="str">
        <f>VLOOKUP($A120,'Country characteristics'!$A:$CQ,87,0)</f>
        <v>Oceania</v>
      </c>
      <c r="N120" s="245">
        <f>VLOOKUP($A120,'Country characteristics'!$A:$CQ,92,0)</f>
        <v>0</v>
      </c>
      <c r="O120" s="245">
        <f>VLOOKUP($A120,'Country characteristics'!$A:$CQ,91,0)</f>
        <v>0</v>
      </c>
      <c r="P120" s="245">
        <f>VLOOKUP($A120,'Country characteristics'!$A:$CQ,88,0)</f>
        <v>0</v>
      </c>
      <c r="Q120" s="245">
        <f>VLOOKUP($A120,'Country characteristics'!$A:$CQ,93,0)</f>
        <v>0</v>
      </c>
      <c r="R120" s="245">
        <f>VLOOKUP($A120,'Country characteristics'!$A:$CQ,89,0)</f>
        <v>0</v>
      </c>
      <c r="S120" s="245">
        <f>VLOOKUP($A120,'Country characteristics'!$A:$CQ,90,0)</f>
        <v>0</v>
      </c>
      <c r="T120" s="245">
        <f>VLOOKUP($A120,'Country characteristics'!$A:$CQ,94,0)</f>
        <v>0</v>
      </c>
      <c r="U120" s="245">
        <f>VLOOKUP($A120,'Country characteristics'!$A:$CQ,95,0)</f>
        <v>0</v>
      </c>
      <c r="V120" s="245">
        <f>VLOOKUP($A120,'Country characteristics'!$A:$CR,96,0)</f>
        <v>0</v>
      </c>
    </row>
    <row r="121" spans="1:22">
      <c r="A121" s="37" t="s">
        <v>377</v>
      </c>
      <c r="B121" s="5" t="s">
        <v>378</v>
      </c>
      <c r="C121" s="5" t="s">
        <v>379</v>
      </c>
      <c r="D121" s="87">
        <f t="shared" si="8"/>
        <v>7.499763276459107E-6</v>
      </c>
      <c r="E121" s="97">
        <f>F121*K121</f>
        <v>3931320.8690112</v>
      </c>
      <c r="F121" s="98">
        <v>1.14527E-2</v>
      </c>
      <c r="G121" s="97"/>
      <c r="H121" s="97"/>
      <c r="I121" s="97"/>
      <c r="J121" s="97"/>
      <c r="K121" s="97">
        <v>343265856</v>
      </c>
      <c r="L121" s="245" t="str">
        <f>VLOOKUP($A121,'Country characteristics'!$A:$CQ,28,0)</f>
        <v>Europe &amp; Central Asia</v>
      </c>
      <c r="M121" s="245" t="str">
        <f>VLOOKUP($A121,'Country characteristics'!$A:$CQ,87,0)</f>
        <v>Europe</v>
      </c>
      <c r="N121" s="245">
        <f>VLOOKUP($A121,'Country characteristics'!$A:$CQ,92,0)</f>
        <v>0</v>
      </c>
      <c r="O121" s="245">
        <f>VLOOKUP($A121,'Country characteristics'!$A:$CQ,91,0)</f>
        <v>0</v>
      </c>
      <c r="P121" s="245">
        <f>VLOOKUP($A121,'Country characteristics'!$A:$CQ,88,0)</f>
        <v>0</v>
      </c>
      <c r="Q121" s="245">
        <f>VLOOKUP($A121,'Country characteristics'!$A:$CQ,93,0)</f>
        <v>0</v>
      </c>
      <c r="R121" s="245">
        <f>VLOOKUP($A121,'Country characteristics'!$A:$CQ,89,0)</f>
        <v>0</v>
      </c>
      <c r="S121" s="245">
        <f>VLOOKUP($A121,'Country characteristics'!$A:$CQ,90,0)</f>
        <v>0</v>
      </c>
      <c r="T121" s="245">
        <f>VLOOKUP($A121,'Country characteristics'!$A:$CQ,94,0)</f>
        <v>0</v>
      </c>
      <c r="U121" s="245">
        <f>VLOOKUP($A121,'Country characteristics'!$A:$CQ,95,0)</f>
        <v>0</v>
      </c>
      <c r="V121" s="245">
        <f>VLOOKUP($A121,'Country characteristics'!$A:$CR,96,0)</f>
        <v>0</v>
      </c>
    </row>
    <row r="122" spans="1:22">
      <c r="A122" s="37" t="s">
        <v>344</v>
      </c>
      <c r="B122" s="5" t="s">
        <v>345</v>
      </c>
      <c r="C122" s="5" t="s">
        <v>346</v>
      </c>
      <c r="D122" s="87">
        <f t="shared" si="8"/>
        <v>7.3959347295583267E-6</v>
      </c>
      <c r="E122" s="97">
        <f>F122*K122</f>
        <v>3876894.7067199997</v>
      </c>
      <c r="F122" s="98">
        <v>1.14527E-2</v>
      </c>
      <c r="G122" s="97"/>
      <c r="H122" s="97"/>
      <c r="I122" s="97"/>
      <c r="J122" s="97"/>
      <c r="K122" s="97">
        <v>338513600</v>
      </c>
      <c r="L122" s="245" t="str">
        <f>VLOOKUP($A122,'Country characteristics'!$A:$CQ,28,0)</f>
        <v>Latin America &amp; Caribbean</v>
      </c>
      <c r="M122" s="245" t="str">
        <f>VLOOKUP($A122,'Country characteristics'!$A:$CQ,87,0)</f>
        <v>Latin America and the Caribbean</v>
      </c>
      <c r="N122" s="245">
        <f>VLOOKUP($A122,'Country characteristics'!$A:$CQ,92,0)</f>
        <v>0</v>
      </c>
      <c r="O122" s="245">
        <f>VLOOKUP($A122,'Country characteristics'!$A:$CQ,91,0)</f>
        <v>0</v>
      </c>
      <c r="P122" s="245">
        <f>VLOOKUP($A122,'Country characteristics'!$A:$CQ,88,0)</f>
        <v>0</v>
      </c>
      <c r="Q122" s="245">
        <f>VLOOKUP($A122,'Country characteristics'!$A:$CQ,93,0)</f>
        <v>0</v>
      </c>
      <c r="R122" s="245">
        <f>VLOOKUP($A122,'Country characteristics'!$A:$CQ,89,0)</f>
        <v>0</v>
      </c>
      <c r="S122" s="245">
        <f>VLOOKUP($A122,'Country characteristics'!$A:$CQ,90,0)</f>
        <v>0</v>
      </c>
      <c r="T122" s="245">
        <f>VLOOKUP($A122,'Country characteristics'!$A:$CQ,94,0)</f>
        <v>0</v>
      </c>
      <c r="U122" s="245">
        <f>VLOOKUP($A122,'Country characteristics'!$A:$CQ,95,0)</f>
        <v>1</v>
      </c>
      <c r="V122" s="245">
        <f>VLOOKUP($A122,'Country characteristics'!$A:$CR,96,0)</f>
        <v>0</v>
      </c>
    </row>
    <row r="123" spans="1:22">
      <c r="A123" s="37" t="s">
        <v>338</v>
      </c>
      <c r="B123" s="5" t="s">
        <v>339</v>
      </c>
      <c r="C123" s="5" t="s">
        <v>340</v>
      </c>
      <c r="D123" s="87">
        <f t="shared" si="8"/>
        <v>7.2170172461753619E-6</v>
      </c>
      <c r="E123" s="88">
        <f>G123</f>
        <v>3783107.4750000001</v>
      </c>
      <c r="F123" s="91"/>
      <c r="G123" s="92">
        <v>3783107.4750000001</v>
      </c>
      <c r="H123" s="96">
        <v>5235127</v>
      </c>
      <c r="I123" s="96"/>
      <c r="J123" s="96"/>
      <c r="K123" s="96">
        <v>259564608</v>
      </c>
      <c r="L123" s="245" t="str">
        <f>VLOOKUP($A123,'Country characteristics'!$A:$CQ,28,0)</f>
        <v>Latin America &amp; Caribbean</v>
      </c>
      <c r="M123" s="245" t="str">
        <f>VLOOKUP($A123,'Country characteristics'!$A:$CQ,87,0)</f>
        <v>Latin America and the Caribbean</v>
      </c>
      <c r="N123" s="245">
        <f>VLOOKUP($A123,'Country characteristics'!$A:$CQ,92,0)</f>
        <v>0</v>
      </c>
      <c r="O123" s="245">
        <f>VLOOKUP($A123,'Country characteristics'!$A:$CQ,91,0)</f>
        <v>0</v>
      </c>
      <c r="P123" s="245">
        <f>VLOOKUP($A123,'Country characteristics'!$A:$CQ,88,0)</f>
        <v>0</v>
      </c>
      <c r="Q123" s="245">
        <f>VLOOKUP($A123,'Country characteristics'!$A:$CQ,93,0)</f>
        <v>0</v>
      </c>
      <c r="R123" s="245">
        <f>VLOOKUP($A123,'Country characteristics'!$A:$CQ,89,0)</f>
        <v>0</v>
      </c>
      <c r="S123" s="245">
        <f>VLOOKUP($A123,'Country characteristics'!$A:$CQ,90,0)</f>
        <v>0</v>
      </c>
      <c r="T123" s="245">
        <f>VLOOKUP($A123,'Country characteristics'!$A:$CQ,94,0)</f>
        <v>0</v>
      </c>
      <c r="U123" s="245">
        <f>VLOOKUP($A123,'Country characteristics'!$A:$CQ,95,0)</f>
        <v>1</v>
      </c>
      <c r="V123" s="245">
        <f>VLOOKUP($A123,'Country characteristics'!$A:$CR,96,0)</f>
        <v>0</v>
      </c>
    </row>
    <row r="124" spans="1:22">
      <c r="A124" s="37" t="s">
        <v>341</v>
      </c>
      <c r="B124" s="5" t="s">
        <v>342</v>
      </c>
      <c r="C124" s="5" t="s">
        <v>343</v>
      </c>
      <c r="D124" s="87">
        <f t="shared" si="8"/>
        <v>4.2513804610074859E-6</v>
      </c>
      <c r="E124" s="99">
        <f>F124*I124</f>
        <v>2228542.4369229181</v>
      </c>
      <c r="F124" s="100">
        <v>3.604E-3</v>
      </c>
      <c r="G124" s="99"/>
      <c r="H124" s="99"/>
      <c r="I124" s="99">
        <v>618352507.47028804</v>
      </c>
      <c r="J124" s="96"/>
      <c r="K124" s="96">
        <v>16142635008</v>
      </c>
      <c r="L124" s="245" t="str">
        <f>VLOOKUP($A124,'Country characteristics'!$A:$CQ,28,0)</f>
        <v>Sub-Saharan Africa</v>
      </c>
      <c r="M124" s="245" t="str">
        <f>VLOOKUP($A124,'Country characteristics'!$A:$CQ,87,0)</f>
        <v>Africa</v>
      </c>
      <c r="N124" s="245">
        <f>VLOOKUP($A124,'Country characteristics'!$A:$CQ,92,0)</f>
        <v>0</v>
      </c>
      <c r="O124" s="245">
        <f>VLOOKUP($A124,'Country characteristics'!$A:$CQ,91,0)</f>
        <v>0</v>
      </c>
      <c r="P124" s="245">
        <f>VLOOKUP($A124,'Country characteristics'!$A:$CQ,88,0)</f>
        <v>0</v>
      </c>
      <c r="Q124" s="245">
        <f>VLOOKUP($A124,'Country characteristics'!$A:$CQ,93,0)</f>
        <v>0</v>
      </c>
      <c r="R124" s="245">
        <f>VLOOKUP($A124,'Country characteristics'!$A:$CQ,89,0)</f>
        <v>0</v>
      </c>
      <c r="S124" s="245">
        <f>VLOOKUP($A124,'Country characteristics'!$A:$CQ,90,0)</f>
        <v>1</v>
      </c>
      <c r="T124" s="245">
        <f>VLOOKUP($A124,'Country characteristics'!$A:$CQ,94,0)</f>
        <v>0</v>
      </c>
      <c r="U124" s="245">
        <f>VLOOKUP($A124,'Country characteristics'!$A:$CQ,95,0)</f>
        <v>0</v>
      </c>
      <c r="V124" s="245">
        <f>VLOOKUP($A124,'Country characteristics'!$A:$CR,96,0)</f>
        <v>0</v>
      </c>
    </row>
    <row r="125" spans="1:22">
      <c r="A125" s="37" t="s">
        <v>362</v>
      </c>
      <c r="B125" s="5" t="s">
        <v>363</v>
      </c>
      <c r="C125" s="5" t="s">
        <v>364</v>
      </c>
      <c r="D125" s="87">
        <f t="shared" si="8"/>
        <v>2.4360824266559616E-6</v>
      </c>
      <c r="E125" s="101">
        <f>F125*H125</f>
        <v>1276976.5297266375</v>
      </c>
      <c r="F125" s="102">
        <v>1.0257543</v>
      </c>
      <c r="G125" s="101"/>
      <c r="H125" s="101">
        <v>1244914.625</v>
      </c>
      <c r="I125" s="96"/>
      <c r="J125" s="96"/>
      <c r="K125" s="96">
        <v>23617420</v>
      </c>
      <c r="L125" s="245" t="str">
        <f>VLOOKUP($A125,'Country characteristics'!$A:$CQ,28,0)</f>
        <v>Latin America &amp; Caribbean</v>
      </c>
      <c r="M125" s="245" t="str">
        <f>VLOOKUP($A125,'Country characteristics'!$A:$CQ,87,0)</f>
        <v>Latin America and the Caribbean</v>
      </c>
      <c r="N125" s="245">
        <f>VLOOKUP($A125,'Country characteristics'!$A:$CQ,92,0)</f>
        <v>0</v>
      </c>
      <c r="O125" s="245">
        <f>VLOOKUP($A125,'Country characteristics'!$A:$CQ,91,0)</f>
        <v>0</v>
      </c>
      <c r="P125" s="245">
        <f>VLOOKUP($A125,'Country characteristics'!$A:$CQ,88,0)</f>
        <v>0</v>
      </c>
      <c r="Q125" s="245">
        <f>VLOOKUP($A125,'Country characteristics'!$A:$CQ,93,0)</f>
        <v>0</v>
      </c>
      <c r="R125" s="245">
        <f>VLOOKUP($A125,'Country characteristics'!$A:$CQ,89,0)</f>
        <v>0</v>
      </c>
      <c r="S125" s="245">
        <f>VLOOKUP($A125,'Country characteristics'!$A:$CQ,90,0)</f>
        <v>0</v>
      </c>
      <c r="T125" s="245">
        <f>VLOOKUP($A125,'Country characteristics'!$A:$CQ,94,0)</f>
        <v>0</v>
      </c>
      <c r="U125" s="245">
        <f>VLOOKUP($A125,'Country characteristics'!$A:$CQ,95,0)</f>
        <v>1</v>
      </c>
      <c r="V125" s="245">
        <f>VLOOKUP($A125,'Country characteristics'!$A:$CR,96,0)</f>
        <v>1</v>
      </c>
    </row>
    <row r="126" spans="1:22">
      <c r="A126" s="37" t="s">
        <v>389</v>
      </c>
      <c r="B126" s="5" t="s">
        <v>390</v>
      </c>
      <c r="C126" s="5" t="s">
        <v>391</v>
      </c>
      <c r="D126" s="87">
        <f t="shared" si="8"/>
        <v>1.3183307076351577E-6</v>
      </c>
      <c r="E126" s="88">
        <f>G126</f>
        <v>691059.28175793902</v>
      </c>
      <c r="F126" s="91"/>
      <c r="G126" s="92">
        <v>691059.28175793902</v>
      </c>
      <c r="H126" s="96">
        <v>522824.46875</v>
      </c>
      <c r="I126" s="96">
        <v>22848035952.9501</v>
      </c>
      <c r="J126" s="96"/>
      <c r="K126" s="96">
        <v>1696728064</v>
      </c>
      <c r="L126" s="245" t="str">
        <f>VLOOKUP($A126,'Country characteristics'!$A:$CQ,28,0)</f>
        <v>Latin America &amp; Caribbean</v>
      </c>
      <c r="M126" s="245" t="str">
        <f>VLOOKUP($A126,'Country characteristics'!$A:$CQ,87,0)</f>
        <v>Latin America and the Caribbean</v>
      </c>
      <c r="N126" s="245">
        <f>VLOOKUP($A126,'Country characteristics'!$A:$CQ,92,0)</f>
        <v>0</v>
      </c>
      <c r="O126" s="245">
        <f>VLOOKUP($A126,'Country characteristics'!$A:$CQ,91,0)</f>
        <v>0</v>
      </c>
      <c r="P126" s="245">
        <f>VLOOKUP($A126,'Country characteristics'!$A:$CQ,88,0)</f>
        <v>0</v>
      </c>
      <c r="Q126" s="245">
        <f>VLOOKUP($A126,'Country characteristics'!$A:$CQ,93,0)</f>
        <v>0</v>
      </c>
      <c r="R126" s="245">
        <f>VLOOKUP($A126,'Country characteristics'!$A:$CQ,89,0)</f>
        <v>1</v>
      </c>
      <c r="S126" s="245">
        <f>VLOOKUP($A126,'Country characteristics'!$A:$CQ,90,0)</f>
        <v>1</v>
      </c>
      <c r="T126" s="245">
        <f>VLOOKUP($A126,'Country characteristics'!$A:$CQ,94,0)</f>
        <v>0</v>
      </c>
      <c r="U126" s="245">
        <f>VLOOKUP($A126,'Country characteristics'!$A:$CQ,95,0)</f>
        <v>1</v>
      </c>
      <c r="V126" s="245">
        <f>VLOOKUP($A126,'Country characteristics'!$A:$CR,96,0)</f>
        <v>1</v>
      </c>
    </row>
    <row r="127" spans="1:22">
      <c r="A127" s="37" t="s">
        <v>386</v>
      </c>
      <c r="B127" s="5" t="s">
        <v>387</v>
      </c>
      <c r="C127" s="5" t="s">
        <v>388</v>
      </c>
      <c r="D127" s="87">
        <f t="shared" si="8"/>
        <v>9.5318395857543541E-7</v>
      </c>
      <c r="E127" s="101">
        <f>F127*H127</f>
        <v>499652.03570045624</v>
      </c>
      <c r="F127" s="102">
        <v>1.0257543</v>
      </c>
      <c r="G127" s="101"/>
      <c r="H127" s="101">
        <v>487106.9375</v>
      </c>
      <c r="I127" s="96"/>
      <c r="J127" s="96"/>
      <c r="K127" s="96">
        <v>58579212</v>
      </c>
      <c r="L127" s="245" t="str">
        <f>VLOOKUP($A127,'Country characteristics'!$A:$CQ,28,0)</f>
        <v>Latin America &amp; Caribbean</v>
      </c>
      <c r="M127" s="245" t="str">
        <f>VLOOKUP($A127,'Country characteristics'!$A:$CQ,87,0)</f>
        <v>Latin America and the Caribbean</v>
      </c>
      <c r="N127" s="245">
        <f>VLOOKUP($A127,'Country characteristics'!$A:$CQ,92,0)</f>
        <v>0</v>
      </c>
      <c r="O127" s="245">
        <f>VLOOKUP($A127,'Country characteristics'!$A:$CQ,91,0)</f>
        <v>0</v>
      </c>
      <c r="P127" s="245">
        <f>VLOOKUP($A127,'Country characteristics'!$A:$CQ,88,0)</f>
        <v>0</v>
      </c>
      <c r="Q127" s="245">
        <f>VLOOKUP($A127,'Country characteristics'!$A:$CQ,93,0)</f>
        <v>0</v>
      </c>
      <c r="R127" s="245">
        <f>VLOOKUP($A127,'Country characteristics'!$A:$CQ,89,0)</f>
        <v>0</v>
      </c>
      <c r="S127" s="245">
        <f>VLOOKUP($A127,'Country characteristics'!$A:$CQ,90,0)</f>
        <v>0</v>
      </c>
      <c r="T127" s="245">
        <f>VLOOKUP($A127,'Country characteristics'!$A:$CQ,94,0)</f>
        <v>0</v>
      </c>
      <c r="U127" s="245">
        <f>VLOOKUP($A127,'Country characteristics'!$A:$CQ,95,0)</f>
        <v>1</v>
      </c>
      <c r="V127" s="245">
        <f>VLOOKUP($A127,'Country characteristics'!$A:$CR,96,0)</f>
        <v>1</v>
      </c>
    </row>
    <row r="128" spans="1:22">
      <c r="A128" s="37" t="s">
        <v>395</v>
      </c>
      <c r="B128" s="5" t="s">
        <v>396</v>
      </c>
      <c r="C128" s="5" t="s">
        <v>397</v>
      </c>
      <c r="D128" s="87">
        <f t="shared" si="8"/>
        <v>8.372769769335646E-7</v>
      </c>
      <c r="E128" s="97">
        <f>F128*K128</f>
        <v>438894.44656119996</v>
      </c>
      <c r="F128" s="98">
        <v>1.14527E-2</v>
      </c>
      <c r="G128" s="97"/>
      <c r="H128" s="97"/>
      <c r="I128" s="97"/>
      <c r="J128" s="97"/>
      <c r="K128" s="97">
        <v>38322356</v>
      </c>
      <c r="L128" s="245" t="str">
        <f>VLOOKUP($A128,'Country characteristics'!$A:$CQ,28,0)</f>
        <v>Europe &amp; Central Asia</v>
      </c>
      <c r="M128" s="245" t="str">
        <f>VLOOKUP($A128,'Country characteristics'!$A:$CQ,87,0)</f>
        <v>Europe</v>
      </c>
      <c r="N128" s="245">
        <f>VLOOKUP($A128,'Country characteristics'!$A:$CQ,92,0)</f>
        <v>0</v>
      </c>
      <c r="O128" s="245">
        <f>VLOOKUP($A128,'Country characteristics'!$A:$CQ,91,0)</f>
        <v>0</v>
      </c>
      <c r="P128" s="245">
        <f>VLOOKUP($A128,'Country characteristics'!$A:$CQ,88,0)</f>
        <v>0</v>
      </c>
      <c r="Q128" s="245">
        <f>VLOOKUP($A128,'Country characteristics'!$A:$CQ,93,0)</f>
        <v>0</v>
      </c>
      <c r="R128" s="245">
        <f>VLOOKUP($A128,'Country characteristics'!$A:$CQ,89,0)</f>
        <v>0</v>
      </c>
      <c r="S128" s="245">
        <f>VLOOKUP($A128,'Country characteristics'!$A:$CQ,90,0)</f>
        <v>0</v>
      </c>
      <c r="T128" s="245">
        <f>VLOOKUP($A128,'Country characteristics'!$A:$CQ,94,0)</f>
        <v>0</v>
      </c>
      <c r="U128" s="245">
        <f>VLOOKUP($A128,'Country characteristics'!$A:$CQ,95,0)</f>
        <v>0</v>
      </c>
      <c r="V128" s="245">
        <f>VLOOKUP($A128,'Country characteristics'!$A:$CR,96,0)</f>
        <v>0</v>
      </c>
    </row>
    <row r="129" spans="1:22">
      <c r="A129" s="37" t="s">
        <v>380</v>
      </c>
      <c r="B129" s="5" t="s">
        <v>381</v>
      </c>
      <c r="C129" s="5" t="s">
        <v>382</v>
      </c>
      <c r="D129" s="87">
        <f t="shared" si="8"/>
        <v>7.2547162859921808E-7</v>
      </c>
      <c r="E129" s="97">
        <f>F129*K129</f>
        <v>380286.90350000001</v>
      </c>
      <c r="F129" s="98">
        <v>1.14527E-2</v>
      </c>
      <c r="G129" s="97"/>
      <c r="H129" s="97"/>
      <c r="I129" s="97"/>
      <c r="J129" s="97"/>
      <c r="K129" s="97">
        <v>33205000</v>
      </c>
      <c r="L129" s="245" t="str">
        <f>VLOOKUP($A129,'Country characteristics'!$A:$CQ,28,0)</f>
        <v>Sub-Saharan Africa</v>
      </c>
      <c r="M129" s="245" t="str">
        <f>VLOOKUP($A129,'Country characteristics'!$A:$CQ,87,0)</f>
        <v>Africa</v>
      </c>
      <c r="N129" s="245">
        <f>VLOOKUP($A129,'Country characteristics'!$A:$CQ,92,0)</f>
        <v>0</v>
      </c>
      <c r="O129" s="245">
        <f>VLOOKUP($A129,'Country characteristics'!$A:$CQ,91,0)</f>
        <v>0</v>
      </c>
      <c r="P129" s="245">
        <f>VLOOKUP($A129,'Country characteristics'!$A:$CQ,88,0)</f>
        <v>0</v>
      </c>
      <c r="Q129" s="245">
        <f>VLOOKUP($A129,'Country characteristics'!$A:$CQ,93,0)</f>
        <v>0</v>
      </c>
      <c r="R129" s="245">
        <f>VLOOKUP($A129,'Country characteristics'!$A:$CQ,89,0)</f>
        <v>0</v>
      </c>
      <c r="S129" s="245">
        <f>VLOOKUP($A129,'Country characteristics'!$A:$CQ,90,0)</f>
        <v>0</v>
      </c>
      <c r="T129" s="245">
        <f>VLOOKUP($A129,'Country characteristics'!$A:$CQ,94,0)</f>
        <v>0</v>
      </c>
      <c r="U129" s="245">
        <f>VLOOKUP($A129,'Country characteristics'!$A:$CQ,95,0)</f>
        <v>0</v>
      </c>
      <c r="V129" s="245">
        <f>VLOOKUP($A129,'Country characteristics'!$A:$CR,96,0)</f>
        <v>0</v>
      </c>
    </row>
    <row r="130" spans="1:22">
      <c r="A130" s="37" t="s">
        <v>374</v>
      </c>
      <c r="B130" s="5" t="s">
        <v>375</v>
      </c>
      <c r="C130" s="5" t="s">
        <v>376</v>
      </c>
      <c r="D130" s="87">
        <f t="shared" si="8"/>
        <v>6.977001492782244E-7</v>
      </c>
      <c r="E130" s="101">
        <f>F130*H130</f>
        <v>365729.29785388126</v>
      </c>
      <c r="F130" s="102">
        <v>1.0257543</v>
      </c>
      <c r="G130" s="101"/>
      <c r="H130" s="101">
        <v>356546.6875</v>
      </c>
      <c r="I130" s="96"/>
      <c r="J130" s="96"/>
      <c r="K130" s="96">
        <v>139893520</v>
      </c>
      <c r="L130" s="245" t="str">
        <f>VLOOKUP($A130,'Country characteristics'!$A:$CQ,28,0)</f>
        <v>Latin America &amp; Caribbean</v>
      </c>
      <c r="M130" s="245" t="str">
        <f>VLOOKUP($A130,'Country characteristics'!$A:$CQ,87,0)</f>
        <v>Latin America and the Caribbean</v>
      </c>
      <c r="N130" s="245">
        <f>VLOOKUP($A130,'Country characteristics'!$A:$CQ,92,0)</f>
        <v>0</v>
      </c>
      <c r="O130" s="245">
        <f>VLOOKUP($A130,'Country characteristics'!$A:$CQ,91,0)</f>
        <v>0</v>
      </c>
      <c r="P130" s="245">
        <f>VLOOKUP($A130,'Country characteristics'!$A:$CQ,88,0)</f>
        <v>0</v>
      </c>
      <c r="Q130" s="245">
        <f>VLOOKUP($A130,'Country characteristics'!$A:$CQ,93,0)</f>
        <v>0</v>
      </c>
      <c r="R130" s="245">
        <f>VLOOKUP($A130,'Country characteristics'!$A:$CQ,89,0)</f>
        <v>0</v>
      </c>
      <c r="S130" s="245">
        <f>VLOOKUP($A130,'Country characteristics'!$A:$CQ,90,0)</f>
        <v>0</v>
      </c>
      <c r="T130" s="245">
        <f>VLOOKUP($A130,'Country characteristics'!$A:$CQ,94,0)</f>
        <v>0</v>
      </c>
      <c r="U130" s="245">
        <f>VLOOKUP($A130,'Country characteristics'!$A:$CQ,95,0)</f>
        <v>1</v>
      </c>
      <c r="V130" s="245">
        <f>VLOOKUP($A130,'Country characteristics'!$A:$CR,96,0)</f>
        <v>1</v>
      </c>
    </row>
    <row r="131" spans="1:22">
      <c r="A131" s="37" t="s">
        <v>383</v>
      </c>
      <c r="B131" s="5" t="s">
        <v>384</v>
      </c>
      <c r="C131" s="5" t="s">
        <v>385</v>
      </c>
      <c r="D131" s="87">
        <f t="shared" ref="D131:D135" si="9">E131/SUM($E$3:$E$135,$E$138)</f>
        <v>3.7502696696044086E-7</v>
      </c>
      <c r="E131" s="88">
        <f>G131</f>
        <v>196586.383770455</v>
      </c>
      <c r="F131" s="91"/>
      <c r="G131" s="92">
        <v>196586.383770455</v>
      </c>
      <c r="H131" s="96">
        <v>950775.0625</v>
      </c>
      <c r="I131" s="96"/>
      <c r="J131" s="96"/>
      <c r="K131" s="96">
        <v>457194080</v>
      </c>
      <c r="L131" s="245" t="str">
        <f>VLOOKUP($A131,'Country characteristics'!$A:$CQ,28,0)</f>
        <v>East Asia &amp; Pacific</v>
      </c>
      <c r="M131" s="245" t="str">
        <f>VLOOKUP($A131,'Country characteristics'!$A:$CQ,87,0)</f>
        <v>Asia</v>
      </c>
      <c r="N131" s="245">
        <f>VLOOKUP($A131,'Country characteristics'!$A:$CQ,92,0)</f>
        <v>0</v>
      </c>
      <c r="O131" s="245">
        <f>VLOOKUP($A131,'Country characteristics'!$A:$CQ,91,0)</f>
        <v>0</v>
      </c>
      <c r="P131" s="245">
        <f>VLOOKUP($A131,'Country characteristics'!$A:$CQ,88,0)</f>
        <v>0</v>
      </c>
      <c r="Q131" s="245">
        <f>VLOOKUP($A131,'Country characteristics'!$A:$CQ,93,0)</f>
        <v>0</v>
      </c>
      <c r="R131" s="245">
        <f>VLOOKUP($A131,'Country characteristics'!$A:$CQ,89,0)</f>
        <v>0</v>
      </c>
      <c r="S131" s="245">
        <f>VLOOKUP($A131,'Country characteristics'!$A:$CQ,90,0)</f>
        <v>0</v>
      </c>
      <c r="T131" s="245">
        <f>VLOOKUP($A131,'Country characteristics'!$A:$CQ,94,0)</f>
        <v>0</v>
      </c>
      <c r="U131" s="245">
        <f>VLOOKUP($A131,'Country characteristics'!$A:$CQ,95,0)</f>
        <v>0</v>
      </c>
      <c r="V131" s="245">
        <f>VLOOKUP($A131,'Country characteristics'!$A:$CR,96,0)</f>
        <v>1</v>
      </c>
    </row>
    <row r="132" spans="1:22">
      <c r="A132" s="37" t="s">
        <v>401</v>
      </c>
      <c r="B132" s="5" t="s">
        <v>402</v>
      </c>
      <c r="C132" s="5" t="s">
        <v>403</v>
      </c>
      <c r="D132" s="87">
        <f t="shared" si="9"/>
        <v>2.6244594343550106E-7</v>
      </c>
      <c r="E132" s="97">
        <f>F132*K132</f>
        <v>137572.237467</v>
      </c>
      <c r="F132" s="98">
        <v>1.14527E-2</v>
      </c>
      <c r="G132" s="97"/>
      <c r="H132" s="97"/>
      <c r="I132" s="97"/>
      <c r="J132" s="97"/>
      <c r="K132" s="97">
        <v>12012210</v>
      </c>
      <c r="L132" s="245" t="str">
        <f>VLOOKUP($A132,'Country characteristics'!$A:$CQ,28,0)</f>
        <v>East Asia &amp; Pacific</v>
      </c>
      <c r="M132" s="245" t="str">
        <f>VLOOKUP($A132,'Country characteristics'!$A:$CQ,87,0)</f>
        <v>Oceania</v>
      </c>
      <c r="N132" s="245">
        <f>VLOOKUP($A132,'Country characteristics'!$A:$CQ,92,0)</f>
        <v>0</v>
      </c>
      <c r="O132" s="245">
        <f>VLOOKUP($A132,'Country characteristics'!$A:$CQ,91,0)</f>
        <v>0</v>
      </c>
      <c r="P132" s="245">
        <f>VLOOKUP($A132,'Country characteristics'!$A:$CQ,88,0)</f>
        <v>0</v>
      </c>
      <c r="Q132" s="245">
        <f>VLOOKUP($A132,'Country characteristics'!$A:$CQ,93,0)</f>
        <v>0</v>
      </c>
      <c r="R132" s="245">
        <f>VLOOKUP($A132,'Country characteristics'!$A:$CQ,89,0)</f>
        <v>0</v>
      </c>
      <c r="S132" s="245">
        <f>VLOOKUP($A132,'Country characteristics'!$A:$CQ,90,0)</f>
        <v>0</v>
      </c>
      <c r="T132" s="245">
        <f>VLOOKUP($A132,'Country characteristics'!$A:$CQ,94,0)</f>
        <v>0</v>
      </c>
      <c r="U132" s="245">
        <f>VLOOKUP($A132,'Country characteristics'!$A:$CQ,95,0)</f>
        <v>0</v>
      </c>
      <c r="V132" s="245">
        <f>VLOOKUP($A132,'Country characteristics'!$A:$CR,96,0)</f>
        <v>0</v>
      </c>
    </row>
    <row r="133" spans="1:22">
      <c r="A133" s="37" t="s">
        <v>398</v>
      </c>
      <c r="B133" s="5" t="s">
        <v>399</v>
      </c>
      <c r="C133" s="5" t="s">
        <v>400</v>
      </c>
      <c r="D133" s="87">
        <f t="shared" si="9"/>
        <v>5.1345609090307384E-8</v>
      </c>
      <c r="E133" s="101">
        <f>F133*H133</f>
        <v>26914.991461453126</v>
      </c>
      <c r="F133" s="102">
        <v>1.0257543</v>
      </c>
      <c r="G133" s="101"/>
      <c r="H133" s="101">
        <v>26239.21875</v>
      </c>
      <c r="I133" s="96"/>
      <c r="J133" s="96"/>
      <c r="K133" s="96">
        <v>3496008</v>
      </c>
      <c r="L133" s="245" t="str">
        <f>VLOOKUP($A133,'Country characteristics'!$A:$CQ,28,0)</f>
        <v>Latin America &amp; Caribbean</v>
      </c>
      <c r="M133" s="245" t="str">
        <f>VLOOKUP($A133,'Country characteristics'!$A:$CQ,87,0)</f>
        <v>Latin America and the Caribbean</v>
      </c>
      <c r="N133" s="245">
        <f>VLOOKUP($A133,'Country characteristics'!$A:$CQ,92,0)</f>
        <v>0</v>
      </c>
      <c r="O133" s="245">
        <f>VLOOKUP($A133,'Country characteristics'!$A:$CQ,91,0)</f>
        <v>0</v>
      </c>
      <c r="P133" s="245">
        <f>VLOOKUP($A133,'Country characteristics'!$A:$CQ,88,0)</f>
        <v>0</v>
      </c>
      <c r="Q133" s="245">
        <f>VLOOKUP($A133,'Country characteristics'!$A:$CQ,93,0)</f>
        <v>0</v>
      </c>
      <c r="R133" s="245">
        <f>VLOOKUP($A133,'Country characteristics'!$A:$CQ,89,0)</f>
        <v>0</v>
      </c>
      <c r="S133" s="245">
        <f>VLOOKUP($A133,'Country characteristics'!$A:$CQ,90,0)</f>
        <v>0</v>
      </c>
      <c r="T133" s="245">
        <f>VLOOKUP($A133,'Country characteristics'!$A:$CQ,94,0)</f>
        <v>0</v>
      </c>
      <c r="U133" s="245">
        <f>VLOOKUP($A133,'Country characteristics'!$A:$CQ,95,0)</f>
        <v>1</v>
      </c>
      <c r="V133" s="245">
        <f>VLOOKUP($A133,'Country characteristics'!$A:$CR,96,0)</f>
        <v>0</v>
      </c>
    </row>
    <row r="134" spans="1:22">
      <c r="A134" s="37" t="s">
        <v>407</v>
      </c>
      <c r="B134" s="5" t="s">
        <v>408</v>
      </c>
      <c r="C134" s="5" t="s">
        <v>409</v>
      </c>
      <c r="D134" s="87">
        <f t="shared" si="9"/>
        <v>4.2135377987670543E-8</v>
      </c>
      <c r="E134" s="97">
        <f>F134*K134</f>
        <v>22087.055911025</v>
      </c>
      <c r="F134" s="98">
        <v>1.14527E-2</v>
      </c>
      <c r="G134" s="97"/>
      <c r="H134" s="97"/>
      <c r="I134" s="97"/>
      <c r="J134" s="97"/>
      <c r="K134" s="97">
        <v>1928545.75</v>
      </c>
      <c r="L134" s="245" t="str">
        <f>VLOOKUP($A134,'Country characteristics'!$A:$CQ,28,0)</f>
        <v>East Asia &amp; Pacific</v>
      </c>
      <c r="M134" s="245" t="str">
        <f>VLOOKUP($A134,'Country characteristics'!$A:$CQ,87,0)</f>
        <v>Oceania</v>
      </c>
      <c r="N134" s="245">
        <f>VLOOKUP($A134,'Country characteristics'!$A:$CQ,92,0)</f>
        <v>0</v>
      </c>
      <c r="O134" s="245">
        <f>VLOOKUP($A134,'Country characteristics'!$A:$CQ,91,0)</f>
        <v>0</v>
      </c>
      <c r="P134" s="245">
        <f>VLOOKUP($A134,'Country characteristics'!$A:$CQ,88,0)</f>
        <v>0</v>
      </c>
      <c r="Q134" s="245">
        <f>VLOOKUP($A134,'Country characteristics'!$A:$CQ,93,0)</f>
        <v>0</v>
      </c>
      <c r="R134" s="245">
        <f>VLOOKUP($A134,'Country characteristics'!$A:$CQ,89,0)</f>
        <v>0</v>
      </c>
      <c r="S134" s="245">
        <f>VLOOKUP($A134,'Country characteristics'!$A:$CQ,90,0)</f>
        <v>0</v>
      </c>
      <c r="T134" s="245">
        <f>VLOOKUP($A134,'Country characteristics'!$A:$CQ,94,0)</f>
        <v>0</v>
      </c>
      <c r="U134" s="245">
        <f>VLOOKUP($A134,'Country characteristics'!$A:$CQ,95,0)</f>
        <v>0</v>
      </c>
      <c r="V134" s="245">
        <f>VLOOKUP($A134,'Country characteristics'!$A:$CR,96,0)</f>
        <v>1</v>
      </c>
    </row>
    <row r="135" spans="1:22">
      <c r="A135" s="37" t="s">
        <v>404</v>
      </c>
      <c r="B135" s="5" t="s">
        <v>405</v>
      </c>
      <c r="C135" s="5" t="s">
        <v>406</v>
      </c>
      <c r="D135" s="87">
        <f t="shared" si="9"/>
        <v>3.9988667324399932E-8</v>
      </c>
      <c r="E135" s="101">
        <f>F135*H135</f>
        <v>20961.765935975392</v>
      </c>
      <c r="F135" s="102">
        <v>1.0257543</v>
      </c>
      <c r="G135" s="101"/>
      <c r="H135" s="101">
        <v>20435.46484375</v>
      </c>
      <c r="I135" s="96"/>
      <c r="J135" s="96"/>
      <c r="K135" s="96">
        <v>64695416</v>
      </c>
      <c r="L135" s="245" t="str">
        <f>VLOOKUP($A135,'Country characteristics'!$A:$CQ,28,0)</f>
        <v>Latin America &amp; Caribbean</v>
      </c>
      <c r="M135" s="245" t="str">
        <f>VLOOKUP($A135,'Country characteristics'!$A:$CQ,87,0)</f>
        <v>Latin America and the Caribbean</v>
      </c>
      <c r="N135" s="245">
        <f>VLOOKUP($A135,'Country characteristics'!$A:$CQ,92,0)</f>
        <v>0</v>
      </c>
      <c r="O135" s="245">
        <f>VLOOKUP($A135,'Country characteristics'!$A:$CQ,91,0)</f>
        <v>0</v>
      </c>
      <c r="P135" s="245">
        <f>VLOOKUP($A135,'Country characteristics'!$A:$CQ,88,0)</f>
        <v>0</v>
      </c>
      <c r="Q135" s="245">
        <f>VLOOKUP($A135,'Country characteristics'!$A:$CQ,93,0)</f>
        <v>0</v>
      </c>
      <c r="R135" s="245">
        <f>VLOOKUP($A135,'Country characteristics'!$A:$CQ,89,0)</f>
        <v>0</v>
      </c>
      <c r="S135" s="245">
        <f>VLOOKUP($A135,'Country characteristics'!$A:$CQ,90,0)</f>
        <v>0</v>
      </c>
      <c r="T135" s="245">
        <f>VLOOKUP($A135,'Country characteristics'!$A:$CQ,94,0)</f>
        <v>0</v>
      </c>
      <c r="U135" s="245">
        <f>VLOOKUP($A135,'Country characteristics'!$A:$CQ,95,0)</f>
        <v>1</v>
      </c>
      <c r="V135" s="245">
        <f>VLOOKUP($A135,'Country characteristics'!$A:$CR,96,0)</f>
        <v>1</v>
      </c>
    </row>
    <row r="136" spans="1:22">
      <c r="D136" s="103"/>
      <c r="E136" s="90"/>
      <c r="F136" s="104"/>
      <c r="G136" s="105"/>
      <c r="H136" s="106"/>
      <c r="I136" s="106"/>
      <c r="J136" s="106"/>
      <c r="K136" s="106"/>
    </row>
    <row r="137" spans="1:22">
      <c r="A137" s="64" t="s">
        <v>491</v>
      </c>
      <c r="B137" s="64"/>
      <c r="C137" s="64"/>
      <c r="D137" s="107">
        <f>SUM(D3:D135)</f>
        <v>0.99833693413791136</v>
      </c>
      <c r="E137" s="96"/>
    </row>
    <row r="138" spans="1:22" ht="25.5">
      <c r="A138" s="109" t="s">
        <v>492</v>
      </c>
      <c r="B138" s="109"/>
      <c r="C138" s="109"/>
      <c r="D138" s="110">
        <f>E138/SUM($E$3:$E$135,$E$138)</f>
        <v>1.6630658620885369E-3</v>
      </c>
      <c r="E138" s="111">
        <f>SUM(E156:E261)</f>
        <v>871766919.72277832</v>
      </c>
    </row>
    <row r="139" spans="1:22">
      <c r="A139" s="64" t="s">
        <v>493</v>
      </c>
      <c r="B139" s="64"/>
      <c r="C139" s="64"/>
      <c r="D139" s="107">
        <f>+SUM(D137:D138)</f>
        <v>0.99999999999999989</v>
      </c>
    </row>
    <row r="141" spans="1:22">
      <c r="A141" s="112" t="s">
        <v>494</v>
      </c>
      <c r="B141" s="112"/>
      <c r="C141" s="112"/>
      <c r="F141" s="37"/>
    </row>
    <row r="142" spans="1:22">
      <c r="A142" s="113" t="s">
        <v>495</v>
      </c>
      <c r="B142" s="113"/>
      <c r="C142" s="113"/>
      <c r="F142" s="37"/>
    </row>
    <row r="143" spans="1:22">
      <c r="A143" s="113" t="s">
        <v>496</v>
      </c>
      <c r="B143" s="113"/>
      <c r="C143" s="113"/>
      <c r="F143" s="37"/>
    </row>
    <row r="144" spans="1:22">
      <c r="A144" s="37" t="s">
        <v>497</v>
      </c>
      <c r="F144" s="37"/>
    </row>
    <row r="145" spans="1:21">
      <c r="A145" s="37" t="s">
        <v>498</v>
      </c>
      <c r="F145" s="37"/>
    </row>
    <row r="146" spans="1:21">
      <c r="A146" s="37" t="s">
        <v>499</v>
      </c>
      <c r="F146" s="37"/>
    </row>
    <row r="147" spans="1:21">
      <c r="F147" s="37"/>
    </row>
    <row r="148" spans="1:21">
      <c r="A148" s="112" t="s">
        <v>500</v>
      </c>
      <c r="B148" s="112"/>
      <c r="C148" s="112"/>
      <c r="F148" s="37"/>
    </row>
    <row r="149" spans="1:21" ht="111" customHeight="1">
      <c r="A149" s="274" t="s">
        <v>501</v>
      </c>
      <c r="B149" s="274"/>
      <c r="C149" s="274"/>
      <c r="D149" s="274"/>
      <c r="E149" s="274"/>
      <c r="F149" s="274"/>
      <c r="G149" s="274"/>
      <c r="H149" s="274"/>
      <c r="I149" s="274"/>
      <c r="J149" s="274"/>
      <c r="K149" s="274"/>
      <c r="L149" s="114"/>
      <c r="M149" s="114"/>
      <c r="N149" s="114"/>
      <c r="O149" s="114"/>
      <c r="P149" s="114"/>
      <c r="Q149" s="114"/>
    </row>
    <row r="150" spans="1:21" ht="66" customHeight="1">
      <c r="A150" s="274" t="s">
        <v>502</v>
      </c>
      <c r="B150" s="274"/>
      <c r="C150" s="274"/>
      <c r="D150" s="274"/>
      <c r="E150" s="274"/>
      <c r="F150" s="274"/>
      <c r="G150" s="274"/>
      <c r="H150" s="274"/>
      <c r="I150" s="274"/>
      <c r="J150" s="274"/>
      <c r="K150" s="274"/>
      <c r="L150" s="114"/>
      <c r="M150" s="114"/>
      <c r="N150" s="114"/>
      <c r="O150" s="114"/>
      <c r="P150" s="114"/>
      <c r="Q150" s="114"/>
    </row>
    <row r="151" spans="1:21">
      <c r="D151" s="114"/>
      <c r="E151" s="114"/>
      <c r="F151" s="114"/>
      <c r="G151" s="114"/>
      <c r="H151" s="114"/>
      <c r="I151" s="114"/>
      <c r="J151" s="114"/>
      <c r="K151" s="114"/>
      <c r="L151" s="114"/>
      <c r="M151" s="114"/>
      <c r="N151" s="114"/>
      <c r="O151" s="114"/>
      <c r="P151" s="114"/>
      <c r="Q151" s="114"/>
    </row>
    <row r="152" spans="1:21">
      <c r="A152" s="114"/>
      <c r="B152" s="114"/>
      <c r="C152" s="114"/>
      <c r="D152" s="114"/>
      <c r="E152" s="114"/>
      <c r="F152" s="114"/>
      <c r="G152" s="114"/>
      <c r="H152" s="114"/>
      <c r="I152" s="114"/>
      <c r="J152" s="114"/>
      <c r="K152" s="114"/>
      <c r="L152" s="114"/>
      <c r="M152" s="114"/>
      <c r="N152" s="114"/>
      <c r="O152" s="114"/>
      <c r="P152" s="114"/>
      <c r="Q152" s="114"/>
    </row>
    <row r="153" spans="1:21" ht="14.25" customHeight="1">
      <c r="F153" s="37"/>
    </row>
    <row r="154" spans="1:21" s="115" customFormat="1" ht="15" customHeight="1">
      <c r="L154" s="114"/>
      <c r="M154" s="114"/>
      <c r="N154" s="114"/>
      <c r="O154" s="114"/>
      <c r="P154" s="114"/>
      <c r="Q154" s="114"/>
    </row>
    <row r="155" spans="1:21">
      <c r="A155" s="116" t="s">
        <v>503</v>
      </c>
      <c r="B155" s="116"/>
      <c r="C155" s="116"/>
      <c r="D155" s="117"/>
      <c r="E155" s="118"/>
      <c r="F155" s="37"/>
    </row>
    <row r="156" spans="1:21">
      <c r="A156" s="37" t="s">
        <v>504</v>
      </c>
      <c r="B156" s="5" t="s">
        <v>505</v>
      </c>
      <c r="C156" s="5" t="s">
        <v>506</v>
      </c>
      <c r="D156" s="119">
        <v>2.4979384033940732E-4</v>
      </c>
      <c r="E156" s="96">
        <v>130940128</v>
      </c>
      <c r="F156" s="106"/>
      <c r="G156" s="106"/>
      <c r="H156" s="106"/>
      <c r="I156" s="106"/>
      <c r="J156" s="106"/>
      <c r="K156" s="106"/>
      <c r="L156" s="106"/>
      <c r="M156" s="106"/>
      <c r="N156" s="106"/>
      <c r="O156" s="106"/>
      <c r="P156" s="106"/>
      <c r="Q156" s="106"/>
      <c r="R156" s="106"/>
      <c r="S156" s="106"/>
      <c r="T156" s="106"/>
      <c r="U156" s="106"/>
    </row>
    <row r="157" spans="1:21">
      <c r="A157" s="37" t="s">
        <v>507</v>
      </c>
      <c r="B157" s="5" t="s">
        <v>508</v>
      </c>
      <c r="C157" s="5" t="s">
        <v>509</v>
      </c>
      <c r="D157" s="119">
        <v>1.5247891133185476E-4</v>
      </c>
      <c r="E157" s="96">
        <v>79928352</v>
      </c>
      <c r="F157" s="106"/>
      <c r="G157" s="106"/>
      <c r="H157" s="106"/>
      <c r="I157" s="106"/>
      <c r="J157" s="106"/>
      <c r="K157" s="106"/>
      <c r="L157" s="106"/>
      <c r="M157" s="106"/>
      <c r="N157" s="106"/>
      <c r="O157" s="106"/>
      <c r="P157" s="106"/>
      <c r="Q157" s="106"/>
      <c r="R157" s="106"/>
      <c r="S157" s="106"/>
      <c r="T157" s="106"/>
      <c r="U157" s="106"/>
    </row>
    <row r="158" spans="1:21">
      <c r="A158" s="37" t="s">
        <v>510</v>
      </c>
      <c r="B158" s="5" t="s">
        <v>511</v>
      </c>
      <c r="C158" s="5" t="s">
        <v>512</v>
      </c>
      <c r="D158" s="119">
        <v>1.1540557170519605E-4</v>
      </c>
      <c r="E158" s="96">
        <v>60494772</v>
      </c>
      <c r="F158" s="106"/>
      <c r="G158" s="106"/>
      <c r="H158" s="106"/>
      <c r="I158" s="106"/>
      <c r="J158" s="106"/>
      <c r="K158" s="106"/>
      <c r="L158" s="106"/>
      <c r="M158" s="106"/>
      <c r="N158" s="106"/>
      <c r="O158" s="106"/>
      <c r="P158" s="106"/>
      <c r="Q158" s="106"/>
      <c r="R158" s="106"/>
      <c r="S158" s="106"/>
      <c r="T158" s="106"/>
      <c r="U158" s="106"/>
    </row>
    <row r="159" spans="1:21">
      <c r="A159" s="37" t="s">
        <v>513</v>
      </c>
      <c r="B159" s="5" t="s">
        <v>514</v>
      </c>
      <c r="C159" s="5" t="s">
        <v>515</v>
      </c>
      <c r="D159" s="119">
        <v>7.0775487984064966E-5</v>
      </c>
      <c r="E159" s="96">
        <v>37100000</v>
      </c>
      <c r="F159" s="106"/>
      <c r="G159" s="106"/>
      <c r="H159" s="106"/>
      <c r="I159" s="106"/>
      <c r="J159" s="106"/>
      <c r="K159" s="106"/>
      <c r="L159" s="106"/>
      <c r="M159" s="106"/>
      <c r="N159" s="106"/>
      <c r="O159" s="106"/>
      <c r="P159" s="106"/>
      <c r="Q159" s="106"/>
      <c r="R159" s="106"/>
      <c r="S159" s="106"/>
      <c r="T159" s="106"/>
      <c r="U159" s="106"/>
    </row>
    <row r="160" spans="1:21">
      <c r="A160" s="37" t="s">
        <v>516</v>
      </c>
      <c r="B160" s="5" t="s">
        <v>517</v>
      </c>
      <c r="C160" s="5" t="s">
        <v>518</v>
      </c>
      <c r="D160" s="119">
        <v>6.8177105276845396E-5</v>
      </c>
      <c r="E160" s="96">
        <v>35737948</v>
      </c>
      <c r="F160" s="106"/>
      <c r="G160" s="106"/>
      <c r="H160" s="106"/>
      <c r="I160" s="106"/>
      <c r="J160" s="106"/>
      <c r="K160" s="106"/>
      <c r="L160" s="106"/>
      <c r="M160" s="106"/>
      <c r="N160" s="106"/>
      <c r="O160" s="106"/>
      <c r="P160" s="106"/>
      <c r="Q160" s="106"/>
      <c r="R160" s="106"/>
      <c r="S160" s="106"/>
      <c r="T160" s="106"/>
      <c r="U160" s="106"/>
    </row>
    <row r="161" spans="1:21">
      <c r="A161" s="37" t="s">
        <v>519</v>
      </c>
      <c r="B161" s="5" t="s">
        <v>520</v>
      </c>
      <c r="C161" s="5" t="s">
        <v>521</v>
      </c>
      <c r="D161" s="119">
        <v>6.473134271800518E-5</v>
      </c>
      <c r="E161" s="96">
        <v>33931704</v>
      </c>
      <c r="F161" s="106"/>
      <c r="G161" s="106"/>
      <c r="H161" s="106"/>
      <c r="I161" s="106"/>
      <c r="J161" s="106"/>
      <c r="K161" s="106"/>
      <c r="L161" s="106"/>
      <c r="M161" s="106"/>
      <c r="N161" s="106"/>
      <c r="O161" s="106"/>
      <c r="P161" s="106"/>
      <c r="Q161" s="106"/>
      <c r="R161" s="106"/>
      <c r="S161" s="106"/>
      <c r="T161" s="106"/>
      <c r="U161" s="106"/>
    </row>
    <row r="162" spans="1:21">
      <c r="A162" s="37" t="s">
        <v>522</v>
      </c>
      <c r="B162" s="5" t="s">
        <v>523</v>
      </c>
      <c r="C162" s="5" t="s">
        <v>524</v>
      </c>
      <c r="D162" s="119">
        <v>5.5344215070363134E-5</v>
      </c>
      <c r="E162" s="96">
        <v>29011040</v>
      </c>
      <c r="F162" s="106"/>
      <c r="G162" s="106"/>
      <c r="H162" s="106"/>
      <c r="I162" s="106"/>
      <c r="J162" s="106"/>
      <c r="K162" s="106"/>
      <c r="L162" s="106"/>
      <c r="M162" s="106"/>
      <c r="N162" s="106"/>
      <c r="O162" s="106"/>
      <c r="P162" s="106"/>
      <c r="Q162" s="106"/>
      <c r="R162" s="106"/>
      <c r="S162" s="106"/>
      <c r="T162" s="106"/>
      <c r="U162" s="106"/>
    </row>
    <row r="163" spans="1:21">
      <c r="A163" s="37" t="s">
        <v>525</v>
      </c>
      <c r="B163" s="5" t="s">
        <v>526</v>
      </c>
      <c r="C163" s="5" t="s">
        <v>527</v>
      </c>
      <c r="D163" s="119">
        <v>4.5638746087206528E-5</v>
      </c>
      <c r="E163" s="96">
        <v>23923502</v>
      </c>
      <c r="F163" s="106"/>
      <c r="G163" s="106"/>
      <c r="H163" s="106"/>
      <c r="I163" s="106"/>
      <c r="J163" s="106"/>
      <c r="K163" s="106"/>
      <c r="L163" s="106"/>
      <c r="M163" s="106"/>
      <c r="N163" s="106"/>
      <c r="O163" s="106"/>
      <c r="P163" s="106"/>
      <c r="Q163" s="106"/>
      <c r="R163" s="106"/>
      <c r="S163" s="106"/>
      <c r="T163" s="106"/>
      <c r="U163" s="106"/>
    </row>
    <row r="164" spans="1:21">
      <c r="A164" s="37" t="s">
        <v>528</v>
      </c>
      <c r="B164" s="5" t="s">
        <v>529</v>
      </c>
      <c r="C164" s="5" t="s">
        <v>530</v>
      </c>
      <c r="D164" s="119">
        <v>4.1038900235434994E-5</v>
      </c>
      <c r="E164" s="96">
        <v>21512296</v>
      </c>
      <c r="F164" s="106"/>
      <c r="G164" s="106"/>
      <c r="H164" s="106"/>
      <c r="I164" s="106"/>
      <c r="J164" s="106"/>
      <c r="K164" s="106"/>
      <c r="L164" s="106"/>
      <c r="M164" s="106"/>
      <c r="N164" s="106"/>
      <c r="O164" s="106"/>
      <c r="P164" s="106"/>
      <c r="Q164" s="106"/>
      <c r="R164" s="106"/>
      <c r="S164" s="106"/>
      <c r="T164" s="106"/>
      <c r="U164" s="106"/>
    </row>
    <row r="165" spans="1:21">
      <c r="A165" s="37" t="s">
        <v>531</v>
      </c>
      <c r="B165" s="5" t="s">
        <v>532</v>
      </c>
      <c r="C165" s="5" t="s">
        <v>533</v>
      </c>
      <c r="D165" s="119">
        <v>4.0344286389881745E-5</v>
      </c>
      <c r="E165" s="96">
        <v>21148184</v>
      </c>
      <c r="F165" s="106"/>
      <c r="G165" s="106"/>
      <c r="H165" s="106"/>
      <c r="I165" s="106"/>
      <c r="J165" s="106"/>
      <c r="K165" s="106"/>
      <c r="L165" s="106"/>
      <c r="M165" s="106"/>
      <c r="N165" s="106"/>
      <c r="O165" s="106"/>
      <c r="P165" s="106"/>
      <c r="Q165" s="106"/>
      <c r="R165" s="106"/>
      <c r="S165" s="106"/>
      <c r="T165" s="106"/>
      <c r="U165" s="106"/>
    </row>
    <row r="166" spans="1:21">
      <c r="A166" s="37" t="s">
        <v>534</v>
      </c>
      <c r="B166" s="5" t="s">
        <v>535</v>
      </c>
      <c r="C166" s="5" t="s">
        <v>536</v>
      </c>
      <c r="D166" s="119">
        <v>3.7950580008327961E-5</v>
      </c>
      <c r="E166" s="96">
        <v>19893422</v>
      </c>
      <c r="F166" s="106"/>
      <c r="G166" s="106"/>
      <c r="H166" s="106"/>
      <c r="I166" s="106"/>
      <c r="J166" s="106"/>
      <c r="K166" s="106"/>
      <c r="L166" s="106"/>
      <c r="M166" s="106"/>
      <c r="N166" s="106"/>
      <c r="O166" s="106"/>
      <c r="P166" s="106"/>
      <c r="Q166" s="106"/>
      <c r="R166" s="106"/>
      <c r="S166" s="106"/>
      <c r="T166" s="106"/>
      <c r="U166" s="106"/>
    </row>
    <row r="167" spans="1:21">
      <c r="A167" s="37" t="s">
        <v>537</v>
      </c>
      <c r="B167" s="5" t="s">
        <v>538</v>
      </c>
      <c r="C167" s="5" t="s">
        <v>539</v>
      </c>
      <c r="D167" s="119">
        <v>3.7805632018717006E-5</v>
      </c>
      <c r="E167" s="96">
        <v>19817440</v>
      </c>
      <c r="F167" s="106"/>
      <c r="G167" s="106"/>
      <c r="H167" s="106"/>
      <c r="I167" s="106"/>
      <c r="J167" s="106"/>
      <c r="K167" s="106"/>
      <c r="L167" s="106"/>
      <c r="M167" s="106"/>
      <c r="N167" s="106"/>
      <c r="O167" s="106"/>
      <c r="P167" s="106"/>
      <c r="Q167" s="106"/>
      <c r="R167" s="106"/>
      <c r="S167" s="106"/>
      <c r="T167" s="106"/>
      <c r="U167" s="106"/>
    </row>
    <row r="168" spans="1:21">
      <c r="A168" s="37" t="s">
        <v>540</v>
      </c>
      <c r="B168" s="5" t="s">
        <v>541</v>
      </c>
      <c r="C168" s="5" t="s">
        <v>542</v>
      </c>
      <c r="D168" s="119">
        <v>3.3148033253382891E-5</v>
      </c>
      <c r="E168" s="96">
        <v>17375960</v>
      </c>
      <c r="F168" s="106"/>
      <c r="G168" s="106"/>
      <c r="H168" s="106"/>
      <c r="I168" s="106"/>
      <c r="J168" s="106"/>
      <c r="K168" s="106"/>
      <c r="L168" s="106"/>
      <c r="M168" s="106"/>
      <c r="N168" s="106"/>
      <c r="O168" s="106"/>
      <c r="P168" s="106"/>
      <c r="Q168" s="106"/>
      <c r="R168" s="106"/>
      <c r="S168" s="106"/>
      <c r="T168" s="106"/>
      <c r="U168" s="106"/>
    </row>
    <row r="169" spans="1:21">
      <c r="A169" s="37" t="s">
        <v>543</v>
      </c>
      <c r="B169" s="5" t="s">
        <v>544</v>
      </c>
      <c r="C169" s="5" t="s">
        <v>545</v>
      </c>
      <c r="D169" s="119">
        <v>3.1810501241125166E-5</v>
      </c>
      <c r="E169" s="96">
        <v>16674836</v>
      </c>
      <c r="F169" s="106"/>
      <c r="G169" s="106"/>
      <c r="H169" s="106"/>
      <c r="I169" s="106"/>
      <c r="J169" s="106"/>
      <c r="K169" s="106"/>
      <c r="L169" s="106"/>
      <c r="M169" s="106"/>
      <c r="N169" s="106"/>
      <c r="O169" s="106"/>
      <c r="P169" s="106"/>
      <c r="Q169" s="106"/>
      <c r="R169" s="106"/>
      <c r="S169" s="106"/>
      <c r="T169" s="106"/>
      <c r="U169" s="106"/>
    </row>
    <row r="170" spans="1:21">
      <c r="A170" s="37" t="s">
        <v>546</v>
      </c>
      <c r="B170" s="5" t="s">
        <v>547</v>
      </c>
      <c r="C170" s="5" t="s">
        <v>548</v>
      </c>
      <c r="D170" s="119">
        <v>3.1326457246905193E-5</v>
      </c>
      <c r="E170" s="96">
        <v>16421104</v>
      </c>
      <c r="F170" s="106"/>
      <c r="G170" s="106"/>
      <c r="H170" s="106"/>
      <c r="I170" s="106"/>
      <c r="J170" s="106"/>
      <c r="K170" s="106"/>
      <c r="L170" s="106"/>
      <c r="M170" s="106"/>
      <c r="N170" s="106"/>
      <c r="O170" s="106"/>
      <c r="P170" s="106"/>
      <c r="Q170" s="106"/>
      <c r="R170" s="106"/>
      <c r="S170" s="106"/>
      <c r="T170" s="106"/>
      <c r="U170" s="106"/>
    </row>
    <row r="171" spans="1:21">
      <c r="A171" s="37" t="s">
        <v>549</v>
      </c>
      <c r="B171" s="5" t="s">
        <v>550</v>
      </c>
      <c r="C171" s="5" t="s">
        <v>551</v>
      </c>
      <c r="D171" s="119">
        <v>2.9210397769929841E-5</v>
      </c>
      <c r="E171" s="96">
        <v>15311880</v>
      </c>
      <c r="F171" s="106"/>
      <c r="G171" s="106"/>
      <c r="H171" s="106"/>
      <c r="I171" s="106"/>
      <c r="J171" s="106"/>
      <c r="K171" s="106"/>
      <c r="L171" s="106"/>
      <c r="M171" s="106"/>
      <c r="N171" s="106"/>
      <c r="O171" s="106"/>
      <c r="P171" s="106"/>
      <c r="Q171" s="106"/>
      <c r="R171" s="106"/>
      <c r="S171" s="106"/>
      <c r="T171" s="106"/>
      <c r="U171" s="106"/>
    </row>
    <row r="172" spans="1:21">
      <c r="A172" s="37" t="s">
        <v>552</v>
      </c>
      <c r="B172" s="5" t="s">
        <v>553</v>
      </c>
      <c r="C172" s="5" t="s">
        <v>554</v>
      </c>
      <c r="D172" s="119">
        <v>2.8493639547377825E-5</v>
      </c>
      <c r="E172" s="96">
        <v>14936161</v>
      </c>
      <c r="F172" s="106"/>
      <c r="G172" s="106"/>
      <c r="H172" s="106"/>
      <c r="I172" s="106"/>
      <c r="J172" s="106"/>
      <c r="K172" s="106"/>
      <c r="L172" s="106"/>
      <c r="M172" s="106"/>
      <c r="N172" s="106"/>
      <c r="O172" s="106"/>
      <c r="P172" s="106"/>
      <c r="Q172" s="106"/>
      <c r="R172" s="106"/>
      <c r="S172" s="106"/>
      <c r="T172" s="106"/>
      <c r="U172" s="106"/>
    </row>
    <row r="173" spans="1:21">
      <c r="A173" s="37" t="s">
        <v>555</v>
      </c>
      <c r="B173" s="5" t="s">
        <v>556</v>
      </c>
      <c r="C173" s="5" t="s">
        <v>557</v>
      </c>
      <c r="D173" s="119">
        <v>2.7458321710582823E-5</v>
      </c>
      <c r="E173" s="96">
        <v>14393455</v>
      </c>
      <c r="F173" s="106"/>
      <c r="G173" s="106"/>
      <c r="H173" s="106"/>
      <c r="I173" s="106"/>
      <c r="J173" s="106"/>
      <c r="K173" s="106"/>
      <c r="L173" s="106"/>
      <c r="M173" s="106"/>
      <c r="N173" s="106"/>
      <c r="O173" s="106"/>
      <c r="P173" s="106"/>
      <c r="Q173" s="106"/>
      <c r="R173" s="106"/>
      <c r="S173" s="106"/>
      <c r="T173" s="106"/>
      <c r="U173" s="106"/>
    </row>
    <row r="174" spans="1:21">
      <c r="A174" s="37" t="s">
        <v>558</v>
      </c>
      <c r="B174" s="5" t="s">
        <v>559</v>
      </c>
      <c r="C174" s="5" t="s">
        <v>560</v>
      </c>
      <c r="D174" s="119">
        <v>2.6402498406241648E-5</v>
      </c>
      <c r="E174" s="96">
        <v>13840000</v>
      </c>
      <c r="F174" s="106"/>
      <c r="G174" s="106"/>
      <c r="H174" s="106"/>
      <c r="I174" s="106"/>
      <c r="J174" s="106"/>
      <c r="K174" s="106"/>
      <c r="L174" s="106"/>
      <c r="M174" s="106"/>
      <c r="N174" s="106"/>
      <c r="O174" s="106"/>
      <c r="P174" s="106"/>
      <c r="Q174" s="106"/>
      <c r="R174" s="106"/>
      <c r="S174" s="106"/>
      <c r="T174" s="106"/>
      <c r="U174" s="106"/>
    </row>
    <row r="175" spans="1:21">
      <c r="A175" s="37" t="s">
        <v>561</v>
      </c>
      <c r="B175" s="5" t="s">
        <v>562</v>
      </c>
      <c r="C175" s="5" t="s">
        <v>563</v>
      </c>
      <c r="D175" s="119">
        <v>2.6263605832355097E-5</v>
      </c>
      <c r="E175" s="96">
        <v>13767193</v>
      </c>
      <c r="F175" s="106"/>
      <c r="G175" s="106"/>
      <c r="H175" s="106"/>
      <c r="I175" s="106"/>
      <c r="J175" s="106"/>
      <c r="K175" s="106"/>
      <c r="L175" s="106"/>
      <c r="M175" s="106"/>
      <c r="N175" s="106"/>
      <c r="O175" s="106"/>
      <c r="P175" s="106"/>
      <c r="Q175" s="106"/>
      <c r="R175" s="106"/>
      <c r="S175" s="106"/>
      <c r="T175" s="106"/>
      <c r="U175" s="106"/>
    </row>
    <row r="176" spans="1:21">
      <c r="A176" s="37" t="s">
        <v>564</v>
      </c>
      <c r="B176" s="5" t="s">
        <v>565</v>
      </c>
      <c r="C176" s="5" t="s">
        <v>566</v>
      </c>
      <c r="D176" s="119">
        <v>2.3886248527560383E-5</v>
      </c>
      <c r="E176" s="96">
        <v>12521000</v>
      </c>
      <c r="F176" s="106"/>
      <c r="G176" s="106"/>
      <c r="H176" s="106"/>
      <c r="I176" s="106"/>
      <c r="J176" s="106"/>
      <c r="K176" s="106"/>
      <c r="L176" s="106"/>
      <c r="M176" s="106"/>
      <c r="N176" s="106"/>
      <c r="O176" s="106"/>
      <c r="P176" s="106"/>
      <c r="Q176" s="106"/>
      <c r="R176" s="106"/>
      <c r="S176" s="106"/>
      <c r="T176" s="106"/>
      <c r="U176" s="106"/>
    </row>
    <row r="177" spans="1:21">
      <c r="A177" s="37" t="s">
        <v>567</v>
      </c>
      <c r="B177" s="5" t="s">
        <v>568</v>
      </c>
      <c r="C177" s="5" t="s">
        <v>569</v>
      </c>
      <c r="D177" s="119">
        <v>2.3476894057239406E-5</v>
      </c>
      <c r="E177" s="96">
        <v>12306419</v>
      </c>
      <c r="F177" s="106"/>
      <c r="G177" s="106"/>
      <c r="H177" s="106"/>
      <c r="I177" s="106"/>
      <c r="J177" s="106"/>
      <c r="K177" s="106"/>
      <c r="L177" s="106"/>
      <c r="M177" s="106"/>
      <c r="N177" s="106"/>
      <c r="O177" s="106"/>
      <c r="P177" s="106"/>
      <c r="Q177" s="106"/>
      <c r="R177" s="106"/>
      <c r="S177" s="106"/>
      <c r="T177" s="106"/>
      <c r="U177" s="106"/>
    </row>
    <row r="178" spans="1:21">
      <c r="A178" s="37" t="s">
        <v>570</v>
      </c>
      <c r="B178" s="5" t="s">
        <v>571</v>
      </c>
      <c r="C178" s="5" t="s">
        <v>572</v>
      </c>
      <c r="D178" s="119">
        <v>2.2395634005079046E-5</v>
      </c>
      <c r="E178" s="96">
        <v>11739630</v>
      </c>
      <c r="F178" s="106"/>
      <c r="G178" s="106"/>
      <c r="H178" s="106"/>
      <c r="I178" s="106"/>
      <c r="J178" s="106"/>
      <c r="K178" s="106"/>
      <c r="L178" s="106"/>
      <c r="M178" s="106"/>
      <c r="N178" s="106"/>
      <c r="O178" s="106"/>
      <c r="P178" s="106"/>
      <c r="Q178" s="106"/>
      <c r="R178" s="106"/>
      <c r="S178" s="106"/>
      <c r="T178" s="106"/>
      <c r="U178" s="106"/>
    </row>
    <row r="179" spans="1:21">
      <c r="A179" s="37" t="s">
        <v>573</v>
      </c>
      <c r="B179" s="5" t="s">
        <v>574</v>
      </c>
      <c r="C179" s="5" t="s">
        <v>575</v>
      </c>
      <c r="D179" s="119">
        <v>2.1092109818710014E-5</v>
      </c>
      <c r="E179" s="96">
        <v>11056332</v>
      </c>
      <c r="F179" s="106"/>
      <c r="G179" s="106"/>
      <c r="H179" s="106"/>
      <c r="I179" s="106"/>
      <c r="J179" s="106"/>
      <c r="K179" s="106"/>
      <c r="L179" s="106"/>
      <c r="M179" s="106"/>
      <c r="N179" s="106"/>
      <c r="O179" s="106"/>
      <c r="P179" s="106"/>
      <c r="Q179" s="106"/>
      <c r="R179" s="106"/>
      <c r="S179" s="106"/>
      <c r="T179" s="106"/>
      <c r="U179" s="106"/>
    </row>
    <row r="180" spans="1:21">
      <c r="A180" s="37" t="s">
        <v>576</v>
      </c>
      <c r="B180" s="5" t="s">
        <v>577</v>
      </c>
      <c r="C180" s="5" t="s">
        <v>578</v>
      </c>
      <c r="D180" s="119">
        <v>2.0829393179155886E-5</v>
      </c>
      <c r="E180" s="96">
        <v>10918618</v>
      </c>
      <c r="F180" s="106"/>
      <c r="G180" s="106"/>
      <c r="H180" s="106"/>
      <c r="I180" s="106"/>
      <c r="J180" s="106"/>
      <c r="K180" s="106"/>
      <c r="L180" s="106"/>
      <c r="M180" s="106"/>
      <c r="N180" s="106"/>
      <c r="O180" s="106"/>
      <c r="P180" s="106"/>
      <c r="Q180" s="106"/>
      <c r="R180" s="106"/>
      <c r="S180" s="106"/>
      <c r="T180" s="106"/>
      <c r="U180" s="106"/>
    </row>
    <row r="181" spans="1:21">
      <c r="A181" s="37" t="s">
        <v>579</v>
      </c>
      <c r="B181" s="5" t="s">
        <v>580</v>
      </c>
      <c r="C181" s="5" t="s">
        <v>581</v>
      </c>
      <c r="D181" s="119">
        <v>1.9365154003025964E-5</v>
      </c>
      <c r="E181" s="96">
        <v>10151074</v>
      </c>
      <c r="F181" s="106"/>
      <c r="G181" s="106"/>
      <c r="H181" s="106"/>
      <c r="I181" s="106"/>
      <c r="J181" s="106"/>
      <c r="K181" s="106"/>
      <c r="L181" s="106"/>
      <c r="M181" s="106"/>
      <c r="N181" s="106"/>
      <c r="O181" s="106"/>
      <c r="P181" s="106"/>
      <c r="Q181" s="106"/>
      <c r="R181" s="106"/>
      <c r="S181" s="106"/>
      <c r="T181" s="106"/>
      <c r="U181" s="106"/>
    </row>
    <row r="182" spans="1:21">
      <c r="A182" s="37" t="s">
        <v>582</v>
      </c>
      <c r="B182" s="5" t="s">
        <v>583</v>
      </c>
      <c r="C182" s="5" t="s">
        <v>584</v>
      </c>
      <c r="D182" s="119">
        <v>1.903323209262453E-5</v>
      </c>
      <c r="E182" s="96">
        <v>9977083</v>
      </c>
      <c r="F182" s="106"/>
      <c r="G182" s="106"/>
      <c r="H182" s="106"/>
      <c r="I182" s="106"/>
      <c r="J182" s="106"/>
      <c r="K182" s="106"/>
      <c r="L182" s="106"/>
      <c r="M182" s="106"/>
      <c r="N182" s="106"/>
      <c r="O182" s="106"/>
      <c r="P182" s="106"/>
      <c r="Q182" s="106"/>
      <c r="R182" s="106"/>
      <c r="S182" s="106"/>
      <c r="T182" s="106"/>
      <c r="U182" s="106"/>
    </row>
    <row r="183" spans="1:21">
      <c r="A183" s="37" t="s">
        <v>585</v>
      </c>
      <c r="B183" s="5" t="s">
        <v>586</v>
      </c>
      <c r="C183" s="5" t="s">
        <v>587</v>
      </c>
      <c r="D183" s="119">
        <v>1.815065297705587E-5</v>
      </c>
      <c r="E183" s="96">
        <v>9514442</v>
      </c>
      <c r="F183" s="106"/>
      <c r="G183" s="106"/>
      <c r="H183" s="106"/>
      <c r="I183" s="106"/>
      <c r="J183" s="106"/>
      <c r="K183" s="106"/>
      <c r="L183" s="106"/>
      <c r="M183" s="106"/>
      <c r="N183" s="106"/>
      <c r="O183" s="106"/>
      <c r="P183" s="106"/>
      <c r="Q183" s="106"/>
      <c r="R183" s="106"/>
      <c r="S183" s="106"/>
      <c r="T183" s="106"/>
      <c r="U183" s="106"/>
    </row>
    <row r="184" spans="1:21">
      <c r="A184" s="37" t="s">
        <v>588</v>
      </c>
      <c r="B184" s="5" t="s">
        <v>589</v>
      </c>
      <c r="C184" s="5" t="s">
        <v>590</v>
      </c>
      <c r="D184" s="119">
        <v>1.6342441085726023E-5</v>
      </c>
      <c r="E184" s="96">
        <v>8566590</v>
      </c>
      <c r="F184" s="106"/>
      <c r="G184" s="106"/>
      <c r="H184" s="106"/>
      <c r="I184" s="106"/>
      <c r="J184" s="106"/>
      <c r="K184" s="106"/>
      <c r="L184" s="106"/>
      <c r="M184" s="106"/>
      <c r="N184" s="106"/>
      <c r="O184" s="106"/>
      <c r="P184" s="106"/>
      <c r="Q184" s="106"/>
      <c r="R184" s="106"/>
      <c r="S184" s="106"/>
      <c r="T184" s="106"/>
      <c r="U184" s="106"/>
    </row>
    <row r="185" spans="1:21">
      <c r="A185" s="37" t="s">
        <v>591</v>
      </c>
      <c r="B185" s="5" t="s">
        <v>592</v>
      </c>
      <c r="C185" s="5" t="s">
        <v>593</v>
      </c>
      <c r="D185" s="119">
        <v>1.4942748748580925E-5</v>
      </c>
      <c r="E185" s="96">
        <v>7832881.5</v>
      </c>
      <c r="F185" s="106"/>
      <c r="G185" s="106"/>
      <c r="H185" s="106"/>
      <c r="I185" s="106"/>
      <c r="J185" s="106"/>
      <c r="K185" s="106"/>
      <c r="L185" s="106"/>
      <c r="M185" s="106"/>
      <c r="N185" s="106"/>
      <c r="O185" s="106"/>
      <c r="P185" s="106"/>
      <c r="Q185" s="106"/>
      <c r="R185" s="106"/>
      <c r="S185" s="106"/>
      <c r="T185" s="106"/>
      <c r="U185" s="106"/>
    </row>
    <row r="186" spans="1:21">
      <c r="A186" s="37" t="s">
        <v>594</v>
      </c>
      <c r="B186" s="5" t="s">
        <v>595</v>
      </c>
      <c r="C186" s="5" t="s">
        <v>596</v>
      </c>
      <c r="D186" s="119">
        <v>1.3817933904647361E-5</v>
      </c>
      <c r="E186" s="96">
        <v>7243261.5</v>
      </c>
      <c r="F186" s="106"/>
      <c r="G186" s="106"/>
      <c r="H186" s="106"/>
      <c r="I186" s="106"/>
      <c r="J186" s="106"/>
      <c r="K186" s="106"/>
      <c r="L186" s="106"/>
      <c r="M186" s="106"/>
      <c r="N186" s="106"/>
      <c r="O186" s="106"/>
      <c r="P186" s="106"/>
      <c r="Q186" s="106"/>
      <c r="R186" s="106"/>
      <c r="S186" s="106"/>
      <c r="T186" s="106"/>
      <c r="U186" s="106"/>
    </row>
    <row r="187" spans="1:21">
      <c r="A187" s="37" t="s">
        <v>597</v>
      </c>
      <c r="B187" s="5" t="s">
        <v>598</v>
      </c>
      <c r="C187" s="5" t="s">
        <v>599</v>
      </c>
      <c r="D187" s="119">
        <v>1.3735403626924381E-5</v>
      </c>
      <c r="E187" s="96">
        <v>7200000</v>
      </c>
      <c r="F187" s="106"/>
      <c r="G187" s="106"/>
      <c r="H187" s="106"/>
      <c r="I187" s="106"/>
      <c r="J187" s="106"/>
      <c r="K187" s="106"/>
      <c r="L187" s="106"/>
      <c r="M187" s="106"/>
      <c r="N187" s="106"/>
      <c r="O187" s="106"/>
      <c r="P187" s="106"/>
      <c r="Q187" s="106"/>
      <c r="R187" s="106"/>
      <c r="S187" s="106"/>
      <c r="T187" s="106"/>
      <c r="U187" s="106"/>
    </row>
    <row r="188" spans="1:21">
      <c r="A188" s="37" t="s">
        <v>600</v>
      </c>
      <c r="B188" s="5" t="s">
        <v>601</v>
      </c>
      <c r="C188" s="5" t="s">
        <v>602</v>
      </c>
      <c r="D188" s="119">
        <v>1.3021647646382917E-5</v>
      </c>
      <c r="E188" s="96">
        <v>6825854.5</v>
      </c>
      <c r="F188" s="106"/>
      <c r="G188" s="106"/>
      <c r="H188" s="106"/>
      <c r="I188" s="106"/>
      <c r="J188" s="106"/>
      <c r="K188" s="106"/>
      <c r="L188" s="106"/>
      <c r="M188" s="106"/>
      <c r="N188" s="106"/>
      <c r="O188" s="106"/>
      <c r="P188" s="106"/>
      <c r="Q188" s="106"/>
      <c r="R188" s="106"/>
      <c r="S188" s="106"/>
      <c r="T188" s="106"/>
      <c r="U188" s="106"/>
    </row>
    <row r="189" spans="1:21">
      <c r="A189" s="37" t="s">
        <v>603</v>
      </c>
      <c r="B189" s="5" t="s">
        <v>604</v>
      </c>
      <c r="C189" s="5" t="s">
        <v>605</v>
      </c>
      <c r="D189" s="119">
        <v>1.1324217666697223E-5</v>
      </c>
      <c r="E189" s="96">
        <v>5936073.5</v>
      </c>
      <c r="F189" s="106"/>
      <c r="G189" s="106"/>
      <c r="H189" s="106"/>
      <c r="I189" s="106"/>
      <c r="J189" s="106"/>
      <c r="K189" s="106"/>
      <c r="L189" s="106"/>
      <c r="M189" s="106"/>
      <c r="N189" s="106"/>
      <c r="O189" s="106"/>
      <c r="P189" s="106"/>
      <c r="Q189" s="106"/>
      <c r="R189" s="106"/>
      <c r="S189" s="106"/>
      <c r="T189" s="106"/>
      <c r="U189" s="106"/>
    </row>
    <row r="190" spans="1:21">
      <c r="A190" s="37" t="s">
        <v>606</v>
      </c>
      <c r="B190" s="5" t="s">
        <v>607</v>
      </c>
      <c r="C190" s="5" t="s">
        <v>608</v>
      </c>
      <c r="D190" s="119">
        <v>1.1129178346891422E-5</v>
      </c>
      <c r="E190" s="96">
        <v>5833835</v>
      </c>
      <c r="F190" s="106"/>
      <c r="G190" s="106"/>
      <c r="H190" s="106"/>
      <c r="I190" s="106"/>
      <c r="J190" s="106"/>
      <c r="K190" s="106"/>
      <c r="L190" s="106"/>
      <c r="M190" s="106"/>
      <c r="N190" s="106"/>
      <c r="O190" s="106"/>
      <c r="P190" s="106"/>
      <c r="Q190" s="106"/>
      <c r="R190" s="106"/>
      <c r="S190" s="106"/>
      <c r="T190" s="106"/>
      <c r="U190" s="106"/>
    </row>
    <row r="191" spans="1:21">
      <c r="A191" s="37" t="s">
        <v>609</v>
      </c>
      <c r="B191" s="5" t="s">
        <v>610</v>
      </c>
      <c r="C191" s="5" t="s">
        <v>611</v>
      </c>
      <c r="D191" s="119">
        <v>1.0435092008265201E-5</v>
      </c>
      <c r="E191" s="96">
        <v>5470000</v>
      </c>
      <c r="F191" s="106"/>
      <c r="G191" s="106"/>
      <c r="H191" s="106"/>
      <c r="I191" s="106"/>
      <c r="J191" s="106"/>
      <c r="K191" s="106"/>
      <c r="L191" s="106"/>
      <c r="M191" s="106"/>
      <c r="N191" s="106"/>
      <c r="O191" s="106"/>
      <c r="P191" s="106"/>
      <c r="Q191" s="106"/>
      <c r="R191" s="106"/>
      <c r="S191" s="106"/>
      <c r="T191" s="106"/>
      <c r="U191" s="106"/>
    </row>
    <row r="192" spans="1:21">
      <c r="A192" s="37" t="s">
        <v>612</v>
      </c>
      <c r="B192" s="5" t="s">
        <v>613</v>
      </c>
      <c r="C192" s="5" t="s">
        <v>614</v>
      </c>
      <c r="D192" s="119">
        <v>9.960614079318475E-6</v>
      </c>
      <c r="E192" s="96">
        <v>5221282</v>
      </c>
      <c r="F192" s="106"/>
      <c r="G192" s="106"/>
      <c r="H192" s="106"/>
      <c r="I192" s="106"/>
      <c r="J192" s="106"/>
      <c r="K192" s="106"/>
      <c r="L192" s="106"/>
      <c r="M192" s="106"/>
      <c r="N192" s="106"/>
      <c r="O192" s="106"/>
      <c r="P192" s="106"/>
      <c r="Q192" s="106"/>
      <c r="R192" s="106"/>
      <c r="S192" s="106"/>
      <c r="T192" s="106"/>
      <c r="U192" s="106"/>
    </row>
    <row r="193" spans="1:21">
      <c r="A193" s="37" t="s">
        <v>615</v>
      </c>
      <c r="B193" s="5" t="s">
        <v>616</v>
      </c>
      <c r="C193" s="5" t="s">
        <v>617</v>
      </c>
      <c r="D193" s="119">
        <v>9.4667720986763015E-6</v>
      </c>
      <c r="E193" s="96">
        <v>4962413.5</v>
      </c>
      <c r="F193" s="106"/>
      <c r="G193" s="106"/>
      <c r="H193" s="106"/>
      <c r="I193" s="106"/>
      <c r="J193" s="106"/>
      <c r="K193" s="106"/>
      <c r="L193" s="106"/>
      <c r="M193" s="106"/>
      <c r="N193" s="106"/>
      <c r="O193" s="106"/>
      <c r="P193" s="106"/>
      <c r="Q193" s="106"/>
      <c r="R193" s="106"/>
      <c r="S193" s="106"/>
      <c r="T193" s="106"/>
      <c r="U193" s="106"/>
    </row>
    <row r="194" spans="1:21">
      <c r="A194" s="37" t="s">
        <v>618</v>
      </c>
      <c r="B194" s="5" t="s">
        <v>619</v>
      </c>
      <c r="C194" s="5" t="s">
        <v>620</v>
      </c>
      <c r="D194" s="119">
        <v>9.2345844677765854E-6</v>
      </c>
      <c r="E194" s="96">
        <v>4840703</v>
      </c>
      <c r="F194" s="106"/>
      <c r="G194" s="106"/>
      <c r="H194" s="106"/>
      <c r="I194" s="106"/>
      <c r="J194" s="106"/>
      <c r="K194" s="106"/>
      <c r="L194" s="106"/>
      <c r="M194" s="106"/>
      <c r="N194" s="106"/>
      <c r="O194" s="106"/>
      <c r="P194" s="106"/>
      <c r="Q194" s="106"/>
      <c r="R194" s="106"/>
      <c r="S194" s="106"/>
      <c r="T194" s="106"/>
      <c r="U194" s="106"/>
    </row>
    <row r="195" spans="1:21">
      <c r="A195" s="37" t="s">
        <v>621</v>
      </c>
      <c r="B195" s="5" t="s">
        <v>622</v>
      </c>
      <c r="C195" s="5" t="s">
        <v>623</v>
      </c>
      <c r="D195" s="119">
        <v>8.9238474174635485E-6</v>
      </c>
      <c r="E195" s="96">
        <v>4677816.5</v>
      </c>
      <c r="F195" s="106"/>
      <c r="G195" s="106"/>
      <c r="H195" s="106"/>
      <c r="I195" s="106"/>
      <c r="J195" s="106"/>
      <c r="K195" s="106"/>
      <c r="L195" s="106"/>
      <c r="M195" s="106"/>
      <c r="N195" s="106"/>
      <c r="O195" s="106"/>
      <c r="P195" s="106"/>
      <c r="Q195" s="106"/>
      <c r="R195" s="106"/>
      <c r="S195" s="106"/>
      <c r="T195" s="106"/>
      <c r="U195" s="106"/>
    </row>
    <row r="196" spans="1:21">
      <c r="A196" s="37" t="s">
        <v>624</v>
      </c>
      <c r="B196" s="5" t="s">
        <v>625</v>
      </c>
      <c r="C196" s="5" t="s">
        <v>626</v>
      </c>
      <c r="D196" s="119">
        <v>8.4120556493871845E-6</v>
      </c>
      <c r="E196" s="96">
        <v>4409539</v>
      </c>
      <c r="F196" s="106"/>
      <c r="G196" s="106"/>
      <c r="H196" s="106"/>
      <c r="I196" s="106"/>
      <c r="J196" s="106"/>
      <c r="K196" s="106"/>
      <c r="L196" s="106"/>
      <c r="M196" s="106"/>
      <c r="N196" s="106"/>
      <c r="O196" s="106"/>
      <c r="P196" s="106"/>
      <c r="Q196" s="106"/>
      <c r="R196" s="106"/>
      <c r="S196" s="106"/>
      <c r="T196" s="106"/>
      <c r="U196" s="106"/>
    </row>
    <row r="197" spans="1:21">
      <c r="A197" s="37" t="s">
        <v>627</v>
      </c>
      <c r="B197" s="5" t="s">
        <v>628</v>
      </c>
      <c r="C197" s="5" t="s">
        <v>629</v>
      </c>
      <c r="D197" s="119">
        <v>7.2446455305907875E-6</v>
      </c>
      <c r="E197" s="96">
        <v>3797591</v>
      </c>
      <c r="F197" s="106"/>
      <c r="G197" s="106"/>
      <c r="H197" s="106"/>
      <c r="I197" s="106"/>
      <c r="J197" s="106"/>
      <c r="K197" s="106"/>
      <c r="L197" s="106"/>
      <c r="M197" s="106"/>
      <c r="N197" s="106"/>
      <c r="O197" s="106"/>
      <c r="P197" s="106"/>
      <c r="Q197" s="106"/>
      <c r="R197" s="106"/>
      <c r="S197" s="106"/>
      <c r="T197" s="106"/>
      <c r="U197" s="106"/>
    </row>
    <row r="198" spans="1:21">
      <c r="A198" s="37" t="s">
        <v>630</v>
      </c>
      <c r="B198" s="5" t="s">
        <v>631</v>
      </c>
      <c r="C198" s="5" t="s">
        <v>632</v>
      </c>
      <c r="D198" s="119">
        <v>6.9529187385342084E-6</v>
      </c>
      <c r="E198" s="96">
        <v>3644670</v>
      </c>
      <c r="F198" s="106"/>
      <c r="G198" s="106"/>
      <c r="H198" s="106"/>
      <c r="I198" s="106"/>
      <c r="J198" s="106"/>
      <c r="K198" s="106"/>
      <c r="L198" s="106"/>
      <c r="M198" s="106"/>
      <c r="N198" s="106"/>
      <c r="O198" s="106"/>
      <c r="P198" s="106"/>
      <c r="Q198" s="106"/>
      <c r="R198" s="106"/>
      <c r="S198" s="106"/>
      <c r="T198" s="106"/>
      <c r="U198" s="106"/>
    </row>
    <row r="199" spans="1:21">
      <c r="A199" s="37" t="s">
        <v>633</v>
      </c>
      <c r="B199" s="5" t="s">
        <v>634</v>
      </c>
      <c r="C199" s="5" t="s">
        <v>635</v>
      </c>
      <c r="D199" s="119">
        <v>5.9509488892217632E-6</v>
      </c>
      <c r="E199" s="96">
        <v>3119444.5</v>
      </c>
      <c r="F199" s="106"/>
      <c r="G199" s="106"/>
      <c r="H199" s="106"/>
      <c r="I199" s="106"/>
      <c r="J199" s="106"/>
      <c r="K199" s="106"/>
      <c r="L199" s="106"/>
      <c r="M199" s="106"/>
      <c r="N199" s="106"/>
      <c r="O199" s="106"/>
      <c r="P199" s="106"/>
      <c r="Q199" s="106"/>
      <c r="R199" s="106"/>
      <c r="S199" s="106"/>
      <c r="T199" s="106"/>
      <c r="U199" s="106"/>
    </row>
    <row r="200" spans="1:21">
      <c r="A200" s="37" t="s">
        <v>636</v>
      </c>
      <c r="B200" s="5" t="s">
        <v>637</v>
      </c>
      <c r="C200" s="5" t="s">
        <v>638</v>
      </c>
      <c r="D200" s="119">
        <v>5.8883488236460835E-6</v>
      </c>
      <c r="E200" s="96">
        <v>3086630</v>
      </c>
      <c r="F200" s="106"/>
      <c r="G200" s="106"/>
      <c r="H200" s="106"/>
      <c r="I200" s="106"/>
      <c r="J200" s="106"/>
      <c r="K200" s="106"/>
      <c r="L200" s="106"/>
      <c r="M200" s="106"/>
      <c r="N200" s="106"/>
      <c r="O200" s="106"/>
      <c r="P200" s="106"/>
      <c r="Q200" s="106"/>
      <c r="R200" s="106"/>
      <c r="S200" s="106"/>
      <c r="T200" s="106"/>
      <c r="U200" s="106"/>
    </row>
    <row r="201" spans="1:21">
      <c r="A201" s="37" t="s">
        <v>639</v>
      </c>
      <c r="B201" s="5" t="s">
        <v>640</v>
      </c>
      <c r="C201" s="5" t="s">
        <v>641</v>
      </c>
      <c r="D201" s="119">
        <v>5.8168416217085905E-6</v>
      </c>
      <c r="E201" s="96">
        <v>3049146.75</v>
      </c>
      <c r="F201" s="106"/>
      <c r="G201" s="106"/>
      <c r="H201" s="106"/>
      <c r="I201" s="106"/>
      <c r="J201" s="106"/>
      <c r="K201" s="106"/>
      <c r="L201" s="106"/>
      <c r="M201" s="106"/>
      <c r="N201" s="106"/>
      <c r="O201" s="106"/>
      <c r="P201" s="106"/>
      <c r="Q201" s="106"/>
      <c r="R201" s="106"/>
      <c r="S201" s="106"/>
      <c r="T201" s="106"/>
      <c r="U201" s="106"/>
    </row>
    <row r="202" spans="1:21">
      <c r="A202" s="37" t="s">
        <v>642</v>
      </c>
      <c r="B202" s="5" t="s">
        <v>643</v>
      </c>
      <c r="C202" s="5" t="s">
        <v>644</v>
      </c>
      <c r="D202" s="119">
        <v>5.7178108363586944E-6</v>
      </c>
      <c r="E202" s="96">
        <v>2997235.25</v>
      </c>
      <c r="F202" s="106"/>
      <c r="G202" s="106"/>
      <c r="H202" s="106"/>
      <c r="I202" s="106"/>
      <c r="J202" s="106"/>
      <c r="K202" s="106"/>
      <c r="L202" s="106"/>
      <c r="M202" s="106"/>
      <c r="N202" s="106"/>
      <c r="O202" s="106"/>
      <c r="P202" s="106"/>
      <c r="Q202" s="106"/>
      <c r="R202" s="106"/>
      <c r="S202" s="106"/>
      <c r="T202" s="106"/>
      <c r="U202" s="106"/>
    </row>
    <row r="203" spans="1:21">
      <c r="A203" s="37" t="s">
        <v>645</v>
      </c>
      <c r="B203" s="5" t="s">
        <v>646</v>
      </c>
      <c r="C203" s="5" t="s">
        <v>647</v>
      </c>
      <c r="D203" s="119">
        <v>5.6400194807793014E-6</v>
      </c>
      <c r="E203" s="96">
        <v>2956457.75</v>
      </c>
      <c r="F203" s="106"/>
      <c r="G203" s="106"/>
      <c r="H203" s="106"/>
      <c r="I203" s="106"/>
      <c r="J203" s="106"/>
      <c r="K203" s="106"/>
      <c r="L203" s="106"/>
      <c r="M203" s="106"/>
      <c r="N203" s="106"/>
      <c r="O203" s="106"/>
      <c r="P203" s="106"/>
      <c r="Q203" s="106"/>
      <c r="R203" s="106"/>
      <c r="S203" s="106"/>
      <c r="T203" s="106"/>
      <c r="U203" s="106"/>
    </row>
    <row r="204" spans="1:21">
      <c r="A204" s="37" t="s">
        <v>648</v>
      </c>
      <c r="B204" s="5" t="s">
        <v>649</v>
      </c>
      <c r="C204" s="5" t="s">
        <v>650</v>
      </c>
      <c r="D204" s="119">
        <v>5.0683024710451718E-6</v>
      </c>
      <c r="E204" s="96">
        <v>2656767.75</v>
      </c>
      <c r="F204" s="106"/>
      <c r="G204" s="106"/>
      <c r="H204" s="106"/>
      <c r="I204" s="106"/>
      <c r="J204" s="106"/>
      <c r="K204" s="106"/>
      <c r="L204" s="106"/>
      <c r="M204" s="106"/>
      <c r="N204" s="106"/>
      <c r="O204" s="106"/>
      <c r="P204" s="106"/>
      <c r="Q204" s="106"/>
      <c r="R204" s="106"/>
      <c r="S204" s="106"/>
      <c r="T204" s="106"/>
      <c r="U204" s="106"/>
    </row>
    <row r="205" spans="1:21">
      <c r="A205" s="37" t="s">
        <v>651</v>
      </c>
      <c r="B205" s="5" t="s">
        <v>652</v>
      </c>
      <c r="C205" s="5" t="s">
        <v>653</v>
      </c>
      <c r="D205" s="119">
        <v>5.0497187658038456E-6</v>
      </c>
      <c r="E205" s="96">
        <v>2647026.25</v>
      </c>
      <c r="F205" s="106"/>
      <c r="G205" s="106"/>
      <c r="H205" s="106"/>
      <c r="I205" s="106"/>
      <c r="J205" s="106"/>
      <c r="K205" s="106"/>
      <c r="L205" s="106"/>
      <c r="M205" s="106"/>
      <c r="N205" s="106"/>
      <c r="O205" s="106"/>
      <c r="P205" s="106"/>
      <c r="Q205" s="106"/>
      <c r="R205" s="106"/>
      <c r="S205" s="106"/>
      <c r="T205" s="106"/>
      <c r="U205" s="106"/>
    </row>
    <row r="206" spans="1:21">
      <c r="A206" s="37" t="s">
        <v>654</v>
      </c>
      <c r="B206" s="5" t="s">
        <v>655</v>
      </c>
      <c r="C206" s="5" t="s">
        <v>656</v>
      </c>
      <c r="D206" s="119">
        <v>4.857653948420193E-6</v>
      </c>
      <c r="E206" s="96">
        <v>2546347.25</v>
      </c>
      <c r="F206" s="106"/>
      <c r="G206" s="106"/>
      <c r="H206" s="106"/>
      <c r="I206" s="106"/>
      <c r="J206" s="106"/>
      <c r="K206" s="106"/>
      <c r="L206" s="106"/>
      <c r="M206" s="106"/>
      <c r="N206" s="106"/>
      <c r="O206" s="106"/>
      <c r="P206" s="106"/>
      <c r="Q206" s="106"/>
      <c r="R206" s="106"/>
      <c r="S206" s="106"/>
      <c r="T206" s="106"/>
      <c r="U206" s="106"/>
    </row>
    <row r="207" spans="1:21">
      <c r="A207" s="37" t="s">
        <v>657</v>
      </c>
      <c r="B207" s="5" t="s">
        <v>658</v>
      </c>
      <c r="C207" s="5" t="s">
        <v>659</v>
      </c>
      <c r="D207" s="119">
        <v>4.4520525079860818E-6</v>
      </c>
      <c r="E207" s="96">
        <v>2333734</v>
      </c>
      <c r="F207" s="106"/>
      <c r="G207" s="106"/>
      <c r="H207" s="106"/>
      <c r="I207" s="106"/>
      <c r="J207" s="106"/>
      <c r="K207" s="106"/>
      <c r="L207" s="106"/>
      <c r="M207" s="106"/>
      <c r="N207" s="106"/>
      <c r="O207" s="106"/>
      <c r="P207" s="106"/>
      <c r="Q207" s="106"/>
      <c r="R207" s="106"/>
      <c r="S207" s="106"/>
      <c r="T207" s="106"/>
      <c r="U207" s="106"/>
    </row>
    <row r="208" spans="1:21">
      <c r="A208" s="37" t="s">
        <v>660</v>
      </c>
      <c r="B208" s="5" t="s">
        <v>661</v>
      </c>
      <c r="C208" s="5" t="s">
        <v>436</v>
      </c>
      <c r="D208" s="119">
        <v>4.0633904063724913E-6</v>
      </c>
      <c r="E208" s="96">
        <v>2130000</v>
      </c>
      <c r="F208" s="106"/>
      <c r="G208" s="106"/>
      <c r="H208" s="106"/>
      <c r="I208" s="106"/>
      <c r="J208" s="106"/>
      <c r="K208" s="106"/>
      <c r="L208" s="106"/>
      <c r="M208" s="106"/>
      <c r="N208" s="106"/>
      <c r="O208" s="106"/>
      <c r="P208" s="106"/>
      <c r="Q208" s="106"/>
      <c r="R208" s="106"/>
      <c r="S208" s="106"/>
      <c r="T208" s="106"/>
      <c r="U208" s="106"/>
    </row>
    <row r="209" spans="1:21">
      <c r="A209" s="37" t="s">
        <v>662</v>
      </c>
      <c r="B209" s="5" t="s">
        <v>663</v>
      </c>
      <c r="C209" s="5" t="s">
        <v>664</v>
      </c>
      <c r="D209" s="119">
        <v>4.056698799104197E-6</v>
      </c>
      <c r="E209" s="96">
        <v>2126492.25</v>
      </c>
      <c r="F209" s="106"/>
      <c r="G209" s="106"/>
      <c r="H209" s="106"/>
      <c r="I209" s="106"/>
      <c r="J209" s="106"/>
      <c r="K209" s="106"/>
      <c r="L209" s="106"/>
      <c r="M209" s="106"/>
      <c r="N209" s="106"/>
      <c r="O209" s="106"/>
      <c r="P209" s="106"/>
      <c r="Q209" s="106"/>
      <c r="R209" s="106"/>
      <c r="S209" s="106"/>
      <c r="T209" s="106"/>
      <c r="U209" s="106"/>
    </row>
    <row r="210" spans="1:21">
      <c r="A210" s="37" t="s">
        <v>665</v>
      </c>
      <c r="B210" s="5" t="s">
        <v>666</v>
      </c>
      <c r="C210" s="5" t="s">
        <v>667</v>
      </c>
      <c r="D210" s="119">
        <v>3.9506812754552811E-6</v>
      </c>
      <c r="E210" s="96">
        <v>2070918.75</v>
      </c>
      <c r="F210" s="106"/>
      <c r="G210" s="106"/>
      <c r="H210" s="106"/>
      <c r="I210" s="106"/>
      <c r="J210" s="106"/>
      <c r="K210" s="106"/>
      <c r="L210" s="106"/>
      <c r="M210" s="106"/>
      <c r="N210" s="106"/>
      <c r="O210" s="106"/>
      <c r="P210" s="106"/>
      <c r="Q210" s="106"/>
      <c r="R210" s="106"/>
      <c r="S210" s="106"/>
      <c r="T210" s="106"/>
      <c r="U210" s="106"/>
    </row>
    <row r="211" spans="1:21">
      <c r="A211" s="37" t="s">
        <v>668</v>
      </c>
      <c r="B211" s="5" t="s">
        <v>669</v>
      </c>
      <c r="C211" s="5" t="s">
        <v>670</v>
      </c>
      <c r="D211" s="119">
        <v>3.9053911677910946E-6</v>
      </c>
      <c r="E211" s="96">
        <v>2047178</v>
      </c>
      <c r="F211" s="106"/>
      <c r="G211" s="106"/>
      <c r="H211" s="106"/>
      <c r="I211" s="106"/>
      <c r="J211" s="106"/>
      <c r="K211" s="106"/>
      <c r="L211" s="106"/>
      <c r="M211" s="106"/>
      <c r="N211" s="106"/>
      <c r="O211" s="106"/>
      <c r="P211" s="106"/>
      <c r="Q211" s="106"/>
      <c r="R211" s="106"/>
      <c r="S211" s="106"/>
      <c r="T211" s="106"/>
      <c r="U211" s="106"/>
    </row>
    <row r="212" spans="1:21">
      <c r="A212" s="37" t="s">
        <v>671</v>
      </c>
      <c r="B212" s="5" t="s">
        <v>672</v>
      </c>
      <c r="C212" s="5" t="s">
        <v>673</v>
      </c>
      <c r="D212" s="119">
        <v>3.3731282655935502E-6</v>
      </c>
      <c r="E212" s="96">
        <v>1768169.625</v>
      </c>
      <c r="F212" s="106"/>
      <c r="G212" s="106"/>
      <c r="H212" s="106"/>
      <c r="I212" s="106"/>
      <c r="J212" s="106"/>
      <c r="K212" s="106"/>
      <c r="L212" s="106"/>
      <c r="M212" s="106"/>
      <c r="N212" s="106"/>
      <c r="O212" s="106"/>
      <c r="P212" s="106"/>
      <c r="Q212" s="106"/>
      <c r="R212" s="106"/>
      <c r="S212" s="106"/>
      <c r="T212" s="106"/>
      <c r="U212" s="106"/>
    </row>
    <row r="213" spans="1:21">
      <c r="A213" s="37" t="s">
        <v>674</v>
      </c>
      <c r="B213" s="5" t="s">
        <v>675</v>
      </c>
      <c r="C213" s="5" t="s">
        <v>676</v>
      </c>
      <c r="D213" s="119">
        <v>3.3143617201858433E-6</v>
      </c>
      <c r="E213" s="96">
        <v>1737364.5</v>
      </c>
      <c r="F213" s="106"/>
      <c r="G213" s="106"/>
      <c r="H213" s="106"/>
      <c r="I213" s="106"/>
      <c r="J213" s="106"/>
      <c r="K213" s="106"/>
      <c r="L213" s="106"/>
      <c r="M213" s="106"/>
      <c r="N213" s="106"/>
      <c r="O213" s="106"/>
      <c r="P213" s="106"/>
      <c r="Q213" s="106"/>
      <c r="R213" s="106"/>
      <c r="S213" s="106"/>
      <c r="T213" s="106"/>
      <c r="U213" s="106"/>
    </row>
    <row r="214" spans="1:21">
      <c r="A214" s="37" t="s">
        <v>677</v>
      </c>
      <c r="B214" s="5" t="s">
        <v>678</v>
      </c>
      <c r="C214" s="5" t="s">
        <v>679</v>
      </c>
      <c r="D214" s="119">
        <v>3.2922309856076026E-6</v>
      </c>
      <c r="E214" s="96">
        <v>1725763.75</v>
      </c>
      <c r="F214" s="106"/>
      <c r="G214" s="106"/>
      <c r="H214" s="106"/>
      <c r="I214" s="106"/>
      <c r="J214" s="106"/>
      <c r="K214" s="106"/>
      <c r="L214" s="106"/>
      <c r="M214" s="106"/>
      <c r="N214" s="106"/>
      <c r="O214" s="106"/>
      <c r="P214" s="106"/>
      <c r="Q214" s="106"/>
      <c r="R214" s="106"/>
      <c r="S214" s="106"/>
      <c r="T214" s="106"/>
      <c r="U214" s="106"/>
    </row>
    <row r="215" spans="1:21">
      <c r="A215" s="37" t="s">
        <v>680</v>
      </c>
      <c r="B215" s="5" t="s">
        <v>681</v>
      </c>
      <c r="C215" s="5" t="s">
        <v>682</v>
      </c>
      <c r="D215" s="119">
        <v>3.0607784538005944E-6</v>
      </c>
      <c r="E215" s="96">
        <v>1604438</v>
      </c>
      <c r="F215" s="106"/>
      <c r="G215" s="106"/>
      <c r="H215" s="106"/>
      <c r="I215" s="106"/>
      <c r="J215" s="106"/>
      <c r="K215" s="106"/>
      <c r="L215" s="106"/>
      <c r="M215" s="106"/>
      <c r="N215" s="106"/>
      <c r="O215" s="106"/>
      <c r="P215" s="106"/>
      <c r="Q215" s="106"/>
      <c r="R215" s="106"/>
      <c r="S215" s="106"/>
      <c r="T215" s="106"/>
      <c r="U215" s="106"/>
    </row>
    <row r="216" spans="1:21">
      <c r="A216" s="37" t="s">
        <v>683</v>
      </c>
      <c r="B216" s="5" t="s">
        <v>684</v>
      </c>
      <c r="C216" s="5" t="s">
        <v>685</v>
      </c>
      <c r="D216" s="119">
        <v>2.7544158456294099E-6</v>
      </c>
      <c r="E216" s="96">
        <v>1443845</v>
      </c>
      <c r="F216" s="106"/>
      <c r="G216" s="106"/>
      <c r="H216" s="106"/>
      <c r="I216" s="106"/>
      <c r="J216" s="106"/>
      <c r="K216" s="106"/>
      <c r="L216" s="106"/>
      <c r="M216" s="106"/>
      <c r="N216" s="106"/>
      <c r="O216" s="106"/>
      <c r="P216" s="106"/>
      <c r="Q216" s="106"/>
      <c r="R216" s="106"/>
      <c r="S216" s="106"/>
      <c r="T216" s="106"/>
      <c r="U216" s="106"/>
    </row>
    <row r="217" spans="1:21">
      <c r="A217" s="37" t="s">
        <v>686</v>
      </c>
      <c r="B217" s="5" t="s">
        <v>687</v>
      </c>
      <c r="C217" s="5" t="s">
        <v>688</v>
      </c>
      <c r="D217" s="119">
        <v>2.7246655918133911E-6</v>
      </c>
      <c r="E217" s="96">
        <v>1428250.125</v>
      </c>
      <c r="F217" s="106"/>
      <c r="G217" s="106"/>
      <c r="H217" s="106"/>
      <c r="I217" s="106"/>
      <c r="J217" s="106"/>
      <c r="K217" s="106"/>
      <c r="L217" s="106"/>
      <c r="M217" s="106"/>
      <c r="N217" s="106"/>
      <c r="O217" s="106"/>
      <c r="P217" s="106"/>
      <c r="Q217" s="106"/>
      <c r="R217" s="106"/>
      <c r="S217" s="106"/>
      <c r="T217" s="106"/>
      <c r="U217" s="106"/>
    </row>
    <row r="218" spans="1:21">
      <c r="A218" s="37" t="s">
        <v>689</v>
      </c>
      <c r="B218" s="5" t="s">
        <v>690</v>
      </c>
      <c r="C218" s="5" t="s">
        <v>691</v>
      </c>
      <c r="D218" s="119">
        <v>2.5905235361278756E-6</v>
      </c>
      <c r="E218" s="96">
        <v>1357933.75</v>
      </c>
      <c r="F218" s="106"/>
      <c r="G218" s="106"/>
      <c r="H218" s="106"/>
      <c r="I218" s="106"/>
      <c r="J218" s="106"/>
      <c r="K218" s="106"/>
      <c r="L218" s="106"/>
      <c r="M218" s="106"/>
      <c r="N218" s="106"/>
      <c r="O218" s="106"/>
      <c r="P218" s="106"/>
      <c r="Q218" s="106"/>
      <c r="R218" s="106"/>
      <c r="S218" s="106"/>
      <c r="T218" s="106"/>
      <c r="U218" s="106"/>
    </row>
    <row r="219" spans="1:21">
      <c r="A219" s="37" t="s">
        <v>692</v>
      </c>
      <c r="B219" s="5" t="s">
        <v>693</v>
      </c>
      <c r="C219" s="5" t="s">
        <v>694</v>
      </c>
      <c r="D219" s="119">
        <v>2.421451426926069E-6</v>
      </c>
      <c r="E219" s="96">
        <v>1269307.375</v>
      </c>
      <c r="F219" s="106"/>
      <c r="G219" s="106"/>
      <c r="H219" s="106"/>
      <c r="I219" s="106"/>
      <c r="J219" s="106"/>
      <c r="K219" s="106"/>
      <c r="L219" s="106"/>
      <c r="M219" s="106"/>
      <c r="N219" s="106"/>
      <c r="O219" s="106"/>
      <c r="P219" s="106"/>
      <c r="Q219" s="106"/>
      <c r="R219" s="106"/>
      <c r="S219" s="106"/>
      <c r="T219" s="106"/>
      <c r="U219" s="106"/>
    </row>
    <row r="220" spans="1:21">
      <c r="A220" s="37" t="s">
        <v>695</v>
      </c>
      <c r="B220" s="5" t="s">
        <v>696</v>
      </c>
      <c r="C220" s="5" t="s">
        <v>697</v>
      </c>
      <c r="D220" s="119">
        <v>2.3846419026085641E-6</v>
      </c>
      <c r="E220" s="96">
        <v>1250012.125</v>
      </c>
      <c r="F220" s="106"/>
      <c r="G220" s="106"/>
      <c r="H220" s="106"/>
      <c r="I220" s="106"/>
      <c r="J220" s="106"/>
      <c r="K220" s="106"/>
      <c r="L220" s="106"/>
      <c r="M220" s="106"/>
      <c r="N220" s="106"/>
      <c r="O220" s="106"/>
      <c r="P220" s="106"/>
      <c r="Q220" s="106"/>
      <c r="R220" s="106"/>
      <c r="S220" s="106"/>
      <c r="T220" s="106"/>
      <c r="U220" s="106"/>
    </row>
    <row r="221" spans="1:21">
      <c r="A221" s="37" t="s">
        <v>698</v>
      </c>
      <c r="B221" s="5" t="s">
        <v>699</v>
      </c>
      <c r="C221" s="5" t="s">
        <v>700</v>
      </c>
      <c r="D221" s="119">
        <v>2.338553258596221E-6</v>
      </c>
      <c r="E221" s="96">
        <v>1225852.75</v>
      </c>
      <c r="F221" s="106"/>
      <c r="G221" s="106"/>
      <c r="H221" s="106"/>
      <c r="I221" s="106"/>
      <c r="J221" s="106"/>
      <c r="K221" s="106"/>
      <c r="L221" s="106"/>
      <c r="M221" s="106"/>
      <c r="N221" s="106"/>
      <c r="O221" s="106"/>
      <c r="P221" s="106"/>
      <c r="Q221" s="106"/>
      <c r="R221" s="106"/>
      <c r="S221" s="106"/>
      <c r="T221" s="106"/>
      <c r="U221" s="106"/>
    </row>
    <row r="222" spans="1:21">
      <c r="A222" s="37" t="s">
        <v>701</v>
      </c>
      <c r="B222" s="5" t="s">
        <v>702</v>
      </c>
      <c r="C222" s="5" t="s">
        <v>703</v>
      </c>
      <c r="D222" s="119">
        <v>2.3254026473296108E-6</v>
      </c>
      <c r="E222" s="96">
        <v>1218959.375</v>
      </c>
      <c r="F222" s="106"/>
      <c r="G222" s="106"/>
      <c r="H222" s="106"/>
      <c r="I222" s="106"/>
      <c r="J222" s="106"/>
      <c r="K222" s="106"/>
      <c r="L222" s="106"/>
      <c r="M222" s="106"/>
      <c r="N222" s="106"/>
      <c r="O222" s="106"/>
      <c r="P222" s="106"/>
      <c r="Q222" s="106"/>
      <c r="R222" s="106"/>
      <c r="S222" s="106"/>
      <c r="T222" s="106"/>
      <c r="U222" s="106"/>
    </row>
    <row r="223" spans="1:21">
      <c r="A223" s="37" t="s">
        <v>704</v>
      </c>
      <c r="B223" s="5" t="s">
        <v>705</v>
      </c>
      <c r="C223" s="5" t="s">
        <v>706</v>
      </c>
      <c r="D223" s="119">
        <v>2.1815230866195634E-6</v>
      </c>
      <c r="E223" s="96">
        <v>1143538.75</v>
      </c>
      <c r="F223" s="106"/>
      <c r="G223" s="106"/>
      <c r="H223" s="106"/>
      <c r="I223" s="106"/>
      <c r="J223" s="106"/>
      <c r="K223" s="106"/>
      <c r="L223" s="106"/>
      <c r="M223" s="106"/>
      <c r="N223" s="106"/>
      <c r="O223" s="106"/>
      <c r="P223" s="106"/>
      <c r="Q223" s="106"/>
      <c r="R223" s="106"/>
      <c r="S223" s="106"/>
      <c r="T223" s="106"/>
      <c r="U223" s="106"/>
    </row>
    <row r="224" spans="1:21">
      <c r="A224" s="37" t="s">
        <v>707</v>
      </c>
      <c r="B224" s="5" t="s">
        <v>708</v>
      </c>
      <c r="C224" s="5" t="s">
        <v>709</v>
      </c>
      <c r="D224" s="119">
        <v>1.9119636363029713E-6</v>
      </c>
      <c r="E224" s="96">
        <v>1002237.625</v>
      </c>
      <c r="F224" s="106"/>
      <c r="G224" s="106"/>
      <c r="H224" s="106"/>
      <c r="I224" s="106"/>
      <c r="J224" s="106"/>
      <c r="K224" s="106"/>
      <c r="L224" s="106"/>
      <c r="M224" s="106"/>
      <c r="N224" s="106"/>
      <c r="O224" s="106"/>
      <c r="P224" s="106"/>
      <c r="Q224" s="106"/>
      <c r="R224" s="106"/>
      <c r="S224" s="106"/>
      <c r="T224" s="106"/>
      <c r="U224" s="106"/>
    </row>
    <row r="225" spans="1:21">
      <c r="A225" s="37" t="s">
        <v>710</v>
      </c>
      <c r="B225" s="5" t="s">
        <v>711</v>
      </c>
      <c r="C225" s="5" t="s">
        <v>712</v>
      </c>
      <c r="D225" s="119">
        <v>1.6544518075534143E-6</v>
      </c>
      <c r="E225" s="96">
        <v>867251.75</v>
      </c>
      <c r="F225" s="106"/>
      <c r="G225" s="106"/>
      <c r="H225" s="106"/>
      <c r="I225" s="106"/>
      <c r="J225" s="106"/>
      <c r="K225" s="106"/>
      <c r="L225" s="106"/>
      <c r="M225" s="106"/>
      <c r="N225" s="106"/>
      <c r="O225" s="106"/>
      <c r="P225" s="106"/>
      <c r="Q225" s="106"/>
      <c r="R225" s="106"/>
      <c r="S225" s="106"/>
      <c r="T225" s="106"/>
      <c r="U225" s="106"/>
    </row>
    <row r="226" spans="1:21">
      <c r="A226" s="37" t="s">
        <v>713</v>
      </c>
      <c r="B226" s="5" t="s">
        <v>714</v>
      </c>
      <c r="C226" s="5" t="s">
        <v>715</v>
      </c>
      <c r="D226" s="119">
        <v>1.5730091718069161E-6</v>
      </c>
      <c r="E226" s="96">
        <v>824560.125</v>
      </c>
      <c r="F226" s="106"/>
      <c r="G226" s="106"/>
      <c r="H226" s="106"/>
      <c r="I226" s="106"/>
      <c r="J226" s="106"/>
      <c r="K226" s="106"/>
      <c r="L226" s="106"/>
      <c r="M226" s="106"/>
      <c r="N226" s="106"/>
      <c r="O226" s="106"/>
      <c r="P226" s="106"/>
      <c r="Q226" s="106"/>
      <c r="R226" s="106"/>
      <c r="S226" s="106"/>
      <c r="T226" s="106"/>
      <c r="U226" s="106"/>
    </row>
    <row r="227" spans="1:21">
      <c r="A227" s="37" t="s">
        <v>716</v>
      </c>
      <c r="B227" s="5" t="s">
        <v>717</v>
      </c>
      <c r="C227" s="5" t="s">
        <v>718</v>
      </c>
      <c r="D227" s="119">
        <v>1.4755429447177448E-6</v>
      </c>
      <c r="E227" s="96">
        <v>773469</v>
      </c>
      <c r="F227" s="106"/>
      <c r="G227" s="106"/>
      <c r="H227" s="106"/>
      <c r="I227" s="106"/>
      <c r="J227" s="106"/>
      <c r="K227" s="106"/>
      <c r="L227" s="106"/>
      <c r="M227" s="106"/>
      <c r="N227" s="106"/>
      <c r="O227" s="106"/>
      <c r="P227" s="106"/>
      <c r="Q227" s="106"/>
      <c r="R227" s="106"/>
      <c r="S227" s="106"/>
      <c r="T227" s="106"/>
      <c r="U227" s="106"/>
    </row>
    <row r="228" spans="1:21">
      <c r="A228" s="37" t="s">
        <v>719</v>
      </c>
      <c r="B228" s="5" t="s">
        <v>720</v>
      </c>
      <c r="C228" s="5" t="s">
        <v>721</v>
      </c>
      <c r="D228" s="119">
        <v>1.4274361319621676E-6</v>
      </c>
      <c r="E228" s="96">
        <v>748251.75</v>
      </c>
      <c r="F228" s="106"/>
      <c r="G228" s="106"/>
      <c r="H228" s="106"/>
      <c r="I228" s="106"/>
      <c r="J228" s="106"/>
      <c r="K228" s="106"/>
      <c r="L228" s="106"/>
      <c r="M228" s="106"/>
      <c r="N228" s="106"/>
      <c r="O228" s="106"/>
      <c r="P228" s="106"/>
      <c r="Q228" s="106"/>
      <c r="R228" s="106"/>
      <c r="S228" s="106"/>
      <c r="T228" s="106"/>
      <c r="U228" s="106"/>
    </row>
    <row r="229" spans="1:21">
      <c r="A229" s="37" t="s">
        <v>722</v>
      </c>
      <c r="B229" s="5" t="s">
        <v>723</v>
      </c>
      <c r="C229" s="5" t="s">
        <v>724</v>
      </c>
      <c r="D229" s="119">
        <v>1.4128976317806519E-6</v>
      </c>
      <c r="E229" s="96">
        <v>740630.75</v>
      </c>
      <c r="F229" s="106"/>
      <c r="G229" s="106"/>
      <c r="H229" s="106"/>
      <c r="I229" s="106"/>
      <c r="J229" s="106"/>
      <c r="K229" s="106"/>
      <c r="L229" s="106"/>
      <c r="M229" s="106"/>
      <c r="N229" s="106"/>
      <c r="O229" s="106"/>
      <c r="P229" s="106"/>
      <c r="Q229" s="106"/>
      <c r="R229" s="106"/>
      <c r="S229" s="106"/>
      <c r="T229" s="106"/>
      <c r="U229" s="106"/>
    </row>
    <row r="230" spans="1:21">
      <c r="A230" s="37" t="s">
        <v>725</v>
      </c>
      <c r="B230" s="5" t="s">
        <v>726</v>
      </c>
      <c r="C230" s="5" t="s">
        <v>727</v>
      </c>
      <c r="D230" s="119">
        <v>1.2897634178443695E-6</v>
      </c>
      <c r="E230" s="96">
        <v>676084.6875</v>
      </c>
      <c r="F230" s="106"/>
      <c r="G230" s="106"/>
      <c r="H230" s="106"/>
      <c r="I230" s="106"/>
      <c r="J230" s="106"/>
      <c r="K230" s="106"/>
      <c r="L230" s="106"/>
      <c r="M230" s="106"/>
      <c r="N230" s="106"/>
      <c r="O230" s="106"/>
      <c r="P230" s="106"/>
      <c r="Q230" s="106"/>
      <c r="R230" s="106"/>
      <c r="S230" s="106"/>
      <c r="T230" s="106"/>
      <c r="U230" s="106"/>
    </row>
    <row r="231" spans="1:21">
      <c r="A231" s="37" t="s">
        <v>728</v>
      </c>
      <c r="B231" s="5" t="s">
        <v>729</v>
      </c>
      <c r="C231" s="5" t="s">
        <v>730</v>
      </c>
      <c r="D231" s="119">
        <v>1.2450476560843526E-6</v>
      </c>
      <c r="E231" s="96">
        <v>652645</v>
      </c>
      <c r="F231" s="106"/>
      <c r="G231" s="106"/>
      <c r="H231" s="106"/>
      <c r="I231" s="106"/>
      <c r="J231" s="106"/>
      <c r="K231" s="106"/>
      <c r="L231" s="106"/>
      <c r="M231" s="106"/>
      <c r="N231" s="106"/>
      <c r="O231" s="106"/>
      <c r="P231" s="106"/>
      <c r="Q231" s="106"/>
      <c r="R231" s="106"/>
      <c r="S231" s="106"/>
      <c r="T231" s="106"/>
      <c r="U231" s="106"/>
    </row>
    <row r="232" spans="1:21">
      <c r="A232" s="37" t="s">
        <v>731</v>
      </c>
      <c r="B232" s="5" t="s">
        <v>732</v>
      </c>
      <c r="C232" s="5" t="s">
        <v>733</v>
      </c>
      <c r="D232" s="119">
        <v>1.2007761824861518E-6</v>
      </c>
      <c r="E232" s="96">
        <v>629438.25</v>
      </c>
      <c r="F232" s="106"/>
      <c r="G232" s="106"/>
      <c r="H232" s="106"/>
      <c r="I232" s="106"/>
      <c r="J232" s="106"/>
      <c r="K232" s="106"/>
      <c r="L232" s="106"/>
      <c r="M232" s="106"/>
      <c r="N232" s="106"/>
      <c r="O232" s="106"/>
      <c r="P232" s="106"/>
      <c r="Q232" s="106"/>
      <c r="R232" s="106"/>
      <c r="S232" s="106"/>
      <c r="T232" s="106"/>
      <c r="U232" s="106"/>
    </row>
    <row r="233" spans="1:21">
      <c r="A233" s="37" t="s">
        <v>734</v>
      </c>
      <c r="B233" s="5" t="s">
        <v>735</v>
      </c>
      <c r="C233" s="5" t="s">
        <v>736</v>
      </c>
      <c r="D233" s="119">
        <v>7.2068900180966011E-7</v>
      </c>
      <c r="E233" s="96">
        <v>377780</v>
      </c>
      <c r="F233" s="106"/>
      <c r="G233" s="106"/>
      <c r="H233" s="106"/>
      <c r="I233" s="106"/>
      <c r="J233" s="106"/>
      <c r="K233" s="106"/>
      <c r="L233" s="106"/>
      <c r="M233" s="106"/>
      <c r="N233" s="106"/>
      <c r="O233" s="106"/>
      <c r="P233" s="106"/>
      <c r="Q233" s="106"/>
      <c r="R233" s="106"/>
      <c r="S233" s="106"/>
      <c r="T233" s="106"/>
      <c r="U233" s="106"/>
    </row>
    <row r="234" spans="1:21">
      <c r="A234" s="37" t="s">
        <v>737</v>
      </c>
      <c r="B234" s="5" t="s">
        <v>738</v>
      </c>
      <c r="C234" s="5" t="s">
        <v>739</v>
      </c>
      <c r="D234" s="119">
        <v>6.436259241127118E-7</v>
      </c>
      <c r="E234" s="96">
        <v>337384.09375</v>
      </c>
      <c r="F234" s="106"/>
      <c r="G234" s="106"/>
      <c r="H234" s="106"/>
      <c r="I234" s="106"/>
      <c r="J234" s="106"/>
      <c r="K234" s="106"/>
      <c r="L234" s="106"/>
      <c r="M234" s="106"/>
      <c r="N234" s="106"/>
      <c r="O234" s="106"/>
      <c r="P234" s="106"/>
      <c r="Q234" s="106"/>
      <c r="R234" s="106"/>
      <c r="S234" s="106"/>
      <c r="T234" s="106"/>
      <c r="U234" s="106"/>
    </row>
    <row r="235" spans="1:21">
      <c r="A235" s="37" t="s">
        <v>740</v>
      </c>
      <c r="B235" s="5" t="s">
        <v>741</v>
      </c>
      <c r="C235" s="5" t="s">
        <v>742</v>
      </c>
      <c r="D235" s="119">
        <v>6.3919463855199865E-7</v>
      </c>
      <c r="E235" s="96">
        <v>335061.21875</v>
      </c>
      <c r="F235" s="106"/>
      <c r="G235" s="106"/>
      <c r="H235" s="106"/>
      <c r="I235" s="106"/>
      <c r="J235" s="106"/>
      <c r="K235" s="106"/>
      <c r="L235" s="106"/>
      <c r="M235" s="106"/>
      <c r="N235" s="106"/>
      <c r="O235" s="106"/>
      <c r="P235" s="106"/>
      <c r="Q235" s="106"/>
      <c r="R235" s="106"/>
      <c r="S235" s="106"/>
      <c r="T235" s="106"/>
      <c r="U235" s="106"/>
    </row>
    <row r="236" spans="1:21">
      <c r="A236" s="37" t="s">
        <v>743</v>
      </c>
      <c r="B236" s="5" t="s">
        <v>744</v>
      </c>
      <c r="C236" s="5" t="s">
        <v>745</v>
      </c>
      <c r="D236" s="119">
        <v>6.3182841358866426E-7</v>
      </c>
      <c r="E236" s="96">
        <v>331199.90625</v>
      </c>
      <c r="F236" s="106"/>
      <c r="G236" s="106"/>
      <c r="H236" s="106"/>
      <c r="I236" s="106"/>
      <c r="J236" s="106"/>
      <c r="K236" s="106"/>
      <c r="L236" s="106"/>
      <c r="M236" s="106"/>
      <c r="N236" s="106"/>
      <c r="O236" s="106"/>
      <c r="P236" s="106"/>
      <c r="Q236" s="106"/>
      <c r="R236" s="106"/>
      <c r="S236" s="106"/>
      <c r="T236" s="106"/>
      <c r="U236" s="106"/>
    </row>
    <row r="237" spans="1:21">
      <c r="A237" s="37" t="s">
        <v>746</v>
      </c>
      <c r="B237" s="5" t="s">
        <v>747</v>
      </c>
      <c r="C237" s="5" t="s">
        <v>748</v>
      </c>
      <c r="D237" s="119">
        <v>4.2565471858324599E-7</v>
      </c>
      <c r="E237" s="96">
        <v>223125.140625</v>
      </c>
      <c r="F237" s="106"/>
      <c r="G237" s="106"/>
      <c r="H237" s="106"/>
      <c r="I237" s="106"/>
      <c r="J237" s="106"/>
      <c r="K237" s="106"/>
      <c r="L237" s="106"/>
      <c r="M237" s="106"/>
      <c r="N237" s="106"/>
      <c r="O237" s="106"/>
      <c r="P237" s="106"/>
      <c r="Q237" s="106"/>
      <c r="R237" s="106"/>
      <c r="S237" s="106"/>
      <c r="T237" s="106"/>
      <c r="U237" s="106"/>
    </row>
    <row r="238" spans="1:21">
      <c r="A238" s="37" t="s">
        <v>749</v>
      </c>
      <c r="B238" s="5" t="s">
        <v>750</v>
      </c>
      <c r="C238" s="5" t="s">
        <v>751</v>
      </c>
      <c r="D238" s="119">
        <v>3.2763500712462701E-7</v>
      </c>
      <c r="E238" s="96">
        <v>171743.921875</v>
      </c>
      <c r="F238" s="106"/>
      <c r="G238" s="106"/>
      <c r="H238" s="106"/>
      <c r="I238" s="106"/>
      <c r="J238" s="106"/>
      <c r="K238" s="106"/>
      <c r="L238" s="106"/>
      <c r="M238" s="106"/>
      <c r="N238" s="106"/>
      <c r="O238" s="106"/>
      <c r="P238" s="106"/>
      <c r="Q238" s="106"/>
      <c r="R238" s="106"/>
      <c r="S238" s="106"/>
      <c r="T238" s="106"/>
      <c r="U238" s="106"/>
    </row>
    <row r="239" spans="1:21">
      <c r="A239" s="37" t="s">
        <v>752</v>
      </c>
      <c r="B239" s="5" t="s">
        <v>753</v>
      </c>
      <c r="C239" s="5" t="s">
        <v>754</v>
      </c>
      <c r="D239" s="119">
        <v>2.7531865498531261E-7</v>
      </c>
      <c r="E239" s="96">
        <v>144320.0625</v>
      </c>
      <c r="F239" s="106"/>
      <c r="G239" s="106"/>
      <c r="H239" s="106"/>
      <c r="I239" s="106"/>
      <c r="J239" s="106"/>
      <c r="K239" s="106"/>
      <c r="L239" s="106"/>
      <c r="M239" s="106"/>
      <c r="N239" s="106"/>
      <c r="O239" s="106"/>
      <c r="P239" s="106"/>
      <c r="Q239" s="106"/>
      <c r="R239" s="106"/>
      <c r="S239" s="106"/>
      <c r="T239" s="106"/>
      <c r="U239" s="106"/>
    </row>
    <row r="240" spans="1:21">
      <c r="A240" s="37" t="s">
        <v>755</v>
      </c>
      <c r="B240" s="5" t="s">
        <v>756</v>
      </c>
      <c r="C240" s="5" t="s">
        <v>757</v>
      </c>
      <c r="D240" s="119">
        <v>2.5562459882166877E-7</v>
      </c>
      <c r="E240" s="96">
        <v>133996.578125</v>
      </c>
      <c r="F240" s="106"/>
      <c r="G240" s="106"/>
      <c r="H240" s="106"/>
      <c r="I240" s="106"/>
      <c r="J240" s="106"/>
      <c r="K240" s="106"/>
      <c r="L240" s="106"/>
      <c r="M240" s="106"/>
      <c r="N240" s="106"/>
      <c r="O240" s="106"/>
      <c r="P240" s="106"/>
      <c r="Q240" s="106"/>
      <c r="R240" s="106"/>
      <c r="S240" s="106"/>
      <c r="T240" s="106"/>
      <c r="U240" s="106"/>
    </row>
    <row r="241" spans="1:21">
      <c r="A241" s="37" t="s">
        <v>758</v>
      </c>
      <c r="B241" s="5" t="s">
        <v>759</v>
      </c>
      <c r="C241" s="5" t="s">
        <v>760</v>
      </c>
      <c r="D241" s="119">
        <v>2.4512283403055335E-7</v>
      </c>
      <c r="E241" s="96">
        <v>128491.6171875</v>
      </c>
      <c r="F241" s="106"/>
      <c r="G241" s="106"/>
      <c r="H241" s="106"/>
      <c r="I241" s="106"/>
      <c r="J241" s="106"/>
      <c r="K241" s="106"/>
      <c r="L241" s="106"/>
      <c r="M241" s="106"/>
      <c r="N241" s="106"/>
      <c r="O241" s="106"/>
      <c r="P241" s="106"/>
      <c r="Q241" s="106"/>
      <c r="R241" s="106"/>
      <c r="S241" s="106"/>
      <c r="T241" s="106"/>
      <c r="U241" s="106"/>
    </row>
    <row r="242" spans="1:21">
      <c r="A242" s="37" t="s">
        <v>761</v>
      </c>
      <c r="B242" s="5" t="s">
        <v>762</v>
      </c>
      <c r="C242" s="5" t="s">
        <v>763</v>
      </c>
      <c r="D242" s="119">
        <v>2.2134308608201536E-7</v>
      </c>
      <c r="E242" s="96">
        <v>116026.453125</v>
      </c>
      <c r="F242" s="106"/>
      <c r="G242" s="106"/>
      <c r="H242" s="106"/>
      <c r="I242" s="106"/>
      <c r="J242" s="106"/>
      <c r="K242" s="106"/>
      <c r="L242" s="106"/>
      <c r="M242" s="106"/>
      <c r="N242" s="106"/>
      <c r="O242" s="106"/>
      <c r="P242" s="106"/>
      <c r="Q242" s="106"/>
      <c r="R242" s="106"/>
      <c r="S242" s="106"/>
      <c r="T242" s="106"/>
      <c r="U242" s="106"/>
    </row>
    <row r="243" spans="1:21">
      <c r="A243" s="37" t="s">
        <v>764</v>
      </c>
      <c r="B243" s="5" t="s">
        <v>765</v>
      </c>
      <c r="C243" s="5"/>
      <c r="D243" s="119">
        <v>2.1434135533127119E-7</v>
      </c>
      <c r="E243" s="96">
        <v>112356.1953125</v>
      </c>
      <c r="F243" s="106"/>
      <c r="G243" s="106"/>
      <c r="H243" s="106"/>
      <c r="I243" s="106"/>
      <c r="J243" s="106"/>
      <c r="K243" s="106"/>
      <c r="L243" s="106"/>
      <c r="M243" s="106"/>
      <c r="N243" s="106"/>
      <c r="O243" s="106"/>
      <c r="P243" s="106"/>
      <c r="Q243" s="106"/>
      <c r="R243" s="106"/>
      <c r="S243" s="106"/>
      <c r="T243" s="106"/>
      <c r="U243" s="106"/>
    </row>
    <row r="244" spans="1:21">
      <c r="A244" s="37" t="s">
        <v>766</v>
      </c>
      <c r="B244" s="5" t="s">
        <v>767</v>
      </c>
      <c r="C244" s="5" t="s">
        <v>768</v>
      </c>
      <c r="D244" s="119">
        <v>2.0673037681717688E-7</v>
      </c>
      <c r="E244" s="96">
        <v>108366.578125</v>
      </c>
      <c r="F244" s="106"/>
      <c r="G244" s="106"/>
      <c r="H244" s="106"/>
      <c r="I244" s="106"/>
      <c r="J244" s="106"/>
      <c r="K244" s="106"/>
      <c r="L244" s="106"/>
      <c r="M244" s="106"/>
      <c r="N244" s="106"/>
      <c r="O244" s="106"/>
      <c r="P244" s="106"/>
      <c r="Q244" s="106"/>
      <c r="R244" s="106"/>
      <c r="S244" s="106"/>
      <c r="T244" s="106"/>
      <c r="U244" s="106"/>
    </row>
    <row r="245" spans="1:21">
      <c r="A245" s="37" t="s">
        <v>769</v>
      </c>
      <c r="B245" s="5" t="s">
        <v>770</v>
      </c>
      <c r="C245" s="5" t="s">
        <v>771</v>
      </c>
      <c r="D245" s="119">
        <v>1.7942127783499018E-7</v>
      </c>
      <c r="E245" s="96">
        <v>94051.34375</v>
      </c>
      <c r="F245" s="106"/>
      <c r="G245" s="106"/>
      <c r="H245" s="106"/>
      <c r="I245" s="106"/>
      <c r="J245" s="106"/>
      <c r="K245" s="106"/>
      <c r="L245" s="106"/>
      <c r="M245" s="106"/>
      <c r="N245" s="106"/>
      <c r="O245" s="106"/>
      <c r="P245" s="106"/>
      <c r="Q245" s="106"/>
      <c r="R245" s="106"/>
      <c r="S245" s="106"/>
      <c r="T245" s="106"/>
      <c r="U245" s="106"/>
    </row>
    <row r="246" spans="1:21">
      <c r="A246" s="37" t="s">
        <v>772</v>
      </c>
      <c r="B246" s="5" t="s">
        <v>773</v>
      </c>
      <c r="C246" s="5" t="s">
        <v>774</v>
      </c>
      <c r="D246" s="119">
        <v>1.6996530405322119E-7</v>
      </c>
      <c r="E246" s="96">
        <v>89094.59375</v>
      </c>
      <c r="F246" s="106"/>
      <c r="G246" s="106"/>
      <c r="H246" s="106"/>
      <c r="I246" s="106"/>
      <c r="J246" s="106"/>
      <c r="K246" s="106"/>
      <c r="L246" s="106"/>
      <c r="M246" s="106"/>
      <c r="N246" s="106"/>
      <c r="O246" s="106"/>
      <c r="P246" s="106"/>
      <c r="Q246" s="106"/>
      <c r="R246" s="106"/>
      <c r="S246" s="106"/>
      <c r="T246" s="106"/>
      <c r="U246" s="106"/>
    </row>
    <row r="247" spans="1:21">
      <c r="A247" s="37" t="s">
        <v>775</v>
      </c>
      <c r="B247" s="5" t="s">
        <v>776</v>
      </c>
      <c r="C247" s="5" t="s">
        <v>777</v>
      </c>
      <c r="D247" s="119">
        <v>1.6627301135940797E-7</v>
      </c>
      <c r="E247" s="96">
        <v>87159.1171875</v>
      </c>
      <c r="F247" s="106"/>
      <c r="G247" s="106"/>
      <c r="H247" s="106"/>
      <c r="I247" s="106"/>
      <c r="J247" s="106"/>
      <c r="K247" s="106"/>
      <c r="L247" s="106"/>
      <c r="M247" s="106"/>
      <c r="N247" s="106"/>
      <c r="O247" s="106"/>
      <c r="P247" s="106"/>
      <c r="Q247" s="106"/>
      <c r="R247" s="106"/>
      <c r="S247" s="106"/>
      <c r="T247" s="106"/>
      <c r="U247" s="106"/>
    </row>
    <row r="248" spans="1:21">
      <c r="A248" s="37" t="s">
        <v>778</v>
      </c>
      <c r="B248" s="5" t="s">
        <v>779</v>
      </c>
      <c r="C248" s="5" t="s">
        <v>780</v>
      </c>
      <c r="D248" s="119">
        <v>1.3806071308408718E-7</v>
      </c>
      <c r="E248" s="96">
        <v>72370.4296875</v>
      </c>
      <c r="F248" s="106"/>
      <c r="G248" s="106"/>
      <c r="H248" s="106"/>
      <c r="I248" s="106"/>
      <c r="J248" s="106"/>
      <c r="K248" s="106"/>
      <c r="L248" s="106"/>
      <c r="M248" s="106"/>
      <c r="N248" s="106"/>
      <c r="O248" s="106"/>
      <c r="P248" s="106"/>
      <c r="Q248" s="106"/>
      <c r="R248" s="106"/>
      <c r="S248" s="106"/>
      <c r="T248" s="106"/>
      <c r="U248" s="106"/>
    </row>
    <row r="249" spans="1:21">
      <c r="A249" s="37" t="s">
        <v>781</v>
      </c>
      <c r="B249" s="5" t="s">
        <v>782</v>
      </c>
      <c r="C249" s="5" t="s">
        <v>783</v>
      </c>
      <c r="D249" s="119">
        <v>1.2163101814621768E-7</v>
      </c>
      <c r="E249" s="96">
        <v>63758.10546875</v>
      </c>
      <c r="F249" s="106"/>
      <c r="G249" s="106"/>
      <c r="H249" s="106"/>
      <c r="I249" s="106"/>
      <c r="J249" s="106"/>
      <c r="K249" s="106"/>
      <c r="L249" s="106"/>
      <c r="M249" s="106"/>
      <c r="N249" s="106"/>
      <c r="O249" s="106"/>
      <c r="P249" s="106"/>
      <c r="Q249" s="106"/>
      <c r="R249" s="106"/>
      <c r="S249" s="106"/>
      <c r="T249" s="106"/>
      <c r="U249" s="106"/>
    </row>
    <row r="250" spans="1:21">
      <c r="A250" s="37" t="s">
        <v>784</v>
      </c>
      <c r="B250" s="5" t="s">
        <v>785</v>
      </c>
      <c r="C250" s="5" t="s">
        <v>786</v>
      </c>
      <c r="D250" s="119">
        <v>8.4740044314912666E-8</v>
      </c>
      <c r="E250" s="96">
        <v>44420.12109375</v>
      </c>
      <c r="F250" s="106"/>
      <c r="G250" s="106"/>
      <c r="H250" s="106"/>
      <c r="I250" s="106"/>
      <c r="J250" s="106"/>
      <c r="K250" s="106"/>
      <c r="L250" s="106"/>
      <c r="M250" s="106"/>
      <c r="N250" s="106"/>
      <c r="O250" s="106"/>
      <c r="P250" s="106"/>
      <c r="Q250" s="106"/>
      <c r="R250" s="106"/>
      <c r="S250" s="106"/>
      <c r="T250" s="106"/>
      <c r="U250" s="106"/>
    </row>
    <row r="251" spans="1:21">
      <c r="A251" s="37" t="s">
        <v>787</v>
      </c>
      <c r="B251" s="5" t="s">
        <v>788</v>
      </c>
      <c r="C251" s="5"/>
      <c r="D251" s="119">
        <v>7.3629117025575397E-8</v>
      </c>
      <c r="E251" s="96">
        <v>38595.85546875</v>
      </c>
      <c r="F251" s="106"/>
      <c r="G251" s="106"/>
      <c r="H251" s="106"/>
      <c r="I251" s="106"/>
      <c r="J251" s="106"/>
      <c r="K251" s="106"/>
      <c r="L251" s="106"/>
      <c r="M251" s="106"/>
      <c r="N251" s="106"/>
      <c r="O251" s="106"/>
      <c r="P251" s="106"/>
      <c r="Q251" s="106"/>
      <c r="R251" s="106"/>
      <c r="S251" s="106"/>
      <c r="T251" s="106"/>
      <c r="U251" s="106"/>
    </row>
    <row r="252" spans="1:21">
      <c r="A252" s="37" t="s">
        <v>789</v>
      </c>
      <c r="B252" s="5" t="s">
        <v>790</v>
      </c>
      <c r="C252" s="5" t="s">
        <v>791</v>
      </c>
      <c r="D252" s="119">
        <v>6.5284730510484223E-8</v>
      </c>
      <c r="E252" s="96">
        <v>34221.78515625</v>
      </c>
      <c r="F252" s="106"/>
      <c r="G252" s="106"/>
      <c r="H252" s="106"/>
      <c r="I252" s="106"/>
      <c r="J252" s="106"/>
      <c r="K252" s="106"/>
      <c r="L252" s="106"/>
      <c r="M252" s="106"/>
      <c r="N252" s="106"/>
      <c r="O252" s="106"/>
      <c r="P252" s="106"/>
      <c r="Q252" s="106"/>
      <c r="R252" s="106"/>
      <c r="S252" s="106"/>
      <c r="T252" s="106"/>
      <c r="U252" s="106"/>
    </row>
    <row r="253" spans="1:21">
      <c r="A253" s="37" t="s">
        <v>792</v>
      </c>
      <c r="B253" s="5" t="s">
        <v>793</v>
      </c>
      <c r="C253" s="5" t="s">
        <v>794</v>
      </c>
      <c r="D253" s="119">
        <v>5.8896354460102884E-8</v>
      </c>
      <c r="E253" s="96">
        <v>30873.044921875</v>
      </c>
      <c r="F253" s="106"/>
      <c r="G253" s="106"/>
      <c r="H253" s="106"/>
      <c r="I253" s="106"/>
      <c r="J253" s="106"/>
      <c r="K253" s="106"/>
      <c r="L253" s="106"/>
      <c r="M253" s="106"/>
      <c r="N253" s="106"/>
      <c r="O253" s="106"/>
      <c r="P253" s="106"/>
      <c r="Q253" s="106"/>
      <c r="R253" s="106"/>
      <c r="S253" s="106"/>
      <c r="T253" s="106"/>
      <c r="U253" s="106"/>
    </row>
    <row r="254" spans="1:21">
      <c r="A254" s="37" t="s">
        <v>795</v>
      </c>
      <c r="B254" s="5" t="s">
        <v>796</v>
      </c>
      <c r="C254" s="5" t="s">
        <v>797</v>
      </c>
      <c r="D254" s="119">
        <v>1.7384005346343656E-8</v>
      </c>
      <c r="E254" s="96">
        <v>9112.5703125</v>
      </c>
      <c r="F254" s="106"/>
      <c r="G254" s="106"/>
      <c r="H254" s="106"/>
      <c r="I254" s="106"/>
      <c r="J254" s="106"/>
      <c r="K254" s="106"/>
      <c r="L254" s="106"/>
      <c r="M254" s="106"/>
      <c r="N254" s="106"/>
      <c r="O254" s="106"/>
      <c r="P254" s="106"/>
      <c r="Q254" s="106"/>
      <c r="R254" s="106"/>
      <c r="S254" s="106"/>
      <c r="T254" s="106"/>
      <c r="U254" s="106"/>
    </row>
    <row r="255" spans="1:21">
      <c r="A255" s="37" t="s">
        <v>798</v>
      </c>
      <c r="B255" s="5" t="s">
        <v>799</v>
      </c>
      <c r="C255" s="5" t="s">
        <v>800</v>
      </c>
      <c r="D255" s="119">
        <v>1.5190035895784604E-8</v>
      </c>
      <c r="E255" s="96">
        <v>7962.5078125</v>
      </c>
      <c r="F255" s="106"/>
      <c r="G255" s="106"/>
      <c r="H255" s="106"/>
      <c r="I255" s="106"/>
      <c r="J255" s="106"/>
      <c r="K255" s="106"/>
      <c r="L255" s="106"/>
      <c r="M255" s="106"/>
      <c r="N255" s="106"/>
      <c r="O255" s="106"/>
      <c r="P255" s="106"/>
      <c r="Q255" s="106"/>
      <c r="R255" s="106"/>
      <c r="S255" s="106"/>
      <c r="T255" s="106"/>
      <c r="U255" s="106"/>
    </row>
    <row r="256" spans="1:21">
      <c r="A256" s="37" t="s">
        <v>801</v>
      </c>
      <c r="B256" s="5" t="s">
        <v>802</v>
      </c>
      <c r="C256" s="5" t="s">
        <v>803</v>
      </c>
      <c r="D256" s="119">
        <v>1.0157652496900482E-8</v>
      </c>
      <c r="E256" s="96">
        <v>5324.568359375</v>
      </c>
      <c r="F256" s="106"/>
      <c r="G256" s="106"/>
      <c r="H256" s="106"/>
      <c r="I256" s="106"/>
      <c r="J256" s="106"/>
      <c r="K256" s="106"/>
      <c r="L256" s="106"/>
      <c r="M256" s="106"/>
      <c r="N256" s="106"/>
      <c r="O256" s="106"/>
      <c r="P256" s="106"/>
      <c r="Q256" s="106"/>
      <c r="R256" s="106"/>
      <c r="S256" s="106"/>
      <c r="T256" s="106"/>
      <c r="U256" s="106"/>
    </row>
    <row r="257" spans="1:21">
      <c r="A257" s="37" t="s">
        <v>804</v>
      </c>
      <c r="B257" s="5" t="s">
        <v>805</v>
      </c>
      <c r="C257" s="5" t="s">
        <v>806</v>
      </c>
      <c r="D257" s="119">
        <v>6.554455200813436E-9</v>
      </c>
      <c r="E257" s="96">
        <v>3435.79833984375</v>
      </c>
      <c r="F257" s="106"/>
      <c r="G257" s="106"/>
      <c r="H257" s="106"/>
      <c r="I257" s="106"/>
      <c r="J257" s="106"/>
      <c r="K257" s="106"/>
      <c r="L257" s="106"/>
      <c r="M257" s="106"/>
      <c r="N257" s="106"/>
      <c r="O257" s="106"/>
      <c r="P257" s="106"/>
      <c r="Q257" s="106"/>
      <c r="R257" s="106"/>
      <c r="S257" s="106"/>
      <c r="T257" s="106"/>
      <c r="U257" s="106"/>
    </row>
    <row r="258" spans="1:21">
      <c r="A258" s="37" t="s">
        <v>807</v>
      </c>
      <c r="B258" s="5" t="s">
        <v>808</v>
      </c>
      <c r="C258" s="5" t="s">
        <v>809</v>
      </c>
      <c r="D258" s="119">
        <v>3.604708531668166E-9</v>
      </c>
      <c r="E258" s="96">
        <v>1889.562255859375</v>
      </c>
      <c r="F258" s="106"/>
      <c r="G258" s="106"/>
      <c r="H258" s="106"/>
      <c r="I258" s="106"/>
      <c r="J258" s="106"/>
      <c r="K258" s="106"/>
      <c r="L258" s="106"/>
      <c r="M258" s="106"/>
      <c r="N258" s="106"/>
      <c r="O258" s="106"/>
      <c r="P258" s="106"/>
      <c r="Q258" s="106"/>
      <c r="R258" s="106"/>
      <c r="S258" s="106"/>
      <c r="T258" s="106"/>
      <c r="U258" s="106"/>
    </row>
    <row r="259" spans="1:21">
      <c r="A259" s="37" t="s">
        <v>810</v>
      </c>
      <c r="B259" s="5" t="s">
        <v>811</v>
      </c>
      <c r="C259" s="5" t="s">
        <v>812</v>
      </c>
      <c r="D259" s="119">
        <v>2.812735377943909E-9</v>
      </c>
      <c r="E259" s="96">
        <v>1474.4156494140625</v>
      </c>
      <c r="F259" s="106"/>
      <c r="G259" s="106"/>
      <c r="H259" s="106"/>
      <c r="I259" s="106"/>
      <c r="J259" s="106"/>
      <c r="K259" s="106"/>
      <c r="L259" s="106"/>
      <c r="M259" s="106"/>
      <c r="N259" s="106"/>
      <c r="O259" s="106"/>
      <c r="P259" s="106"/>
      <c r="Q259" s="106"/>
      <c r="R259" s="106"/>
      <c r="S259" s="106"/>
      <c r="T259" s="106"/>
      <c r="U259" s="106"/>
    </row>
    <row r="260" spans="1:21">
      <c r="A260" s="37" t="s">
        <v>813</v>
      </c>
      <c r="B260" s="5" t="s">
        <v>814</v>
      </c>
      <c r="C260" s="5" t="s">
        <v>815</v>
      </c>
      <c r="D260" s="119">
        <v>1.4418789495707074E-9</v>
      </c>
      <c r="E260" s="96">
        <v>755.82257080078125</v>
      </c>
      <c r="F260" s="106"/>
      <c r="G260" s="106"/>
      <c r="H260" s="106"/>
      <c r="I260" s="106"/>
      <c r="J260" s="106"/>
      <c r="K260" s="106"/>
      <c r="L260" s="106"/>
      <c r="M260" s="106"/>
      <c r="N260" s="106"/>
      <c r="O260" s="106"/>
      <c r="P260" s="106"/>
      <c r="Q260" s="106"/>
      <c r="R260" s="106"/>
      <c r="S260" s="106"/>
      <c r="T260" s="106"/>
      <c r="U260" s="106"/>
    </row>
    <row r="261" spans="1:21">
      <c r="A261" s="37" t="s">
        <v>816</v>
      </c>
      <c r="B261" s="5" t="s">
        <v>817</v>
      </c>
      <c r="C261" s="5" t="s">
        <v>818</v>
      </c>
      <c r="D261" s="119">
        <v>1.334915067374709E-9</v>
      </c>
      <c r="E261" s="96">
        <v>699.75286865234375</v>
      </c>
      <c r="F261" s="106"/>
      <c r="G261" s="106"/>
      <c r="H261" s="106"/>
      <c r="I261" s="106"/>
      <c r="J261" s="106"/>
      <c r="K261" s="106"/>
      <c r="L261" s="106"/>
      <c r="M261" s="106"/>
      <c r="N261" s="106"/>
      <c r="O261" s="106"/>
      <c r="P261" s="106"/>
      <c r="Q261" s="106"/>
      <c r="R261" s="106"/>
      <c r="S261" s="106"/>
      <c r="T261" s="106"/>
      <c r="U261" s="106"/>
    </row>
    <row r="262" spans="1:21">
      <c r="D262" s="106"/>
      <c r="E262" s="106"/>
      <c r="F262" s="106"/>
      <c r="G262" s="106"/>
      <c r="H262" s="106"/>
      <c r="I262" s="106"/>
      <c r="J262" s="106"/>
      <c r="K262" s="106"/>
      <c r="L262" s="106"/>
      <c r="M262" s="106"/>
      <c r="N262" s="106"/>
      <c r="O262" s="106"/>
      <c r="P262" s="106"/>
      <c r="Q262" s="106"/>
      <c r="R262" s="106"/>
      <c r="S262" s="106"/>
      <c r="T262" s="106"/>
      <c r="U262" s="106"/>
    </row>
    <row r="263" spans="1:21">
      <c r="D263" s="106"/>
      <c r="E263" s="106"/>
      <c r="F263" s="106"/>
      <c r="G263" s="106"/>
      <c r="H263" s="106"/>
      <c r="I263" s="106"/>
      <c r="J263" s="106"/>
      <c r="K263" s="106"/>
      <c r="L263" s="106"/>
      <c r="M263" s="106"/>
      <c r="N263" s="106"/>
      <c r="O263" s="106"/>
      <c r="P263" s="106"/>
      <c r="Q263" s="106"/>
      <c r="R263" s="106"/>
      <c r="S263" s="106"/>
      <c r="T263" s="106"/>
      <c r="U263" s="106"/>
    </row>
    <row r="264" spans="1:21">
      <c r="D264" s="106"/>
      <c r="E264" s="106"/>
      <c r="F264" s="106"/>
      <c r="G264" s="106"/>
      <c r="H264" s="106"/>
      <c r="I264" s="106"/>
      <c r="J264" s="106"/>
      <c r="K264" s="106"/>
      <c r="L264" s="106"/>
      <c r="M264" s="106"/>
      <c r="N264" s="106"/>
      <c r="O264" s="106"/>
      <c r="P264" s="106"/>
      <c r="Q264" s="106"/>
      <c r="R264" s="106"/>
      <c r="S264" s="106"/>
      <c r="T264" s="106"/>
      <c r="U264" s="106"/>
    </row>
    <row r="265" spans="1:21">
      <c r="D265" s="106"/>
      <c r="E265" s="106"/>
      <c r="F265" s="106"/>
      <c r="G265" s="106"/>
      <c r="H265" s="106"/>
      <c r="I265" s="106"/>
      <c r="J265" s="106"/>
      <c r="K265" s="106"/>
      <c r="L265" s="106"/>
      <c r="M265" s="106"/>
      <c r="N265" s="106"/>
      <c r="O265" s="106"/>
      <c r="P265" s="106"/>
      <c r="Q265" s="106"/>
      <c r="R265" s="106"/>
      <c r="S265" s="106"/>
      <c r="T265" s="106"/>
      <c r="U265" s="106"/>
    </row>
    <row r="266" spans="1:21">
      <c r="D266" s="106"/>
      <c r="E266" s="106"/>
      <c r="F266" s="106"/>
      <c r="G266" s="106"/>
      <c r="H266" s="106"/>
      <c r="I266" s="106"/>
      <c r="J266" s="106"/>
      <c r="K266" s="106"/>
      <c r="L266" s="106"/>
      <c r="M266" s="106"/>
      <c r="N266" s="106"/>
      <c r="O266" s="106"/>
      <c r="P266" s="106"/>
      <c r="Q266" s="106"/>
      <c r="R266" s="106"/>
      <c r="S266" s="106"/>
      <c r="T266" s="106"/>
      <c r="U266" s="106"/>
    </row>
    <row r="267" spans="1:21">
      <c r="D267" s="106"/>
      <c r="E267" s="106"/>
      <c r="F267" s="106"/>
      <c r="G267" s="106"/>
      <c r="H267" s="106"/>
      <c r="I267" s="106"/>
      <c r="J267" s="106"/>
      <c r="K267" s="106"/>
      <c r="L267" s="106"/>
      <c r="M267" s="106"/>
      <c r="N267" s="106"/>
      <c r="O267" s="106"/>
      <c r="P267" s="106"/>
      <c r="Q267" s="106"/>
      <c r="R267" s="106"/>
      <c r="S267" s="106"/>
      <c r="T267" s="106"/>
      <c r="U267" s="106"/>
    </row>
    <row r="268" spans="1:21">
      <c r="D268" s="106"/>
      <c r="E268" s="106"/>
      <c r="F268" s="106"/>
      <c r="G268" s="106"/>
      <c r="H268" s="106"/>
      <c r="I268" s="106"/>
      <c r="J268" s="106"/>
      <c r="K268" s="106"/>
      <c r="L268" s="106"/>
      <c r="M268" s="106"/>
      <c r="N268" s="106"/>
      <c r="O268" s="106"/>
      <c r="P268" s="106"/>
      <c r="Q268" s="106"/>
      <c r="R268" s="106"/>
      <c r="S268" s="106"/>
      <c r="T268" s="106"/>
      <c r="U268" s="106"/>
    </row>
    <row r="269" spans="1:21">
      <c r="D269" s="106"/>
      <c r="E269" s="106"/>
      <c r="F269" s="106"/>
      <c r="G269" s="106"/>
      <c r="H269" s="106"/>
      <c r="I269" s="106"/>
      <c r="J269" s="106"/>
      <c r="K269" s="106"/>
      <c r="L269" s="106"/>
      <c r="M269" s="106"/>
      <c r="N269" s="106"/>
      <c r="O269" s="106"/>
      <c r="P269" s="106"/>
      <c r="Q269" s="106"/>
      <c r="R269" s="106"/>
      <c r="S269" s="106"/>
      <c r="T269" s="106"/>
      <c r="U269" s="106"/>
    </row>
    <row r="270" spans="1:21">
      <c r="D270" s="106"/>
      <c r="E270" s="106"/>
      <c r="F270" s="106"/>
      <c r="G270" s="106"/>
      <c r="H270" s="106"/>
      <c r="I270" s="106"/>
      <c r="J270" s="106"/>
      <c r="K270" s="106"/>
      <c r="L270" s="106"/>
      <c r="M270" s="106"/>
      <c r="N270" s="106"/>
      <c r="O270" s="106"/>
      <c r="P270" s="106"/>
      <c r="Q270" s="106"/>
      <c r="R270" s="106"/>
      <c r="S270" s="106"/>
      <c r="T270" s="106"/>
      <c r="U270" s="106"/>
    </row>
    <row r="271" spans="1:21">
      <c r="D271" s="106"/>
      <c r="E271" s="106"/>
      <c r="F271" s="106"/>
      <c r="G271" s="106"/>
      <c r="H271" s="106"/>
      <c r="I271" s="106"/>
      <c r="J271" s="106"/>
      <c r="K271" s="106"/>
      <c r="L271" s="106"/>
      <c r="M271" s="106"/>
      <c r="N271" s="106"/>
      <c r="O271" s="106"/>
      <c r="P271" s="106"/>
      <c r="Q271" s="106"/>
      <c r="R271" s="106"/>
      <c r="S271" s="106"/>
      <c r="T271" s="106"/>
      <c r="U271" s="106"/>
    </row>
    <row r="272" spans="1:21">
      <c r="D272" s="106"/>
      <c r="E272" s="106"/>
      <c r="F272" s="106"/>
      <c r="G272" s="106"/>
      <c r="H272" s="106"/>
      <c r="I272" s="106"/>
      <c r="J272" s="106"/>
      <c r="K272" s="106"/>
      <c r="L272" s="106"/>
      <c r="M272" s="106"/>
      <c r="N272" s="106"/>
      <c r="O272" s="106"/>
      <c r="P272" s="106"/>
      <c r="Q272" s="106"/>
      <c r="R272" s="106"/>
      <c r="S272" s="106"/>
      <c r="T272" s="106"/>
      <c r="U272" s="106"/>
    </row>
    <row r="273" spans="4:21">
      <c r="D273" s="106"/>
      <c r="E273" s="106"/>
      <c r="F273" s="106"/>
      <c r="G273" s="106"/>
      <c r="H273" s="106"/>
      <c r="I273" s="106"/>
      <c r="J273" s="106"/>
      <c r="K273" s="106"/>
      <c r="L273" s="106"/>
      <c r="M273" s="106"/>
      <c r="N273" s="106"/>
      <c r="O273" s="106"/>
      <c r="P273" s="106"/>
      <c r="Q273" s="106"/>
      <c r="R273" s="106"/>
      <c r="S273" s="106"/>
      <c r="T273" s="106"/>
      <c r="U273" s="106"/>
    </row>
    <row r="274" spans="4:21">
      <c r="D274" s="106"/>
      <c r="E274" s="106"/>
      <c r="F274" s="106"/>
      <c r="G274" s="106"/>
      <c r="H274" s="106"/>
      <c r="I274" s="106"/>
      <c r="J274" s="106"/>
      <c r="K274" s="106"/>
      <c r="L274" s="106"/>
      <c r="M274" s="106"/>
      <c r="N274" s="106"/>
      <c r="O274" s="106"/>
      <c r="P274" s="106"/>
      <c r="Q274" s="106"/>
      <c r="R274" s="106"/>
      <c r="S274" s="106"/>
      <c r="T274" s="106"/>
      <c r="U274" s="106"/>
    </row>
    <row r="275" spans="4:21">
      <c r="D275" s="106"/>
      <c r="E275" s="106"/>
      <c r="F275" s="106"/>
      <c r="G275" s="106"/>
      <c r="H275" s="106"/>
      <c r="I275" s="106"/>
      <c r="J275" s="106"/>
      <c r="K275" s="106"/>
      <c r="L275" s="106"/>
      <c r="M275" s="106"/>
      <c r="N275" s="106"/>
      <c r="O275" s="106"/>
      <c r="P275" s="106"/>
      <c r="Q275" s="106"/>
      <c r="R275" s="106"/>
      <c r="S275" s="106"/>
      <c r="T275" s="106"/>
      <c r="U275" s="106"/>
    </row>
    <row r="276" spans="4:21">
      <c r="D276" s="106"/>
      <c r="E276" s="106"/>
      <c r="F276" s="106"/>
      <c r="G276" s="106"/>
      <c r="H276" s="106"/>
      <c r="I276" s="106"/>
      <c r="J276" s="106"/>
      <c r="K276" s="106"/>
      <c r="L276" s="106"/>
      <c r="M276" s="106"/>
      <c r="N276" s="106"/>
      <c r="O276" s="106"/>
      <c r="P276" s="106"/>
      <c r="Q276" s="106"/>
      <c r="R276" s="106"/>
      <c r="S276" s="106"/>
      <c r="T276" s="106"/>
      <c r="U276" s="106"/>
    </row>
    <row r="277" spans="4:21">
      <c r="D277" s="106"/>
      <c r="E277" s="106"/>
      <c r="F277" s="106"/>
      <c r="G277" s="106"/>
      <c r="H277" s="106"/>
      <c r="I277" s="106"/>
      <c r="J277" s="106"/>
      <c r="K277" s="106"/>
      <c r="L277" s="106"/>
      <c r="M277" s="106"/>
      <c r="N277" s="106"/>
      <c r="O277" s="106"/>
      <c r="P277" s="106"/>
      <c r="Q277" s="106"/>
      <c r="R277" s="106"/>
      <c r="S277" s="106"/>
      <c r="T277" s="106"/>
      <c r="U277" s="106"/>
    </row>
    <row r="278" spans="4:21">
      <c r="D278" s="106"/>
      <c r="E278" s="106"/>
      <c r="F278" s="106"/>
      <c r="G278" s="106"/>
      <c r="H278" s="106"/>
      <c r="I278" s="106"/>
      <c r="J278" s="106"/>
      <c r="K278" s="106"/>
      <c r="L278" s="106"/>
      <c r="M278" s="106"/>
      <c r="N278" s="106"/>
      <c r="O278" s="106"/>
      <c r="P278" s="106"/>
      <c r="Q278" s="106"/>
      <c r="R278" s="106"/>
      <c r="S278" s="106"/>
      <c r="T278" s="106"/>
      <c r="U278" s="106"/>
    </row>
    <row r="279" spans="4:21">
      <c r="D279" s="106"/>
      <c r="E279" s="106"/>
      <c r="F279" s="106"/>
      <c r="G279" s="106"/>
      <c r="H279" s="106"/>
      <c r="I279" s="106"/>
      <c r="J279" s="106"/>
      <c r="K279" s="106"/>
      <c r="L279" s="106"/>
      <c r="M279" s="106"/>
      <c r="N279" s="106"/>
      <c r="O279" s="106"/>
      <c r="P279" s="106"/>
      <c r="Q279" s="106"/>
      <c r="R279" s="106"/>
      <c r="S279" s="106"/>
      <c r="T279" s="106"/>
      <c r="U279" s="106"/>
    </row>
    <row r="280" spans="4:21">
      <c r="D280" s="106"/>
      <c r="E280" s="106"/>
      <c r="F280" s="106"/>
      <c r="G280" s="106"/>
      <c r="H280" s="106"/>
      <c r="I280" s="106"/>
      <c r="J280" s="106"/>
      <c r="K280" s="106"/>
      <c r="L280" s="106"/>
      <c r="M280" s="106"/>
      <c r="N280" s="106"/>
      <c r="O280" s="106"/>
      <c r="P280" s="106"/>
      <c r="Q280" s="106"/>
      <c r="R280" s="106"/>
      <c r="S280" s="106"/>
      <c r="T280" s="106"/>
      <c r="U280" s="106"/>
    </row>
    <row r="281" spans="4:21">
      <c r="D281" s="106"/>
      <c r="E281" s="106"/>
      <c r="F281" s="106"/>
      <c r="G281" s="106"/>
      <c r="H281" s="106"/>
      <c r="I281" s="106"/>
      <c r="J281" s="106"/>
      <c r="K281" s="106"/>
      <c r="L281" s="106"/>
      <c r="M281" s="106"/>
      <c r="N281" s="106"/>
      <c r="O281" s="106"/>
      <c r="P281" s="106"/>
      <c r="Q281" s="106"/>
      <c r="R281" s="106"/>
      <c r="S281" s="106"/>
      <c r="T281" s="106"/>
      <c r="U281" s="106"/>
    </row>
    <row r="282" spans="4:21">
      <c r="D282" s="106"/>
      <c r="E282" s="106"/>
      <c r="F282" s="106"/>
      <c r="G282" s="106"/>
      <c r="H282" s="106"/>
      <c r="I282" s="106"/>
      <c r="J282" s="106"/>
      <c r="K282" s="106"/>
      <c r="L282" s="106"/>
      <c r="M282" s="106"/>
      <c r="N282" s="106"/>
      <c r="O282" s="106"/>
      <c r="P282" s="106"/>
      <c r="Q282" s="106"/>
      <c r="R282" s="106"/>
      <c r="S282" s="106"/>
      <c r="T282" s="106"/>
      <c r="U282" s="106"/>
    </row>
    <row r="283" spans="4:21">
      <c r="D283" s="106"/>
      <c r="E283" s="106"/>
      <c r="F283" s="106"/>
      <c r="G283" s="106"/>
      <c r="H283" s="106"/>
      <c r="I283" s="106"/>
      <c r="J283" s="106"/>
      <c r="K283" s="106"/>
      <c r="L283" s="106"/>
      <c r="M283" s="106"/>
      <c r="N283" s="106"/>
      <c r="O283" s="106"/>
      <c r="P283" s="106"/>
      <c r="Q283" s="106"/>
      <c r="R283" s="106"/>
      <c r="S283" s="106"/>
      <c r="T283" s="106"/>
      <c r="U283" s="106"/>
    </row>
    <row r="284" spans="4:21">
      <c r="D284" s="106"/>
      <c r="E284" s="106"/>
      <c r="F284" s="106"/>
      <c r="G284" s="106"/>
      <c r="H284" s="106"/>
      <c r="I284" s="106"/>
      <c r="J284" s="106"/>
      <c r="K284" s="106"/>
      <c r="L284" s="106"/>
      <c r="M284" s="106"/>
      <c r="N284" s="106"/>
      <c r="O284" s="106"/>
      <c r="P284" s="106"/>
      <c r="Q284" s="106"/>
      <c r="R284" s="106"/>
      <c r="S284" s="106"/>
      <c r="T284" s="106"/>
      <c r="U284" s="106"/>
    </row>
    <row r="285" spans="4:21">
      <c r="D285" s="106"/>
      <c r="E285" s="106"/>
      <c r="F285" s="106"/>
      <c r="G285" s="106"/>
      <c r="H285" s="106"/>
      <c r="I285" s="106"/>
      <c r="J285" s="106"/>
      <c r="K285" s="106"/>
      <c r="L285" s="106"/>
      <c r="M285" s="106"/>
      <c r="N285" s="106"/>
      <c r="O285" s="106"/>
      <c r="P285" s="106"/>
      <c r="Q285" s="106"/>
      <c r="R285" s="106"/>
      <c r="S285" s="106"/>
      <c r="T285" s="106"/>
      <c r="U285" s="106"/>
    </row>
    <row r="286" spans="4:21">
      <c r="D286" s="106"/>
      <c r="E286" s="106"/>
      <c r="F286" s="106"/>
      <c r="G286" s="106"/>
      <c r="H286" s="106"/>
      <c r="I286" s="106"/>
      <c r="J286" s="106"/>
      <c r="K286" s="106"/>
      <c r="L286" s="106"/>
      <c r="M286" s="106"/>
      <c r="N286" s="106"/>
      <c r="O286" s="106"/>
      <c r="P286" s="106"/>
      <c r="Q286" s="106"/>
      <c r="R286" s="106"/>
      <c r="S286" s="106"/>
      <c r="T286" s="106"/>
      <c r="U286" s="106"/>
    </row>
    <row r="287" spans="4:21">
      <c r="D287" s="106"/>
      <c r="E287" s="106"/>
      <c r="F287" s="106"/>
      <c r="G287" s="106"/>
      <c r="H287" s="106"/>
      <c r="I287" s="106"/>
      <c r="J287" s="106"/>
      <c r="K287" s="106"/>
      <c r="L287" s="106"/>
      <c r="M287" s="106"/>
      <c r="N287" s="106"/>
      <c r="O287" s="106"/>
      <c r="P287" s="106"/>
      <c r="Q287" s="106"/>
      <c r="R287" s="106"/>
      <c r="S287" s="106"/>
      <c r="T287" s="106"/>
      <c r="U287" s="106"/>
    </row>
    <row r="288" spans="4:21">
      <c r="D288" s="106"/>
      <c r="E288" s="106"/>
      <c r="F288" s="106"/>
      <c r="G288" s="106"/>
      <c r="H288" s="106"/>
      <c r="I288" s="106"/>
      <c r="J288" s="106"/>
      <c r="K288" s="106"/>
      <c r="L288" s="106"/>
      <c r="M288" s="106"/>
      <c r="N288" s="106"/>
      <c r="O288" s="106"/>
      <c r="P288" s="106"/>
      <c r="Q288" s="106"/>
      <c r="R288" s="106"/>
      <c r="S288" s="106"/>
      <c r="T288" s="106"/>
      <c r="U288" s="106"/>
    </row>
    <row r="289" spans="4:21">
      <c r="D289" s="106"/>
      <c r="E289" s="106"/>
      <c r="F289" s="106"/>
      <c r="G289" s="106"/>
      <c r="H289" s="106"/>
      <c r="I289" s="106"/>
      <c r="J289" s="106"/>
      <c r="K289" s="106"/>
      <c r="L289" s="106"/>
      <c r="M289" s="106"/>
      <c r="N289" s="106"/>
      <c r="O289" s="106"/>
      <c r="P289" s="106"/>
      <c r="Q289" s="106"/>
      <c r="R289" s="106"/>
      <c r="S289" s="106"/>
      <c r="T289" s="106"/>
      <c r="U289" s="106"/>
    </row>
    <row r="290" spans="4:21">
      <c r="D290" s="106"/>
      <c r="E290" s="106"/>
      <c r="F290" s="106"/>
      <c r="G290" s="106"/>
      <c r="H290" s="106"/>
      <c r="I290" s="106"/>
      <c r="J290" s="106"/>
      <c r="K290" s="106"/>
      <c r="L290" s="106"/>
      <c r="M290" s="106"/>
      <c r="N290" s="106"/>
      <c r="O290" s="106"/>
      <c r="P290" s="106"/>
      <c r="Q290" s="106"/>
      <c r="R290" s="106"/>
      <c r="S290" s="106"/>
      <c r="T290" s="106"/>
      <c r="U290" s="106"/>
    </row>
    <row r="291" spans="4:21">
      <c r="D291" s="106"/>
      <c r="E291" s="106"/>
      <c r="F291" s="106"/>
      <c r="G291" s="106"/>
      <c r="H291" s="106"/>
      <c r="I291" s="106"/>
      <c r="J291" s="106"/>
      <c r="K291" s="106"/>
      <c r="L291" s="106"/>
      <c r="M291" s="106"/>
      <c r="N291" s="106"/>
      <c r="O291" s="106"/>
      <c r="P291" s="106"/>
      <c r="Q291" s="106"/>
      <c r="R291" s="106"/>
      <c r="S291" s="106"/>
      <c r="T291" s="106"/>
      <c r="U291" s="106"/>
    </row>
    <row r="292" spans="4:21">
      <c r="D292" s="106"/>
      <c r="E292" s="106"/>
      <c r="F292" s="106"/>
      <c r="G292" s="106"/>
      <c r="H292" s="106"/>
      <c r="I292" s="106"/>
      <c r="J292" s="106"/>
      <c r="K292" s="106"/>
      <c r="L292" s="106"/>
      <c r="M292" s="106"/>
      <c r="N292" s="106"/>
      <c r="O292" s="106"/>
      <c r="P292" s="106"/>
      <c r="Q292" s="106"/>
      <c r="R292" s="106"/>
      <c r="S292" s="106"/>
      <c r="T292" s="106"/>
      <c r="U292" s="106"/>
    </row>
    <row r="293" spans="4:21">
      <c r="D293" s="106"/>
      <c r="E293" s="106"/>
      <c r="F293" s="106"/>
      <c r="G293" s="106"/>
      <c r="H293" s="106"/>
      <c r="I293" s="106"/>
      <c r="J293" s="106"/>
      <c r="K293" s="106"/>
      <c r="L293" s="106"/>
      <c r="M293" s="106"/>
      <c r="N293" s="106"/>
      <c r="O293" s="106"/>
      <c r="P293" s="106"/>
      <c r="Q293" s="106"/>
      <c r="R293" s="106"/>
      <c r="S293" s="106"/>
      <c r="T293" s="106"/>
      <c r="U293" s="106"/>
    </row>
    <row r="294" spans="4:21">
      <c r="D294" s="106"/>
      <c r="E294" s="106"/>
      <c r="F294" s="106"/>
      <c r="G294" s="106"/>
      <c r="H294" s="106"/>
      <c r="I294" s="106"/>
      <c r="J294" s="106"/>
      <c r="K294" s="106"/>
      <c r="L294" s="106"/>
      <c r="M294" s="106"/>
      <c r="N294" s="106"/>
      <c r="O294" s="106"/>
      <c r="P294" s="106"/>
      <c r="Q294" s="106"/>
      <c r="R294" s="106"/>
      <c r="S294" s="106"/>
      <c r="T294" s="106"/>
      <c r="U294" s="106"/>
    </row>
    <row r="295" spans="4:21">
      <c r="D295" s="106"/>
      <c r="E295" s="106"/>
      <c r="F295" s="106"/>
      <c r="G295" s="106"/>
      <c r="H295" s="106"/>
      <c r="I295" s="106"/>
      <c r="J295" s="106"/>
      <c r="K295" s="106"/>
      <c r="L295" s="106"/>
      <c r="M295" s="106"/>
      <c r="N295" s="106"/>
      <c r="O295" s="106"/>
      <c r="P295" s="106"/>
      <c r="Q295" s="106"/>
      <c r="R295" s="106"/>
      <c r="S295" s="106"/>
      <c r="T295" s="106"/>
      <c r="U295" s="106"/>
    </row>
  </sheetData>
  <autoFilter ref="A2:V2" xr:uid="{AEF189AA-0BD6-4B5E-8282-604BD80545E7}"/>
  <mergeCells count="4">
    <mergeCell ref="G1:K1"/>
    <mergeCell ref="A149:K149"/>
    <mergeCell ref="A150:K150"/>
    <mergeCell ref="L1:V1"/>
  </mergeCells>
  <pageMargins left="0.7" right="0.7" top="0.75" bottom="0.75" header="0.3" footer="0.3"/>
  <pageSetup orientation="portrait" r:id="rId1"/>
  <ignoredErrors>
    <ignoredError sqref="E8:E13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5D31-7D22-4C35-8660-5D912228F405}">
  <sheetPr>
    <tabColor theme="5" tint="0.59999389629810485"/>
  </sheetPr>
  <dimension ref="A1:AR136"/>
  <sheetViews>
    <sheetView zoomScaleNormal="100" workbookViewId="0">
      <pane xSplit="3" ySplit="2" topLeftCell="J3" activePane="bottomRight" state="frozen"/>
      <selection pane="bottomRight" activeCell="N3" sqref="N3"/>
      <selection pane="bottomLeft" activeCell="A3" sqref="A3"/>
      <selection pane="topRight" activeCell="D1" sqref="D1"/>
    </sheetView>
  </sheetViews>
  <sheetFormatPr defaultColWidth="9.140625" defaultRowHeight="12.75"/>
  <cols>
    <col min="1" max="1" width="20.85546875" style="140" customWidth="1"/>
    <col min="2" max="3" width="10.28515625" style="161" bestFit="1" customWidth="1"/>
    <col min="4" max="4" width="9.85546875" style="141" bestFit="1" customWidth="1"/>
    <col min="5" max="5" width="8.140625" style="142" bestFit="1" customWidth="1"/>
    <col min="6" max="6" width="13.42578125" style="143" bestFit="1" customWidth="1"/>
    <col min="7" max="7" width="7.5703125" style="142" bestFit="1" customWidth="1"/>
    <col min="8" max="8" width="10" style="143" bestFit="1" customWidth="1"/>
    <col min="9" max="9" width="9.85546875" style="144" bestFit="1" customWidth="1"/>
    <col min="10" max="10" width="8.140625" style="145" bestFit="1" customWidth="1"/>
    <col min="11" max="11" width="13.42578125" style="146" bestFit="1" customWidth="1"/>
    <col min="12" max="12" width="7.5703125" style="145" bestFit="1" customWidth="1"/>
    <col min="13" max="13" width="10" style="146" bestFit="1" customWidth="1"/>
    <col min="14" max="14" width="9.85546875" style="147" bestFit="1" customWidth="1"/>
    <col min="15" max="15" width="8.140625" style="147" bestFit="1" customWidth="1"/>
    <col min="16" max="16" width="11.5703125" style="158" bestFit="1" customWidth="1"/>
    <col min="17" max="17" width="13.42578125" style="159" bestFit="1" customWidth="1"/>
    <col min="18" max="18" width="16.85546875" style="158" bestFit="1" customWidth="1"/>
    <col min="19" max="19" width="7.5703125" style="159" bestFit="1" customWidth="1"/>
    <col min="20" max="20" width="11" style="158" bestFit="1" customWidth="1"/>
    <col min="21" max="21" width="10" style="159" bestFit="1" customWidth="1"/>
    <col min="22" max="22" width="13.42578125" style="158" bestFit="1" customWidth="1"/>
    <col min="23" max="26" width="13.5703125" style="160" customWidth="1"/>
    <col min="27" max="27" width="23" style="154" bestFit="1" customWidth="1"/>
    <col min="28" max="28" width="26" style="154" customWidth="1"/>
    <col min="29" max="29" width="23.7109375" style="154" customWidth="1"/>
    <col min="30" max="30" width="17.140625" style="156" bestFit="1" customWidth="1"/>
    <col min="31" max="32" width="23.85546875" style="156" bestFit="1" customWidth="1"/>
    <col min="33" max="33" width="26.7109375" style="121" customWidth="1"/>
    <col min="34" max="44" width="8.5703125" style="243" customWidth="1"/>
    <col min="45" max="16384" width="9.140625" style="121"/>
  </cols>
  <sheetData>
    <row r="1" spans="1:44" ht="21" customHeight="1">
      <c r="A1" s="120"/>
      <c r="B1" s="123"/>
      <c r="C1" s="123"/>
      <c r="D1" s="275" t="s">
        <v>819</v>
      </c>
      <c r="E1" s="275"/>
      <c r="F1" s="275"/>
      <c r="G1" s="275"/>
      <c r="H1" s="275"/>
      <c r="I1" s="278" t="s">
        <v>820</v>
      </c>
      <c r="J1" s="278"/>
      <c r="K1" s="278"/>
      <c r="L1" s="278"/>
      <c r="M1" s="278"/>
      <c r="N1" s="276" t="s">
        <v>821</v>
      </c>
      <c r="O1" s="276"/>
      <c r="P1" s="276"/>
      <c r="Q1" s="276"/>
      <c r="R1" s="276"/>
      <c r="S1" s="276"/>
      <c r="T1" s="276"/>
      <c r="U1" s="276"/>
      <c r="V1" s="276"/>
      <c r="W1" s="279" t="s">
        <v>822</v>
      </c>
      <c r="X1" s="279"/>
      <c r="Y1" s="279" t="s">
        <v>823</v>
      </c>
      <c r="Z1" s="279"/>
      <c r="AA1" s="277" t="s">
        <v>824</v>
      </c>
      <c r="AB1" s="277"/>
      <c r="AC1" s="277"/>
      <c r="AD1" s="278" t="s">
        <v>825</v>
      </c>
      <c r="AE1" s="278"/>
      <c r="AF1" s="278"/>
      <c r="AH1" s="272" t="s">
        <v>441</v>
      </c>
      <c r="AI1" s="272"/>
      <c r="AJ1" s="272"/>
      <c r="AK1" s="272"/>
      <c r="AL1" s="272"/>
      <c r="AM1" s="272"/>
      <c r="AN1" s="272"/>
      <c r="AO1" s="272"/>
      <c r="AP1" s="272"/>
      <c r="AQ1" s="272"/>
      <c r="AR1" s="272"/>
    </row>
    <row r="2" spans="1:44" s="139" customFormat="1" ht="47.25" customHeight="1">
      <c r="A2" s="122" t="s">
        <v>442</v>
      </c>
      <c r="B2" s="123" t="s">
        <v>2</v>
      </c>
      <c r="C2" s="123" t="s">
        <v>3</v>
      </c>
      <c r="D2" s="124" t="s">
        <v>0</v>
      </c>
      <c r="E2" s="125" t="s">
        <v>826</v>
      </c>
      <c r="F2" s="126" t="s">
        <v>827</v>
      </c>
      <c r="G2" s="125" t="s">
        <v>436</v>
      </c>
      <c r="H2" s="126" t="s">
        <v>828</v>
      </c>
      <c r="I2" s="127" t="s">
        <v>0</v>
      </c>
      <c r="J2" s="128" t="s">
        <v>826</v>
      </c>
      <c r="K2" s="129" t="s">
        <v>827</v>
      </c>
      <c r="L2" s="128" t="s">
        <v>436</v>
      </c>
      <c r="M2" s="129" t="s">
        <v>828</v>
      </c>
      <c r="N2" s="130" t="s">
        <v>0</v>
      </c>
      <c r="O2" s="130" t="s">
        <v>826</v>
      </c>
      <c r="P2" s="131" t="s">
        <v>829</v>
      </c>
      <c r="Q2" s="132" t="s">
        <v>827</v>
      </c>
      <c r="R2" s="133" t="s">
        <v>830</v>
      </c>
      <c r="S2" s="134" t="s">
        <v>436</v>
      </c>
      <c r="T2" s="131" t="s">
        <v>831</v>
      </c>
      <c r="U2" s="132" t="s">
        <v>828</v>
      </c>
      <c r="V2" s="131" t="s">
        <v>832</v>
      </c>
      <c r="W2" s="135" t="s">
        <v>0</v>
      </c>
      <c r="X2" s="135" t="s">
        <v>826</v>
      </c>
      <c r="Y2" s="135" t="s">
        <v>0</v>
      </c>
      <c r="Z2" s="135" t="s">
        <v>826</v>
      </c>
      <c r="AA2" s="136" t="s">
        <v>833</v>
      </c>
      <c r="AB2" s="136" t="s">
        <v>834</v>
      </c>
      <c r="AC2" s="136" t="s">
        <v>835</v>
      </c>
      <c r="AD2" s="137" t="s">
        <v>836</v>
      </c>
      <c r="AE2" s="137" t="s">
        <v>837</v>
      </c>
      <c r="AF2" s="137" t="s">
        <v>838</v>
      </c>
      <c r="AG2" s="138" t="s">
        <v>839</v>
      </c>
      <c r="AH2" s="244" t="s">
        <v>468</v>
      </c>
      <c r="AI2" s="244" t="s">
        <v>469</v>
      </c>
      <c r="AJ2" s="244" t="s">
        <v>470</v>
      </c>
      <c r="AK2" s="244" t="s">
        <v>471</v>
      </c>
      <c r="AL2" s="244" t="s">
        <v>472</v>
      </c>
      <c r="AM2" s="244" t="s">
        <v>473</v>
      </c>
      <c r="AN2" s="244" t="s">
        <v>474</v>
      </c>
      <c r="AO2" s="244" t="s">
        <v>475</v>
      </c>
      <c r="AP2" s="244" t="s">
        <v>476</v>
      </c>
      <c r="AQ2" s="244" t="s">
        <v>477</v>
      </c>
      <c r="AR2" s="244" t="s">
        <v>478</v>
      </c>
    </row>
    <row r="3" spans="1:44">
      <c r="A3" s="140" t="str">
        <f>VLOOKUP(D3,'Country characteristics'!AK:BP,31,0)</f>
        <v>Andorra</v>
      </c>
      <c r="B3" s="161" t="s">
        <v>378</v>
      </c>
      <c r="C3" s="161" t="s">
        <v>379</v>
      </c>
      <c r="D3" s="141">
        <v>105</v>
      </c>
      <c r="E3" s="142">
        <f>VLOOKUP(A3,'Country characteristics'!A:BM,38,0)</f>
        <v>35.052230834960938</v>
      </c>
      <c r="F3" s="143">
        <f>VLOOKUP(A3,'Country characteristics'!A:BM,39,0)</f>
        <v>1.1054000351577997E-3</v>
      </c>
      <c r="G3" s="142">
        <f>VLOOKUP(A3,'Country characteristics'!A:BM,40,0)</f>
        <v>66.050003051757813</v>
      </c>
      <c r="H3" s="143">
        <f>VLOOKUP(A3,'Country characteristics'!A:BM,65,0)</f>
        <v>1.7999999499807018E-6</v>
      </c>
      <c r="I3" s="144">
        <f>VLOOKUP(A3,'FSI2020 Results'!B:L,11,0)</f>
        <v>123</v>
      </c>
      <c r="J3" s="145">
        <f>VLOOKUP(A3,'FSI2020 Results'!B:H,4,0)</f>
        <v>38.837097101693324</v>
      </c>
      <c r="K3" s="146">
        <f>VLOOKUP(A3,'FSI2020 Results'!B:H,5,0)</f>
        <v>1.1405609792137779E-3</v>
      </c>
      <c r="L3" s="145">
        <f>VLOOKUP(A3,'FSI2020 Results'!B:H,6,0)</f>
        <v>58.325000000000003</v>
      </c>
      <c r="M3" s="146">
        <f>VLOOKUP(A3,'FSI2020 Results'!B:H,7,0)</f>
        <v>7.499763276459107E-6</v>
      </c>
      <c r="N3" s="147">
        <f t="shared" ref="N3:N34" si="0">D3-I3</f>
        <v>-18</v>
      </c>
      <c r="O3" s="148">
        <f t="shared" ref="O3:O34" si="1">IF($A3="","",J3-E3)</f>
        <v>3.7848662667323865</v>
      </c>
      <c r="P3" s="149">
        <f t="shared" ref="P3:P34" si="2">IF($A3="","",J3/E3-1)</f>
        <v>0.10797789973919092</v>
      </c>
      <c r="Q3" s="150">
        <f t="shared" ref="Q3:Q34" si="3">IF($A3="","",K3-F3)</f>
        <v>3.5160944055978149E-5</v>
      </c>
      <c r="R3" s="149">
        <f t="shared" ref="R3:R34" si="4">IF($A3="","",K3/F3-1)</f>
        <v>3.1808343529642569E-2</v>
      </c>
      <c r="S3" s="150">
        <f t="shared" ref="S3:S34" si="5">IF($A3="","",L3-G3)</f>
        <v>-7.7250030517578097</v>
      </c>
      <c r="T3" s="149">
        <f t="shared" ref="T3:T34" si="6">IF($A3="","",L3/G3-1)</f>
        <v>-0.11695689167045731</v>
      </c>
      <c r="U3" s="150">
        <f t="shared" ref="U3:U34" si="7">IF($A3="","",M3-H3)</f>
        <v>5.6997633264784053E-6</v>
      </c>
      <c r="V3" s="149">
        <f t="shared" ref="V3:V34" si="8">IF($A3="","",M3/H3-1)</f>
        <v>3.1665352693701543</v>
      </c>
      <c r="W3" s="151">
        <f t="shared" ref="W3:W34" si="9">RANK(X3,$X$3:$X$114)</f>
        <v>101</v>
      </c>
      <c r="X3" s="152">
        <f t="shared" ref="X3:X34" si="10">(G3^3)*(M3^(1/3))/100</f>
        <v>56.402849400229655</v>
      </c>
      <c r="Y3" s="151">
        <f t="shared" ref="Y3:Y34" si="11">RANK(Z3,$Z$3:$Z$114)</f>
        <v>107</v>
      </c>
      <c r="Z3" s="153">
        <f t="shared" ref="Z3:Z34" si="12">(L3^3)*(H3^(1/3))/100</f>
        <v>24.135431819359834</v>
      </c>
      <c r="AA3" s="154">
        <v>-21</v>
      </c>
      <c r="AB3" s="155">
        <f t="shared" ref="AB3:AB34" si="13">W3-I3</f>
        <v>-22</v>
      </c>
      <c r="AC3" s="155">
        <f t="shared" ref="AC3:AC34" si="14">Y3-I3</f>
        <v>-16</v>
      </c>
      <c r="AD3" s="156">
        <v>4.0852790479420023</v>
      </c>
      <c r="AE3" s="156">
        <v>-17.265329928927336</v>
      </c>
      <c r="AF3" s="156">
        <v>14.815028537492395</v>
      </c>
      <c r="AH3" s="245" t="str">
        <f>VLOOKUP($A3,'Country characteristics'!$A:$CQ,28,0)</f>
        <v>Europe &amp; Central Asia</v>
      </c>
      <c r="AI3" s="245" t="str">
        <f>VLOOKUP($A3,'Country characteristics'!$A:$CQ,87,0)</f>
        <v>Europe</v>
      </c>
      <c r="AJ3" s="245">
        <f>VLOOKUP($A3,'Country characteristics'!$A:$CQ,92,0)</f>
        <v>0</v>
      </c>
      <c r="AK3" s="245">
        <f>VLOOKUP($A3,'Country characteristics'!$A:$CQ,91,0)</f>
        <v>0</v>
      </c>
      <c r="AL3" s="245">
        <f>VLOOKUP($A3,'Country characteristics'!$A:$CQ,88,0)</f>
        <v>0</v>
      </c>
      <c r="AM3" s="245">
        <f>VLOOKUP($A3,'Country characteristics'!$A:$CQ,93,0)</f>
        <v>0</v>
      </c>
      <c r="AN3" s="245">
        <f>VLOOKUP($A3,'Country characteristics'!$A:$CQ,89,0)</f>
        <v>0</v>
      </c>
      <c r="AO3" s="245">
        <f>VLOOKUP($A3,'Country characteristics'!$A:$CQ,90,0)</f>
        <v>0</v>
      </c>
      <c r="AP3" s="245">
        <f>VLOOKUP($A3,'Country characteristics'!$A:$CQ,94,0)</f>
        <v>0</v>
      </c>
      <c r="AQ3" s="245">
        <f>VLOOKUP($A3,'Country characteristics'!$A:$CQ,95,0)</f>
        <v>0</v>
      </c>
      <c r="AR3" s="245">
        <f>VLOOKUP($A3,'Country characteristics'!$A:$CR,96,0)</f>
        <v>0</v>
      </c>
    </row>
    <row r="4" spans="1:44">
      <c r="A4" s="140" t="str">
        <f>VLOOKUP(D4,'Country characteristics'!AK:BP,31,0)</f>
        <v>Anguilla</v>
      </c>
      <c r="B4" s="161" t="s">
        <v>195</v>
      </c>
      <c r="C4" s="161" t="s">
        <v>196</v>
      </c>
      <c r="D4" s="141">
        <v>56</v>
      </c>
      <c r="E4" s="142">
        <f>VLOOKUP(A4,'Country characteristics'!A:BM,38,0)</f>
        <v>195.03709411621094</v>
      </c>
      <c r="F4" s="143">
        <f>VLOOKUP(A4,'Country characteristics'!A:BM,39,0)</f>
        <v>6.1504999175667763E-3</v>
      </c>
      <c r="G4" s="142">
        <f>VLOOKUP(A4,'Country characteristics'!A:BM,40,0)</f>
        <v>77.5</v>
      </c>
      <c r="H4" s="143">
        <f>VLOOKUP(A4,'Country characteristics'!A:BM,65,0)</f>
        <v>7.3600000177975744E-5</v>
      </c>
      <c r="I4" s="144">
        <f>VLOOKUP(A4,'FSI2020 Results'!B:L,11,0)</f>
        <v>62</v>
      </c>
      <c r="J4" s="145">
        <f>VLOOKUP(A4,'FSI2020 Results'!B:H,4,0)</f>
        <v>192.98633022155909</v>
      </c>
      <c r="K4" s="146">
        <f>VLOOKUP(A4,'FSI2020 Results'!B:H,5,0)</f>
        <v>5.6675883162950885E-3</v>
      </c>
      <c r="L4" s="145">
        <f>VLOOKUP(A4,'FSI2020 Results'!B:H,6,0)</f>
        <v>78.2</v>
      </c>
      <c r="M4" s="146">
        <f>VLOOKUP(A4,'FSI2020 Results'!B:H,7,0)</f>
        <v>6.5723224984814342E-5</v>
      </c>
      <c r="N4" s="147">
        <f t="shared" si="0"/>
        <v>-6</v>
      </c>
      <c r="O4" s="148">
        <f t="shared" si="1"/>
        <v>-2.0507638946518512</v>
      </c>
      <c r="P4" s="149">
        <f t="shared" si="2"/>
        <v>-1.0514737742298053E-2</v>
      </c>
      <c r="Q4" s="150">
        <f t="shared" si="3"/>
        <v>-4.8291160127168775E-4</v>
      </c>
      <c r="R4" s="149">
        <f t="shared" si="4"/>
        <v>-7.8515829240549673E-2</v>
      </c>
      <c r="S4" s="150">
        <f t="shared" si="5"/>
        <v>0.70000000000000284</v>
      </c>
      <c r="T4" s="149">
        <f t="shared" si="6"/>
        <v>9.0322580645161299E-3</v>
      </c>
      <c r="U4" s="150">
        <f t="shared" si="7"/>
        <v>-7.8767751931614019E-6</v>
      </c>
      <c r="V4" s="149">
        <f t="shared" si="8"/>
        <v>-0.10702140182220365</v>
      </c>
      <c r="W4" s="151">
        <f t="shared" si="9"/>
        <v>56</v>
      </c>
      <c r="X4" s="152">
        <f t="shared" si="10"/>
        <v>187.85008508348969</v>
      </c>
      <c r="Y4" s="151">
        <f t="shared" si="11"/>
        <v>54</v>
      </c>
      <c r="Z4" s="153">
        <f t="shared" si="12"/>
        <v>200.40698957647547</v>
      </c>
      <c r="AA4" s="154">
        <v>-11</v>
      </c>
      <c r="AB4" s="155">
        <f t="shared" si="13"/>
        <v>-6</v>
      </c>
      <c r="AC4" s="155">
        <f t="shared" si="14"/>
        <v>-8</v>
      </c>
      <c r="AD4" s="156">
        <v>-2.0508139148110729</v>
      </c>
      <c r="AE4" s="156">
        <v>5.1362451380627476</v>
      </c>
      <c r="AF4" s="156">
        <v>-7.383569462229957</v>
      </c>
      <c r="AH4" s="245" t="str">
        <f>VLOOKUP($A4,'Country characteristics'!$A:$CQ,28,0)</f>
        <v>Latin America &amp; Caribbean</v>
      </c>
      <c r="AI4" s="245" t="str">
        <f>VLOOKUP($A4,'Country characteristics'!$A:$CQ,87,0)</f>
        <v>Latin America and the Caribbean</v>
      </c>
      <c r="AJ4" s="245">
        <f>VLOOKUP($A4,'Country characteristics'!$A:$CQ,92,0)</f>
        <v>0</v>
      </c>
      <c r="AK4" s="245">
        <f>VLOOKUP($A4,'Country characteristics'!$A:$CQ,91,0)</f>
        <v>0</v>
      </c>
      <c r="AL4" s="245">
        <f>VLOOKUP($A4,'Country characteristics'!$A:$CQ,88,0)</f>
        <v>0</v>
      </c>
      <c r="AM4" s="245">
        <f>VLOOKUP($A4,'Country characteristics'!$A:$CQ,93,0)</f>
        <v>0</v>
      </c>
      <c r="AN4" s="245">
        <f>VLOOKUP($A4,'Country characteristics'!$A:$CQ,89,0)</f>
        <v>0</v>
      </c>
      <c r="AO4" s="245">
        <f>VLOOKUP($A4,'Country characteristics'!$A:$CQ,90,0)</f>
        <v>0</v>
      </c>
      <c r="AP4" s="245">
        <f>VLOOKUP($A4,'Country characteristics'!$A:$CQ,94,0)</f>
        <v>0</v>
      </c>
      <c r="AQ4" s="245">
        <f>VLOOKUP($A4,'Country characteristics'!$A:$CQ,95,0)</f>
        <v>1</v>
      </c>
      <c r="AR4" s="245">
        <f>VLOOKUP($A4,'Country characteristics'!$A:$CR,96,0)</f>
        <v>0</v>
      </c>
    </row>
    <row r="5" spans="1:44" ht="14.45" customHeight="1">
      <c r="A5" s="140" t="str">
        <f>VLOOKUP(D5,'Country characteristics'!AK:BP,31,0)</f>
        <v>Antigua and Barbuda</v>
      </c>
      <c r="B5" s="161" t="s">
        <v>375</v>
      </c>
      <c r="C5" s="161" t="s">
        <v>376</v>
      </c>
      <c r="D5" s="141">
        <v>98</v>
      </c>
      <c r="E5" s="142">
        <f>VLOOKUP(A5,'Country characteristics'!A:BM,38,0)</f>
        <v>54.529701232910156</v>
      </c>
      <c r="F5" s="143">
        <f>VLOOKUP(A5,'Country characteristics'!A:BM,39,0)</f>
        <v>1.7196000553667545E-3</v>
      </c>
      <c r="G5" s="142">
        <f>VLOOKUP(A5,'Country characteristics'!A:BM,40,0)</f>
        <v>86.875</v>
      </c>
      <c r="H5" s="143">
        <f>VLOOKUP(A5,'Country characteristics'!A:BM,65,0)</f>
        <v>5.750000013904355E-7</v>
      </c>
      <c r="I5" s="144">
        <f>VLOOKUP(A5,'FSI2020 Results'!B:L,11,0)</f>
        <v>122</v>
      </c>
      <c r="J5" s="145">
        <f>VLOOKUP(A5,'FSI2020 Results'!B:H,4,0)</f>
        <v>39.049500985611665</v>
      </c>
      <c r="K5" s="146">
        <f>VLOOKUP(A5,'FSI2020 Results'!B:H,5,0)</f>
        <v>1.1467988188029821E-3</v>
      </c>
      <c r="L5" s="145">
        <f>VLOOKUP(A5,'FSI2020 Results'!B:H,6,0)</f>
        <v>76.075000000000003</v>
      </c>
      <c r="M5" s="146">
        <f>VLOOKUP(A5,'FSI2020 Results'!B:H,7,0)</f>
        <v>6.977001492782244E-7</v>
      </c>
      <c r="N5" s="147">
        <f t="shared" si="0"/>
        <v>-24</v>
      </c>
      <c r="O5" s="148">
        <f t="shared" si="1"/>
        <v>-15.480200247298491</v>
      </c>
      <c r="P5" s="149">
        <f t="shared" si="2"/>
        <v>-0.28388566042529073</v>
      </c>
      <c r="Q5" s="150">
        <f t="shared" si="3"/>
        <v>-5.7280123656377243E-4</v>
      </c>
      <c r="R5" s="149">
        <f t="shared" si="4"/>
        <v>-0.33310142947256771</v>
      </c>
      <c r="S5" s="150">
        <f t="shared" si="5"/>
        <v>-10.799999999999997</v>
      </c>
      <c r="T5" s="149">
        <f t="shared" si="6"/>
        <v>-0.12431654676258985</v>
      </c>
      <c r="U5" s="150">
        <f t="shared" si="7"/>
        <v>1.227001478877889E-7</v>
      </c>
      <c r="V5" s="149">
        <f t="shared" si="8"/>
        <v>0.21339156102796819</v>
      </c>
      <c r="W5" s="151">
        <f t="shared" si="9"/>
        <v>100</v>
      </c>
      <c r="X5" s="152">
        <f t="shared" si="10"/>
        <v>58.153258973601552</v>
      </c>
      <c r="Y5" s="151">
        <f t="shared" si="11"/>
        <v>101</v>
      </c>
      <c r="Z5" s="153">
        <f t="shared" si="12"/>
        <v>36.611301251814368</v>
      </c>
      <c r="AA5" s="154">
        <v>-21</v>
      </c>
      <c r="AB5" s="155">
        <f t="shared" si="13"/>
        <v>-22</v>
      </c>
      <c r="AC5" s="155">
        <f t="shared" si="14"/>
        <v>-21</v>
      </c>
      <c r="AD5" s="156">
        <v>-15.710728456183922</v>
      </c>
      <c r="AE5" s="156">
        <v>-19.334289046593732</v>
      </c>
      <c r="AF5" s="156">
        <v>2.4188307254039145</v>
      </c>
      <c r="AH5" s="245" t="str">
        <f>VLOOKUP($A5,'Country characteristics'!$A:$CQ,28,0)</f>
        <v>Latin America &amp; Caribbean</v>
      </c>
      <c r="AI5" s="245" t="str">
        <f>VLOOKUP($A5,'Country characteristics'!$A:$CQ,87,0)</f>
        <v>Latin America and the Caribbean</v>
      </c>
      <c r="AJ5" s="245">
        <f>VLOOKUP($A5,'Country characteristics'!$A:$CQ,92,0)</f>
        <v>0</v>
      </c>
      <c r="AK5" s="245">
        <f>VLOOKUP($A5,'Country characteristics'!$A:$CQ,91,0)</f>
        <v>0</v>
      </c>
      <c r="AL5" s="245">
        <f>VLOOKUP($A5,'Country characteristics'!$A:$CQ,88,0)</f>
        <v>0</v>
      </c>
      <c r="AM5" s="245">
        <f>VLOOKUP($A5,'Country characteristics'!$A:$CQ,93,0)</f>
        <v>0</v>
      </c>
      <c r="AN5" s="245">
        <f>VLOOKUP($A5,'Country characteristics'!$A:$CQ,89,0)</f>
        <v>0</v>
      </c>
      <c r="AO5" s="245">
        <f>VLOOKUP($A5,'Country characteristics'!$A:$CQ,90,0)</f>
        <v>0</v>
      </c>
      <c r="AP5" s="245">
        <f>VLOOKUP($A5,'Country characteristics'!$A:$CQ,94,0)</f>
        <v>0</v>
      </c>
      <c r="AQ5" s="245">
        <f>VLOOKUP($A5,'Country characteristics'!$A:$CQ,95,0)</f>
        <v>1</v>
      </c>
      <c r="AR5" s="245">
        <f>VLOOKUP($A5,'Country characteristics'!$A:$CR,96,0)</f>
        <v>1</v>
      </c>
    </row>
    <row r="6" spans="1:44">
      <c r="A6" s="140" t="str">
        <f>VLOOKUP(D6,'Country characteristics'!AK:BP,31,0)</f>
        <v>Aruba</v>
      </c>
      <c r="B6" s="161" t="s">
        <v>345</v>
      </c>
      <c r="C6" s="161" t="s">
        <v>346</v>
      </c>
      <c r="D6" s="141">
        <v>68</v>
      </c>
      <c r="E6" s="142">
        <f>VLOOKUP(A6,'Country characteristics'!A:BM,38,0)</f>
        <v>148.04660034179688</v>
      </c>
      <c r="F6" s="143">
        <f>VLOOKUP(A6,'Country characteristics'!A:BM,39,0)</f>
        <v>4.6687000431120396E-3</v>
      </c>
      <c r="G6" s="142">
        <f>VLOOKUP(A6,'Country characteristics'!A:BM,40,0)</f>
        <v>75.974998474121094</v>
      </c>
      <c r="H6" s="143">
        <f>VLOOKUP(A6,'Country characteristics'!A:BM,65,0)</f>
        <v>3.8499998481711373E-5</v>
      </c>
      <c r="I6" s="144">
        <f>VLOOKUP(A6,'FSI2020 Results'!B:L,11,0)</f>
        <v>112</v>
      </c>
      <c r="J6" s="145">
        <f>VLOOKUP(A6,'FSI2020 Results'!B:H,4,0)</f>
        <v>76.653473240327116</v>
      </c>
      <c r="K6" s="146">
        <f>VLOOKUP(A6,'FSI2020 Results'!B:H,5,0)</f>
        <v>2.2511456062279354E-3</v>
      </c>
      <c r="L6" s="145">
        <f>VLOOKUP(A6,'FSI2020 Results'!B:H,6,0)</f>
        <v>73.275000000000006</v>
      </c>
      <c r="M6" s="146">
        <f>VLOOKUP(A6,'FSI2020 Results'!B:H,7,0)</f>
        <v>7.3959347295583267E-6</v>
      </c>
      <c r="N6" s="147">
        <f t="shared" si="0"/>
        <v>-44</v>
      </c>
      <c r="O6" s="148">
        <f t="shared" si="1"/>
        <v>-71.393127101469759</v>
      </c>
      <c r="P6" s="149">
        <f t="shared" si="2"/>
        <v>-0.48223415422335691</v>
      </c>
      <c r="Q6" s="150">
        <f t="shared" si="3"/>
        <v>-2.4175544368841041E-3</v>
      </c>
      <c r="R6" s="149">
        <f t="shared" si="4"/>
        <v>-0.51782175221362525</v>
      </c>
      <c r="S6" s="150">
        <f t="shared" si="5"/>
        <v>-2.6999984741210881</v>
      </c>
      <c r="T6" s="149">
        <f t="shared" si="6"/>
        <v>-3.553798655278384E-2</v>
      </c>
      <c r="U6" s="150">
        <f t="shared" si="7"/>
        <v>-3.1104063752153044E-5</v>
      </c>
      <c r="V6" s="149">
        <f t="shared" si="8"/>
        <v>-0.80789779165649545</v>
      </c>
      <c r="W6" s="151">
        <f t="shared" si="9"/>
        <v>90</v>
      </c>
      <c r="X6" s="152">
        <f t="shared" si="10"/>
        <v>85.442993735950026</v>
      </c>
      <c r="Y6" s="151">
        <f t="shared" si="11"/>
        <v>63</v>
      </c>
      <c r="Z6" s="153">
        <f t="shared" si="12"/>
        <v>132.84780572068959</v>
      </c>
      <c r="AA6" s="154">
        <v>-21</v>
      </c>
      <c r="AB6" s="155">
        <f t="shared" si="13"/>
        <v>-22</v>
      </c>
      <c r="AC6" s="155">
        <f t="shared" si="14"/>
        <v>-49</v>
      </c>
      <c r="AD6" s="156">
        <v>-71.393180115629761</v>
      </c>
      <c r="AE6" s="156">
        <v>-8.7895256437128921</v>
      </c>
      <c r="AF6" s="156">
        <v>-56.163613350250685</v>
      </c>
      <c r="AH6" s="245" t="str">
        <f>VLOOKUP($A6,'Country characteristics'!$A:$CQ,28,0)</f>
        <v>Latin America &amp; Caribbean</v>
      </c>
      <c r="AI6" s="245" t="str">
        <f>VLOOKUP($A6,'Country characteristics'!$A:$CQ,87,0)</f>
        <v>Latin America and the Caribbean</v>
      </c>
      <c r="AJ6" s="245">
        <f>VLOOKUP($A6,'Country characteristics'!$A:$CQ,92,0)</f>
        <v>0</v>
      </c>
      <c r="AK6" s="245">
        <f>VLOOKUP($A6,'Country characteristics'!$A:$CQ,91,0)</f>
        <v>0</v>
      </c>
      <c r="AL6" s="245">
        <f>VLOOKUP($A6,'Country characteristics'!$A:$CQ,88,0)</f>
        <v>0</v>
      </c>
      <c r="AM6" s="245">
        <f>VLOOKUP($A6,'Country characteristics'!$A:$CQ,93,0)</f>
        <v>0</v>
      </c>
      <c r="AN6" s="245">
        <f>VLOOKUP($A6,'Country characteristics'!$A:$CQ,89,0)</f>
        <v>0</v>
      </c>
      <c r="AO6" s="245">
        <f>VLOOKUP($A6,'Country characteristics'!$A:$CQ,90,0)</f>
        <v>0</v>
      </c>
      <c r="AP6" s="245">
        <f>VLOOKUP($A6,'Country characteristics'!$A:$CQ,94,0)</f>
        <v>0</v>
      </c>
      <c r="AQ6" s="245">
        <f>VLOOKUP($A6,'Country characteristics'!$A:$CQ,95,0)</f>
        <v>1</v>
      </c>
      <c r="AR6" s="245">
        <f>VLOOKUP($A6,'Country characteristics'!$A:$CR,96,0)</f>
        <v>0</v>
      </c>
    </row>
    <row r="7" spans="1:44">
      <c r="A7" s="140" t="str">
        <f>VLOOKUP(D7,'Country characteristics'!AK:BP,31,0)</f>
        <v>Australia</v>
      </c>
      <c r="B7" s="161" t="s">
        <v>153</v>
      </c>
      <c r="C7" s="161" t="s">
        <v>154</v>
      </c>
      <c r="D7" s="141">
        <v>44</v>
      </c>
      <c r="E7" s="142">
        <f>VLOOKUP(A7,'Country characteristics'!A:BM,38,0)</f>
        <v>244.35830688476563</v>
      </c>
      <c r="F7" s="143">
        <f>VLOOKUP(A7,'Country characteristics'!A:BM,39,0)</f>
        <v>7.7058998867869377E-3</v>
      </c>
      <c r="G7" s="142">
        <f>VLOOKUP(A7,'Country characteristics'!A:BM,40,0)</f>
        <v>51.150001525878906</v>
      </c>
      <c r="H7" s="143">
        <f>VLOOKUP(A7,'Country characteristics'!A:BM,65,0)</f>
        <v>6.0879001393914223E-3</v>
      </c>
      <c r="I7" s="144">
        <f>VLOOKUP(A7,'FSI2020 Results'!B:L,11,0)</f>
        <v>48</v>
      </c>
      <c r="J7" s="145">
        <f>VLOOKUP(A7,'FSI2020 Results'!B:H,4,0)</f>
        <v>238.07400055906908</v>
      </c>
      <c r="K7" s="146">
        <f>VLOOKUP(A7,'FSI2020 Results'!B:H,5,0)</f>
        <v>6.9917150216449644E-3</v>
      </c>
      <c r="L7" s="145">
        <f>VLOOKUP(A7,'FSI2020 Results'!B:H,6,0)</f>
        <v>50.087499999999999</v>
      </c>
      <c r="M7" s="146">
        <f>VLOOKUP(A7,'FSI2020 Results'!B:H,7,0)</f>
        <v>6.8009833326751713E-3</v>
      </c>
      <c r="N7" s="147">
        <f t="shared" si="0"/>
        <v>-4</v>
      </c>
      <c r="O7" s="148">
        <f t="shared" si="1"/>
        <v>-6.2843063256965479</v>
      </c>
      <c r="P7" s="149">
        <f t="shared" si="2"/>
        <v>-2.5717588265415925E-2</v>
      </c>
      <c r="Q7" s="150">
        <f t="shared" si="3"/>
        <v>-7.1418486514197334E-4</v>
      </c>
      <c r="R7" s="149">
        <f t="shared" si="4"/>
        <v>-9.268026779929539E-2</v>
      </c>
      <c r="S7" s="150">
        <f t="shared" si="5"/>
        <v>-1.0625015258789077</v>
      </c>
      <c r="T7" s="149">
        <f t="shared" si="6"/>
        <v>-2.0772267725961746E-2</v>
      </c>
      <c r="U7" s="150">
        <f t="shared" si="7"/>
        <v>7.1308319328374902E-4</v>
      </c>
      <c r="V7" s="149">
        <f t="shared" si="8"/>
        <v>0.11713122373177298</v>
      </c>
      <c r="W7" s="151">
        <f t="shared" si="9"/>
        <v>43</v>
      </c>
      <c r="X7" s="152">
        <f t="shared" si="10"/>
        <v>253.54838961322466</v>
      </c>
      <c r="Y7" s="151">
        <f t="shared" si="11"/>
        <v>44</v>
      </c>
      <c r="Z7" s="153">
        <f t="shared" si="12"/>
        <v>229.4442823116064</v>
      </c>
      <c r="AA7" s="154">
        <v>-9</v>
      </c>
      <c r="AB7" s="155">
        <f t="shared" si="13"/>
        <v>-5</v>
      </c>
      <c r="AC7" s="155">
        <f t="shared" si="14"/>
        <v>-4</v>
      </c>
      <c r="AD7" s="156">
        <v>-6.2843012050475124</v>
      </c>
      <c r="AE7" s="156">
        <v>-15.474366362984881</v>
      </c>
      <c r="AF7" s="156">
        <v>8.6291842621928652</v>
      </c>
      <c r="AH7" s="245" t="str">
        <f>VLOOKUP($A7,'Country characteristics'!$A:$CQ,28,0)</f>
        <v>East Asia &amp; Pacific</v>
      </c>
      <c r="AI7" s="245" t="str">
        <f>VLOOKUP($A7,'Country characteristics'!$A:$CQ,87,0)</f>
        <v>Oceania</v>
      </c>
      <c r="AJ7" s="245">
        <f>VLOOKUP($A7,'Country characteristics'!$A:$CQ,92,0)</f>
        <v>1</v>
      </c>
      <c r="AK7" s="245">
        <f>VLOOKUP($A7,'Country characteristics'!$A:$CQ,91,0)</f>
        <v>0</v>
      </c>
      <c r="AL7" s="245">
        <f>VLOOKUP($A7,'Country characteristics'!$A:$CQ,88,0)</f>
        <v>0</v>
      </c>
      <c r="AM7" s="245">
        <f>VLOOKUP($A7,'Country characteristics'!$A:$CQ,93,0)</f>
        <v>1</v>
      </c>
      <c r="AN7" s="245">
        <f>VLOOKUP($A7,'Country characteristics'!$A:$CQ,89,0)</f>
        <v>0</v>
      </c>
      <c r="AO7" s="245">
        <f>VLOOKUP($A7,'Country characteristics'!$A:$CQ,90,0)</f>
        <v>0</v>
      </c>
      <c r="AP7" s="245">
        <f>VLOOKUP($A7,'Country characteristics'!$A:$CQ,94,0)</f>
        <v>0</v>
      </c>
      <c r="AQ7" s="245">
        <f>VLOOKUP($A7,'Country characteristics'!$A:$CQ,95,0)</f>
        <v>0</v>
      </c>
      <c r="AR7" s="245">
        <f>VLOOKUP($A7,'Country characteristics'!$A:$CR,96,0)</f>
        <v>0</v>
      </c>
    </row>
    <row r="8" spans="1:44">
      <c r="A8" s="140" t="str">
        <f>VLOOKUP(D8,'Country characteristics'!AK:BP,31,0)</f>
        <v>Austria</v>
      </c>
      <c r="B8" s="161" t="s">
        <v>117</v>
      </c>
      <c r="C8" s="161" t="s">
        <v>118</v>
      </c>
      <c r="D8" s="141">
        <v>35</v>
      </c>
      <c r="E8" s="142">
        <f>VLOOKUP(A8,'Country characteristics'!A:BM,38,0)</f>
        <v>310.41268920898438</v>
      </c>
      <c r="F8" s="143">
        <f>VLOOKUP(A8,'Country characteristics'!A:BM,39,0)</f>
        <v>9.7888996824622154E-3</v>
      </c>
      <c r="G8" s="142">
        <f>VLOOKUP(A8,'Country characteristics'!A:BM,40,0)</f>
        <v>55.900001525878906</v>
      </c>
      <c r="H8" s="143">
        <f>VLOOKUP(A8,'Country characteristics'!A:BM,65,0)</f>
        <v>5.6118997745215893E-3</v>
      </c>
      <c r="I8" s="144">
        <f>VLOOKUP(A8,'FSI2020 Results'!B:L,11,0)</f>
        <v>36</v>
      </c>
      <c r="J8" s="145">
        <f>VLOOKUP(A8,'FSI2020 Results'!B:H,4,0)</f>
        <v>317.00129080893237</v>
      </c>
      <c r="K8" s="146">
        <f>VLOOKUP(A8,'FSI2020 Results'!B:H,5,0)</f>
        <v>9.3096376825059675E-3</v>
      </c>
      <c r="L8" s="145">
        <f>VLOOKUP(A8,'FSI2020 Results'!B:H,6,0)</f>
        <v>56.5</v>
      </c>
      <c r="M8" s="146">
        <f>VLOOKUP(A8,'FSI2020 Results'!B:H,7,0)</f>
        <v>5.4293402792968803E-3</v>
      </c>
      <c r="N8" s="147">
        <f t="shared" si="0"/>
        <v>-1</v>
      </c>
      <c r="O8" s="148">
        <f t="shared" si="1"/>
        <v>6.5886015999479923</v>
      </c>
      <c r="P8" s="149">
        <f t="shared" si="2"/>
        <v>2.1225297254237718E-2</v>
      </c>
      <c r="Q8" s="150">
        <f t="shared" si="3"/>
        <v>-4.7926199995624794E-4</v>
      </c>
      <c r="R8" s="149">
        <f t="shared" si="4"/>
        <v>-4.8959741697516157E-2</v>
      </c>
      <c r="S8" s="150">
        <f t="shared" si="5"/>
        <v>0.59999847412109375</v>
      </c>
      <c r="T8" s="149">
        <f t="shared" si="6"/>
        <v>1.0733425004350483E-2</v>
      </c>
      <c r="U8" s="150">
        <f t="shared" si="7"/>
        <v>-1.82559495224709E-4</v>
      </c>
      <c r="V8" s="149">
        <f t="shared" si="8"/>
        <v>-3.2530783256953688E-2</v>
      </c>
      <c r="W8" s="151">
        <f t="shared" si="9"/>
        <v>34</v>
      </c>
      <c r="X8" s="152">
        <f t="shared" si="10"/>
        <v>307.00902782077969</v>
      </c>
      <c r="Y8" s="151">
        <f t="shared" si="11"/>
        <v>28</v>
      </c>
      <c r="Z8" s="153">
        <f t="shared" si="12"/>
        <v>320.5152113215629</v>
      </c>
      <c r="AA8" s="154">
        <v>-5</v>
      </c>
      <c r="AB8" s="155">
        <f t="shared" si="13"/>
        <v>-2</v>
      </c>
      <c r="AC8" s="155">
        <f t="shared" si="14"/>
        <v>-8</v>
      </c>
      <c r="AD8" s="156">
        <v>6.58858603761621</v>
      </c>
      <c r="AE8" s="156">
        <v>9.9922881290293617</v>
      </c>
      <c r="AF8" s="156">
        <v>-3.5144831164187167</v>
      </c>
      <c r="AH8" s="245" t="str">
        <f>VLOOKUP($A8,'Country characteristics'!$A:$CQ,28,0)</f>
        <v>Europe &amp; Central Asia</v>
      </c>
      <c r="AI8" s="245" t="str">
        <f>VLOOKUP($A8,'Country characteristics'!$A:$CQ,87,0)</f>
        <v>Europe</v>
      </c>
      <c r="AJ8" s="245">
        <f>VLOOKUP($A8,'Country characteristics'!$A:$CQ,92,0)</f>
        <v>1</v>
      </c>
      <c r="AK8" s="245">
        <f>VLOOKUP($A8,'Country characteristics'!$A:$CQ,91,0)</f>
        <v>1</v>
      </c>
      <c r="AL8" s="245">
        <f>VLOOKUP($A8,'Country characteristics'!$A:$CQ,88,0)</f>
        <v>0</v>
      </c>
      <c r="AM8" s="245">
        <f>VLOOKUP($A8,'Country characteristics'!$A:$CQ,93,0)</f>
        <v>0</v>
      </c>
      <c r="AN8" s="245">
        <f>VLOOKUP($A8,'Country characteristics'!$A:$CQ,89,0)</f>
        <v>0</v>
      </c>
      <c r="AO8" s="245">
        <f>VLOOKUP($A8,'Country characteristics'!$A:$CQ,90,0)</f>
        <v>0</v>
      </c>
      <c r="AP8" s="245">
        <f>VLOOKUP($A8,'Country characteristics'!$A:$CQ,94,0)</f>
        <v>0</v>
      </c>
      <c r="AQ8" s="245">
        <f>VLOOKUP($A8,'Country characteristics'!$A:$CQ,95,0)</f>
        <v>0</v>
      </c>
      <c r="AR8" s="245">
        <f>VLOOKUP($A8,'Country characteristics'!$A:$CR,96,0)</f>
        <v>0</v>
      </c>
    </row>
    <row r="9" spans="1:44">
      <c r="A9" s="140" t="str">
        <f>VLOOKUP(D9,'Country characteristics'!AK:BP,31,0)</f>
        <v>Bahamas</v>
      </c>
      <c r="B9" s="161" t="s">
        <v>75</v>
      </c>
      <c r="C9" s="161" t="s">
        <v>76</v>
      </c>
      <c r="D9" s="141">
        <v>19</v>
      </c>
      <c r="E9" s="142">
        <f>VLOOKUP(A9,'Country characteristics'!A:BM,38,0)</f>
        <v>429.00408935546875</v>
      </c>
      <c r="F9" s="143">
        <f>VLOOKUP(A9,'Country characteristics'!A:BM,39,0)</f>
        <v>1.3528699986636639E-2</v>
      </c>
      <c r="G9" s="142">
        <f>VLOOKUP(A9,'Country characteristics'!A:BM,40,0)</f>
        <v>84.5</v>
      </c>
      <c r="H9" s="143">
        <f>VLOOKUP(A9,'Country characteristics'!A:BM,65,0)</f>
        <v>3.595000016503036E-4</v>
      </c>
      <c r="I9" s="144">
        <f>VLOOKUP(A9,'FSI2020 Results'!B:L,11,0)</f>
        <v>22</v>
      </c>
      <c r="J9" s="145">
        <f>VLOOKUP(A9,'FSI2020 Results'!B:H,4,0)</f>
        <v>407.27981568577093</v>
      </c>
      <c r="K9" s="146">
        <f>VLOOKUP(A9,'FSI2020 Results'!B:H,5,0)</f>
        <v>1.1960921388543124E-2</v>
      </c>
      <c r="L9" s="145">
        <f>VLOOKUP(A9,'FSI2020 Results'!B:H,6,0)</f>
        <v>75.375</v>
      </c>
      <c r="M9" s="146">
        <f>VLOOKUP(A9,'FSI2020 Results'!B:H,7,0)</f>
        <v>8.6026595516962377E-4</v>
      </c>
      <c r="N9" s="147">
        <f t="shared" si="0"/>
        <v>-3</v>
      </c>
      <c r="O9" s="148">
        <f t="shared" si="1"/>
        <v>-21.724273669697823</v>
      </c>
      <c r="P9" s="149">
        <f t="shared" si="2"/>
        <v>-5.0638849858835044E-2</v>
      </c>
      <c r="Q9" s="150">
        <f t="shared" si="3"/>
        <v>-1.5677785980935145E-3</v>
      </c>
      <c r="R9" s="149">
        <f t="shared" si="4"/>
        <v>-0.11588538437855322</v>
      </c>
      <c r="S9" s="150">
        <f t="shared" si="5"/>
        <v>-9.125</v>
      </c>
      <c r="T9" s="149">
        <f t="shared" si="6"/>
        <v>-0.10798816568047342</v>
      </c>
      <c r="U9" s="150">
        <f t="shared" si="7"/>
        <v>5.0076595351932016E-4</v>
      </c>
      <c r="V9" s="149">
        <f t="shared" si="8"/>
        <v>1.3929511855925667</v>
      </c>
      <c r="W9" s="151">
        <f t="shared" si="9"/>
        <v>15</v>
      </c>
      <c r="X9" s="152">
        <f t="shared" si="10"/>
        <v>573.82707909001329</v>
      </c>
      <c r="Y9" s="151">
        <f t="shared" si="11"/>
        <v>29</v>
      </c>
      <c r="Z9" s="153">
        <f t="shared" si="12"/>
        <v>304.49601105576653</v>
      </c>
      <c r="AA9" s="154">
        <v>-1</v>
      </c>
      <c r="AB9" s="155">
        <f t="shared" si="13"/>
        <v>-7</v>
      </c>
      <c r="AC9" s="155">
        <f t="shared" si="14"/>
        <v>7</v>
      </c>
      <c r="AD9" s="156">
        <v>-21.724269212301067</v>
      </c>
      <c r="AE9" s="156">
        <v>-166.54726340402641</v>
      </c>
      <c r="AF9" s="156">
        <v>102.7896460986201</v>
      </c>
      <c r="AH9" s="245" t="str">
        <f>VLOOKUP($A9,'Country characteristics'!$A:$CQ,28,0)</f>
        <v>Latin America &amp; Caribbean</v>
      </c>
      <c r="AI9" s="245" t="str">
        <f>VLOOKUP($A9,'Country characteristics'!$A:$CQ,87,0)</f>
        <v>Latin America and the Caribbean</v>
      </c>
      <c r="AJ9" s="245">
        <f>VLOOKUP($A9,'Country characteristics'!$A:$CQ,92,0)</f>
        <v>0</v>
      </c>
      <c r="AK9" s="245">
        <f>VLOOKUP($A9,'Country characteristics'!$A:$CQ,91,0)</f>
        <v>0</v>
      </c>
      <c r="AL9" s="245">
        <f>VLOOKUP($A9,'Country characteristics'!$A:$CQ,88,0)</f>
        <v>0</v>
      </c>
      <c r="AM9" s="245">
        <f>VLOOKUP($A9,'Country characteristics'!$A:$CQ,93,0)</f>
        <v>0</v>
      </c>
      <c r="AN9" s="245">
        <f>VLOOKUP($A9,'Country characteristics'!$A:$CQ,89,0)</f>
        <v>0</v>
      </c>
      <c r="AO9" s="245">
        <f>VLOOKUP($A9,'Country characteristics'!$A:$CQ,90,0)</f>
        <v>0</v>
      </c>
      <c r="AP9" s="245">
        <f>VLOOKUP($A9,'Country characteristics'!$A:$CQ,94,0)</f>
        <v>0</v>
      </c>
      <c r="AQ9" s="245">
        <f>VLOOKUP($A9,'Country characteristics'!$A:$CQ,95,0)</f>
        <v>1</v>
      </c>
      <c r="AR9" s="245">
        <f>VLOOKUP($A9,'Country characteristics'!$A:$CR,96,0)</f>
        <v>1</v>
      </c>
    </row>
    <row r="10" spans="1:44">
      <c r="A10" s="140" t="str">
        <f>VLOOKUP(D10,'Country characteristics'!AK:BP,31,0)</f>
        <v>Bahrain</v>
      </c>
      <c r="B10" s="161" t="s">
        <v>252</v>
      </c>
      <c r="C10" s="161" t="s">
        <v>253</v>
      </c>
      <c r="D10" s="141">
        <v>17</v>
      </c>
      <c r="E10" s="142">
        <f>VLOOKUP(A10,'Country characteristics'!A:BM,38,0)</f>
        <v>490.70669555664063</v>
      </c>
      <c r="F10" s="143">
        <f>VLOOKUP(A10,'Country characteristics'!A:BM,39,0)</f>
        <v>1.5474500134587288E-2</v>
      </c>
      <c r="G10" s="142">
        <f>VLOOKUP(A10,'Country characteristics'!A:BM,40,0)</f>
        <v>77.800003051757813</v>
      </c>
      <c r="H10" s="143">
        <f>VLOOKUP(A10,'Country characteristics'!A:BM,65,0)</f>
        <v>1.131500001065433E-3</v>
      </c>
      <c r="I10" s="144">
        <f>VLOOKUP(A10,'FSI2020 Results'!B:L,11,0)</f>
        <v>81</v>
      </c>
      <c r="J10" s="145">
        <f>VLOOKUP(A10,'FSI2020 Results'!B:H,4,0)</f>
        <v>137.9927224012265</v>
      </c>
      <c r="K10" s="146">
        <f>VLOOKUP(A10,'FSI2020 Results'!B:H,5,0)</f>
        <v>4.0525457959486796E-3</v>
      </c>
      <c r="L10" s="145">
        <f>VLOOKUP(A10,'FSI2020 Results'!B:H,6,0)</f>
        <v>62.4</v>
      </c>
      <c r="M10" s="146">
        <f>VLOOKUP(A10,'FSI2020 Results'!B:H,7,0)</f>
        <v>1.8319231088013716E-4</v>
      </c>
      <c r="N10" s="147">
        <f t="shared" si="0"/>
        <v>-64</v>
      </c>
      <c r="O10" s="148">
        <f t="shared" si="1"/>
        <v>-352.71397315541412</v>
      </c>
      <c r="P10" s="149">
        <f t="shared" si="2"/>
        <v>-0.71878777352998546</v>
      </c>
      <c r="Q10" s="150">
        <f t="shared" si="3"/>
        <v>-1.1421954338638608E-2</v>
      </c>
      <c r="R10" s="149">
        <f t="shared" si="4"/>
        <v>-0.73811459105610955</v>
      </c>
      <c r="S10" s="150">
        <f t="shared" si="5"/>
        <v>-15.400003051757814</v>
      </c>
      <c r="T10" s="149">
        <f t="shared" si="6"/>
        <v>-0.19794347619128871</v>
      </c>
      <c r="U10" s="150">
        <f t="shared" si="7"/>
        <v>-9.4830769018529586E-4</v>
      </c>
      <c r="V10" s="149">
        <f t="shared" si="8"/>
        <v>-0.83809782526942889</v>
      </c>
      <c r="W10" s="151">
        <f t="shared" si="9"/>
        <v>39</v>
      </c>
      <c r="X10" s="152">
        <f t="shared" si="10"/>
        <v>267.44917081809956</v>
      </c>
      <c r="Y10" s="151">
        <f t="shared" si="11"/>
        <v>36</v>
      </c>
      <c r="Z10" s="153">
        <f t="shared" si="12"/>
        <v>253.185378768258</v>
      </c>
      <c r="AA10" s="154">
        <v>-13</v>
      </c>
      <c r="AB10" s="155">
        <f t="shared" si="13"/>
        <v>-42</v>
      </c>
      <c r="AC10" s="155">
        <f t="shared" si="14"/>
        <v>-45</v>
      </c>
      <c r="AD10" s="156">
        <v>-352.71398697757041</v>
      </c>
      <c r="AE10" s="156">
        <v>-129.45641694408187</v>
      </c>
      <c r="AF10" s="156">
        <v>-115.19169574072757</v>
      </c>
      <c r="AH10" s="245" t="str">
        <f>VLOOKUP($A10,'Country characteristics'!$A:$CQ,28,0)</f>
        <v>Middle East &amp; North Africa</v>
      </c>
      <c r="AI10" s="245" t="str">
        <f>VLOOKUP($A10,'Country characteristics'!$A:$CQ,87,0)</f>
        <v>Asia</v>
      </c>
      <c r="AJ10" s="245">
        <f>VLOOKUP($A10,'Country characteristics'!$A:$CQ,92,0)</f>
        <v>0</v>
      </c>
      <c r="AK10" s="245">
        <f>VLOOKUP($A10,'Country characteristics'!$A:$CQ,91,0)</f>
        <v>0</v>
      </c>
      <c r="AL10" s="245">
        <f>VLOOKUP($A10,'Country characteristics'!$A:$CQ,88,0)</f>
        <v>0</v>
      </c>
      <c r="AM10" s="245">
        <f>VLOOKUP($A10,'Country characteristics'!$A:$CQ,93,0)</f>
        <v>0</v>
      </c>
      <c r="AN10" s="245">
        <f>VLOOKUP($A10,'Country characteristics'!$A:$CQ,89,0)</f>
        <v>0</v>
      </c>
      <c r="AO10" s="245">
        <f>VLOOKUP($A10,'Country characteristics'!$A:$CQ,90,0)</f>
        <v>0</v>
      </c>
      <c r="AP10" s="245">
        <f>VLOOKUP($A10,'Country characteristics'!$A:$CQ,94,0)</f>
        <v>0</v>
      </c>
      <c r="AQ10" s="245">
        <f>VLOOKUP($A10,'Country characteristics'!$A:$CQ,95,0)</f>
        <v>0</v>
      </c>
      <c r="AR10" s="245">
        <f>VLOOKUP($A10,'Country characteristics'!$A:$CR,96,0)</f>
        <v>0</v>
      </c>
    </row>
    <row r="11" spans="1:44">
      <c r="A11" s="140" t="str">
        <f>VLOOKUP(D11,'Country characteristics'!AK:BP,31,0)</f>
        <v>Barbados</v>
      </c>
      <c r="B11" s="161" t="s">
        <v>198</v>
      </c>
      <c r="C11" s="161" t="s">
        <v>199</v>
      </c>
      <c r="D11" s="141">
        <v>48</v>
      </c>
      <c r="E11" s="142">
        <f>VLOOKUP(A11,'Country characteristics'!A:BM,38,0)</f>
        <v>230.9530029296875</v>
      </c>
      <c r="F11" s="143">
        <f>VLOOKUP(A11,'Country characteristics'!A:BM,39,0)</f>
        <v>7.283099927008152E-3</v>
      </c>
      <c r="G11" s="142">
        <f>VLOOKUP(A11,'Country characteristics'!A:BM,40,0)</f>
        <v>73.849998474121094</v>
      </c>
      <c r="H11" s="143">
        <f>VLOOKUP(A11,'Country characteristics'!A:BM,65,0)</f>
        <v>1.8849999469239265E-4</v>
      </c>
      <c r="I11" s="144">
        <f>VLOOKUP(A11,'FSI2020 Results'!B:L,11,0)</f>
        <v>63</v>
      </c>
      <c r="J11" s="145">
        <f>VLOOKUP(A11,'FSI2020 Results'!B:H,4,0)</f>
        <v>192.86310419130669</v>
      </c>
      <c r="K11" s="146">
        <f>VLOOKUP(A11,'FSI2020 Results'!B:H,5,0)</f>
        <v>5.6639694360950234E-3</v>
      </c>
      <c r="L11" s="145">
        <f>VLOOKUP(A11,'FSI2020 Results'!B:H,6,0)</f>
        <v>74</v>
      </c>
      <c r="M11" s="146">
        <f>VLOOKUP(A11,'FSI2020 Results'!B:H,7,0)</f>
        <v>1.078107283779335E-4</v>
      </c>
      <c r="N11" s="147">
        <f t="shared" si="0"/>
        <v>-15</v>
      </c>
      <c r="O11" s="148">
        <f t="shared" si="1"/>
        <v>-38.089898738380811</v>
      </c>
      <c r="P11" s="149">
        <f t="shared" si="2"/>
        <v>-0.16492489058467485</v>
      </c>
      <c r="Q11" s="150">
        <f t="shared" si="3"/>
        <v>-1.6191304909131286E-3</v>
      </c>
      <c r="R11" s="149">
        <f t="shared" si="4"/>
        <v>-0.22231337028740406</v>
      </c>
      <c r="S11" s="150">
        <f t="shared" si="5"/>
        <v>0.15000152587890625</v>
      </c>
      <c r="T11" s="149">
        <f t="shared" si="6"/>
        <v>2.0311649150739353E-3</v>
      </c>
      <c r="U11" s="150">
        <f t="shared" si="7"/>
        <v>-8.0689266314459146E-5</v>
      </c>
      <c r="V11" s="149">
        <f t="shared" si="8"/>
        <v>-0.42805978029937608</v>
      </c>
      <c r="W11" s="151">
        <f t="shared" si="9"/>
        <v>55</v>
      </c>
      <c r="X11" s="152">
        <f t="shared" si="10"/>
        <v>191.69265185876404</v>
      </c>
      <c r="Y11" s="151">
        <f t="shared" si="11"/>
        <v>43</v>
      </c>
      <c r="Z11" s="153">
        <f t="shared" si="12"/>
        <v>232.34443412605668</v>
      </c>
      <c r="AA11" s="154">
        <v>-11</v>
      </c>
      <c r="AB11" s="155">
        <f t="shared" si="13"/>
        <v>-8</v>
      </c>
      <c r="AC11" s="155">
        <f t="shared" si="14"/>
        <v>-20</v>
      </c>
      <c r="AD11" s="156">
        <v>-36.914685395574566</v>
      </c>
      <c r="AE11" s="156">
        <v>2.3456355608779234</v>
      </c>
      <c r="AF11" s="156">
        <v>-39.740727473686263</v>
      </c>
      <c r="AH11" s="245" t="str">
        <f>VLOOKUP($A11,'Country characteristics'!$A:$CQ,28,0)</f>
        <v>Latin America &amp; Caribbean</v>
      </c>
      <c r="AI11" s="245" t="str">
        <f>VLOOKUP($A11,'Country characteristics'!$A:$CQ,87,0)</f>
        <v>Latin America and the Caribbean</v>
      </c>
      <c r="AJ11" s="245">
        <f>VLOOKUP($A11,'Country characteristics'!$A:$CQ,92,0)</f>
        <v>0</v>
      </c>
      <c r="AK11" s="245">
        <f>VLOOKUP($A11,'Country characteristics'!$A:$CQ,91,0)</f>
        <v>0</v>
      </c>
      <c r="AL11" s="245">
        <f>VLOOKUP($A11,'Country characteristics'!$A:$CQ,88,0)</f>
        <v>0</v>
      </c>
      <c r="AM11" s="245">
        <f>VLOOKUP($A11,'Country characteristics'!$A:$CQ,93,0)</f>
        <v>0</v>
      </c>
      <c r="AN11" s="245">
        <f>VLOOKUP($A11,'Country characteristics'!$A:$CQ,89,0)</f>
        <v>0</v>
      </c>
      <c r="AO11" s="245">
        <f>VLOOKUP($A11,'Country characteristics'!$A:$CQ,90,0)</f>
        <v>0</v>
      </c>
      <c r="AP11" s="245">
        <f>VLOOKUP($A11,'Country characteristics'!$A:$CQ,94,0)</f>
        <v>0</v>
      </c>
      <c r="AQ11" s="245">
        <f>VLOOKUP($A11,'Country characteristics'!$A:$CQ,95,0)</f>
        <v>1</v>
      </c>
      <c r="AR11" s="245">
        <f>VLOOKUP($A11,'Country characteristics'!$A:$CR,96,0)</f>
        <v>0</v>
      </c>
    </row>
    <row r="12" spans="1:44">
      <c r="A12" s="140" t="str">
        <f>VLOOKUP(D12,'Country characteristics'!AK:BP,31,0)</f>
        <v>Belgium</v>
      </c>
      <c r="B12" s="161" t="s">
        <v>159</v>
      </c>
      <c r="C12" s="161" t="s">
        <v>160</v>
      </c>
      <c r="D12" s="141">
        <v>53</v>
      </c>
      <c r="E12" s="142">
        <f>VLOOKUP(A12,'Country characteristics'!A:BM,38,0)</f>
        <v>212.96519470214844</v>
      </c>
      <c r="F12" s="143">
        <f>VLOOKUP(A12,'Country characteristics'!A:BM,39,0)</f>
        <v>6.7158997990190983E-3</v>
      </c>
      <c r="G12" s="142">
        <f>VLOOKUP(A12,'Country characteristics'!A:BM,40,0)</f>
        <v>44</v>
      </c>
      <c r="H12" s="143">
        <f>VLOOKUP(A12,'Country characteristics'!A:BM,65,0)</f>
        <v>1.5626100823283195E-2</v>
      </c>
      <c r="I12" s="144">
        <f>VLOOKUP(A12,'FSI2020 Results'!B:L,11,0)</f>
        <v>50</v>
      </c>
      <c r="J12" s="145">
        <f>VLOOKUP(A12,'FSI2020 Results'!B:H,4,0)</f>
        <v>236.20874776385097</v>
      </c>
      <c r="K12" s="146">
        <f>VLOOKUP(A12,'FSI2020 Results'!B:H,5,0)</f>
        <v>6.9369366083916612E-3</v>
      </c>
      <c r="L12" s="145">
        <f>VLOOKUP(A12,'FSI2020 Results'!B:H,6,0)</f>
        <v>45.05</v>
      </c>
      <c r="M12" s="146">
        <f>VLOOKUP(A12,'FSI2020 Results'!B:H,7,0)</f>
        <v>1.7243871343598092E-2</v>
      </c>
      <c r="N12" s="147">
        <f t="shared" si="0"/>
        <v>3</v>
      </c>
      <c r="O12" s="148">
        <f t="shared" si="1"/>
        <v>23.243553061702528</v>
      </c>
      <c r="P12" s="149">
        <f t="shared" si="2"/>
        <v>0.10914249670802212</v>
      </c>
      <c r="Q12" s="150">
        <f t="shared" si="3"/>
        <v>2.2103680937256287E-4</v>
      </c>
      <c r="R12" s="149">
        <f t="shared" si="4"/>
        <v>3.2912463852549756E-2</v>
      </c>
      <c r="S12" s="150">
        <f t="shared" si="5"/>
        <v>1.0499999999999972</v>
      </c>
      <c r="T12" s="149">
        <f t="shared" si="6"/>
        <v>2.3863636363636198E-2</v>
      </c>
      <c r="U12" s="150">
        <f t="shared" si="7"/>
        <v>1.6177705203148963E-3</v>
      </c>
      <c r="V12" s="149">
        <f t="shared" si="8"/>
        <v>0.10353001933178274</v>
      </c>
      <c r="W12" s="151">
        <f t="shared" si="9"/>
        <v>50</v>
      </c>
      <c r="X12" s="152">
        <f t="shared" si="10"/>
        <v>220.07444777359916</v>
      </c>
      <c r="Y12" s="151">
        <f t="shared" si="11"/>
        <v>45</v>
      </c>
      <c r="Z12" s="153">
        <f t="shared" si="12"/>
        <v>228.57808679076064</v>
      </c>
      <c r="AA12" s="154">
        <v>-9</v>
      </c>
      <c r="AB12" s="155">
        <f t="shared" si="13"/>
        <v>0</v>
      </c>
      <c r="AC12" s="155">
        <f t="shared" si="14"/>
        <v>-5</v>
      </c>
      <c r="AD12" s="156">
        <v>20.50153302194704</v>
      </c>
      <c r="AE12" s="156">
        <v>13.392269089837924</v>
      </c>
      <c r="AF12" s="156">
        <v>7.5418865131165944</v>
      </c>
      <c r="AH12" s="245" t="str">
        <f>VLOOKUP($A12,'Country characteristics'!$A:$CQ,28,0)</f>
        <v>Europe &amp; Central Asia</v>
      </c>
      <c r="AI12" s="245" t="str">
        <f>VLOOKUP($A12,'Country characteristics'!$A:$CQ,87,0)</f>
        <v>Europe</v>
      </c>
      <c r="AJ12" s="245">
        <f>VLOOKUP($A12,'Country characteristics'!$A:$CQ,92,0)</f>
        <v>1</v>
      </c>
      <c r="AK12" s="245">
        <f>VLOOKUP($A12,'Country characteristics'!$A:$CQ,91,0)</f>
        <v>1</v>
      </c>
      <c r="AL12" s="245">
        <f>VLOOKUP($A12,'Country characteristics'!$A:$CQ,88,0)</f>
        <v>0</v>
      </c>
      <c r="AM12" s="245">
        <f>VLOOKUP($A12,'Country characteristics'!$A:$CQ,93,0)</f>
        <v>0</v>
      </c>
      <c r="AN12" s="245">
        <f>VLOOKUP($A12,'Country characteristics'!$A:$CQ,89,0)</f>
        <v>0</v>
      </c>
      <c r="AO12" s="245">
        <f>VLOOKUP($A12,'Country characteristics'!$A:$CQ,90,0)</f>
        <v>0</v>
      </c>
      <c r="AP12" s="245">
        <f>VLOOKUP($A12,'Country characteristics'!$A:$CQ,94,0)</f>
        <v>0</v>
      </c>
      <c r="AQ12" s="245">
        <f>VLOOKUP($A12,'Country characteristics'!$A:$CQ,95,0)</f>
        <v>0</v>
      </c>
      <c r="AR12" s="245">
        <f>VLOOKUP($A12,'Country characteristics'!$A:$CR,96,0)</f>
        <v>0</v>
      </c>
    </row>
    <row r="13" spans="1:44">
      <c r="A13" s="140" t="str">
        <f>VLOOKUP(D13,'Country characteristics'!AK:BP,31,0)</f>
        <v>Belize</v>
      </c>
      <c r="B13" s="161" t="s">
        <v>339</v>
      </c>
      <c r="C13" s="161" t="s">
        <v>340</v>
      </c>
      <c r="D13" s="141">
        <v>90</v>
      </c>
      <c r="E13" s="142">
        <f>VLOOKUP(A13,'Country characteristics'!A:BM,38,0)</f>
        <v>86.299949645996094</v>
      </c>
      <c r="F13" s="143">
        <f>VLOOKUP(A13,'Country characteristics'!A:BM,39,0)</f>
        <v>2.7214998845010996E-3</v>
      </c>
      <c r="G13" s="142">
        <f>VLOOKUP(A13,'Country characteristics'!A:BM,40,0)</f>
        <v>75.175003051757813</v>
      </c>
      <c r="H13" s="143">
        <f>VLOOKUP(A13,'Country characteristics'!A:BM,65,0)</f>
        <v>8.3799995991284959E-6</v>
      </c>
      <c r="I13" s="144">
        <f>VLOOKUP(A13,'FSI2020 Results'!B:L,11,0)</f>
        <v>110</v>
      </c>
      <c r="J13" s="145">
        <f>VLOOKUP(A13,'FSI2020 Results'!B:H,4,0)</f>
        <v>78.071630094387103</v>
      </c>
      <c r="K13" s="146">
        <f>VLOOKUP(A13,'FSI2020 Results'!B:H,5,0)</f>
        <v>2.2927937851819403E-3</v>
      </c>
      <c r="L13" s="145">
        <f>VLOOKUP(A13,'FSI2020 Results'!B:H,6,0)</f>
        <v>73.924999999999997</v>
      </c>
      <c r="M13" s="146">
        <f>VLOOKUP(A13,'FSI2020 Results'!B:H,7,0)</f>
        <v>7.2170172461753619E-6</v>
      </c>
      <c r="N13" s="147">
        <f t="shared" si="0"/>
        <v>-20</v>
      </c>
      <c r="O13" s="148">
        <f t="shared" si="1"/>
        <v>-8.2283195516089904</v>
      </c>
      <c r="P13" s="149">
        <f t="shared" si="2"/>
        <v>-9.5345589254242968E-2</v>
      </c>
      <c r="Q13" s="150">
        <f t="shared" si="3"/>
        <v>-4.2870609931915929E-4</v>
      </c>
      <c r="R13" s="149">
        <f t="shared" si="4"/>
        <v>-0.15752567242814675</v>
      </c>
      <c r="S13" s="150">
        <f t="shared" si="5"/>
        <v>-1.2500030517578153</v>
      </c>
      <c r="T13" s="149">
        <f t="shared" si="6"/>
        <v>-1.6627908227648369E-2</v>
      </c>
      <c r="U13" s="150">
        <f t="shared" si="7"/>
        <v>-1.1629823529531341E-6</v>
      </c>
      <c r="V13" s="149">
        <f t="shared" si="8"/>
        <v>-0.13878071701507977</v>
      </c>
      <c r="W13" s="151">
        <f t="shared" si="9"/>
        <v>91</v>
      </c>
      <c r="X13" s="152">
        <f t="shared" si="10"/>
        <v>82.099329619927644</v>
      </c>
      <c r="Y13" s="151">
        <f t="shared" si="11"/>
        <v>88</v>
      </c>
      <c r="Z13" s="153">
        <f t="shared" si="12"/>
        <v>82.058202395098348</v>
      </c>
      <c r="AA13" s="154">
        <v>-21</v>
      </c>
      <c r="AB13" s="155">
        <f t="shared" si="13"/>
        <v>-19</v>
      </c>
      <c r="AC13" s="155">
        <f t="shared" si="14"/>
        <v>-22</v>
      </c>
      <c r="AD13" s="156">
        <v>-8.2283204442885989</v>
      </c>
      <c r="AE13" s="156">
        <v>-4.0276895269752799</v>
      </c>
      <c r="AF13" s="156">
        <v>-3.9945532393203536</v>
      </c>
      <c r="AH13" s="245" t="str">
        <f>VLOOKUP($A13,'Country characteristics'!$A:$CQ,28,0)</f>
        <v>Latin America &amp; Caribbean</v>
      </c>
      <c r="AI13" s="245" t="str">
        <f>VLOOKUP($A13,'Country characteristics'!$A:$CQ,87,0)</f>
        <v>Latin America and the Caribbean</v>
      </c>
      <c r="AJ13" s="245">
        <f>VLOOKUP($A13,'Country characteristics'!$A:$CQ,92,0)</f>
        <v>0</v>
      </c>
      <c r="AK13" s="245">
        <f>VLOOKUP($A13,'Country characteristics'!$A:$CQ,91,0)</f>
        <v>0</v>
      </c>
      <c r="AL13" s="245">
        <f>VLOOKUP($A13,'Country characteristics'!$A:$CQ,88,0)</f>
        <v>0</v>
      </c>
      <c r="AM13" s="245">
        <f>VLOOKUP($A13,'Country characteristics'!$A:$CQ,93,0)</f>
        <v>0</v>
      </c>
      <c r="AN13" s="245">
        <f>VLOOKUP($A13,'Country characteristics'!$A:$CQ,89,0)</f>
        <v>0</v>
      </c>
      <c r="AO13" s="245">
        <f>VLOOKUP($A13,'Country characteristics'!$A:$CQ,90,0)</f>
        <v>0</v>
      </c>
      <c r="AP13" s="245">
        <f>VLOOKUP($A13,'Country characteristics'!$A:$CQ,94,0)</f>
        <v>0</v>
      </c>
      <c r="AQ13" s="245">
        <f>VLOOKUP($A13,'Country characteristics'!$A:$CQ,95,0)</f>
        <v>1</v>
      </c>
      <c r="AR13" s="245">
        <f>VLOOKUP($A13,'Country characteristics'!$A:$CR,96,0)</f>
        <v>0</v>
      </c>
    </row>
    <row r="14" spans="1:44">
      <c r="A14" s="140" t="str">
        <f>VLOOKUP(D14,'Country characteristics'!AK:BP,31,0)</f>
        <v>Bermuda</v>
      </c>
      <c r="B14" s="161" t="s">
        <v>129</v>
      </c>
      <c r="C14" s="161" t="s">
        <v>130</v>
      </c>
      <c r="D14" s="141">
        <v>36</v>
      </c>
      <c r="E14" s="142">
        <f>VLOOKUP(A14,'Country characteristics'!A:BM,38,0)</f>
        <v>281.82681274414063</v>
      </c>
      <c r="F14" s="143">
        <f>VLOOKUP(A14,'Country characteristics'!A:BM,39,0)</f>
        <v>8.8873999193310738E-3</v>
      </c>
      <c r="G14" s="142">
        <f>VLOOKUP(A14,'Country characteristics'!A:BM,40,0)</f>
        <v>73.050003051757813</v>
      </c>
      <c r="H14" s="143">
        <f>VLOOKUP(A14,'Country characteristics'!A:BM,65,0)</f>
        <v>3.7789999623782933E-4</v>
      </c>
      <c r="I14" s="144">
        <f>VLOOKUP(A14,'FSI2020 Results'!B:L,11,0)</f>
        <v>40</v>
      </c>
      <c r="J14" s="145">
        <f>VLOOKUP(A14,'FSI2020 Results'!B:H,4,0)</f>
        <v>289.06936119417031</v>
      </c>
      <c r="K14" s="146">
        <f>VLOOKUP(A14,'FSI2020 Results'!B:H,5,0)</f>
        <v>8.4893377278176876E-3</v>
      </c>
      <c r="L14" s="145">
        <f>VLOOKUP(A14,'FSI2020 Results'!B:H,6,0)</f>
        <v>72.724999999999994</v>
      </c>
      <c r="M14" s="146">
        <f>VLOOKUP(A14,'FSI2020 Results'!B:H,7,0)</f>
        <v>4.2447549054034305E-4</v>
      </c>
      <c r="N14" s="147">
        <f t="shared" si="0"/>
        <v>-4</v>
      </c>
      <c r="O14" s="148">
        <f t="shared" si="1"/>
        <v>7.2425484500296875</v>
      </c>
      <c r="P14" s="149">
        <f t="shared" si="2"/>
        <v>2.5698578426620156E-2</v>
      </c>
      <c r="Q14" s="150">
        <f t="shared" si="3"/>
        <v>-3.9806219151338612E-4</v>
      </c>
      <c r="R14" s="149">
        <f t="shared" si="4"/>
        <v>-4.4789499192846804E-2</v>
      </c>
      <c r="S14" s="150">
        <f t="shared" si="5"/>
        <v>-0.32500305175781818</v>
      </c>
      <c r="T14" s="149">
        <f t="shared" si="6"/>
        <v>-4.4490491195126047E-3</v>
      </c>
      <c r="U14" s="150">
        <f t="shared" si="7"/>
        <v>4.6575494302513723E-5</v>
      </c>
      <c r="V14" s="149">
        <f t="shared" si="8"/>
        <v>0.12324819996346781</v>
      </c>
      <c r="W14" s="151">
        <f t="shared" si="9"/>
        <v>36</v>
      </c>
      <c r="X14" s="152">
        <f t="shared" si="10"/>
        <v>292.96219993194262</v>
      </c>
      <c r="Y14" s="151">
        <f t="shared" si="11"/>
        <v>31</v>
      </c>
      <c r="Z14" s="153">
        <f t="shared" si="12"/>
        <v>278.08452325563934</v>
      </c>
      <c r="AA14" s="154">
        <v>-7</v>
      </c>
      <c r="AB14" s="155">
        <f t="shared" si="13"/>
        <v>-4</v>
      </c>
      <c r="AC14" s="155">
        <f t="shared" si="14"/>
        <v>-9</v>
      </c>
      <c r="AD14" s="156">
        <v>7.2425452618044801</v>
      </c>
      <c r="AE14" s="156">
        <v>-3.8928020211507715</v>
      </c>
      <c r="AF14" s="156">
        <v>10.987383798750955</v>
      </c>
      <c r="AH14" s="245" t="str">
        <f>VLOOKUP($A14,'Country characteristics'!$A:$CQ,28,0)</f>
        <v>North America</v>
      </c>
      <c r="AI14" s="245" t="str">
        <f>VLOOKUP($A14,'Country characteristics'!$A:$CQ,87,0)</f>
        <v>North America</v>
      </c>
      <c r="AJ14" s="245">
        <f>VLOOKUP($A14,'Country characteristics'!$A:$CQ,92,0)</f>
        <v>0</v>
      </c>
      <c r="AK14" s="245">
        <f>VLOOKUP($A14,'Country characteristics'!$A:$CQ,91,0)</f>
        <v>0</v>
      </c>
      <c r="AL14" s="245">
        <f>VLOOKUP($A14,'Country characteristics'!$A:$CQ,88,0)</f>
        <v>0</v>
      </c>
      <c r="AM14" s="245">
        <f>VLOOKUP($A14,'Country characteristics'!$A:$CQ,93,0)</f>
        <v>0</v>
      </c>
      <c r="AN14" s="245">
        <f>VLOOKUP($A14,'Country characteristics'!$A:$CQ,89,0)</f>
        <v>0</v>
      </c>
      <c r="AO14" s="245">
        <f>VLOOKUP($A14,'Country characteristics'!$A:$CQ,90,0)</f>
        <v>0</v>
      </c>
      <c r="AP14" s="245">
        <f>VLOOKUP($A14,'Country characteristics'!$A:$CQ,94,0)</f>
        <v>0</v>
      </c>
      <c r="AQ14" s="245">
        <f>VLOOKUP($A14,'Country characteristics'!$A:$CQ,95,0)</f>
        <v>1</v>
      </c>
      <c r="AR14" s="245">
        <f>VLOOKUP($A14,'Country characteristics'!$A:$CR,96,0)</f>
        <v>0</v>
      </c>
    </row>
    <row r="15" spans="1:44">
      <c r="A15" s="140" t="str">
        <f>VLOOKUP(D15,'Country characteristics'!AK:BP,31,0)</f>
        <v>Bolivia</v>
      </c>
      <c r="B15" s="161" t="s">
        <v>282</v>
      </c>
      <c r="C15" s="161" t="s">
        <v>283</v>
      </c>
      <c r="D15" s="141">
        <v>88</v>
      </c>
      <c r="E15" s="142">
        <f>VLOOKUP(A15,'Country characteristics'!A:BM,38,0)</f>
        <v>94.821853637695313</v>
      </c>
      <c r="F15" s="143">
        <f>VLOOKUP(A15,'Country characteristics'!A:BM,39,0)</f>
        <v>2.9901999514549971E-3</v>
      </c>
      <c r="G15" s="142">
        <f>VLOOKUP(A15,'Country characteristics'!A:BM,40,0)</f>
        <v>80.349998474121094</v>
      </c>
      <c r="H15" s="143">
        <f>VLOOKUP(A15,'Country characteristics'!A:BM,65,0)</f>
        <v>6.1099999584257603E-6</v>
      </c>
      <c r="I15" s="144">
        <f>VLOOKUP(A15,'FSI2020 Results'!B:L,11,0)</f>
        <v>91</v>
      </c>
      <c r="J15" s="145">
        <f>VLOOKUP(A15,'FSI2020 Results'!B:H,4,0)</f>
        <v>114.74294147467648</v>
      </c>
      <c r="K15" s="146">
        <f>VLOOKUP(A15,'FSI2020 Results'!B:H,5,0)</f>
        <v>3.3697503534711954E-3</v>
      </c>
      <c r="L15" s="145">
        <f>VLOOKUP(A15,'FSI2020 Results'!B:H,6,0)</f>
        <v>79.099999999999994</v>
      </c>
      <c r="M15" s="146">
        <f>VLOOKUP(A15,'FSI2020 Results'!B:H,7,0)</f>
        <v>1.246205275649802E-5</v>
      </c>
      <c r="N15" s="147">
        <f t="shared" si="0"/>
        <v>-3</v>
      </c>
      <c r="O15" s="148">
        <f t="shared" si="1"/>
        <v>19.921087836981172</v>
      </c>
      <c r="P15" s="149">
        <f t="shared" si="2"/>
        <v>0.21008962673412435</v>
      </c>
      <c r="Q15" s="150">
        <f t="shared" si="3"/>
        <v>3.7955040201619831E-4</v>
      </c>
      <c r="R15" s="149">
        <f t="shared" si="4"/>
        <v>0.12693144544782475</v>
      </c>
      <c r="S15" s="150">
        <f t="shared" si="5"/>
        <v>-1.2499984741210994</v>
      </c>
      <c r="T15" s="149">
        <f t="shared" si="6"/>
        <v>-1.5556919699552862E-2</v>
      </c>
      <c r="U15" s="150">
        <f t="shared" si="7"/>
        <v>6.3520527980722593E-6</v>
      </c>
      <c r="V15" s="149">
        <f t="shared" si="8"/>
        <v>1.0396158496388703</v>
      </c>
      <c r="W15" s="151">
        <f t="shared" si="9"/>
        <v>82</v>
      </c>
      <c r="X15" s="152">
        <f t="shared" si="10"/>
        <v>120.26912380995674</v>
      </c>
      <c r="Y15" s="151">
        <f t="shared" si="11"/>
        <v>86</v>
      </c>
      <c r="Z15" s="153">
        <f t="shared" si="12"/>
        <v>90.478040465383771</v>
      </c>
      <c r="AA15" s="154">
        <v>-14</v>
      </c>
      <c r="AB15" s="155">
        <f t="shared" si="13"/>
        <v>-9</v>
      </c>
      <c r="AC15" s="155">
        <f t="shared" si="14"/>
        <v>-5</v>
      </c>
      <c r="AD15" s="156">
        <v>19.921091259578318</v>
      </c>
      <c r="AE15" s="156">
        <v>-5.5261891871507771</v>
      </c>
      <c r="AF15" s="156">
        <v>24.278015438547598</v>
      </c>
      <c r="AH15" s="245" t="str">
        <f>VLOOKUP($A15,'Country characteristics'!$A:$CQ,28,0)</f>
        <v>Latin America &amp; Caribbean</v>
      </c>
      <c r="AI15" s="245" t="str">
        <f>VLOOKUP($A15,'Country characteristics'!$A:$CQ,87,0)</f>
        <v>Latin America and the Caribbean</v>
      </c>
      <c r="AJ15" s="245">
        <f>VLOOKUP($A15,'Country characteristics'!$A:$CQ,92,0)</f>
        <v>0</v>
      </c>
      <c r="AK15" s="245">
        <f>VLOOKUP($A15,'Country characteristics'!$A:$CQ,91,0)</f>
        <v>0</v>
      </c>
      <c r="AL15" s="245">
        <f>VLOOKUP($A15,'Country characteristics'!$A:$CQ,88,0)</f>
        <v>0</v>
      </c>
      <c r="AM15" s="245">
        <f>VLOOKUP($A15,'Country characteristics'!$A:$CQ,93,0)</f>
        <v>0</v>
      </c>
      <c r="AN15" s="245">
        <f>VLOOKUP($A15,'Country characteristics'!$A:$CQ,89,0)</f>
        <v>0</v>
      </c>
      <c r="AO15" s="245">
        <f>VLOOKUP($A15,'Country characteristics'!$A:$CQ,90,0)</f>
        <v>1</v>
      </c>
      <c r="AP15" s="245">
        <f>VLOOKUP($A15,'Country characteristics'!$A:$CQ,94,0)</f>
        <v>1</v>
      </c>
      <c r="AQ15" s="245">
        <f>VLOOKUP($A15,'Country characteristics'!$A:$CQ,95,0)</f>
        <v>0</v>
      </c>
      <c r="AR15" s="245">
        <f>VLOOKUP($A15,'Country characteristics'!$A:$CR,96,0)</f>
        <v>0</v>
      </c>
    </row>
    <row r="16" spans="1:44">
      <c r="A16" s="140" t="str">
        <f>VLOOKUP(D16,'Country characteristics'!AK:BP,31,0)</f>
        <v>Botswana</v>
      </c>
      <c r="B16" s="161" t="s">
        <v>348</v>
      </c>
      <c r="C16" s="161" t="s">
        <v>349</v>
      </c>
      <c r="D16" s="141">
        <v>103</v>
      </c>
      <c r="E16" s="142">
        <f>VLOOKUP(A16,'Country characteristics'!A:BM,38,0)</f>
        <v>39.449378967285156</v>
      </c>
      <c r="F16" s="143">
        <f>VLOOKUP(A16,'Country characteristics'!A:BM,39,0)</f>
        <v>1.2440000427886844E-3</v>
      </c>
      <c r="G16" s="142">
        <f>VLOOKUP(A16,'Country characteristics'!A:BM,40,0)</f>
        <v>68.724998474121094</v>
      </c>
      <c r="H16" s="143">
        <f>VLOOKUP(A16,'Country characteristics'!A:BM,65,0)</f>
        <v>1.7999999499807018E-6</v>
      </c>
      <c r="I16" s="144">
        <f>VLOOKUP(A16,'FSI2020 Results'!B:L,11,0)</f>
        <v>113</v>
      </c>
      <c r="J16" s="145">
        <f>VLOOKUP(A16,'FSI2020 Results'!B:H,4,0)</f>
        <v>58.37322219957079</v>
      </c>
      <c r="K16" s="146">
        <f>VLOOKUP(A16,'FSI2020 Results'!B:H,5,0)</f>
        <v>1.7142944359995187E-3</v>
      </c>
      <c r="L16" s="145">
        <f>VLOOKUP(A16,'FSI2020 Results'!B:H,6,0)</f>
        <v>62.244500000000002</v>
      </c>
      <c r="M16" s="146">
        <f>VLOOKUP(A16,'FSI2020 Results'!B:H,7,0)</f>
        <v>1.4181826142462785E-5</v>
      </c>
      <c r="N16" s="147">
        <f t="shared" si="0"/>
        <v>-10</v>
      </c>
      <c r="O16" s="148">
        <f t="shared" si="1"/>
        <v>18.923843232285634</v>
      </c>
      <c r="P16" s="149">
        <f t="shared" si="2"/>
        <v>0.47969939521681515</v>
      </c>
      <c r="Q16" s="150">
        <f t="shared" si="3"/>
        <v>4.7029439321083434E-4</v>
      </c>
      <c r="R16" s="149">
        <f t="shared" si="4"/>
        <v>0.37805014231074452</v>
      </c>
      <c r="S16" s="150">
        <f t="shared" si="5"/>
        <v>-6.4804984741210916</v>
      </c>
      <c r="T16" s="149">
        <f t="shared" si="6"/>
        <v>-9.429608756646779E-2</v>
      </c>
      <c r="U16" s="150">
        <f t="shared" si="7"/>
        <v>1.2381826192482083E-5</v>
      </c>
      <c r="V16" s="149">
        <f t="shared" si="8"/>
        <v>6.878792520308032</v>
      </c>
      <c r="W16" s="151">
        <f t="shared" si="9"/>
        <v>93</v>
      </c>
      <c r="X16" s="152">
        <f t="shared" si="10"/>
        <v>78.569671183260013</v>
      </c>
      <c r="Y16" s="151">
        <f t="shared" si="11"/>
        <v>104</v>
      </c>
      <c r="Z16" s="153">
        <f t="shared" si="12"/>
        <v>29.335519197929692</v>
      </c>
      <c r="AA16" s="154">
        <v>-21</v>
      </c>
      <c r="AB16" s="155">
        <f t="shared" si="13"/>
        <v>-20</v>
      </c>
      <c r="AC16" s="155">
        <f t="shared" si="14"/>
        <v>-9</v>
      </c>
      <c r="AD16" s="156">
        <v>18.446870755531648</v>
      </c>
      <c r="AE16" s="156">
        <v>-20.673429847387759</v>
      </c>
      <c r="AF16" s="156">
        <v>28.826879183749178</v>
      </c>
      <c r="AH16" s="245" t="str">
        <f>VLOOKUP($A16,'Country characteristics'!$A:$CQ,28,0)</f>
        <v>Sub-Saharan Africa</v>
      </c>
      <c r="AI16" s="245" t="str">
        <f>VLOOKUP($A16,'Country characteristics'!$A:$CQ,87,0)</f>
        <v>Africa</v>
      </c>
      <c r="AJ16" s="245">
        <f>VLOOKUP($A16,'Country characteristics'!$A:$CQ,92,0)</f>
        <v>0</v>
      </c>
      <c r="AK16" s="245">
        <f>VLOOKUP($A16,'Country characteristics'!$A:$CQ,91,0)</f>
        <v>0</v>
      </c>
      <c r="AL16" s="245">
        <f>VLOOKUP($A16,'Country characteristics'!$A:$CQ,88,0)</f>
        <v>0</v>
      </c>
      <c r="AM16" s="245">
        <f>VLOOKUP($A16,'Country characteristics'!$A:$CQ,93,0)</f>
        <v>0</v>
      </c>
      <c r="AN16" s="245">
        <f>VLOOKUP($A16,'Country characteristics'!$A:$CQ,89,0)</f>
        <v>0</v>
      </c>
      <c r="AO16" s="245">
        <f>VLOOKUP($A16,'Country characteristics'!$A:$CQ,90,0)</f>
        <v>0</v>
      </c>
      <c r="AP16" s="245">
        <f>VLOOKUP($A16,'Country characteristics'!$A:$CQ,94,0)</f>
        <v>0</v>
      </c>
      <c r="AQ16" s="245">
        <f>VLOOKUP($A16,'Country characteristics'!$A:$CQ,95,0)</f>
        <v>0</v>
      </c>
      <c r="AR16" s="245">
        <f>VLOOKUP($A16,'Country characteristics'!$A:$CR,96,0)</f>
        <v>0</v>
      </c>
    </row>
    <row r="17" spans="1:44">
      <c r="A17" s="140" t="str">
        <f>VLOOKUP(D17,'Country characteristics'!AK:BP,31,0)</f>
        <v>Brazil</v>
      </c>
      <c r="B17" s="161" t="s">
        <v>228</v>
      </c>
      <c r="C17" s="161" t="s">
        <v>229</v>
      </c>
      <c r="D17" s="141">
        <v>73</v>
      </c>
      <c r="E17" s="142">
        <f>VLOOKUP(A17,'Country characteristics'!A:BM,38,0)</f>
        <v>137.99749755859375</v>
      </c>
      <c r="F17" s="143">
        <f>VLOOKUP(A17,'Country characteristics'!A:BM,39,0)</f>
        <v>4.3517998419702053E-3</v>
      </c>
      <c r="G17" s="142">
        <f>VLOOKUP(A17,'Country characteristics'!A:BM,40,0)</f>
        <v>49</v>
      </c>
      <c r="H17" s="143">
        <f>VLOOKUP(A17,'Country characteristics'!A:BM,65,0)</f>
        <v>1.6137999482452869E-3</v>
      </c>
      <c r="I17" s="144">
        <f>VLOOKUP(A17,'FSI2020 Results'!B:L,11,0)</f>
        <v>73</v>
      </c>
      <c r="J17" s="145">
        <f>VLOOKUP(A17,'FSI2020 Results'!B:H,4,0)</f>
        <v>157.21232755462535</v>
      </c>
      <c r="K17" s="146">
        <f>VLOOKUP(A17,'FSI2020 Results'!B:H,5,0)</f>
        <v>4.6169837511455675E-3</v>
      </c>
      <c r="L17" s="145">
        <f>VLOOKUP(A17,'FSI2020 Results'!B:H,6,0)</f>
        <v>51.674999999999997</v>
      </c>
      <c r="M17" s="146">
        <f>VLOOKUP(A17,'FSI2020 Results'!B:H,7,0)</f>
        <v>1.478888476578479E-3</v>
      </c>
      <c r="N17" s="147">
        <f t="shared" si="0"/>
        <v>0</v>
      </c>
      <c r="O17" s="148">
        <f t="shared" si="1"/>
        <v>19.214829996031597</v>
      </c>
      <c r="P17" s="149">
        <f t="shared" si="2"/>
        <v>0.13924042345675858</v>
      </c>
      <c r="Q17" s="150">
        <f t="shared" si="3"/>
        <v>2.6518390917536216E-4</v>
      </c>
      <c r="R17" s="149">
        <f t="shared" si="4"/>
        <v>6.0936605267972288E-2</v>
      </c>
      <c r="S17" s="150">
        <f t="shared" si="5"/>
        <v>2.6749999999999972</v>
      </c>
      <c r="T17" s="149">
        <f t="shared" si="6"/>
        <v>5.459183673469381E-2</v>
      </c>
      <c r="U17" s="150">
        <f t="shared" si="7"/>
        <v>-1.3491147166680797E-4</v>
      </c>
      <c r="V17" s="149">
        <f t="shared" si="8"/>
        <v>-8.3598634275270367E-2</v>
      </c>
      <c r="W17" s="151">
        <f t="shared" si="9"/>
        <v>78</v>
      </c>
      <c r="X17" s="152">
        <f t="shared" si="10"/>
        <v>134.03967981077932</v>
      </c>
      <c r="Y17" s="151">
        <f t="shared" si="11"/>
        <v>58</v>
      </c>
      <c r="Z17" s="153">
        <f t="shared" si="12"/>
        <v>161.8544663884179</v>
      </c>
      <c r="AA17" s="154">
        <v>-12</v>
      </c>
      <c r="AB17" s="155">
        <f t="shared" si="13"/>
        <v>5</v>
      </c>
      <c r="AC17" s="155">
        <f t="shared" si="14"/>
        <v>-15</v>
      </c>
      <c r="AD17" s="156">
        <v>19.214852022800471</v>
      </c>
      <c r="AE17" s="156">
        <v>23.172647743815958</v>
      </c>
      <c r="AF17" s="156">
        <v>-4.6420155446875242</v>
      </c>
      <c r="AH17" s="245" t="str">
        <f>VLOOKUP($A17,'Country characteristics'!$A:$CQ,28,0)</f>
        <v>Latin America &amp; Caribbean</v>
      </c>
      <c r="AI17" s="245" t="str">
        <f>VLOOKUP($A17,'Country characteristics'!$A:$CQ,87,0)</f>
        <v>Latin America and the Caribbean</v>
      </c>
      <c r="AJ17" s="245">
        <f>VLOOKUP($A17,'Country characteristics'!$A:$CQ,92,0)</f>
        <v>0</v>
      </c>
      <c r="AK17" s="245">
        <f>VLOOKUP($A17,'Country characteristics'!$A:$CQ,91,0)</f>
        <v>0</v>
      </c>
      <c r="AL17" s="245">
        <f>VLOOKUP($A17,'Country characteristics'!$A:$CQ,88,0)</f>
        <v>0</v>
      </c>
      <c r="AM17" s="245">
        <f>VLOOKUP($A17,'Country characteristics'!$A:$CQ,93,0)</f>
        <v>1</v>
      </c>
      <c r="AN17" s="245">
        <f>VLOOKUP($A17,'Country characteristics'!$A:$CQ,89,0)</f>
        <v>1</v>
      </c>
      <c r="AO17" s="245">
        <f>VLOOKUP($A17,'Country characteristics'!$A:$CQ,90,0)</f>
        <v>1</v>
      </c>
      <c r="AP17" s="245">
        <f>VLOOKUP($A17,'Country characteristics'!$A:$CQ,94,0)</f>
        <v>1</v>
      </c>
      <c r="AQ17" s="245">
        <f>VLOOKUP($A17,'Country characteristics'!$A:$CQ,95,0)</f>
        <v>0</v>
      </c>
      <c r="AR17" s="245">
        <f>VLOOKUP($A17,'Country characteristics'!$A:$CR,96,0)</f>
        <v>0</v>
      </c>
    </row>
    <row r="18" spans="1:44">
      <c r="A18" s="140" t="str">
        <f>VLOOKUP(D18,'Country characteristics'!AK:BP,31,0)</f>
        <v>British Virgin Islands</v>
      </c>
      <c r="B18" s="161" t="s">
        <v>36</v>
      </c>
      <c r="C18" s="161" t="s">
        <v>37</v>
      </c>
      <c r="D18" s="141">
        <v>16</v>
      </c>
      <c r="E18" s="142">
        <f>VLOOKUP(A18,'Country characteristics'!A:BM,38,0)</f>
        <v>502.7578125</v>
      </c>
      <c r="F18" s="143">
        <f>VLOOKUP(A18,'Country characteristics'!A:BM,39,0)</f>
        <v>1.5854500234127045E-2</v>
      </c>
      <c r="G18" s="142">
        <f>VLOOKUP(A18,'Country characteristics'!A:BM,40,0)</f>
        <v>68.650001525878906</v>
      </c>
      <c r="H18" s="143">
        <f>VLOOKUP(A18,'Country characteristics'!A:BM,65,0)</f>
        <v>3.7523999344557524E-3</v>
      </c>
      <c r="I18" s="144">
        <f>VLOOKUP(A18,'FSI2020 Results'!B:L,11,0)</f>
        <v>9</v>
      </c>
      <c r="J18" s="145">
        <f>VLOOKUP(A18,'FSI2020 Results'!B:H,4,0)</f>
        <v>619.14014868761899</v>
      </c>
      <c r="K18" s="146">
        <f>VLOOKUP(A18,'FSI2020 Results'!B:H,5,0)</f>
        <v>1.8182798070840504E-2</v>
      </c>
      <c r="L18" s="145">
        <f>VLOOKUP(A18,'FSI2020 Results'!B:H,6,0)</f>
        <v>71.3</v>
      </c>
      <c r="M18" s="146">
        <f>VLOOKUP(A18,'FSI2020 Results'!B:H,7,0)</f>
        <v>4.9838060474342938E-3</v>
      </c>
      <c r="N18" s="147">
        <f t="shared" si="0"/>
        <v>7</v>
      </c>
      <c r="O18" s="148">
        <f t="shared" si="1"/>
        <v>116.38233618761899</v>
      </c>
      <c r="P18" s="149">
        <f t="shared" si="2"/>
        <v>0.23148787208079247</v>
      </c>
      <c r="Q18" s="150">
        <f t="shared" si="3"/>
        <v>2.3282978367134589E-3</v>
      </c>
      <c r="R18" s="149">
        <f t="shared" si="4"/>
        <v>0.1468540668157905</v>
      </c>
      <c r="S18" s="150">
        <f t="shared" si="5"/>
        <v>2.6499984741210909</v>
      </c>
      <c r="T18" s="149">
        <f t="shared" si="6"/>
        <v>3.8601579245735707E-2</v>
      </c>
      <c r="U18" s="150">
        <f t="shared" si="7"/>
        <v>1.2314061129785414E-3</v>
      </c>
      <c r="V18" s="149">
        <f t="shared" si="8"/>
        <v>0.3281649436328391</v>
      </c>
      <c r="W18" s="151">
        <f t="shared" si="9"/>
        <v>16</v>
      </c>
      <c r="X18" s="152">
        <f t="shared" si="10"/>
        <v>552.63963780603854</v>
      </c>
      <c r="Y18" s="151">
        <f t="shared" si="11"/>
        <v>10</v>
      </c>
      <c r="Z18" s="153">
        <f t="shared" si="12"/>
        <v>563.25487958752751</v>
      </c>
      <c r="AA18" s="154">
        <v>0</v>
      </c>
      <c r="AB18" s="155">
        <f t="shared" si="13"/>
        <v>7</v>
      </c>
      <c r="AC18" s="155">
        <f t="shared" si="14"/>
        <v>1</v>
      </c>
      <c r="AD18" s="156">
        <v>116.38234851843379</v>
      </c>
      <c r="AE18" s="156">
        <v>66.500547731943698</v>
      </c>
      <c r="AF18" s="156">
        <v>55.884206456343918</v>
      </c>
      <c r="AH18" s="245" t="str">
        <f>VLOOKUP($A18,'Country characteristics'!$A:$CQ,28,0)</f>
        <v>Latin America &amp; Caribbean</v>
      </c>
      <c r="AI18" s="245" t="str">
        <f>VLOOKUP($A18,'Country characteristics'!$A:$CQ,87,0)</f>
        <v>Latin America and the Caribbean</v>
      </c>
      <c r="AJ18" s="245">
        <f>VLOOKUP($A18,'Country characteristics'!$A:$CQ,92,0)</f>
        <v>0</v>
      </c>
      <c r="AK18" s="245">
        <f>VLOOKUP($A18,'Country characteristics'!$A:$CQ,91,0)</f>
        <v>0</v>
      </c>
      <c r="AL18" s="245">
        <f>VLOOKUP($A18,'Country characteristics'!$A:$CQ,88,0)</f>
        <v>0</v>
      </c>
      <c r="AM18" s="245">
        <f>VLOOKUP($A18,'Country characteristics'!$A:$CQ,93,0)</f>
        <v>0</v>
      </c>
      <c r="AN18" s="245">
        <f>VLOOKUP($A18,'Country characteristics'!$A:$CQ,89,0)</f>
        <v>0</v>
      </c>
      <c r="AO18" s="245">
        <f>VLOOKUP($A18,'Country characteristics'!$A:$CQ,90,0)</f>
        <v>0</v>
      </c>
      <c r="AP18" s="245">
        <f>VLOOKUP($A18,'Country characteristics'!$A:$CQ,94,0)</f>
        <v>0</v>
      </c>
      <c r="AQ18" s="245">
        <f>VLOOKUP($A18,'Country characteristics'!$A:$CQ,95,0)</f>
        <v>0</v>
      </c>
      <c r="AR18" s="245">
        <f>VLOOKUP($A18,'Country characteristics'!$A:$CR,96,0)</f>
        <v>0</v>
      </c>
    </row>
    <row r="19" spans="1:44">
      <c r="A19" s="140" t="str">
        <f>VLOOKUP(D19,'Country characteristics'!AK:BP,31,0)</f>
        <v>Brunei</v>
      </c>
      <c r="B19" s="161" t="s">
        <v>384</v>
      </c>
      <c r="C19" s="161" t="s">
        <v>385</v>
      </c>
      <c r="D19" s="141">
        <v>91</v>
      </c>
      <c r="E19" s="142">
        <f>VLOOKUP(A19,'Country characteristics'!A:BM,38,0)</f>
        <v>85.59808349609375</v>
      </c>
      <c r="F19" s="143">
        <f>VLOOKUP(A19,'Country characteristics'!A:BM,39,0)</f>
        <v>2.6992999482899904E-3</v>
      </c>
      <c r="G19" s="142">
        <f>VLOOKUP(A19,'Country characteristics'!A:BM,40,0)</f>
        <v>84.050003051757813</v>
      </c>
      <c r="H19" s="143">
        <f>VLOOKUP(A19,'Country characteristics'!A:BM,65,0)</f>
        <v>3.0000001061125658E-6</v>
      </c>
      <c r="I19" s="144">
        <f>VLOOKUP(A19,'FSI2020 Results'!B:L,11,0)</f>
        <v>125</v>
      </c>
      <c r="J19" s="145">
        <f>VLOOKUP(A19,'FSI2020 Results'!B:H,4,0)</f>
        <v>34.618330411080258</v>
      </c>
      <c r="K19" s="146">
        <f>VLOOKUP(A19,'FSI2020 Results'!B:H,5,0)</f>
        <v>1.0166649873192058E-3</v>
      </c>
      <c r="L19" s="145">
        <f>VLOOKUP(A19,'FSI2020 Results'!B:H,6,0)</f>
        <v>78.3</v>
      </c>
      <c r="M19" s="146">
        <f>VLOOKUP(A19,'FSI2020 Results'!B:H,7,0)</f>
        <v>3.7502696696044086E-7</v>
      </c>
      <c r="N19" s="147">
        <f t="shared" si="0"/>
        <v>-34</v>
      </c>
      <c r="O19" s="148">
        <f t="shared" si="1"/>
        <v>-50.979753085013492</v>
      </c>
      <c r="P19" s="149">
        <f t="shared" si="2"/>
        <v>-0.59557119742453046</v>
      </c>
      <c r="Q19" s="150">
        <f t="shared" si="3"/>
        <v>-1.6826349609707846E-3</v>
      </c>
      <c r="R19" s="149">
        <f t="shared" si="4"/>
        <v>-0.62335975742034</v>
      </c>
      <c r="S19" s="150">
        <f t="shared" si="5"/>
        <v>-5.7500030517578153</v>
      </c>
      <c r="T19" s="149">
        <f t="shared" si="6"/>
        <v>-6.8411693551242103E-2</v>
      </c>
      <c r="U19" s="150">
        <f t="shared" si="7"/>
        <v>-2.6249731391521249E-6</v>
      </c>
      <c r="V19" s="149">
        <f t="shared" si="8"/>
        <v>-0.87499101543486102</v>
      </c>
      <c r="W19" s="151">
        <f t="shared" si="9"/>
        <v>104</v>
      </c>
      <c r="X19" s="152">
        <f t="shared" si="10"/>
        <v>42.818754760483799</v>
      </c>
      <c r="Y19" s="151">
        <f t="shared" si="11"/>
        <v>93</v>
      </c>
      <c r="Z19" s="153">
        <f t="shared" si="12"/>
        <v>69.235002071538943</v>
      </c>
      <c r="AA19" s="154">
        <v>-21</v>
      </c>
      <c r="AB19" s="155">
        <f t="shared" si="13"/>
        <v>-21</v>
      </c>
      <c r="AC19" s="155">
        <f t="shared" si="14"/>
        <v>-32</v>
      </c>
      <c r="AD19" s="156">
        <v>-50.979757561688821</v>
      </c>
      <c r="AE19" s="156">
        <v>-8.2004196852955857</v>
      </c>
      <c r="AF19" s="156">
        <v>-34.586466210212912</v>
      </c>
      <c r="AH19" s="245" t="str">
        <f>VLOOKUP($A19,'Country characteristics'!$A:$CQ,28,0)</f>
        <v>East Asia &amp; Pacific</v>
      </c>
      <c r="AI19" s="245" t="str">
        <f>VLOOKUP($A19,'Country characteristics'!$A:$CQ,87,0)</f>
        <v>Asia</v>
      </c>
      <c r="AJ19" s="245">
        <f>VLOOKUP($A19,'Country characteristics'!$A:$CQ,92,0)</f>
        <v>0</v>
      </c>
      <c r="AK19" s="245">
        <f>VLOOKUP($A19,'Country characteristics'!$A:$CQ,91,0)</f>
        <v>0</v>
      </c>
      <c r="AL19" s="245">
        <f>VLOOKUP($A19,'Country characteristics'!$A:$CQ,88,0)</f>
        <v>0</v>
      </c>
      <c r="AM19" s="245">
        <f>VLOOKUP($A19,'Country characteristics'!$A:$CQ,93,0)</f>
        <v>0</v>
      </c>
      <c r="AN19" s="245">
        <f>VLOOKUP($A19,'Country characteristics'!$A:$CQ,89,0)</f>
        <v>0</v>
      </c>
      <c r="AO19" s="245">
        <f>VLOOKUP($A19,'Country characteristics'!$A:$CQ,90,0)</f>
        <v>0</v>
      </c>
      <c r="AP19" s="245">
        <f>VLOOKUP($A19,'Country characteristics'!$A:$CQ,94,0)</f>
        <v>0</v>
      </c>
      <c r="AQ19" s="245">
        <f>VLOOKUP($A19,'Country characteristics'!$A:$CQ,95,0)</f>
        <v>0</v>
      </c>
      <c r="AR19" s="245">
        <f>VLOOKUP($A19,'Country characteristics'!$A:$CR,96,0)</f>
        <v>1</v>
      </c>
    </row>
    <row r="20" spans="1:44">
      <c r="A20" s="140" t="str">
        <f>VLOOKUP(D20,'Country characteristics'!AK:BP,31,0)</f>
        <v>Bulgaria</v>
      </c>
      <c r="B20" s="161" t="s">
        <v>354</v>
      </c>
      <c r="C20" s="161" t="s">
        <v>355</v>
      </c>
      <c r="D20" s="141">
        <v>89</v>
      </c>
      <c r="E20" s="142">
        <f>VLOOKUP(A20,'Country characteristics'!A:BM,38,0)</f>
        <v>91.382118225097656</v>
      </c>
      <c r="F20" s="143">
        <f>VLOOKUP(A20,'Country characteristics'!A:BM,39,0)</f>
        <v>2.8816999401897192E-3</v>
      </c>
      <c r="G20" s="142">
        <f>VLOOKUP(A20,'Country characteristics'!A:BM,40,0)</f>
        <v>54.174999237060547</v>
      </c>
      <c r="H20" s="143">
        <f>VLOOKUP(A20,'Country characteristics'!A:BM,65,0)</f>
        <v>1.8980000459123403E-4</v>
      </c>
      <c r="I20" s="144">
        <f>VLOOKUP(A20,'FSI2020 Results'!B:L,11,0)</f>
        <v>115</v>
      </c>
      <c r="J20" s="145">
        <f>VLOOKUP(A20,'FSI2020 Results'!B:H,4,0)</f>
        <v>57.526008890312617</v>
      </c>
      <c r="K20" s="146">
        <f>VLOOKUP(A20,'FSI2020 Results'!B:H,5,0)</f>
        <v>1.6894136258019841E-3</v>
      </c>
      <c r="L20" s="145">
        <f>VLOOKUP(A20,'FSI2020 Results'!B:H,6,0)</f>
        <v>49.45</v>
      </c>
      <c r="M20" s="146">
        <f>VLOOKUP(A20,'FSI2020 Results'!B:H,7,0)</f>
        <v>1.0767033611016759E-4</v>
      </c>
      <c r="N20" s="147">
        <f t="shared" si="0"/>
        <v>-26</v>
      </c>
      <c r="O20" s="148">
        <f t="shared" si="1"/>
        <v>-33.856109334785039</v>
      </c>
      <c r="P20" s="149">
        <f t="shared" si="2"/>
        <v>-0.37048943483000396</v>
      </c>
      <c r="Q20" s="150">
        <f t="shared" si="3"/>
        <v>-1.1922863143877351E-3</v>
      </c>
      <c r="R20" s="149">
        <f t="shared" si="4"/>
        <v>-0.41374408825827991</v>
      </c>
      <c r="S20" s="150">
        <f t="shared" si="5"/>
        <v>-4.724999237060544</v>
      </c>
      <c r="T20" s="149">
        <f t="shared" si="6"/>
        <v>-8.7217338322142957E-2</v>
      </c>
      <c r="U20" s="150">
        <f t="shared" si="7"/>
        <v>-8.212966848106644E-5</v>
      </c>
      <c r="V20" s="149">
        <f t="shared" si="8"/>
        <v>-0.43271689406934621</v>
      </c>
      <c r="W20" s="151">
        <f t="shared" si="9"/>
        <v>95</v>
      </c>
      <c r="X20" s="152">
        <f t="shared" si="10"/>
        <v>75.641842316554602</v>
      </c>
      <c r="Y20" s="151">
        <f t="shared" si="11"/>
        <v>92</v>
      </c>
      <c r="Z20" s="153">
        <f t="shared" si="12"/>
        <v>69.491383908911843</v>
      </c>
      <c r="AA20" s="154">
        <v>-21</v>
      </c>
      <c r="AB20" s="155">
        <f t="shared" si="13"/>
        <v>-20</v>
      </c>
      <c r="AC20" s="155">
        <f t="shared" si="14"/>
        <v>-23</v>
      </c>
      <c r="AD20" s="156">
        <v>-33.856111257617144</v>
      </c>
      <c r="AE20" s="156">
        <v>-18.11583662198116</v>
      </c>
      <c r="AF20" s="156">
        <v>-11.970559053561345</v>
      </c>
      <c r="AH20" s="245" t="str">
        <f>VLOOKUP($A20,'Country characteristics'!$A:$CQ,28,0)</f>
        <v>Europe &amp; Central Asia</v>
      </c>
      <c r="AI20" s="245" t="str">
        <f>VLOOKUP($A20,'Country characteristics'!$A:$CQ,87,0)</f>
        <v>Europe</v>
      </c>
      <c r="AJ20" s="245">
        <f>VLOOKUP($A20,'Country characteristics'!$A:$CQ,92,0)</f>
        <v>0</v>
      </c>
      <c r="AK20" s="245">
        <f>VLOOKUP($A20,'Country characteristics'!$A:$CQ,91,0)</f>
        <v>1</v>
      </c>
      <c r="AL20" s="245">
        <f>VLOOKUP($A20,'Country characteristics'!$A:$CQ,88,0)</f>
        <v>0</v>
      </c>
      <c r="AM20" s="245">
        <f>VLOOKUP($A20,'Country characteristics'!$A:$CQ,93,0)</f>
        <v>0</v>
      </c>
      <c r="AN20" s="245">
        <f>VLOOKUP($A20,'Country characteristics'!$A:$CQ,89,0)</f>
        <v>0</v>
      </c>
      <c r="AO20" s="245">
        <f>VLOOKUP($A20,'Country characteristics'!$A:$CQ,90,0)</f>
        <v>0</v>
      </c>
      <c r="AP20" s="245">
        <f>VLOOKUP($A20,'Country characteristics'!$A:$CQ,94,0)</f>
        <v>0</v>
      </c>
      <c r="AQ20" s="245">
        <f>VLOOKUP($A20,'Country characteristics'!$A:$CQ,95,0)</f>
        <v>0</v>
      </c>
      <c r="AR20" s="245">
        <f>VLOOKUP($A20,'Country characteristics'!$A:$CR,96,0)</f>
        <v>0</v>
      </c>
    </row>
    <row r="21" spans="1:44">
      <c r="A21" s="140" t="str">
        <f>VLOOKUP(D21,'Country characteristics'!AK:BP,31,0)</f>
        <v>Canada</v>
      </c>
      <c r="B21" s="161" t="s">
        <v>66</v>
      </c>
      <c r="C21" s="161" t="s">
        <v>67</v>
      </c>
      <c r="D21" s="141">
        <v>21</v>
      </c>
      <c r="E21" s="142">
        <f>VLOOKUP(A21,'Country characteristics'!A:BM,38,0)</f>
        <v>425.83990478515625</v>
      </c>
      <c r="F21" s="143">
        <f>VLOOKUP(A21,'Country characteristics'!A:BM,39,0)</f>
        <v>1.3428900390863419E-2</v>
      </c>
      <c r="G21" s="142">
        <f>VLOOKUP(A21,'Country characteristics'!A:BM,40,0)</f>
        <v>54.75</v>
      </c>
      <c r="H21" s="143">
        <f>VLOOKUP(A21,'Country characteristics'!A:BM,65,0)</f>
        <v>1.7469599843025208E-2</v>
      </c>
      <c r="I21" s="144">
        <f>VLOOKUP(A21,'FSI2020 Results'!B:L,11,0)</f>
        <v>19</v>
      </c>
      <c r="J21" s="145">
        <f>VLOOKUP(A21,'FSI2020 Results'!B:H,4,0)</f>
        <v>438.37637350513234</v>
      </c>
      <c r="K21" s="146">
        <f>VLOOKUP(A21,'FSI2020 Results'!B:H,5,0)</f>
        <v>1.2874159583039444E-2</v>
      </c>
      <c r="L21" s="145">
        <f>VLOOKUP(A21,'FSI2020 Results'!B:H,6,0)</f>
        <v>55.837499999999999</v>
      </c>
      <c r="M21" s="146">
        <f>VLOOKUP(A21,'FSI2020 Results'!B:H,7,0)</f>
        <v>1.596642662531194E-2</v>
      </c>
      <c r="N21" s="147">
        <f t="shared" si="0"/>
        <v>2</v>
      </c>
      <c r="O21" s="148">
        <f t="shared" si="1"/>
        <v>12.536468719976085</v>
      </c>
      <c r="P21" s="149">
        <f t="shared" si="2"/>
        <v>2.9439393957926496E-2</v>
      </c>
      <c r="Q21" s="150">
        <f t="shared" si="3"/>
        <v>-5.5474080782397413E-4</v>
      </c>
      <c r="R21" s="149">
        <f t="shared" si="4"/>
        <v>-4.1309473722911938E-2</v>
      </c>
      <c r="S21" s="150">
        <f t="shared" si="5"/>
        <v>1.0874999999999986</v>
      </c>
      <c r="T21" s="149">
        <f t="shared" si="6"/>
        <v>1.9863013698630194E-2</v>
      </c>
      <c r="U21" s="150">
        <f t="shared" si="7"/>
        <v>-1.5031732177132676E-3</v>
      </c>
      <c r="V21" s="149">
        <f t="shared" si="8"/>
        <v>-8.6045085818803879E-2</v>
      </c>
      <c r="W21" s="151">
        <f t="shared" si="9"/>
        <v>22</v>
      </c>
      <c r="X21" s="152">
        <f t="shared" si="10"/>
        <v>413.25832747778259</v>
      </c>
      <c r="Y21" s="151">
        <f t="shared" si="11"/>
        <v>17</v>
      </c>
      <c r="Z21" s="153">
        <f t="shared" si="12"/>
        <v>451.72301224399229</v>
      </c>
      <c r="AA21" s="154">
        <v>0</v>
      </c>
      <c r="AB21" s="155">
        <f t="shared" si="13"/>
        <v>3</v>
      </c>
      <c r="AC21" s="155">
        <f t="shared" si="14"/>
        <v>-2</v>
      </c>
      <c r="AD21" s="156">
        <v>8.4275889083492643</v>
      </c>
      <c r="AE21" s="156">
        <v>21.009211546424069</v>
      </c>
      <c r="AF21" s="156">
        <v>-13.22124670376337</v>
      </c>
      <c r="AH21" s="245" t="str">
        <f>VLOOKUP($A21,'Country characteristics'!$A:$CQ,28,0)</f>
        <v>North America</v>
      </c>
      <c r="AI21" s="245" t="str">
        <f>VLOOKUP($A21,'Country characteristics'!$A:$CQ,87,0)</f>
        <v>North America</v>
      </c>
      <c r="AJ21" s="245">
        <f>VLOOKUP($A21,'Country characteristics'!$A:$CQ,92,0)</f>
        <v>1</v>
      </c>
      <c r="AK21" s="245">
        <f>VLOOKUP($A21,'Country characteristics'!$A:$CQ,91,0)</f>
        <v>0</v>
      </c>
      <c r="AL21" s="245">
        <f>VLOOKUP($A21,'Country characteristics'!$A:$CQ,88,0)</f>
        <v>1</v>
      </c>
      <c r="AM21" s="245">
        <f>VLOOKUP($A21,'Country characteristics'!$A:$CQ,93,0)</f>
        <v>1</v>
      </c>
      <c r="AN21" s="245">
        <f>VLOOKUP($A21,'Country characteristics'!$A:$CQ,89,0)</f>
        <v>0</v>
      </c>
      <c r="AO21" s="245">
        <f>VLOOKUP($A21,'Country characteristics'!$A:$CQ,90,0)</f>
        <v>0</v>
      </c>
      <c r="AP21" s="245">
        <f>VLOOKUP($A21,'Country characteristics'!$A:$CQ,94,0)</f>
        <v>0</v>
      </c>
      <c r="AQ21" s="245">
        <f>VLOOKUP($A21,'Country characteristics'!$A:$CQ,95,0)</f>
        <v>0</v>
      </c>
      <c r="AR21" s="245">
        <f>VLOOKUP($A21,'Country characteristics'!$A:$CR,96,0)</f>
        <v>0</v>
      </c>
    </row>
    <row r="22" spans="1:44">
      <c r="A22" s="140" t="str">
        <f>VLOOKUP(D22,'Country characteristics'!AK:BP,31,0)</f>
        <v>Cayman Islands</v>
      </c>
      <c r="B22" s="161" t="s">
        <v>12</v>
      </c>
      <c r="C22" s="161" t="s">
        <v>13</v>
      </c>
      <c r="D22" s="141">
        <v>3</v>
      </c>
      <c r="E22" s="142">
        <f>VLOOKUP(A22,'Country characteristics'!A:BM,38,0)</f>
        <v>1267.6820068359375</v>
      </c>
      <c r="F22" s="143">
        <f>VLOOKUP(A22,'Country characteristics'!A:BM,39,0)</f>
        <v>3.9976499974727631E-2</v>
      </c>
      <c r="G22" s="142">
        <f>VLOOKUP(A22,'Country characteristics'!A:BM,40,0)</f>
        <v>72.275001525878906</v>
      </c>
      <c r="H22" s="143">
        <f>VLOOKUP(A22,'Country characteristics'!A:BM,65,0)</f>
        <v>3.7856299430131912E-2</v>
      </c>
      <c r="I22" s="144">
        <f>VLOOKUP(A22,'FSI2020 Results'!B:L,11,0)</f>
        <v>1</v>
      </c>
      <c r="J22" s="145">
        <f>VLOOKUP(A22,'FSI2020 Results'!B:H,4,0)</f>
        <v>1575.1874665676469</v>
      </c>
      <c r="K22" s="146">
        <f>VLOOKUP(A22,'FSI2020 Results'!B:H,5,0)</f>
        <v>4.6259826129881693E-2</v>
      </c>
      <c r="L22" s="145">
        <f>VLOOKUP(A22,'FSI2020 Results'!B:H,6,0)</f>
        <v>76.075000000000003</v>
      </c>
      <c r="M22" s="146">
        <f>VLOOKUP(A22,'FSI2020 Results'!B:H,7,0)</f>
        <v>4.5795108614446606E-2</v>
      </c>
      <c r="N22" s="147">
        <f t="shared" si="0"/>
        <v>2</v>
      </c>
      <c r="O22" s="148">
        <f t="shared" si="1"/>
        <v>307.50545973170938</v>
      </c>
      <c r="P22" s="149">
        <f t="shared" si="2"/>
        <v>0.24257302546971182</v>
      </c>
      <c r="Q22" s="150">
        <f t="shared" si="3"/>
        <v>6.283326155154062E-3</v>
      </c>
      <c r="R22" s="149">
        <f t="shared" si="4"/>
        <v>0.15717549458122293</v>
      </c>
      <c r="S22" s="150">
        <f t="shared" si="5"/>
        <v>3.7999984741210966</v>
      </c>
      <c r="T22" s="149">
        <f t="shared" si="6"/>
        <v>5.2576940766448255E-2</v>
      </c>
      <c r="U22" s="150">
        <f t="shared" si="7"/>
        <v>7.9388091843146935E-3</v>
      </c>
      <c r="V22" s="149">
        <f t="shared" si="8"/>
        <v>0.20970906569900372</v>
      </c>
      <c r="W22" s="151">
        <f t="shared" si="9"/>
        <v>2</v>
      </c>
      <c r="X22" s="152">
        <f t="shared" si="10"/>
        <v>1350.736678346683</v>
      </c>
      <c r="Y22" s="151">
        <f t="shared" si="11"/>
        <v>2</v>
      </c>
      <c r="Z22" s="153">
        <f t="shared" si="12"/>
        <v>1478.3318571457264</v>
      </c>
      <c r="AA22" s="154">
        <v>0</v>
      </c>
      <c r="AB22" s="155">
        <f t="shared" si="13"/>
        <v>1</v>
      </c>
      <c r="AC22" s="155">
        <f t="shared" si="14"/>
        <v>1</v>
      </c>
      <c r="AD22" s="156">
        <v>318.4006569258695</v>
      </c>
      <c r="AE22" s="156">
        <v>235.34640077031736</v>
      </c>
      <c r="AF22" s="156">
        <v>97.525264314463584</v>
      </c>
      <c r="AG22" s="121" t="s">
        <v>840</v>
      </c>
      <c r="AH22" s="245" t="str">
        <f>VLOOKUP($A22,'Country characteristics'!$A:$CQ,28,0)</f>
        <v>Latin America &amp; Caribbean</v>
      </c>
      <c r="AI22" s="245" t="str">
        <f>VLOOKUP($A22,'Country characteristics'!$A:$CQ,87,0)</f>
        <v>Latin America and the Caribbean</v>
      </c>
      <c r="AJ22" s="245">
        <f>VLOOKUP($A22,'Country characteristics'!$A:$CQ,92,0)</f>
        <v>0</v>
      </c>
      <c r="AK22" s="245">
        <f>VLOOKUP($A22,'Country characteristics'!$A:$CQ,91,0)</f>
        <v>0</v>
      </c>
      <c r="AL22" s="245">
        <f>VLOOKUP($A22,'Country characteristics'!$A:$CQ,88,0)</f>
        <v>0</v>
      </c>
      <c r="AM22" s="245">
        <f>VLOOKUP($A22,'Country characteristics'!$A:$CQ,93,0)</f>
        <v>0</v>
      </c>
      <c r="AN22" s="245">
        <f>VLOOKUP($A22,'Country characteristics'!$A:$CQ,89,0)</f>
        <v>0</v>
      </c>
      <c r="AO22" s="245">
        <f>VLOOKUP($A22,'Country characteristics'!$A:$CQ,90,0)</f>
        <v>0</v>
      </c>
      <c r="AP22" s="245">
        <f>VLOOKUP($A22,'Country characteristics'!$A:$CQ,94,0)</f>
        <v>0</v>
      </c>
      <c r="AQ22" s="245">
        <f>VLOOKUP($A22,'Country characteristics'!$A:$CQ,95,0)</f>
        <v>1</v>
      </c>
      <c r="AR22" s="245">
        <f>VLOOKUP($A22,'Country characteristics'!$A:$CR,96,0)</f>
        <v>0</v>
      </c>
    </row>
    <row r="23" spans="1:44">
      <c r="A23" s="140" t="str">
        <f>VLOOKUP(D23,'Country characteristics'!AK:BP,31,0)</f>
        <v>Chile</v>
      </c>
      <c r="B23" s="161" t="s">
        <v>255</v>
      </c>
      <c r="C23" s="161" t="s">
        <v>256</v>
      </c>
      <c r="D23" s="141">
        <v>60</v>
      </c>
      <c r="E23" s="142">
        <f>VLOOKUP(A23,'Country characteristics'!A:BM,38,0)</f>
        <v>168.6416015625</v>
      </c>
      <c r="F23" s="143">
        <f>VLOOKUP(A23,'Country characteristics'!A:BM,39,0)</f>
        <v>5.3181000985205173E-3</v>
      </c>
      <c r="G23" s="142">
        <f>VLOOKUP(A23,'Country characteristics'!A:BM,40,0)</f>
        <v>61.599998474121094</v>
      </c>
      <c r="H23" s="143">
        <f>VLOOKUP(A23,'Country characteristics'!A:BM,65,0)</f>
        <v>3.7560000782832503E-4</v>
      </c>
      <c r="I23" s="144">
        <f>VLOOKUP(A23,'FSI2020 Results'!B:L,11,0)</f>
        <v>82</v>
      </c>
      <c r="J23" s="145">
        <f>VLOOKUP(A23,'FSI2020 Results'!B:H,4,0)</f>
        <v>135.12468445806098</v>
      </c>
      <c r="K23" s="146">
        <f>VLOOKUP(A23,'FSI2020 Results'!B:H,5,0)</f>
        <v>3.9683177663327246E-3</v>
      </c>
      <c r="L23" s="145">
        <f>VLOOKUP(A23,'FSI2020 Results'!B:H,6,0)</f>
        <v>55.787500000000001</v>
      </c>
      <c r="M23" s="146">
        <f>VLOOKUP(A23,'FSI2020 Results'!B:H,7,0)</f>
        <v>4.7138089838292115E-4</v>
      </c>
      <c r="N23" s="147">
        <f t="shared" si="0"/>
        <v>-22</v>
      </c>
      <c r="O23" s="148">
        <f t="shared" si="1"/>
        <v>-33.516917104439017</v>
      </c>
      <c r="P23" s="149">
        <f t="shared" si="2"/>
        <v>-0.19874643500712585</v>
      </c>
      <c r="Q23" s="150">
        <f t="shared" si="3"/>
        <v>-1.3497823321877928E-3</v>
      </c>
      <c r="R23" s="149">
        <f t="shared" si="4"/>
        <v>-0.25380912490972085</v>
      </c>
      <c r="S23" s="150">
        <f t="shared" si="5"/>
        <v>-5.8124984741210923</v>
      </c>
      <c r="T23" s="149">
        <f t="shared" si="6"/>
        <v>-9.4358743800342704E-2</v>
      </c>
      <c r="U23" s="150">
        <f t="shared" si="7"/>
        <v>9.5780890554596112E-5</v>
      </c>
      <c r="V23" s="149">
        <f t="shared" si="8"/>
        <v>0.2550076905173404</v>
      </c>
      <c r="W23" s="151">
        <f t="shared" si="9"/>
        <v>58</v>
      </c>
      <c r="X23" s="152">
        <f t="shared" si="10"/>
        <v>181.9139891366693</v>
      </c>
      <c r="Y23" s="151">
        <f t="shared" si="11"/>
        <v>68</v>
      </c>
      <c r="Z23" s="153">
        <f t="shared" si="12"/>
        <v>125.27158251575483</v>
      </c>
      <c r="AA23" s="154">
        <v>-13</v>
      </c>
      <c r="AB23" s="155">
        <f t="shared" si="13"/>
        <v>-24</v>
      </c>
      <c r="AC23" s="155">
        <f t="shared" si="14"/>
        <v>-14</v>
      </c>
      <c r="AD23" s="156">
        <v>-33.51694415926454</v>
      </c>
      <c r="AE23" s="156">
        <v>-46.789318196992383</v>
      </c>
      <c r="AF23" s="156">
        <v>9.8586437969673142</v>
      </c>
      <c r="AH23" s="245" t="str">
        <f>VLOOKUP($A23,'Country characteristics'!$A:$CQ,28,0)</f>
        <v>Latin America &amp; Caribbean</v>
      </c>
      <c r="AI23" s="245" t="str">
        <f>VLOOKUP($A23,'Country characteristics'!$A:$CQ,87,0)</f>
        <v>Latin America and the Caribbean</v>
      </c>
      <c r="AJ23" s="245">
        <f>VLOOKUP($A23,'Country characteristics'!$A:$CQ,92,0)</f>
        <v>1</v>
      </c>
      <c r="AK23" s="245">
        <f>VLOOKUP($A23,'Country characteristics'!$A:$CQ,91,0)</f>
        <v>0</v>
      </c>
      <c r="AL23" s="245">
        <f>VLOOKUP($A23,'Country characteristics'!$A:$CQ,88,0)</f>
        <v>0</v>
      </c>
      <c r="AM23" s="245">
        <f>VLOOKUP($A23,'Country characteristics'!$A:$CQ,93,0)</f>
        <v>0</v>
      </c>
      <c r="AN23" s="245">
        <f>VLOOKUP($A23,'Country characteristics'!$A:$CQ,89,0)</f>
        <v>0</v>
      </c>
      <c r="AO23" s="245">
        <f>VLOOKUP($A23,'Country characteristics'!$A:$CQ,90,0)</f>
        <v>1</v>
      </c>
      <c r="AP23" s="245">
        <f>VLOOKUP($A23,'Country characteristics'!$A:$CQ,94,0)</f>
        <v>1</v>
      </c>
      <c r="AQ23" s="245">
        <f>VLOOKUP($A23,'Country characteristics'!$A:$CQ,95,0)</f>
        <v>0</v>
      </c>
      <c r="AR23" s="245">
        <f>VLOOKUP($A23,'Country characteristics'!$A:$CR,96,0)</f>
        <v>0</v>
      </c>
    </row>
    <row r="24" spans="1:44">
      <c r="A24" s="140" t="str">
        <f>VLOOKUP(D24,'Country characteristics'!AK:BP,31,0)</f>
        <v>China</v>
      </c>
      <c r="B24" s="161" t="s">
        <v>84</v>
      </c>
      <c r="C24" s="161" t="s">
        <v>85</v>
      </c>
      <c r="D24" s="141">
        <v>28</v>
      </c>
      <c r="E24" s="142">
        <f>VLOOKUP(A24,'Country characteristics'!A:BM,38,0)</f>
        <v>372.57769775390625</v>
      </c>
      <c r="F24" s="143">
        <f>VLOOKUP(A24,'Country characteristics'!A:BM,39,0)</f>
        <v>1.1749300174415112E-2</v>
      </c>
      <c r="G24" s="142">
        <f>VLOOKUP(A24,'Country characteristics'!A:BM,40,0)</f>
        <v>60.075000762939453</v>
      </c>
      <c r="H24" s="143">
        <f>VLOOKUP(A24,'Country characteristics'!A:BM,65,0)</f>
        <v>5.0746998749673367E-3</v>
      </c>
      <c r="I24" s="144">
        <f>VLOOKUP(A24,'FSI2020 Results'!B:L,11,0)</f>
        <v>25</v>
      </c>
      <c r="J24" s="145">
        <f>VLOOKUP(A24,'FSI2020 Results'!B:H,4,0)</f>
        <v>397.24781335609356</v>
      </c>
      <c r="K24" s="146">
        <f>VLOOKUP(A24,'FSI2020 Results'!B:H,5,0)</f>
        <v>1.1666303323484064E-2</v>
      </c>
      <c r="L24" s="145">
        <f>VLOOKUP(A24,'FSI2020 Results'!B:H,6,0)</f>
        <v>59.85</v>
      </c>
      <c r="M24" s="146">
        <f>VLOOKUP(A24,'FSI2020 Results'!B:H,7,0)</f>
        <v>6.3621975968002117E-3</v>
      </c>
      <c r="N24" s="147">
        <f t="shared" si="0"/>
        <v>3</v>
      </c>
      <c r="O24" s="148">
        <f t="shared" si="1"/>
        <v>24.670115602187309</v>
      </c>
      <c r="P24" s="149">
        <f t="shared" si="2"/>
        <v>6.6214686898629971E-2</v>
      </c>
      <c r="Q24" s="150">
        <f t="shared" si="3"/>
        <v>-8.2996850931047958E-5</v>
      </c>
      <c r="R24" s="149">
        <f t="shared" si="4"/>
        <v>-7.0639825095096809E-3</v>
      </c>
      <c r="S24" s="150">
        <f t="shared" si="5"/>
        <v>-0.2250007629394517</v>
      </c>
      <c r="T24" s="149">
        <f t="shared" si="6"/>
        <v>-3.7453310042778742E-3</v>
      </c>
      <c r="U24" s="150">
        <f t="shared" si="7"/>
        <v>1.287497721832875E-3</v>
      </c>
      <c r="V24" s="149">
        <f t="shared" si="8"/>
        <v>0.25370913621589541</v>
      </c>
      <c r="W24" s="151">
        <f t="shared" si="9"/>
        <v>25</v>
      </c>
      <c r="X24" s="152">
        <f t="shared" si="10"/>
        <v>401.74493126719574</v>
      </c>
      <c r="Y24" s="151">
        <f t="shared" si="11"/>
        <v>22</v>
      </c>
      <c r="Z24" s="153">
        <f t="shared" si="12"/>
        <v>368.40816913801427</v>
      </c>
      <c r="AA24" s="154">
        <v>-2</v>
      </c>
      <c r="AB24" s="155">
        <f t="shared" si="13"/>
        <v>0</v>
      </c>
      <c r="AC24" s="155">
        <f t="shared" si="14"/>
        <v>-3</v>
      </c>
      <c r="AD24" s="156">
        <v>24.670153424090074</v>
      </c>
      <c r="AE24" s="156">
        <v>-4.497102604877</v>
      </c>
      <c r="AF24" s="156">
        <v>28.840759941887995</v>
      </c>
      <c r="AH24" s="245" t="str">
        <f>VLOOKUP($A24,'Country characteristics'!$A:$CQ,28,0)</f>
        <v>East Asia &amp; Pacific</v>
      </c>
      <c r="AI24" s="245" t="str">
        <f>VLOOKUP($A24,'Country characteristics'!$A:$CQ,87,0)</f>
        <v>Asia</v>
      </c>
      <c r="AJ24" s="245">
        <f>VLOOKUP($A24,'Country characteristics'!$A:$CQ,92,0)</f>
        <v>0</v>
      </c>
      <c r="AK24" s="245">
        <f>VLOOKUP($A24,'Country characteristics'!$A:$CQ,91,0)</f>
        <v>0</v>
      </c>
      <c r="AL24" s="245">
        <f>VLOOKUP($A24,'Country characteristics'!$A:$CQ,88,0)</f>
        <v>0</v>
      </c>
      <c r="AM24" s="245">
        <f>VLOOKUP($A24,'Country characteristics'!$A:$CQ,93,0)</f>
        <v>1</v>
      </c>
      <c r="AN24" s="245">
        <f>VLOOKUP($A24,'Country characteristics'!$A:$CQ,89,0)</f>
        <v>1</v>
      </c>
      <c r="AO24" s="245">
        <f>VLOOKUP($A24,'Country characteristics'!$A:$CQ,90,0)</f>
        <v>0</v>
      </c>
      <c r="AP24" s="245">
        <f>VLOOKUP($A24,'Country characteristics'!$A:$CQ,94,0)</f>
        <v>0</v>
      </c>
      <c r="AQ24" s="245">
        <f>VLOOKUP($A24,'Country characteristics'!$A:$CQ,95,0)</f>
        <v>0</v>
      </c>
      <c r="AR24" s="245">
        <f>VLOOKUP($A24,'Country characteristics'!$A:$CR,96,0)</f>
        <v>0</v>
      </c>
    </row>
    <row r="25" spans="1:44">
      <c r="A25" s="140" t="str">
        <f>VLOOKUP(D25,'Country characteristics'!AK:BP,31,0)</f>
        <v>Cook Islands</v>
      </c>
      <c r="B25" s="161" t="s">
        <v>408</v>
      </c>
      <c r="C25" s="161" t="s">
        <v>409</v>
      </c>
      <c r="D25" s="141">
        <v>100</v>
      </c>
      <c r="E25" s="142">
        <f>VLOOKUP(A25,'Country characteristics'!A:BM,38,0)</f>
        <v>44.973228454589844</v>
      </c>
      <c r="F25" s="143">
        <f>VLOOKUP(A25,'Country characteristics'!A:BM,39,0)</f>
        <v>1.4181999722495675E-3</v>
      </c>
      <c r="G25" s="142">
        <f>VLOOKUP(A25,'Country characteristics'!A:BM,40,0)</f>
        <v>74.574996948242188</v>
      </c>
      <c r="H25" s="143">
        <f>VLOOKUP(A25,'Country characteristics'!A:BM,65,0)</f>
        <v>1.2799999922208372E-6</v>
      </c>
      <c r="I25" s="144">
        <f>VLOOKUP(A25,'FSI2020 Results'!B:L,11,0)</f>
        <v>133</v>
      </c>
      <c r="J25" s="145">
        <f>VLOOKUP(A25,'FSI2020 Results'!B:H,4,0)</f>
        <v>12.089683732212634</v>
      </c>
      <c r="K25" s="146">
        <f>VLOOKUP(A25,'FSI2020 Results'!B:H,5,0)</f>
        <v>3.5504768752132383E-4</v>
      </c>
      <c r="L25" s="145">
        <f>VLOOKUP(A25,'FSI2020 Results'!B:H,6,0)</f>
        <v>70.3</v>
      </c>
      <c r="M25" s="146">
        <f>VLOOKUP(A25,'FSI2020 Results'!B:H,7,0)</f>
        <v>4.2135377987670543E-8</v>
      </c>
      <c r="N25" s="147">
        <f t="shared" si="0"/>
        <v>-33</v>
      </c>
      <c r="O25" s="148">
        <f t="shared" si="1"/>
        <v>-32.883544722377209</v>
      </c>
      <c r="P25" s="149">
        <f t="shared" si="2"/>
        <v>-0.73118043450183312</v>
      </c>
      <c r="Q25" s="150">
        <f t="shared" si="3"/>
        <v>-1.0631522847282437E-3</v>
      </c>
      <c r="R25" s="149">
        <f t="shared" si="4"/>
        <v>-0.74964906609175674</v>
      </c>
      <c r="S25" s="150">
        <f t="shared" si="5"/>
        <v>-4.2749969482421903</v>
      </c>
      <c r="T25" s="149">
        <f t="shared" si="6"/>
        <v>-5.7324802188181034E-2</v>
      </c>
      <c r="U25" s="150">
        <f t="shared" si="7"/>
        <v>-1.2378646142331666E-6</v>
      </c>
      <c r="V25" s="149">
        <f t="shared" si="8"/>
        <v>-0.96708173574707257</v>
      </c>
      <c r="W25" s="151">
        <f t="shared" si="9"/>
        <v>112</v>
      </c>
      <c r="X25" s="152">
        <f t="shared" si="10"/>
        <v>14.432072354981772</v>
      </c>
      <c r="Y25" s="151">
        <f t="shared" si="11"/>
        <v>100</v>
      </c>
      <c r="Z25" s="153">
        <f t="shared" si="12"/>
        <v>37.722687922119142</v>
      </c>
      <c r="AA25" s="154">
        <v>-21</v>
      </c>
      <c r="AB25" s="155">
        <f t="shared" si="13"/>
        <v>-21</v>
      </c>
      <c r="AC25" s="155">
        <f t="shared" si="14"/>
        <v>-33</v>
      </c>
      <c r="AD25" s="156">
        <v>-32.883542470441583</v>
      </c>
      <c r="AE25" s="156">
        <v>-2.3423903945338314</v>
      </c>
      <c r="AF25" s="156">
        <v>-25.584186040921853</v>
      </c>
      <c r="AH25" s="245" t="str">
        <f>VLOOKUP($A25,'Country characteristics'!$A:$CQ,28,0)</f>
        <v>East Asia &amp; Pacific</v>
      </c>
      <c r="AI25" s="245" t="str">
        <f>VLOOKUP($A25,'Country characteristics'!$A:$CQ,87,0)</f>
        <v>Oceania</v>
      </c>
      <c r="AJ25" s="245">
        <f>VLOOKUP($A25,'Country characteristics'!$A:$CQ,92,0)</f>
        <v>0</v>
      </c>
      <c r="AK25" s="245">
        <f>VLOOKUP($A25,'Country characteristics'!$A:$CQ,91,0)</f>
        <v>0</v>
      </c>
      <c r="AL25" s="245">
        <f>VLOOKUP($A25,'Country characteristics'!$A:$CQ,88,0)</f>
        <v>0</v>
      </c>
      <c r="AM25" s="245">
        <f>VLOOKUP($A25,'Country characteristics'!$A:$CQ,93,0)</f>
        <v>0</v>
      </c>
      <c r="AN25" s="245">
        <f>VLOOKUP($A25,'Country characteristics'!$A:$CQ,89,0)</f>
        <v>0</v>
      </c>
      <c r="AO25" s="245">
        <f>VLOOKUP($A25,'Country characteristics'!$A:$CQ,90,0)</f>
        <v>0</v>
      </c>
      <c r="AP25" s="245">
        <f>VLOOKUP($A25,'Country characteristics'!$A:$CQ,94,0)</f>
        <v>0</v>
      </c>
      <c r="AQ25" s="245">
        <f>VLOOKUP($A25,'Country characteristics'!$A:$CQ,95,0)</f>
        <v>0</v>
      </c>
      <c r="AR25" s="245">
        <f>VLOOKUP($A25,'Country characteristics'!$A:$CR,96,0)</f>
        <v>1</v>
      </c>
    </row>
    <row r="26" spans="1:44">
      <c r="A26" s="140" t="str">
        <f>VLOOKUP(D26,'Country characteristics'!AK:BP,31,0)</f>
        <v>Costa Rica</v>
      </c>
      <c r="B26" s="161" t="s">
        <v>258</v>
      </c>
      <c r="C26" s="161" t="s">
        <v>259</v>
      </c>
      <c r="D26" s="141">
        <v>59</v>
      </c>
      <c r="E26" s="142">
        <f>VLOOKUP(A26,'Country characteristics'!A:BM,38,0)</f>
        <v>168.77799987792969</v>
      </c>
      <c r="F26" s="143">
        <f>VLOOKUP(A26,'Country characteristics'!A:BM,39,0)</f>
        <v>5.322400014847517E-3</v>
      </c>
      <c r="G26" s="142">
        <f>VLOOKUP(A26,'Country characteristics'!A:BM,40,0)</f>
        <v>68.650001525878906</v>
      </c>
      <c r="H26" s="143">
        <f>VLOOKUP(A26,'Country characteristics'!A:BM,65,0)</f>
        <v>1.4200000441633165E-4</v>
      </c>
      <c r="I26" s="144">
        <f>VLOOKUP(A26,'FSI2020 Results'!B:L,11,0)</f>
        <v>83</v>
      </c>
      <c r="J26" s="145">
        <f>VLOOKUP(A26,'FSI2020 Results'!B:H,4,0)</f>
        <v>132.24362730235097</v>
      </c>
      <c r="K26" s="146">
        <f>VLOOKUP(A26,'FSI2020 Results'!B:H,5,0)</f>
        <v>3.8837073907919584E-3</v>
      </c>
      <c r="L26" s="145">
        <f>VLOOKUP(A26,'FSI2020 Results'!B:H,6,0)</f>
        <v>62.325000000000003</v>
      </c>
      <c r="M26" s="146">
        <f>VLOOKUP(A26,'FSI2020 Results'!B:H,7,0)</f>
        <v>1.6299101877111189E-4</v>
      </c>
      <c r="N26" s="147">
        <f t="shared" si="0"/>
        <v>-24</v>
      </c>
      <c r="O26" s="148">
        <f t="shared" si="1"/>
        <v>-36.534372575578715</v>
      </c>
      <c r="P26" s="149">
        <f t="shared" si="2"/>
        <v>-0.21646406878860136</v>
      </c>
      <c r="Q26" s="150">
        <f t="shared" si="3"/>
        <v>-1.4386926240555586E-3</v>
      </c>
      <c r="R26" s="149">
        <f t="shared" si="4"/>
        <v>-0.27030899970730149</v>
      </c>
      <c r="S26" s="150">
        <f t="shared" si="5"/>
        <v>-6.3250015258789034</v>
      </c>
      <c r="T26" s="149">
        <f t="shared" si="6"/>
        <v>-9.2134033289053563E-2</v>
      </c>
      <c r="U26" s="150">
        <f t="shared" si="7"/>
        <v>2.0991014354780239E-5</v>
      </c>
      <c r="V26" s="149">
        <f t="shared" si="8"/>
        <v>0.14782404015450878</v>
      </c>
      <c r="W26" s="151">
        <f t="shared" si="9"/>
        <v>61</v>
      </c>
      <c r="X26" s="152">
        <f t="shared" si="10"/>
        <v>176.72970198395979</v>
      </c>
      <c r="Y26" s="151">
        <f t="shared" si="11"/>
        <v>65</v>
      </c>
      <c r="Z26" s="153">
        <f t="shared" si="12"/>
        <v>126.30377008562463</v>
      </c>
      <c r="AA26" s="154">
        <v>-13</v>
      </c>
      <c r="AB26" s="155">
        <f t="shared" si="13"/>
        <v>-22</v>
      </c>
      <c r="AC26" s="155">
        <f t="shared" si="14"/>
        <v>-18</v>
      </c>
      <c r="AD26" s="156">
        <v>-36.534372910846969</v>
      </c>
      <c r="AE26" s="156">
        <v>-44.486062897074362</v>
      </c>
      <c r="AF26" s="156">
        <v>5.9501056431182775</v>
      </c>
      <c r="AH26" s="245" t="str">
        <f>VLOOKUP($A26,'Country characteristics'!$A:$CQ,28,0)</f>
        <v>Latin America &amp; Caribbean</v>
      </c>
      <c r="AI26" s="245" t="str">
        <f>VLOOKUP($A26,'Country characteristics'!$A:$CQ,87,0)</f>
        <v>Latin America and the Caribbean</v>
      </c>
      <c r="AJ26" s="245">
        <f>VLOOKUP($A26,'Country characteristics'!$A:$CQ,92,0)</f>
        <v>0</v>
      </c>
      <c r="AK26" s="245">
        <f>VLOOKUP($A26,'Country characteristics'!$A:$CQ,91,0)</f>
        <v>0</v>
      </c>
      <c r="AL26" s="245">
        <f>VLOOKUP($A26,'Country characteristics'!$A:$CQ,88,0)</f>
        <v>0</v>
      </c>
      <c r="AM26" s="245">
        <f>VLOOKUP($A26,'Country characteristics'!$A:$CQ,93,0)</f>
        <v>0</v>
      </c>
      <c r="AN26" s="245">
        <f>VLOOKUP($A26,'Country characteristics'!$A:$CQ,89,0)</f>
        <v>0</v>
      </c>
      <c r="AO26" s="245">
        <f>VLOOKUP($A26,'Country characteristics'!$A:$CQ,90,0)</f>
        <v>1</v>
      </c>
      <c r="AP26" s="245">
        <f>VLOOKUP($A26,'Country characteristics'!$A:$CQ,94,0)</f>
        <v>1</v>
      </c>
      <c r="AQ26" s="245">
        <f>VLOOKUP($A26,'Country characteristics'!$A:$CQ,95,0)</f>
        <v>0</v>
      </c>
      <c r="AR26" s="245">
        <f>VLOOKUP($A26,'Country characteristics'!$A:$CR,96,0)</f>
        <v>0</v>
      </c>
    </row>
    <row r="27" spans="1:44">
      <c r="A27" s="140" t="str">
        <f>VLOOKUP(D27,'Country characteristics'!AK:BP,31,0)</f>
        <v>Croatia</v>
      </c>
      <c r="B27" s="161" t="s">
        <v>288</v>
      </c>
      <c r="C27" s="161" t="s">
        <v>289</v>
      </c>
      <c r="D27" s="141">
        <v>79</v>
      </c>
      <c r="E27" s="142">
        <f>VLOOKUP(A27,'Country characteristics'!A:BM,38,0)</f>
        <v>119.36370086669922</v>
      </c>
      <c r="F27" s="143">
        <f>VLOOKUP(A27,'Country characteristics'!A:BM,39,0)</f>
        <v>3.7642000243067741E-3</v>
      </c>
      <c r="G27" s="142">
        <f>VLOOKUP(A27,'Country characteristics'!A:BM,40,0)</f>
        <v>59.275001525878906</v>
      </c>
      <c r="H27" s="143">
        <f>VLOOKUP(A27,'Country characteristics'!A:BM,65,0)</f>
        <v>1.8829999316949397E-4</v>
      </c>
      <c r="I27" s="144">
        <f>VLOOKUP(A27,'FSI2020 Results'!B:L,11,0)</f>
        <v>93</v>
      </c>
      <c r="J27" s="145">
        <f>VLOOKUP(A27,'FSI2020 Results'!B:H,4,0)</f>
        <v>112.33012751732663</v>
      </c>
      <c r="K27" s="146">
        <f>VLOOKUP(A27,'FSI2020 Results'!B:H,5,0)</f>
        <v>3.2988912611283841E-3</v>
      </c>
      <c r="L27" s="145">
        <f>VLOOKUP(A27,'FSI2020 Results'!B:H,6,0)</f>
        <v>55.075000000000003</v>
      </c>
      <c r="M27" s="146">
        <f>VLOOKUP(A27,'FSI2020 Results'!B:H,7,0)</f>
        <v>3.0401723391209348E-4</v>
      </c>
      <c r="N27" s="147">
        <f t="shared" si="0"/>
        <v>-14</v>
      </c>
      <c r="O27" s="148">
        <f t="shared" si="1"/>
        <v>-7.0335733493725883</v>
      </c>
      <c r="P27" s="149">
        <f t="shared" si="2"/>
        <v>-5.8925563620278565E-2</v>
      </c>
      <c r="Q27" s="150">
        <f t="shared" si="3"/>
        <v>-4.6530876317839006E-4</v>
      </c>
      <c r="R27" s="149">
        <f t="shared" si="4"/>
        <v>-0.12361425008600135</v>
      </c>
      <c r="S27" s="150">
        <f t="shared" si="5"/>
        <v>-4.2000015258789034</v>
      </c>
      <c r="T27" s="149">
        <f t="shared" si="6"/>
        <v>-7.085620274586113E-2</v>
      </c>
      <c r="U27" s="150">
        <f t="shared" si="7"/>
        <v>1.1571724074259951E-4</v>
      </c>
      <c r="V27" s="149">
        <f t="shared" si="8"/>
        <v>0.61453661678276994</v>
      </c>
      <c r="W27" s="151">
        <f t="shared" si="9"/>
        <v>75</v>
      </c>
      <c r="X27" s="152">
        <f t="shared" si="10"/>
        <v>140.03850183004499</v>
      </c>
      <c r="Y27" s="151">
        <f t="shared" si="11"/>
        <v>84</v>
      </c>
      <c r="Z27" s="153">
        <f t="shared" si="12"/>
        <v>95.751801185299172</v>
      </c>
      <c r="AA27" s="154">
        <v>-14</v>
      </c>
      <c r="AB27" s="155">
        <f t="shared" si="13"/>
        <v>-18</v>
      </c>
      <c r="AC27" s="155">
        <f t="shared" si="14"/>
        <v>-9</v>
      </c>
      <c r="AD27" s="156">
        <v>-7.0336133122343938</v>
      </c>
      <c r="AE27" s="156">
        <v>-27.708363497914547</v>
      </c>
      <c r="AF27" s="156">
        <v>16.583992785904627</v>
      </c>
      <c r="AH27" s="245" t="str">
        <f>VLOOKUP($A27,'Country characteristics'!$A:$CQ,28,0)</f>
        <v>Europe &amp; Central Asia</v>
      </c>
      <c r="AI27" s="245" t="str">
        <f>VLOOKUP($A27,'Country characteristics'!$A:$CQ,87,0)</f>
        <v>Europe</v>
      </c>
      <c r="AJ27" s="245">
        <f>VLOOKUP($A27,'Country characteristics'!$A:$CQ,92,0)</f>
        <v>0</v>
      </c>
      <c r="AK27" s="245">
        <f>VLOOKUP($A27,'Country characteristics'!$A:$CQ,91,0)</f>
        <v>0</v>
      </c>
      <c r="AL27" s="245">
        <f>VLOOKUP($A27,'Country characteristics'!$A:$CQ,88,0)</f>
        <v>0</v>
      </c>
      <c r="AM27" s="245">
        <f>VLOOKUP($A27,'Country characteristics'!$A:$CQ,93,0)</f>
        <v>0</v>
      </c>
      <c r="AN27" s="245">
        <f>VLOOKUP($A27,'Country characteristics'!$A:$CQ,89,0)</f>
        <v>0</v>
      </c>
      <c r="AO27" s="245">
        <f>VLOOKUP($A27,'Country characteristics'!$A:$CQ,90,0)</f>
        <v>0</v>
      </c>
      <c r="AP27" s="245">
        <f>VLOOKUP($A27,'Country characteristics'!$A:$CQ,94,0)</f>
        <v>0</v>
      </c>
      <c r="AQ27" s="245">
        <f>VLOOKUP($A27,'Country characteristics'!$A:$CQ,95,0)</f>
        <v>0</v>
      </c>
      <c r="AR27" s="245">
        <f>VLOOKUP($A27,'Country characteristics'!$A:$CR,96,0)</f>
        <v>0</v>
      </c>
    </row>
    <row r="28" spans="1:44">
      <c r="A28" s="140" t="str">
        <f>VLOOKUP(D28,'Country characteristics'!AK:BP,31,0)</f>
        <v>Curacao</v>
      </c>
      <c r="B28" s="161" t="s">
        <v>297</v>
      </c>
      <c r="C28" s="161" t="s">
        <v>298</v>
      </c>
      <c r="D28" s="141">
        <v>84</v>
      </c>
      <c r="E28" s="142">
        <f>VLOOKUP(A28,'Country characteristics'!A:BM,38,0)</f>
        <v>105.65799713134766</v>
      </c>
      <c r="F28" s="143">
        <f>VLOOKUP(A28,'Country characteristics'!A:BM,39,0)</f>
        <v>3.3319001086056232E-3</v>
      </c>
      <c r="G28" s="142">
        <f>VLOOKUP(A28,'Country characteristics'!A:BM,40,0)</f>
        <v>74.800003051757813</v>
      </c>
      <c r="H28" s="143">
        <f>VLOOKUP(A28,'Country characteristics'!A:BM,65,0)</f>
        <v>1.610000072105322E-5</v>
      </c>
      <c r="I28" s="144">
        <f>VLOOKUP(A28,'FSI2020 Results'!B:L,11,0)</f>
        <v>96</v>
      </c>
      <c r="J28" s="145">
        <f>VLOOKUP(A28,'FSI2020 Results'!B:H,4,0)</f>
        <v>103.60472720768232</v>
      </c>
      <c r="K28" s="146">
        <f>VLOOKUP(A28,'FSI2020 Results'!B:H,5,0)</f>
        <v>3.0426452524439139E-3</v>
      </c>
      <c r="L28" s="145">
        <f>VLOOKUP(A28,'FSI2020 Results'!B:H,6,0)</f>
        <v>74.849999999999994</v>
      </c>
      <c r="M28" s="146">
        <f>VLOOKUP(A28,'FSI2020 Results'!B:H,7,0)</f>
        <v>1.5080386507834201E-5</v>
      </c>
      <c r="N28" s="147">
        <f t="shared" si="0"/>
        <v>-12</v>
      </c>
      <c r="O28" s="148">
        <f t="shared" si="1"/>
        <v>-2.05326992366534</v>
      </c>
      <c r="P28" s="149">
        <f t="shared" si="2"/>
        <v>-1.9433170980071135E-2</v>
      </c>
      <c r="Q28" s="150">
        <f t="shared" si="3"/>
        <v>-2.8925485616170931E-4</v>
      </c>
      <c r="R28" s="149">
        <f t="shared" si="4"/>
        <v>-8.6813783947070511E-2</v>
      </c>
      <c r="S28" s="150">
        <f t="shared" si="5"/>
        <v>4.9996948242181816E-2</v>
      </c>
      <c r="T28" s="149">
        <f t="shared" si="6"/>
        <v>6.6840837168924416E-4</v>
      </c>
      <c r="U28" s="150">
        <f t="shared" si="7"/>
        <v>-1.0196142132190192E-6</v>
      </c>
      <c r="V28" s="149">
        <f t="shared" si="8"/>
        <v>-6.3330072518923419E-2</v>
      </c>
      <c r="W28" s="151">
        <f t="shared" si="9"/>
        <v>88</v>
      </c>
      <c r="X28" s="152">
        <f t="shared" si="10"/>
        <v>103.39725382231565</v>
      </c>
      <c r="Y28" s="151">
        <f t="shared" si="11"/>
        <v>76</v>
      </c>
      <c r="Z28" s="153">
        <f t="shared" si="12"/>
        <v>105.88896723556213</v>
      </c>
      <c r="AA28" s="154">
        <v>-15</v>
      </c>
      <c r="AB28" s="155">
        <f t="shared" si="13"/>
        <v>-8</v>
      </c>
      <c r="AC28" s="155">
        <f t="shared" si="14"/>
        <v>-20</v>
      </c>
      <c r="AD28" s="156">
        <v>-2.0532744606551034</v>
      </c>
      <c r="AE28" s="156">
        <v>0.20748604084847955</v>
      </c>
      <c r="AF28" s="156">
        <v>-2.2652971432985822</v>
      </c>
      <c r="AH28" s="245" t="str">
        <f>VLOOKUP($A28,'Country characteristics'!$A:$CQ,28,0)</f>
        <v>Latin America &amp; Caribbean</v>
      </c>
      <c r="AI28" s="245" t="str">
        <f>VLOOKUP($A28,'Country characteristics'!$A:$CQ,87,0)</f>
        <v>Latin America and the Caribbean</v>
      </c>
      <c r="AJ28" s="245">
        <f>VLOOKUP($A28,'Country characteristics'!$A:$CQ,92,0)</f>
        <v>0</v>
      </c>
      <c r="AK28" s="245">
        <f>VLOOKUP($A28,'Country characteristics'!$A:$CQ,91,0)</f>
        <v>0</v>
      </c>
      <c r="AL28" s="245">
        <f>VLOOKUP($A28,'Country characteristics'!$A:$CQ,88,0)</f>
        <v>0</v>
      </c>
      <c r="AM28" s="245">
        <f>VLOOKUP($A28,'Country characteristics'!$A:$CQ,93,0)</f>
        <v>0</v>
      </c>
      <c r="AN28" s="245">
        <f>VLOOKUP($A28,'Country characteristics'!$A:$CQ,89,0)</f>
        <v>0</v>
      </c>
      <c r="AO28" s="245">
        <f>VLOOKUP($A28,'Country characteristics'!$A:$CQ,90,0)</f>
        <v>0</v>
      </c>
      <c r="AP28" s="245">
        <f>VLOOKUP($A28,'Country characteristics'!$A:$CQ,94,0)</f>
        <v>0</v>
      </c>
      <c r="AQ28" s="245">
        <f>VLOOKUP($A28,'Country characteristics'!$A:$CQ,95,0)</f>
        <v>1</v>
      </c>
      <c r="AR28" s="245">
        <f>VLOOKUP($A28,'Country characteristics'!$A:$CR,96,0)</f>
        <v>0</v>
      </c>
    </row>
    <row r="29" spans="1:44">
      <c r="A29" s="140" t="str">
        <f>VLOOKUP(D29,'Country characteristics'!AK:BP,31,0)</f>
        <v>Cyprus</v>
      </c>
      <c r="B29" s="161" t="s">
        <v>90</v>
      </c>
      <c r="C29" s="161" t="s">
        <v>91</v>
      </c>
      <c r="D29" s="141">
        <v>24</v>
      </c>
      <c r="E29" s="142">
        <f>VLOOKUP(A29,'Country characteristics'!A:BM,38,0)</f>
        <v>404.44241333007813</v>
      </c>
      <c r="F29" s="143">
        <f>VLOOKUP(A29,'Country characteristics'!A:BM,39,0)</f>
        <v>1.2754100374877453E-2</v>
      </c>
      <c r="G29" s="142">
        <f>VLOOKUP(A29,'Country characteristics'!A:BM,40,0)</f>
        <v>61.25</v>
      </c>
      <c r="H29" s="143">
        <f>VLOOKUP(A29,'Country characteristics'!A:BM,65,0)</f>
        <v>5.4526999592781067E-3</v>
      </c>
      <c r="I29" s="144">
        <f>VLOOKUP(A29,'FSI2020 Results'!B:L,11,0)</f>
        <v>27</v>
      </c>
      <c r="J29" s="145">
        <f>VLOOKUP(A29,'FSI2020 Results'!B:H,4,0)</f>
        <v>383.37670890702276</v>
      </c>
      <c r="K29" s="146">
        <f>VLOOKUP(A29,'FSI2020 Results'!B:H,5,0)</f>
        <v>1.1258939188317562E-2</v>
      </c>
      <c r="L29" s="145">
        <f>VLOOKUP(A29,'FSI2020 Results'!B:H,6,0)</f>
        <v>61.075000000000003</v>
      </c>
      <c r="M29" s="146">
        <f>VLOOKUP(A29,'FSI2020 Results'!B:H,7,0)</f>
        <v>4.7654716888752098E-3</v>
      </c>
      <c r="N29" s="147">
        <f t="shared" si="0"/>
        <v>-3</v>
      </c>
      <c r="O29" s="148">
        <f t="shared" si="1"/>
        <v>-21.065704423055365</v>
      </c>
      <c r="P29" s="149">
        <f t="shared" si="2"/>
        <v>-5.2085794488282322E-2</v>
      </c>
      <c r="Q29" s="150">
        <f t="shared" si="3"/>
        <v>-1.4951611865598909E-3</v>
      </c>
      <c r="R29" s="149">
        <f t="shared" si="4"/>
        <v>-0.11722984315734275</v>
      </c>
      <c r="S29" s="150">
        <f t="shared" si="5"/>
        <v>-0.17499999999999716</v>
      </c>
      <c r="T29" s="149">
        <f t="shared" si="6"/>
        <v>-2.8571428571427804E-3</v>
      </c>
      <c r="U29" s="150">
        <f t="shared" si="7"/>
        <v>-6.8722827040289692E-4</v>
      </c>
      <c r="V29" s="149">
        <f t="shared" si="8"/>
        <v>-0.12603449218465346</v>
      </c>
      <c r="W29" s="151">
        <f t="shared" si="9"/>
        <v>28</v>
      </c>
      <c r="X29" s="152">
        <f t="shared" si="10"/>
        <v>386.68166242015462</v>
      </c>
      <c r="Y29" s="151">
        <f t="shared" si="11"/>
        <v>21</v>
      </c>
      <c r="Z29" s="153">
        <f t="shared" si="12"/>
        <v>400.98453864737007</v>
      </c>
      <c r="AA29" s="154">
        <v>-2</v>
      </c>
      <c r="AB29" s="155">
        <f t="shared" si="13"/>
        <v>1</v>
      </c>
      <c r="AC29" s="155">
        <f t="shared" si="14"/>
        <v>-6</v>
      </c>
      <c r="AD29" s="156">
        <v>-21.065678426289196</v>
      </c>
      <c r="AE29" s="156">
        <v>-3.3049535131274297</v>
      </c>
      <c r="AF29" s="156">
        <v>-17.608924670475972</v>
      </c>
      <c r="AH29" s="245" t="str">
        <f>VLOOKUP($A29,'Country characteristics'!$A:$CQ,28,0)</f>
        <v>Europe &amp; Central Asia</v>
      </c>
      <c r="AI29" s="245" t="str">
        <f>VLOOKUP($A29,'Country characteristics'!$A:$CQ,87,0)</f>
        <v>Asia</v>
      </c>
      <c r="AJ29" s="245">
        <f>VLOOKUP($A29,'Country characteristics'!$A:$CQ,92,0)</f>
        <v>0</v>
      </c>
      <c r="AK29" s="245">
        <f>VLOOKUP($A29,'Country characteristics'!$A:$CQ,91,0)</f>
        <v>1</v>
      </c>
      <c r="AL29" s="245">
        <f>VLOOKUP($A29,'Country characteristics'!$A:$CQ,88,0)</f>
        <v>0</v>
      </c>
      <c r="AM29" s="245">
        <f>VLOOKUP($A29,'Country characteristics'!$A:$CQ,93,0)</f>
        <v>0</v>
      </c>
      <c r="AN29" s="245">
        <f>VLOOKUP($A29,'Country characteristics'!$A:$CQ,89,0)</f>
        <v>0</v>
      </c>
      <c r="AO29" s="245">
        <f>VLOOKUP($A29,'Country characteristics'!$A:$CQ,90,0)</f>
        <v>0</v>
      </c>
      <c r="AP29" s="245">
        <f>VLOOKUP($A29,'Country characteristics'!$A:$CQ,94,0)</f>
        <v>0</v>
      </c>
      <c r="AQ29" s="245">
        <f>VLOOKUP($A29,'Country characteristics'!$A:$CQ,95,0)</f>
        <v>0</v>
      </c>
      <c r="AR29" s="245">
        <f>VLOOKUP($A29,'Country characteristics'!$A:$CR,96,0)</f>
        <v>0</v>
      </c>
    </row>
    <row r="30" spans="1:44">
      <c r="A30" s="140" t="str">
        <f>VLOOKUP(D30,'Country characteristics'!AK:BP,31,0)</f>
        <v>Czechia</v>
      </c>
      <c r="B30" s="161" t="s">
        <v>210</v>
      </c>
      <c r="C30" s="161" t="s">
        <v>211</v>
      </c>
      <c r="D30" s="141">
        <v>70</v>
      </c>
      <c r="E30" s="142">
        <f>VLOOKUP(A30,'Country characteristics'!A:BM,38,0)</f>
        <v>145.10490417480469</v>
      </c>
      <c r="F30" s="143">
        <f>VLOOKUP(A30,'Country characteristics'!A:BM,39,0)</f>
        <v>4.5758998021483421E-3</v>
      </c>
      <c r="G30" s="142">
        <f>VLOOKUP(A30,'Country characteristics'!A:BM,40,0)</f>
        <v>52.924999237060547</v>
      </c>
      <c r="H30" s="143">
        <f>VLOOKUP(A30,'Country characteristics'!A:BM,65,0)</f>
        <v>9.3779998132959008E-4</v>
      </c>
      <c r="I30" s="144">
        <f>VLOOKUP(A30,'FSI2020 Results'!B:L,11,0)</f>
        <v>67</v>
      </c>
      <c r="J30" s="145">
        <f>VLOOKUP(A30,'FSI2020 Results'!B:H,4,0)</f>
        <v>163.30154898509079</v>
      </c>
      <c r="K30" s="146">
        <f>VLOOKUP(A30,'FSI2020 Results'!B:H,5,0)</f>
        <v>4.7958109260808016E-3</v>
      </c>
      <c r="L30" s="145">
        <f>VLOOKUP(A30,'FSI2020 Results'!B:H,6,0)</f>
        <v>55.4</v>
      </c>
      <c r="M30" s="146">
        <f>VLOOKUP(A30,'FSI2020 Results'!B:H,7,0)</f>
        <v>8.858965902481036E-4</v>
      </c>
      <c r="N30" s="147">
        <f t="shared" si="0"/>
        <v>3</v>
      </c>
      <c r="O30" s="148">
        <f t="shared" si="1"/>
        <v>18.196644810286102</v>
      </c>
      <c r="P30" s="149">
        <f t="shared" si="2"/>
        <v>0.12540337567340254</v>
      </c>
      <c r="Q30" s="150">
        <f t="shared" si="3"/>
        <v>2.199111239324595E-4</v>
      </c>
      <c r="R30" s="149">
        <f t="shared" si="4"/>
        <v>4.8058553167884766E-2</v>
      </c>
      <c r="S30" s="150">
        <f t="shared" si="5"/>
        <v>2.4750007629394517</v>
      </c>
      <c r="T30" s="149">
        <f t="shared" si="6"/>
        <v>4.6764304177945748E-2</v>
      </c>
      <c r="U30" s="150">
        <f t="shared" si="7"/>
        <v>-5.1903391081486484E-5</v>
      </c>
      <c r="V30" s="149">
        <f t="shared" si="8"/>
        <v>-5.5345907565384156E-2</v>
      </c>
      <c r="W30" s="151">
        <f t="shared" si="9"/>
        <v>73</v>
      </c>
      <c r="X30" s="152">
        <f t="shared" si="10"/>
        <v>142.37823055938824</v>
      </c>
      <c r="Y30" s="151">
        <f t="shared" si="11"/>
        <v>57</v>
      </c>
      <c r="Z30" s="153">
        <f t="shared" si="12"/>
        <v>166.43041678570324</v>
      </c>
      <c r="AA30" s="154">
        <v>-11</v>
      </c>
      <c r="AB30" s="155">
        <f t="shared" si="13"/>
        <v>6</v>
      </c>
      <c r="AC30" s="155">
        <f t="shared" si="14"/>
        <v>-10</v>
      </c>
      <c r="AD30" s="156">
        <v>27.200277579915991</v>
      </c>
      <c r="AE30" s="156">
        <v>29.926938592668648</v>
      </c>
      <c r="AF30" s="156">
        <v>-3.2997866432808678</v>
      </c>
      <c r="AH30" s="245" t="str">
        <f>VLOOKUP($A30,'Country characteristics'!$A:$CQ,28,0)</f>
        <v>Europe &amp; Central Asia</v>
      </c>
      <c r="AI30" s="245" t="str">
        <f>VLOOKUP($A30,'Country characteristics'!$A:$CQ,87,0)</f>
        <v>Europe</v>
      </c>
      <c r="AJ30" s="245">
        <f>VLOOKUP($A30,'Country characteristics'!$A:$CQ,92,0)</f>
        <v>1</v>
      </c>
      <c r="AK30" s="245">
        <f>VLOOKUP($A30,'Country characteristics'!$A:$CQ,91,0)</f>
        <v>1</v>
      </c>
      <c r="AL30" s="245">
        <f>VLOOKUP($A30,'Country characteristics'!$A:$CQ,88,0)</f>
        <v>0</v>
      </c>
      <c r="AM30" s="245">
        <f>VLOOKUP($A30,'Country characteristics'!$A:$CQ,93,0)</f>
        <v>0</v>
      </c>
      <c r="AN30" s="245">
        <f>VLOOKUP($A30,'Country characteristics'!$A:$CQ,89,0)</f>
        <v>0</v>
      </c>
      <c r="AO30" s="245">
        <f>VLOOKUP($A30,'Country characteristics'!$A:$CQ,90,0)</f>
        <v>0</v>
      </c>
      <c r="AP30" s="245">
        <f>VLOOKUP($A30,'Country characteristics'!$A:$CQ,94,0)</f>
        <v>0</v>
      </c>
      <c r="AQ30" s="245">
        <f>VLOOKUP($A30,'Country characteristics'!$A:$CQ,95,0)</f>
        <v>0</v>
      </c>
      <c r="AR30" s="245">
        <f>VLOOKUP($A30,'Country characteristics'!$A:$CR,96,0)</f>
        <v>0</v>
      </c>
    </row>
    <row r="31" spans="1:44">
      <c r="A31" s="140" t="str">
        <f>VLOOKUP(D31,'Country characteristics'!AK:BP,31,0)</f>
        <v>Denmark</v>
      </c>
      <c r="B31" s="161" t="s">
        <v>300</v>
      </c>
      <c r="C31" s="161" t="s">
        <v>301</v>
      </c>
      <c r="D31" s="141">
        <v>61</v>
      </c>
      <c r="E31" s="142">
        <f>VLOOKUP(A31,'Country characteristics'!A:BM,38,0)</f>
        <v>166.11869812011719</v>
      </c>
      <c r="F31" s="143">
        <f>VLOOKUP(A31,'Country characteristics'!A:BM,39,0)</f>
        <v>5.2386000752449036E-3</v>
      </c>
      <c r="G31" s="142">
        <f>VLOOKUP(A31,'Country characteristics'!A:BM,40,0)</f>
        <v>52.5</v>
      </c>
      <c r="H31" s="143">
        <f>VLOOKUP(A31,'Country characteristics'!A:BM,65,0)</f>
        <v>1.5128999948501587E-3</v>
      </c>
      <c r="I31" s="144">
        <f>VLOOKUP(A31,'FSI2020 Results'!B:L,11,0)</f>
        <v>97</v>
      </c>
      <c r="J31" s="145">
        <f>VLOOKUP(A31,'FSI2020 Results'!B:H,4,0)</f>
        <v>103.52130666839741</v>
      </c>
      <c r="K31" s="146">
        <f>VLOOKUP(A31,'FSI2020 Results'!B:H,5,0)</f>
        <v>3.0401953728423515E-3</v>
      </c>
      <c r="L31" s="145">
        <f>VLOOKUP(A31,'FSI2020 Results'!B:H,6,0)</f>
        <v>45.325000000000003</v>
      </c>
      <c r="M31" s="146">
        <f>VLOOKUP(A31,'FSI2020 Results'!B:H,7,0)</f>
        <v>1.3741967606174233E-3</v>
      </c>
      <c r="N31" s="147">
        <f t="shared" si="0"/>
        <v>-36</v>
      </c>
      <c r="O31" s="148">
        <f t="shared" si="1"/>
        <v>-62.597391451719773</v>
      </c>
      <c r="P31" s="149">
        <f t="shared" si="2"/>
        <v>-0.37682327251599834</v>
      </c>
      <c r="Q31" s="150">
        <f t="shared" si="3"/>
        <v>-2.1984047024025521E-3</v>
      </c>
      <c r="R31" s="149">
        <f t="shared" si="4"/>
        <v>-0.41965499767603032</v>
      </c>
      <c r="S31" s="150">
        <f t="shared" si="5"/>
        <v>-7.1749999999999972</v>
      </c>
      <c r="T31" s="149">
        <f t="shared" si="6"/>
        <v>-0.1366666666666666</v>
      </c>
      <c r="U31" s="150">
        <f t="shared" si="7"/>
        <v>-1.3870323423273542E-4</v>
      </c>
      <c r="V31" s="149">
        <f t="shared" si="8"/>
        <v>-9.1680371937917116E-2</v>
      </c>
      <c r="W31" s="151">
        <f t="shared" si="9"/>
        <v>65</v>
      </c>
      <c r="X31" s="152">
        <f t="shared" si="10"/>
        <v>160.87709557187384</v>
      </c>
      <c r="Y31" s="151">
        <f t="shared" si="11"/>
        <v>75</v>
      </c>
      <c r="Z31" s="153">
        <f t="shared" si="12"/>
        <v>106.89322468225127</v>
      </c>
      <c r="AA31" s="154">
        <v>-15</v>
      </c>
      <c r="AB31" s="155">
        <f t="shared" si="13"/>
        <v>-32</v>
      </c>
      <c r="AC31" s="155">
        <f t="shared" si="14"/>
        <v>-22</v>
      </c>
      <c r="AD31" s="156">
        <v>-62.597384525366806</v>
      </c>
      <c r="AE31" s="156">
        <v>-57.355788903402072</v>
      </c>
      <c r="AF31" s="156">
        <v>-3.3728656393521135</v>
      </c>
      <c r="AH31" s="245" t="str">
        <f>VLOOKUP($A31,'Country characteristics'!$A:$CQ,28,0)</f>
        <v>Europe &amp; Central Asia</v>
      </c>
      <c r="AI31" s="245" t="str">
        <f>VLOOKUP($A31,'Country characteristics'!$A:$CQ,87,0)</f>
        <v>Europe</v>
      </c>
      <c r="AJ31" s="245">
        <f>VLOOKUP($A31,'Country characteristics'!$A:$CQ,92,0)</f>
        <v>1</v>
      </c>
      <c r="AK31" s="245">
        <f>VLOOKUP($A31,'Country characteristics'!$A:$CQ,91,0)</f>
        <v>1</v>
      </c>
      <c r="AL31" s="245">
        <f>VLOOKUP($A31,'Country characteristics'!$A:$CQ,88,0)</f>
        <v>0</v>
      </c>
      <c r="AM31" s="245">
        <f>VLOOKUP($A31,'Country characteristics'!$A:$CQ,93,0)</f>
        <v>0</v>
      </c>
      <c r="AN31" s="245">
        <f>VLOOKUP($A31,'Country characteristics'!$A:$CQ,89,0)</f>
        <v>0</v>
      </c>
      <c r="AO31" s="245">
        <f>VLOOKUP($A31,'Country characteristics'!$A:$CQ,90,0)</f>
        <v>0</v>
      </c>
      <c r="AP31" s="245">
        <f>VLOOKUP($A31,'Country characteristics'!$A:$CQ,94,0)</f>
        <v>0</v>
      </c>
      <c r="AQ31" s="245">
        <f>VLOOKUP($A31,'Country characteristics'!$A:$CQ,95,0)</f>
        <v>0</v>
      </c>
      <c r="AR31" s="245">
        <f>VLOOKUP($A31,'Country characteristics'!$A:$CR,96,0)</f>
        <v>0</v>
      </c>
    </row>
    <row r="32" spans="1:44">
      <c r="A32" s="140" t="str">
        <f>VLOOKUP(D32,'Country characteristics'!AK:BP,31,0)</f>
        <v>Dominica</v>
      </c>
      <c r="B32" s="161" t="s">
        <v>363</v>
      </c>
      <c r="C32" s="161" t="s">
        <v>364</v>
      </c>
      <c r="D32" s="141">
        <v>96</v>
      </c>
      <c r="E32" s="142">
        <f>VLOOKUP(A32,'Country characteristics'!A:BM,38,0)</f>
        <v>62.024349212646484</v>
      </c>
      <c r="F32" s="143">
        <f>VLOOKUP(A32,'Country characteristics'!A:BM,39,0)</f>
        <v>1.9559001084417105E-3</v>
      </c>
      <c r="G32" s="142">
        <f>VLOOKUP(A32,'Country characteristics'!A:BM,40,0)</f>
        <v>77.324996948242188</v>
      </c>
      <c r="H32" s="143">
        <f>VLOOKUP(A32,'Country characteristics'!A:BM,65,0)</f>
        <v>2.409999979136046E-6</v>
      </c>
      <c r="I32" s="144">
        <f>VLOOKUP(A32,'FSI2020 Results'!B:L,11,0)</f>
        <v>118</v>
      </c>
      <c r="J32" s="145">
        <f>VLOOKUP(A32,'FSI2020 Results'!B:H,4,0)</f>
        <v>53.75459323027799</v>
      </c>
      <c r="K32" s="146">
        <f>VLOOKUP(A32,'FSI2020 Results'!B:H,5,0)</f>
        <v>1.578655359627561E-3</v>
      </c>
      <c r="L32" s="145">
        <f>VLOOKUP(A32,'FSI2020 Results'!B:H,6,0)</f>
        <v>73.650000000000006</v>
      </c>
      <c r="M32" s="146">
        <f>VLOOKUP(A32,'FSI2020 Results'!B:H,7,0)</f>
        <v>2.4360824266559616E-6</v>
      </c>
      <c r="N32" s="147">
        <f t="shared" si="0"/>
        <v>-22</v>
      </c>
      <c r="O32" s="148">
        <f t="shared" si="1"/>
        <v>-8.2697559823684941</v>
      </c>
      <c r="P32" s="149">
        <f t="shared" si="2"/>
        <v>-0.13333079810343784</v>
      </c>
      <c r="Q32" s="150">
        <f t="shared" si="3"/>
        <v>-3.7724474881414946E-4</v>
      </c>
      <c r="R32" s="149">
        <f t="shared" si="4"/>
        <v>-0.19287526350959971</v>
      </c>
      <c r="S32" s="150">
        <f t="shared" si="5"/>
        <v>-3.6749969482421818</v>
      </c>
      <c r="T32" s="149">
        <f t="shared" si="6"/>
        <v>-4.7526635541958795E-2</v>
      </c>
      <c r="U32" s="150">
        <f t="shared" si="7"/>
        <v>2.6082447519915614E-8</v>
      </c>
      <c r="V32" s="149">
        <f t="shared" si="8"/>
        <v>1.0822592425608901E-2</v>
      </c>
      <c r="W32" s="151">
        <f t="shared" si="9"/>
        <v>99</v>
      </c>
      <c r="X32" s="152">
        <f t="shared" si="10"/>
        <v>62.209550152676542</v>
      </c>
      <c r="Y32" s="151">
        <f t="shared" si="11"/>
        <v>95</v>
      </c>
      <c r="Z32" s="153">
        <f t="shared" si="12"/>
        <v>53.562059361345753</v>
      </c>
      <c r="AA32" s="154">
        <v>-21</v>
      </c>
      <c r="AB32" s="155">
        <f t="shared" si="13"/>
        <v>-19</v>
      </c>
      <c r="AC32" s="155">
        <f t="shared" si="14"/>
        <v>-23</v>
      </c>
      <c r="AD32" s="156">
        <v>-8.2697584070534162</v>
      </c>
      <c r="AE32" s="156">
        <v>-8.4549642879936258</v>
      </c>
      <c r="AF32" s="156">
        <v>0.1600343611328654</v>
      </c>
      <c r="AH32" s="245" t="str">
        <f>VLOOKUP($A32,'Country characteristics'!$A:$CQ,28,0)</f>
        <v>Latin America &amp; Caribbean</v>
      </c>
      <c r="AI32" s="245" t="str">
        <f>VLOOKUP($A32,'Country characteristics'!$A:$CQ,87,0)</f>
        <v>Latin America and the Caribbean</v>
      </c>
      <c r="AJ32" s="245">
        <f>VLOOKUP($A32,'Country characteristics'!$A:$CQ,92,0)</f>
        <v>0</v>
      </c>
      <c r="AK32" s="245">
        <f>VLOOKUP($A32,'Country characteristics'!$A:$CQ,91,0)</f>
        <v>0</v>
      </c>
      <c r="AL32" s="245">
        <f>VLOOKUP($A32,'Country characteristics'!$A:$CQ,88,0)</f>
        <v>0</v>
      </c>
      <c r="AM32" s="245">
        <f>VLOOKUP($A32,'Country characteristics'!$A:$CQ,93,0)</f>
        <v>0</v>
      </c>
      <c r="AN32" s="245">
        <f>VLOOKUP($A32,'Country characteristics'!$A:$CQ,89,0)</f>
        <v>0</v>
      </c>
      <c r="AO32" s="245">
        <f>VLOOKUP($A32,'Country characteristics'!$A:$CQ,90,0)</f>
        <v>0</v>
      </c>
      <c r="AP32" s="245">
        <f>VLOOKUP($A32,'Country characteristics'!$A:$CQ,94,0)</f>
        <v>0</v>
      </c>
      <c r="AQ32" s="245">
        <f>VLOOKUP($A32,'Country characteristics'!$A:$CQ,95,0)</f>
        <v>1</v>
      </c>
      <c r="AR32" s="245">
        <f>VLOOKUP($A32,'Country characteristics'!$A:$CR,96,0)</f>
        <v>1</v>
      </c>
    </row>
    <row r="33" spans="1:44">
      <c r="A33" s="140" t="str">
        <f>VLOOKUP(D33,'Country characteristics'!AK:BP,31,0)</f>
        <v>Dominican Republic</v>
      </c>
      <c r="B33" s="161" t="s">
        <v>330</v>
      </c>
      <c r="C33" s="161" t="s">
        <v>331</v>
      </c>
      <c r="D33" s="141">
        <v>69</v>
      </c>
      <c r="E33" s="142">
        <f>VLOOKUP(A33,'Country characteristics'!A:BM,38,0)</f>
        <v>147.08880615234375</v>
      </c>
      <c r="F33" s="143">
        <f>VLOOKUP(A33,'Country characteristics'!A:BM,39,0)</f>
        <v>4.6385000459849834E-3</v>
      </c>
      <c r="G33" s="142">
        <f>VLOOKUP(A33,'Country characteristics'!A:BM,40,0)</f>
        <v>71.599998474121094</v>
      </c>
      <c r="H33" s="143">
        <f>VLOOKUP(A33,'Country characteristics'!A:BM,65,0)</f>
        <v>6.4300002122763544E-5</v>
      </c>
      <c r="I33" s="144">
        <f>VLOOKUP(A33,'FSI2020 Results'!B:L,11,0)</f>
        <v>107</v>
      </c>
      <c r="J33" s="145">
        <f>VLOOKUP(A33,'FSI2020 Results'!B:H,4,0)</f>
        <v>86.680093585028757</v>
      </c>
      <c r="K33" s="146">
        <f>VLOOKUP(A33,'FSI2020 Results'!B:H,5,0)</f>
        <v>2.5456056141068216E-3</v>
      </c>
      <c r="L33" s="145">
        <f>VLOOKUP(A33,'FSI2020 Results'!B:H,6,0)</f>
        <v>58.725000000000001</v>
      </c>
      <c r="M33" s="146">
        <f>VLOOKUP(A33,'FSI2020 Results'!B:H,7,0)</f>
        <v>7.840628657207455E-5</v>
      </c>
      <c r="N33" s="147">
        <f t="shared" si="0"/>
        <v>-38</v>
      </c>
      <c r="O33" s="148">
        <f t="shared" si="1"/>
        <v>-60.408712567314993</v>
      </c>
      <c r="P33" s="149">
        <f t="shared" si="2"/>
        <v>-0.41069551210272315</v>
      </c>
      <c r="Q33" s="150">
        <f t="shared" si="3"/>
        <v>-2.0928944318781618E-3</v>
      </c>
      <c r="R33" s="149">
        <f t="shared" si="4"/>
        <v>-0.4512006922776125</v>
      </c>
      <c r="S33" s="150">
        <f t="shared" si="5"/>
        <v>-12.874998474121092</v>
      </c>
      <c r="T33" s="149">
        <f t="shared" si="6"/>
        <v>-0.17981841827517075</v>
      </c>
      <c r="U33" s="150">
        <f t="shared" si="7"/>
        <v>1.4106284449311006E-5</v>
      </c>
      <c r="V33" s="149">
        <f t="shared" si="8"/>
        <v>0.21938233256009632</v>
      </c>
      <c r="W33" s="151">
        <f t="shared" si="9"/>
        <v>68</v>
      </c>
      <c r="X33" s="152">
        <f t="shared" si="10"/>
        <v>157.1047566513212</v>
      </c>
      <c r="Y33" s="151">
        <f t="shared" si="11"/>
        <v>89</v>
      </c>
      <c r="Z33" s="153">
        <f t="shared" si="12"/>
        <v>81.134594900954042</v>
      </c>
      <c r="AA33" s="154">
        <v>-19</v>
      </c>
      <c r="AB33" s="155">
        <f t="shared" si="13"/>
        <v>-39</v>
      </c>
      <c r="AC33" s="155">
        <f t="shared" si="14"/>
        <v>-18</v>
      </c>
      <c r="AD33" s="156">
        <v>-61.181322560861346</v>
      </c>
      <c r="AE33" s="156">
        <v>-71.197283978386068</v>
      </c>
      <c r="AF33" s="156">
        <v>5.4768932252603832</v>
      </c>
      <c r="AH33" s="245" t="str">
        <f>VLOOKUP($A33,'Country characteristics'!$A:$CQ,28,0)</f>
        <v>Latin America &amp; Caribbean</v>
      </c>
      <c r="AI33" s="245" t="str">
        <f>VLOOKUP($A33,'Country characteristics'!$A:$CQ,87,0)</f>
        <v>Latin America and the Caribbean</v>
      </c>
      <c r="AJ33" s="245">
        <f>VLOOKUP($A33,'Country characteristics'!$A:$CQ,92,0)</f>
        <v>0</v>
      </c>
      <c r="AK33" s="245">
        <f>VLOOKUP($A33,'Country characteristics'!$A:$CQ,91,0)</f>
        <v>0</v>
      </c>
      <c r="AL33" s="245">
        <f>VLOOKUP($A33,'Country characteristics'!$A:$CQ,88,0)</f>
        <v>0</v>
      </c>
      <c r="AM33" s="245">
        <f>VLOOKUP($A33,'Country characteristics'!$A:$CQ,93,0)</f>
        <v>0</v>
      </c>
      <c r="AN33" s="245">
        <f>VLOOKUP($A33,'Country characteristics'!$A:$CQ,89,0)</f>
        <v>0</v>
      </c>
      <c r="AO33" s="245">
        <f>VLOOKUP($A33,'Country characteristics'!$A:$CQ,90,0)</f>
        <v>1</v>
      </c>
      <c r="AP33" s="245">
        <f>VLOOKUP($A33,'Country characteristics'!$A:$CQ,94,0)</f>
        <v>1</v>
      </c>
      <c r="AQ33" s="245">
        <f>VLOOKUP($A33,'Country characteristics'!$A:$CQ,95,0)</f>
        <v>1</v>
      </c>
      <c r="AR33" s="245">
        <f>VLOOKUP($A33,'Country characteristics'!$A:$CR,96,0)</f>
        <v>0</v>
      </c>
    </row>
    <row r="34" spans="1:44">
      <c r="A34" s="140" t="str">
        <f>VLOOKUP(D34,'Country characteristics'!AK:BP,31,0)</f>
        <v>Estonia</v>
      </c>
      <c r="B34" s="161" t="s">
        <v>372</v>
      </c>
      <c r="C34" s="161" t="s">
        <v>373</v>
      </c>
      <c r="D34" s="141">
        <v>93</v>
      </c>
      <c r="E34" s="142">
        <f>VLOOKUP(A34,'Country characteristics'!A:BM,38,0)</f>
        <v>79.467010498046875</v>
      </c>
      <c r="F34" s="143">
        <f>VLOOKUP(A34,'Country characteristics'!A:BM,39,0)</f>
        <v>2.5059999898076057E-3</v>
      </c>
      <c r="G34" s="142">
        <f>VLOOKUP(A34,'Country characteristics'!A:BM,40,0)</f>
        <v>50.849998474121094</v>
      </c>
      <c r="H34" s="143">
        <f>VLOOKUP(A34,'Country characteristics'!A:BM,65,0)</f>
        <v>2.2079999325796962E-4</v>
      </c>
      <c r="I34" s="144">
        <f>VLOOKUP(A34,'FSI2020 Results'!B:L,11,0)</f>
        <v>121</v>
      </c>
      <c r="J34" s="145">
        <f>VLOOKUP(A34,'FSI2020 Results'!B:H,4,0)</f>
        <v>46.034186728589475</v>
      </c>
      <c r="K34" s="146">
        <f>VLOOKUP(A34,'FSI2020 Results'!B:H,5,0)</f>
        <v>1.3519238308411228E-3</v>
      </c>
      <c r="L34" s="145">
        <f>VLOOKUP(A34,'FSI2020 Results'!B:H,6,0)</f>
        <v>43.05</v>
      </c>
      <c r="M34" s="146">
        <f>VLOOKUP(A34,'FSI2020 Results'!B:H,7,0)</f>
        <v>1.9208038738517574E-4</v>
      </c>
      <c r="N34" s="147">
        <f t="shared" si="0"/>
        <v>-28</v>
      </c>
      <c r="O34" s="148">
        <f t="shared" si="1"/>
        <v>-33.4328237694574</v>
      </c>
      <c r="P34" s="149">
        <f t="shared" si="2"/>
        <v>-0.42071324389734155</v>
      </c>
      <c r="Q34" s="150">
        <f t="shared" si="3"/>
        <v>-1.154076158966483E-3</v>
      </c>
      <c r="R34" s="149">
        <f t="shared" si="4"/>
        <v>-0.46052520497220173</v>
      </c>
      <c r="S34" s="150">
        <f t="shared" si="5"/>
        <v>-7.7999984741210966</v>
      </c>
      <c r="T34" s="149">
        <f t="shared" si="6"/>
        <v>-0.15339230497894163</v>
      </c>
      <c r="U34" s="150">
        <f t="shared" si="7"/>
        <v>-2.8719605872793878E-5</v>
      </c>
      <c r="V34" s="149">
        <f t="shared" si="8"/>
        <v>-0.1300706827433622</v>
      </c>
      <c r="W34" s="151">
        <f t="shared" si="9"/>
        <v>94</v>
      </c>
      <c r="X34" s="152">
        <f t="shared" si="10"/>
        <v>75.863668586639449</v>
      </c>
      <c r="Y34" s="151">
        <f t="shared" si="11"/>
        <v>96</v>
      </c>
      <c r="Z34" s="153">
        <f t="shared" si="12"/>
        <v>48.222806928424298</v>
      </c>
      <c r="AA34" s="154">
        <v>-21</v>
      </c>
      <c r="AB34" s="155">
        <f t="shared" si="13"/>
        <v>-27</v>
      </c>
      <c r="AC34" s="155">
        <f t="shared" si="14"/>
        <v>-25</v>
      </c>
      <c r="AD34" s="156">
        <v>-33.432825876753419</v>
      </c>
      <c r="AE34" s="156">
        <v>-29.829488687437696</v>
      </c>
      <c r="AF34" s="156">
        <v>-2.1865101592995444</v>
      </c>
      <c r="AH34" s="245" t="str">
        <f>VLOOKUP($A34,'Country characteristics'!$A:$CQ,28,0)</f>
        <v>Europe &amp; Central Asia</v>
      </c>
      <c r="AI34" s="245" t="str">
        <f>VLOOKUP($A34,'Country characteristics'!$A:$CQ,87,0)</f>
        <v>Europe</v>
      </c>
      <c r="AJ34" s="245">
        <f>VLOOKUP($A34,'Country characteristics'!$A:$CQ,92,0)</f>
        <v>1</v>
      </c>
      <c r="AK34" s="245">
        <f>VLOOKUP($A34,'Country characteristics'!$A:$CQ,91,0)</f>
        <v>1</v>
      </c>
      <c r="AL34" s="245">
        <f>VLOOKUP($A34,'Country characteristics'!$A:$CQ,88,0)</f>
        <v>0</v>
      </c>
      <c r="AM34" s="245">
        <f>VLOOKUP($A34,'Country characteristics'!$A:$CQ,93,0)</f>
        <v>0</v>
      </c>
      <c r="AN34" s="245">
        <f>VLOOKUP($A34,'Country characteristics'!$A:$CQ,89,0)</f>
        <v>0</v>
      </c>
      <c r="AO34" s="245">
        <f>VLOOKUP($A34,'Country characteristics'!$A:$CQ,90,0)</f>
        <v>0</v>
      </c>
      <c r="AP34" s="245">
        <f>VLOOKUP($A34,'Country characteristics'!$A:$CQ,94,0)</f>
        <v>0</v>
      </c>
      <c r="AQ34" s="245">
        <f>VLOOKUP($A34,'Country characteristics'!$A:$CQ,95,0)</f>
        <v>0</v>
      </c>
      <c r="AR34" s="245">
        <f>VLOOKUP($A34,'Country characteristics'!$A:$CR,96,0)</f>
        <v>0</v>
      </c>
    </row>
    <row r="35" spans="1:44">
      <c r="A35" s="140" t="str">
        <f>VLOOKUP(D35,'Country characteristics'!AK:BP,31,0)</f>
        <v>Finland</v>
      </c>
      <c r="B35" s="161" t="s">
        <v>270</v>
      </c>
      <c r="C35" s="161" t="s">
        <v>271</v>
      </c>
      <c r="D35" s="141">
        <v>71</v>
      </c>
      <c r="E35" s="142">
        <f>VLOOKUP(A35,'Country characteristics'!A:BM,38,0)</f>
        <v>142.23350524902344</v>
      </c>
      <c r="F35" s="143">
        <f>VLOOKUP(A35,'Country characteristics'!A:BM,39,0)</f>
        <v>4.4853999279439449E-3</v>
      </c>
      <c r="G35" s="142">
        <f>VLOOKUP(A35,'Country characteristics'!A:BM,40,0)</f>
        <v>52.700000762939453</v>
      </c>
      <c r="H35" s="143">
        <f>VLOOKUP(A35,'Country characteristics'!A:BM,65,0)</f>
        <v>9.1770000290125608E-4</v>
      </c>
      <c r="I35" s="144">
        <f>VLOOKUP(A35,'FSI2020 Results'!B:L,11,0)</f>
        <v>87</v>
      </c>
      <c r="J35" s="145">
        <f>VLOOKUP(A35,'FSI2020 Results'!B:H,4,0)</f>
        <v>119.34389663287745</v>
      </c>
      <c r="K35" s="146">
        <f>VLOOKUP(A35,'FSI2020 Results'!B:H,5,0)</f>
        <v>3.5048703884937812E-3</v>
      </c>
      <c r="L35" s="145">
        <f>VLOOKUP(A35,'FSI2020 Results'!B:H,6,0)</f>
        <v>52.125</v>
      </c>
      <c r="M35" s="146">
        <f>VLOOKUP(A35,'FSI2020 Results'!B:H,7,0)</f>
        <v>5.983923449884394E-4</v>
      </c>
      <c r="N35" s="147">
        <f t="shared" ref="N35:N66" si="15">D35-I35</f>
        <v>-16</v>
      </c>
      <c r="O35" s="148">
        <f t="shared" ref="O35:O66" si="16">IF($A35="","",J35-E35)</f>
        <v>-22.889608616145992</v>
      </c>
      <c r="P35" s="149">
        <f t="shared" ref="P35:P66" si="17">IF($A35="","",J35/E35-1)</f>
        <v>-0.16092979341309699</v>
      </c>
      <c r="Q35" s="150">
        <f t="shared" ref="Q35:Q66" si="18">IF($A35="","",K35-F35)</f>
        <v>-9.8052953945016374E-4</v>
      </c>
      <c r="R35" s="149">
        <f t="shared" ref="R35:R66" si="19">IF($A35="","",K35/F35-1)</f>
        <v>-0.21860470754045491</v>
      </c>
      <c r="S35" s="150">
        <f t="shared" ref="S35:S66" si="20">IF($A35="","",L35-G35)</f>
        <v>-0.57500076293945313</v>
      </c>
      <c r="T35" s="149">
        <f t="shared" ref="T35:T66" si="21">IF($A35="","",L35/G35-1)</f>
        <v>-1.0910830258352044E-2</v>
      </c>
      <c r="U35" s="150">
        <f t="shared" ref="U35:U66" si="22">IF($A35="","",M35-H35)</f>
        <v>-3.1930765791281669E-4</v>
      </c>
      <c r="V35" s="149">
        <f t="shared" ref="V35:V66" si="23">IF($A35="","",M35/H35-1)</f>
        <v>-0.34794339860885237</v>
      </c>
      <c r="W35" s="151">
        <f t="shared" ref="W35:W66" si="24">RANK(X35,$X$3:$X$114)</f>
        <v>81</v>
      </c>
      <c r="X35" s="152">
        <f t="shared" ref="X35:X66" si="25">(G35^3)*(M35^(1/3))/100</f>
        <v>123.33714017789411</v>
      </c>
      <c r="Y35" s="151">
        <f t="shared" ref="Y35:Y66" si="26">RANK(Z35,$Z$3:$Z$114)</f>
        <v>62</v>
      </c>
      <c r="Z35" s="153">
        <f t="shared" ref="Z35:Z66" si="27">(L35^3)*(H35^(1/3))/100</f>
        <v>137.62746639972605</v>
      </c>
      <c r="AA35" s="154">
        <v>-14</v>
      </c>
      <c r="AB35" s="155">
        <f t="shared" ref="AB35:AB66" si="28">W35-I35</f>
        <v>-6</v>
      </c>
      <c r="AC35" s="155">
        <f t="shared" ref="AC35:AC66" si="29">Y35-I35</f>
        <v>-25</v>
      </c>
      <c r="AD35" s="156">
        <v>-22.889560582131807</v>
      </c>
      <c r="AE35" s="156">
        <v>-3.9932381883453871</v>
      </c>
      <c r="AF35" s="156">
        <v>-18.284523552248359</v>
      </c>
      <c r="AH35" s="245" t="str">
        <f>VLOOKUP($A35,'Country characteristics'!$A:$CQ,28,0)</f>
        <v>Europe &amp; Central Asia</v>
      </c>
      <c r="AI35" s="245" t="str">
        <f>VLOOKUP($A35,'Country characteristics'!$A:$CQ,87,0)</f>
        <v>Europe</v>
      </c>
      <c r="AJ35" s="245">
        <f>VLOOKUP($A35,'Country characteristics'!$A:$CQ,92,0)</f>
        <v>1</v>
      </c>
      <c r="AK35" s="245">
        <f>VLOOKUP($A35,'Country characteristics'!$A:$CQ,91,0)</f>
        <v>1</v>
      </c>
      <c r="AL35" s="245">
        <f>VLOOKUP($A35,'Country characteristics'!$A:$CQ,88,0)</f>
        <v>0</v>
      </c>
      <c r="AM35" s="245">
        <f>VLOOKUP($A35,'Country characteristics'!$A:$CQ,93,0)</f>
        <v>0</v>
      </c>
      <c r="AN35" s="245">
        <f>VLOOKUP($A35,'Country characteristics'!$A:$CQ,89,0)</f>
        <v>0</v>
      </c>
      <c r="AO35" s="245">
        <f>VLOOKUP($A35,'Country characteristics'!$A:$CQ,90,0)</f>
        <v>0</v>
      </c>
      <c r="AP35" s="245">
        <f>VLOOKUP($A35,'Country characteristics'!$A:$CQ,94,0)</f>
        <v>0</v>
      </c>
      <c r="AQ35" s="245">
        <f>VLOOKUP($A35,'Country characteristics'!$A:$CQ,95,0)</f>
        <v>0</v>
      </c>
      <c r="AR35" s="245">
        <f>VLOOKUP($A35,'Country characteristics'!$A:$CR,96,0)</f>
        <v>0</v>
      </c>
    </row>
    <row r="36" spans="1:44">
      <c r="A36" s="140" t="str">
        <f>VLOOKUP(D36,'Country characteristics'!AK:BP,31,0)</f>
        <v>France</v>
      </c>
      <c r="B36" s="161" t="s">
        <v>108</v>
      </c>
      <c r="C36" s="161" t="s">
        <v>109</v>
      </c>
      <c r="D36" s="141">
        <v>25</v>
      </c>
      <c r="E36" s="142">
        <f>VLOOKUP(A36,'Country characteristics'!A:BM,38,0)</f>
        <v>404.1754150390625</v>
      </c>
      <c r="F36" s="143">
        <f>VLOOKUP(A36,'Country characteristics'!A:BM,39,0)</f>
        <v>1.2745699845254421E-2</v>
      </c>
      <c r="G36" s="142">
        <f>VLOOKUP(A36,'Country characteristics'!A:BM,40,0)</f>
        <v>51.650001525878906</v>
      </c>
      <c r="H36" s="143">
        <f>VLOOKUP(A36,'Country characteristics'!A:BM,65,0)</f>
        <v>2.5239299982786179E-2</v>
      </c>
      <c r="I36" s="144">
        <f>VLOOKUP(A36,'FSI2020 Results'!B:L,11,0)</f>
        <v>33</v>
      </c>
      <c r="J36" s="145">
        <f>VLOOKUP(A36,'FSI2020 Results'!B:H,4,0)</f>
        <v>350.53286280380968</v>
      </c>
      <c r="K36" s="146">
        <f>VLOOKUP(A36,'FSI2020 Results'!B:H,5,0)</f>
        <v>1.0294386941414586E-2</v>
      </c>
      <c r="L36" s="145">
        <f>VLOOKUP(A36,'FSI2020 Results'!B:H,6,0)</f>
        <v>49.9</v>
      </c>
      <c r="M36" s="146">
        <f>VLOOKUP(A36,'FSI2020 Results'!B:H,7,0)</f>
        <v>2.2453358401359591E-2</v>
      </c>
      <c r="N36" s="147">
        <f t="shared" si="15"/>
        <v>-8</v>
      </c>
      <c r="O36" s="148">
        <f t="shared" si="16"/>
        <v>-53.642552235252822</v>
      </c>
      <c r="P36" s="149">
        <f t="shared" si="17"/>
        <v>-0.13272096777600495</v>
      </c>
      <c r="Q36" s="150">
        <f t="shared" si="18"/>
        <v>-2.4513129038398352E-3</v>
      </c>
      <c r="R36" s="149">
        <f t="shared" si="19"/>
        <v>-0.19232470037747884</v>
      </c>
      <c r="S36" s="150">
        <f t="shared" si="20"/>
        <v>-1.7500015258789077</v>
      </c>
      <c r="T36" s="149">
        <f t="shared" si="21"/>
        <v>-3.3881925927961132E-2</v>
      </c>
      <c r="U36" s="150">
        <f t="shared" si="22"/>
        <v>-2.7859415814265875E-3</v>
      </c>
      <c r="V36" s="149">
        <f t="shared" si="23"/>
        <v>-0.11038109548706454</v>
      </c>
      <c r="W36" s="151">
        <f t="shared" si="24"/>
        <v>27</v>
      </c>
      <c r="X36" s="152">
        <f t="shared" si="25"/>
        <v>388.72110350650274</v>
      </c>
      <c r="Y36" s="151">
        <f t="shared" si="26"/>
        <v>24</v>
      </c>
      <c r="Z36" s="153">
        <f t="shared" si="27"/>
        <v>364.46912042767838</v>
      </c>
      <c r="AA36" s="154">
        <v>-3</v>
      </c>
      <c r="AB36" s="155">
        <f t="shared" si="28"/>
        <v>-6</v>
      </c>
      <c r="AC36" s="155">
        <f t="shared" si="29"/>
        <v>-9</v>
      </c>
      <c r="AD36" s="156">
        <v>-53.642487999641673</v>
      </c>
      <c r="AE36" s="156">
        <v>-38.188206251067356</v>
      </c>
      <c r="AF36" s="156">
        <v>-13.936043232940733</v>
      </c>
      <c r="AH36" s="245" t="str">
        <f>VLOOKUP($A36,'Country characteristics'!$A:$CQ,28,0)</f>
        <v>Europe &amp; Central Asia</v>
      </c>
      <c r="AI36" s="245" t="str">
        <f>VLOOKUP($A36,'Country characteristics'!$A:$CQ,87,0)</f>
        <v>Europe</v>
      </c>
      <c r="AJ36" s="245">
        <f>VLOOKUP($A36,'Country characteristics'!$A:$CQ,92,0)</f>
        <v>1</v>
      </c>
      <c r="AK36" s="245">
        <f>VLOOKUP($A36,'Country characteristics'!$A:$CQ,91,0)</f>
        <v>1</v>
      </c>
      <c r="AL36" s="245">
        <f>VLOOKUP($A36,'Country characteristics'!$A:$CQ,88,0)</f>
        <v>1</v>
      </c>
      <c r="AM36" s="245">
        <f>VLOOKUP($A36,'Country characteristics'!$A:$CQ,93,0)</f>
        <v>1</v>
      </c>
      <c r="AN36" s="245">
        <f>VLOOKUP($A36,'Country characteristics'!$A:$CQ,89,0)</f>
        <v>0</v>
      </c>
      <c r="AO36" s="245">
        <f>VLOOKUP($A36,'Country characteristics'!$A:$CQ,90,0)</f>
        <v>0</v>
      </c>
      <c r="AP36" s="245">
        <f>VLOOKUP($A36,'Country characteristics'!$A:$CQ,94,0)</f>
        <v>0</v>
      </c>
      <c r="AQ36" s="245">
        <f>VLOOKUP($A36,'Country characteristics'!$A:$CQ,95,0)</f>
        <v>0</v>
      </c>
      <c r="AR36" s="245">
        <f>VLOOKUP($A36,'Country characteristics'!$A:$CR,96,0)</f>
        <v>0</v>
      </c>
    </row>
    <row r="37" spans="1:44">
      <c r="A37" s="140" t="str">
        <f>VLOOKUP(D37,'Country characteristics'!AK:BP,31,0)</f>
        <v>Gambia</v>
      </c>
      <c r="B37" s="161" t="s">
        <v>381</v>
      </c>
      <c r="C37" s="161" t="s">
        <v>382</v>
      </c>
      <c r="D37" s="141">
        <v>106</v>
      </c>
      <c r="E37" s="142">
        <f>VLOOKUP(A37,'Country characteristics'!A:BM,38,0)</f>
        <v>34.514030456542969</v>
      </c>
      <c r="F37" s="143">
        <f>VLOOKUP(A37,'Country characteristics'!A:BM,39,0)</f>
        <v>1.0884000221267343E-3</v>
      </c>
      <c r="G37" s="142">
        <f>VLOOKUP(A37,'Country characteristics'!A:BM,40,0)</f>
        <v>76.625</v>
      </c>
      <c r="H37" s="143">
        <f>VLOOKUP(A37,'Country characteristics'!A:BM,65,0)</f>
        <v>4.5100000534148421E-7</v>
      </c>
      <c r="I37" s="144">
        <f>VLOOKUP(A37,'FSI2020 Results'!B:L,11,0)</f>
        <v>124</v>
      </c>
      <c r="J37" s="145">
        <f>VLOOKUP(A37,'FSI2020 Results'!B:H,4,0)</f>
        <v>37.718173205250075</v>
      </c>
      <c r="K37" s="146">
        <f>VLOOKUP(A37,'FSI2020 Results'!B:H,5,0)</f>
        <v>1.107700620684629E-3</v>
      </c>
      <c r="L37" s="145">
        <f>VLOOKUP(A37,'FSI2020 Results'!B:H,6,0)</f>
        <v>74.875</v>
      </c>
      <c r="M37" s="146">
        <f>VLOOKUP(A37,'FSI2020 Results'!B:H,7,0)</f>
        <v>7.2547162859921808E-7</v>
      </c>
      <c r="N37" s="147">
        <f t="shared" si="15"/>
        <v>-18</v>
      </c>
      <c r="O37" s="148">
        <f t="shared" si="16"/>
        <v>3.2041427487071061</v>
      </c>
      <c r="P37" s="149">
        <f t="shared" si="17"/>
        <v>9.283594834690434E-2</v>
      </c>
      <c r="Q37" s="150">
        <f t="shared" si="18"/>
        <v>1.9300598557894745E-5</v>
      </c>
      <c r="R37" s="149">
        <f t="shared" si="19"/>
        <v>1.7733000887101502E-2</v>
      </c>
      <c r="S37" s="150">
        <f t="shared" si="20"/>
        <v>-1.75</v>
      </c>
      <c r="T37" s="149">
        <f t="shared" si="21"/>
        <v>-2.2838499184339334E-2</v>
      </c>
      <c r="U37" s="150">
        <f t="shared" si="22"/>
        <v>2.7447162325773387E-7</v>
      </c>
      <c r="V37" s="149">
        <f t="shared" si="23"/>
        <v>0.60858452329709367</v>
      </c>
      <c r="W37" s="151">
        <f t="shared" si="24"/>
        <v>105</v>
      </c>
      <c r="X37" s="152">
        <f t="shared" si="25"/>
        <v>40.42514691239532</v>
      </c>
      <c r="Y37" s="151">
        <f t="shared" si="26"/>
        <v>103</v>
      </c>
      <c r="Z37" s="153">
        <f t="shared" si="27"/>
        <v>32.191115171305839</v>
      </c>
      <c r="AA37" s="154">
        <v>-21</v>
      </c>
      <c r="AB37" s="155">
        <f t="shared" si="28"/>
        <v>-19</v>
      </c>
      <c r="AC37" s="155">
        <f t="shared" si="29"/>
        <v>-21</v>
      </c>
      <c r="AD37" s="156">
        <v>3.2041458874430333</v>
      </c>
      <c r="AE37" s="156">
        <v>-2.7069737071417279</v>
      </c>
      <c r="AF37" s="156">
        <v>5.5152955458309449</v>
      </c>
      <c r="AH37" s="245" t="str">
        <f>VLOOKUP($A37,'Country characteristics'!$A:$CQ,28,0)</f>
        <v>Sub-Saharan Africa</v>
      </c>
      <c r="AI37" s="245" t="str">
        <f>VLOOKUP($A37,'Country characteristics'!$A:$CQ,87,0)</f>
        <v>Africa</v>
      </c>
      <c r="AJ37" s="245">
        <f>VLOOKUP($A37,'Country characteristics'!$A:$CQ,92,0)</f>
        <v>0</v>
      </c>
      <c r="AK37" s="245">
        <f>VLOOKUP($A37,'Country characteristics'!$A:$CQ,91,0)</f>
        <v>0</v>
      </c>
      <c r="AL37" s="245">
        <f>VLOOKUP($A37,'Country characteristics'!$A:$CQ,88,0)</f>
        <v>0</v>
      </c>
      <c r="AM37" s="245">
        <f>VLOOKUP($A37,'Country characteristics'!$A:$CQ,93,0)</f>
        <v>0</v>
      </c>
      <c r="AN37" s="245">
        <f>VLOOKUP($A37,'Country characteristics'!$A:$CQ,89,0)</f>
        <v>0</v>
      </c>
      <c r="AO37" s="245">
        <f>VLOOKUP($A37,'Country characteristics'!$A:$CQ,90,0)</f>
        <v>0</v>
      </c>
      <c r="AP37" s="245">
        <f>VLOOKUP($A37,'Country characteristics'!$A:$CQ,94,0)</f>
        <v>0</v>
      </c>
      <c r="AQ37" s="245">
        <f>VLOOKUP($A37,'Country characteristics'!$A:$CQ,95,0)</f>
        <v>0</v>
      </c>
      <c r="AR37" s="245">
        <f>VLOOKUP($A37,'Country characteristics'!$A:$CR,96,0)</f>
        <v>0</v>
      </c>
    </row>
    <row r="38" spans="1:44">
      <c r="A38" s="140" t="str">
        <f>VLOOKUP(D38,'Country characteristics'!AK:BP,31,0)</f>
        <v>Germany</v>
      </c>
      <c r="B38" s="161" t="s">
        <v>51</v>
      </c>
      <c r="C38" s="161" t="s">
        <v>52</v>
      </c>
      <c r="D38" s="141">
        <v>7</v>
      </c>
      <c r="E38" s="142">
        <f>VLOOKUP(A38,'Country characteristics'!A:BM,38,0)</f>
        <v>768.95343017578125</v>
      </c>
      <c r="F38" s="143">
        <f>VLOOKUP(A38,'Country characteristics'!A:BM,39,0)</f>
        <v>2.424909919500351E-2</v>
      </c>
      <c r="G38" s="142">
        <f>VLOOKUP(A38,'Country characteristics'!A:BM,40,0)</f>
        <v>59.099998474121094</v>
      </c>
      <c r="H38" s="143">
        <f>VLOOKUP(A38,'Country characteristics'!A:BM,65,0)</f>
        <v>5.1690701395273209E-2</v>
      </c>
      <c r="I38" s="144">
        <f>VLOOKUP(A38,'FSI2020 Results'!B:L,11,0)</f>
        <v>14</v>
      </c>
      <c r="J38" s="145">
        <f>VLOOKUP(A38,'FSI2020 Results'!B:H,4,0)</f>
        <v>499.71936184471974</v>
      </c>
      <c r="K38" s="146">
        <f>VLOOKUP(A38,'FSI2020 Results'!B:H,5,0)</f>
        <v>1.4675669584296686E-2</v>
      </c>
      <c r="L38" s="145">
        <f>VLOOKUP(A38,'FSI2020 Results'!B:H,6,0)</f>
        <v>51.725000000000001</v>
      </c>
      <c r="M38" s="146">
        <f>VLOOKUP(A38,'FSI2020 Results'!B:H,7,0)</f>
        <v>4.7084074266738031E-2</v>
      </c>
      <c r="N38" s="147">
        <f t="shared" si="15"/>
        <v>-7</v>
      </c>
      <c r="O38" s="148">
        <f t="shared" si="16"/>
        <v>-269.23406833106151</v>
      </c>
      <c r="P38" s="149">
        <f t="shared" si="17"/>
        <v>-0.35013052516004139</v>
      </c>
      <c r="Q38" s="150">
        <f t="shared" si="18"/>
        <v>-9.5734296107068233E-3</v>
      </c>
      <c r="R38" s="149">
        <f t="shared" si="19"/>
        <v>-0.394795267804398</v>
      </c>
      <c r="S38" s="150">
        <f t="shared" si="20"/>
        <v>-7.3749984741210923</v>
      </c>
      <c r="T38" s="149">
        <f t="shared" si="21"/>
        <v>-0.12478847148110306</v>
      </c>
      <c r="U38" s="150">
        <f t="shared" si="22"/>
        <v>-4.6066271285351776E-3</v>
      </c>
      <c r="V38" s="149">
        <f t="shared" si="23"/>
        <v>-8.9119067921110129E-2</v>
      </c>
      <c r="W38" s="151">
        <f t="shared" si="24"/>
        <v>9</v>
      </c>
      <c r="X38" s="152">
        <f t="shared" si="25"/>
        <v>745.39605116265909</v>
      </c>
      <c r="Y38" s="151">
        <f t="shared" si="26"/>
        <v>14</v>
      </c>
      <c r="Z38" s="153">
        <f t="shared" si="27"/>
        <v>515.51223016730819</v>
      </c>
      <c r="AA38" s="154">
        <v>0</v>
      </c>
      <c r="AB38" s="155">
        <f t="shared" si="28"/>
        <v>-5</v>
      </c>
      <c r="AC38" s="155">
        <f t="shared" si="29"/>
        <v>0</v>
      </c>
      <c r="AD38" s="156">
        <v>-269.23403793701084</v>
      </c>
      <c r="AE38" s="156">
        <v>-245.67674705285776</v>
      </c>
      <c r="AF38" s="156">
        <v>-15.792991440249011</v>
      </c>
      <c r="AH38" s="245" t="str">
        <f>VLOOKUP($A38,'Country characteristics'!$A:$CQ,28,0)</f>
        <v>Europe &amp; Central Asia</v>
      </c>
      <c r="AI38" s="245" t="str">
        <f>VLOOKUP($A38,'Country characteristics'!$A:$CQ,87,0)</f>
        <v>Europe</v>
      </c>
      <c r="AJ38" s="245">
        <f>VLOOKUP($A38,'Country characteristics'!$A:$CQ,92,0)</f>
        <v>1</v>
      </c>
      <c r="AK38" s="245">
        <f>VLOOKUP($A38,'Country characteristics'!$A:$CQ,91,0)</f>
        <v>1</v>
      </c>
      <c r="AL38" s="245">
        <f>VLOOKUP($A38,'Country characteristics'!$A:$CQ,88,0)</f>
        <v>1</v>
      </c>
      <c r="AM38" s="245">
        <f>VLOOKUP($A38,'Country characteristics'!$A:$CQ,93,0)</f>
        <v>1</v>
      </c>
      <c r="AN38" s="245">
        <f>VLOOKUP($A38,'Country characteristics'!$A:$CQ,89,0)</f>
        <v>0</v>
      </c>
      <c r="AO38" s="245">
        <f>VLOOKUP($A38,'Country characteristics'!$A:$CQ,90,0)</f>
        <v>0</v>
      </c>
      <c r="AP38" s="245">
        <f>VLOOKUP($A38,'Country characteristics'!$A:$CQ,94,0)</f>
        <v>0</v>
      </c>
      <c r="AQ38" s="245">
        <f>VLOOKUP($A38,'Country characteristics'!$A:$CQ,95,0)</f>
        <v>0</v>
      </c>
      <c r="AR38" s="245">
        <f>VLOOKUP($A38,'Country characteristics'!$A:$CR,96,0)</f>
        <v>0</v>
      </c>
    </row>
    <row r="39" spans="1:44">
      <c r="A39" s="140" t="str">
        <f>VLOOKUP(D39,'Country characteristics'!AK:BP,31,0)</f>
        <v>Ghana</v>
      </c>
      <c r="B39" s="161" t="s">
        <v>360</v>
      </c>
      <c r="C39" s="161" t="s">
        <v>361</v>
      </c>
      <c r="D39" s="141">
        <v>95</v>
      </c>
      <c r="E39" s="142">
        <f>VLOOKUP(A39,'Country characteristics'!A:BM,38,0)</f>
        <v>68.851753234863281</v>
      </c>
      <c r="F39" s="143">
        <f>VLOOKUP(A39,'Country characteristics'!A:BM,39,0)</f>
        <v>2.1712000016123056E-3</v>
      </c>
      <c r="G39" s="142">
        <f>VLOOKUP(A39,'Country characteristics'!A:BM,40,0)</f>
        <v>61.75</v>
      </c>
      <c r="H39" s="143">
        <f>VLOOKUP(A39,'Country characteristics'!A:BM,65,0)</f>
        <v>2.4999999368446879E-5</v>
      </c>
      <c r="I39" s="144">
        <f>VLOOKUP(A39,'FSI2020 Results'!B:L,11,0)</f>
        <v>117</v>
      </c>
      <c r="J39" s="145">
        <f>VLOOKUP(A39,'FSI2020 Results'!B:H,4,0)</f>
        <v>54.469276226054305</v>
      </c>
      <c r="K39" s="146">
        <f>VLOOKUP(A39,'FSI2020 Results'!B:H,5,0)</f>
        <v>1.5996440430854327E-3</v>
      </c>
      <c r="L39" s="145">
        <f>VLOOKUP(A39,'FSI2020 Results'!B:H,6,0)</f>
        <v>51.7</v>
      </c>
      <c r="M39" s="146">
        <f>VLOOKUP(A39,'FSI2020 Results'!B:H,7,0)</f>
        <v>6.124066891109286E-5</v>
      </c>
      <c r="N39" s="147">
        <f t="shared" si="15"/>
        <v>-22</v>
      </c>
      <c r="O39" s="148">
        <f t="shared" si="16"/>
        <v>-14.382477008808976</v>
      </c>
      <c r="P39" s="149">
        <f t="shared" si="17"/>
        <v>-0.20889049781707469</v>
      </c>
      <c r="Q39" s="150">
        <f t="shared" si="18"/>
        <v>-5.7155595852687296E-4</v>
      </c>
      <c r="R39" s="149">
        <f t="shared" si="19"/>
        <v>-0.26324426957555391</v>
      </c>
      <c r="S39" s="150">
        <f t="shared" si="20"/>
        <v>-10.049999999999997</v>
      </c>
      <c r="T39" s="149">
        <f t="shared" si="21"/>
        <v>-0.16275303643724692</v>
      </c>
      <c r="U39" s="150">
        <f t="shared" si="22"/>
        <v>3.6240669542645981E-5</v>
      </c>
      <c r="V39" s="149">
        <f t="shared" si="23"/>
        <v>1.4496268183264931</v>
      </c>
      <c r="W39" s="151">
        <f t="shared" si="24"/>
        <v>89</v>
      </c>
      <c r="X39" s="152">
        <f t="shared" si="25"/>
        <v>92.809164074393436</v>
      </c>
      <c r="Y39" s="151">
        <f t="shared" si="26"/>
        <v>99</v>
      </c>
      <c r="Z39" s="153">
        <f t="shared" si="27"/>
        <v>40.40653674249689</v>
      </c>
      <c r="AA39" s="154">
        <v>-21</v>
      </c>
      <c r="AB39" s="155">
        <f t="shared" si="28"/>
        <v>-28</v>
      </c>
      <c r="AC39" s="155">
        <f t="shared" si="29"/>
        <v>-18</v>
      </c>
      <c r="AD39" s="156">
        <v>-14.933721275526928</v>
      </c>
      <c r="AE39" s="156">
        <v>-38.891138970354525</v>
      </c>
      <c r="AF39" s="156">
        <v>13.91820152222283</v>
      </c>
      <c r="AH39" s="245" t="str">
        <f>VLOOKUP($A39,'Country characteristics'!$A:$CQ,28,0)</f>
        <v>Sub-Saharan Africa</v>
      </c>
      <c r="AI39" s="245" t="str">
        <f>VLOOKUP($A39,'Country characteristics'!$A:$CQ,87,0)</f>
        <v>Africa</v>
      </c>
      <c r="AJ39" s="245">
        <f>VLOOKUP($A39,'Country characteristics'!$A:$CQ,92,0)</f>
        <v>0</v>
      </c>
      <c r="AK39" s="245">
        <f>VLOOKUP($A39,'Country characteristics'!$A:$CQ,91,0)</f>
        <v>0</v>
      </c>
      <c r="AL39" s="245">
        <f>VLOOKUP($A39,'Country characteristics'!$A:$CQ,88,0)</f>
        <v>0</v>
      </c>
      <c r="AM39" s="245">
        <f>VLOOKUP($A39,'Country characteristics'!$A:$CQ,93,0)</f>
        <v>0</v>
      </c>
      <c r="AN39" s="245">
        <f>VLOOKUP($A39,'Country characteristics'!$A:$CQ,89,0)</f>
        <v>1</v>
      </c>
      <c r="AO39" s="245">
        <f>VLOOKUP($A39,'Country characteristics'!$A:$CQ,90,0)</f>
        <v>1</v>
      </c>
      <c r="AP39" s="245">
        <f>VLOOKUP($A39,'Country characteristics'!$A:$CQ,94,0)</f>
        <v>0</v>
      </c>
      <c r="AQ39" s="245">
        <f>VLOOKUP($A39,'Country characteristics'!$A:$CQ,95,0)</f>
        <v>0</v>
      </c>
      <c r="AR39" s="245">
        <f>VLOOKUP($A39,'Country characteristics'!$A:$CR,96,0)</f>
        <v>0</v>
      </c>
    </row>
    <row r="40" spans="1:44">
      <c r="A40" s="140" t="str">
        <f>VLOOKUP(D40,'Country characteristics'!AK:BP,31,0)</f>
        <v>Gibraltar</v>
      </c>
      <c r="B40" s="161" t="s">
        <v>99</v>
      </c>
      <c r="C40" s="161" t="s">
        <v>100</v>
      </c>
      <c r="D40" s="141">
        <v>83</v>
      </c>
      <c r="E40" s="142">
        <f>VLOOKUP(A40,'Country characteristics'!A:BM,38,0)</f>
        <v>107.44210052490234</v>
      </c>
      <c r="F40" s="143">
        <f>VLOOKUP(A40,'Country characteristics'!A:BM,39,0)</f>
        <v>3.3881999552249908E-3</v>
      </c>
      <c r="G40" s="142">
        <f>VLOOKUP(A40,'Country characteristics'!A:BM,40,0)</f>
        <v>70.824996948242188</v>
      </c>
      <c r="H40" s="143">
        <f>VLOOKUP(A40,'Country characteristics'!A:BM,65,0)</f>
        <v>2.7699999918695539E-5</v>
      </c>
      <c r="I40" s="144">
        <f>VLOOKUP(A40,'FSI2020 Results'!B:L,11,0)</f>
        <v>30</v>
      </c>
      <c r="J40" s="145">
        <f>VLOOKUP(A40,'FSI2020 Results'!B:H,4,0)</f>
        <v>359.89418501626363</v>
      </c>
      <c r="K40" s="146">
        <f>VLOOKUP(A40,'FSI2020 Results'!B:H,5,0)</f>
        <v>1.0569308591748401E-2</v>
      </c>
      <c r="L40" s="145">
        <f>VLOOKUP(A40,'FSI2020 Results'!B:H,6,0)</f>
        <v>69.474999999999994</v>
      </c>
      <c r="M40" s="146">
        <f>VLOOKUP(A40,'FSI2020 Results'!B:H,7,0)</f>
        <v>1.2361395157558591E-3</v>
      </c>
      <c r="N40" s="147">
        <f t="shared" si="15"/>
        <v>53</v>
      </c>
      <c r="O40" s="148">
        <f t="shared" si="16"/>
        <v>252.45208449136129</v>
      </c>
      <c r="P40" s="149">
        <f t="shared" si="17"/>
        <v>2.349657008360976</v>
      </c>
      <c r="Q40" s="150">
        <f t="shared" si="18"/>
        <v>7.1811086365234107E-3</v>
      </c>
      <c r="R40" s="149">
        <f t="shared" si="19"/>
        <v>2.1194465295500997</v>
      </c>
      <c r="S40" s="150">
        <f t="shared" si="20"/>
        <v>-1.3499969482421932</v>
      </c>
      <c r="T40" s="149">
        <f t="shared" si="21"/>
        <v>-1.9061023740371663E-2</v>
      </c>
      <c r="U40" s="150">
        <f t="shared" si="22"/>
        <v>1.2084395158371635E-3</v>
      </c>
      <c r="V40" s="149">
        <f t="shared" si="23"/>
        <v>43.625975429030682</v>
      </c>
      <c r="W40" s="151">
        <f t="shared" si="24"/>
        <v>29</v>
      </c>
      <c r="X40" s="152">
        <f t="shared" si="25"/>
        <v>381.28424190894606</v>
      </c>
      <c r="Y40" s="151">
        <f t="shared" si="26"/>
        <v>82</v>
      </c>
      <c r="Z40" s="153">
        <f t="shared" si="27"/>
        <v>101.46406452068341</v>
      </c>
      <c r="AA40" s="154">
        <v>-3</v>
      </c>
      <c r="AB40" s="155">
        <f t="shared" si="28"/>
        <v>-1</v>
      </c>
      <c r="AC40" s="155">
        <f t="shared" si="29"/>
        <v>52</v>
      </c>
      <c r="AD40" s="156">
        <v>252.45212660484245</v>
      </c>
      <c r="AE40" s="156">
        <v>-21.39010617979585</v>
      </c>
      <c r="AF40" s="156">
        <v>258.4796422687574</v>
      </c>
      <c r="AH40" s="245" t="str">
        <f>VLOOKUP($A40,'Country characteristics'!$A:$CQ,28,0)</f>
        <v>Europe &amp; Central Asia</v>
      </c>
      <c r="AI40" s="245" t="str">
        <f>VLOOKUP($A40,'Country characteristics'!$A:$CQ,87,0)</f>
        <v>Europe</v>
      </c>
      <c r="AJ40" s="245">
        <f>VLOOKUP($A40,'Country characteristics'!$A:$CQ,92,0)</f>
        <v>0</v>
      </c>
      <c r="AK40" s="245">
        <f>VLOOKUP($A40,'Country characteristics'!$A:$CQ,91,0)</f>
        <v>0</v>
      </c>
      <c r="AL40" s="245">
        <f>VLOOKUP($A40,'Country characteristics'!$A:$CQ,88,0)</f>
        <v>0</v>
      </c>
      <c r="AM40" s="245">
        <f>VLOOKUP($A40,'Country characteristics'!$A:$CQ,93,0)</f>
        <v>0</v>
      </c>
      <c r="AN40" s="245">
        <f>VLOOKUP($A40,'Country characteristics'!$A:$CQ,89,0)</f>
        <v>0</v>
      </c>
      <c r="AO40" s="245">
        <f>VLOOKUP($A40,'Country characteristics'!$A:$CQ,90,0)</f>
        <v>0</v>
      </c>
      <c r="AP40" s="245">
        <f>VLOOKUP($A40,'Country characteristics'!$A:$CQ,94,0)</f>
        <v>0</v>
      </c>
      <c r="AQ40" s="245">
        <f>VLOOKUP($A40,'Country characteristics'!$A:$CQ,95,0)</f>
        <v>0</v>
      </c>
      <c r="AR40" s="245">
        <f>VLOOKUP($A40,'Country characteristics'!$A:$CR,96,0)</f>
        <v>0</v>
      </c>
    </row>
    <row r="41" spans="1:44">
      <c r="A41" s="140" t="str">
        <f>VLOOKUP(D41,'Country characteristics'!AK:BP,31,0)</f>
        <v>Greece</v>
      </c>
      <c r="B41" s="161" t="s">
        <v>318</v>
      </c>
      <c r="C41" s="161" t="s">
        <v>319</v>
      </c>
      <c r="D41" s="141">
        <v>80</v>
      </c>
      <c r="E41" s="142">
        <f>VLOOKUP(A41,'Country characteristics'!A:BM,38,0)</f>
        <v>118.58329772949219</v>
      </c>
      <c r="F41" s="143">
        <f>VLOOKUP(A41,'Country characteristics'!A:BM,39,0)</f>
        <v>3.7394999526441097E-3</v>
      </c>
      <c r="G41" s="142">
        <f>VLOOKUP(A41,'Country characteristics'!A:BM,40,0)</f>
        <v>57.875</v>
      </c>
      <c r="H41" s="143">
        <f>VLOOKUP(A41,'Country characteristics'!A:BM,65,0)</f>
        <v>2.28899996727705E-4</v>
      </c>
      <c r="I41" s="144">
        <f>VLOOKUP(A41,'FSI2020 Results'!B:L,11,0)</f>
        <v>103</v>
      </c>
      <c r="J41" s="145">
        <f>VLOOKUP(A41,'FSI2020 Results'!B:H,4,0)</f>
        <v>91.645819098047809</v>
      </c>
      <c r="K41" s="146">
        <f>VLOOKUP(A41,'FSI2020 Results'!B:H,5,0)</f>
        <v>2.6914381602110185E-3</v>
      </c>
      <c r="L41" s="145">
        <f>VLOOKUP(A41,'FSI2020 Results'!B:H,6,0)</f>
        <v>51.475000000000001</v>
      </c>
      <c r="M41" s="146">
        <f>VLOOKUP(A41,'FSI2020 Results'!B:H,7,0)</f>
        <v>3.0336870230118638E-4</v>
      </c>
      <c r="N41" s="147">
        <f t="shared" si="15"/>
        <v>-23</v>
      </c>
      <c r="O41" s="148">
        <f t="shared" si="16"/>
        <v>-26.937478631444378</v>
      </c>
      <c r="P41" s="149">
        <f t="shared" si="17"/>
        <v>-0.22716081562256052</v>
      </c>
      <c r="Q41" s="150">
        <f t="shared" si="18"/>
        <v>-1.0480617924330912E-3</v>
      </c>
      <c r="R41" s="149">
        <f t="shared" si="19"/>
        <v>-0.28026789830336329</v>
      </c>
      <c r="S41" s="150">
        <f t="shared" si="20"/>
        <v>-6.3999999999999986</v>
      </c>
      <c r="T41" s="149">
        <f t="shared" si="21"/>
        <v>-0.11058315334773217</v>
      </c>
      <c r="U41" s="150">
        <f t="shared" si="22"/>
        <v>7.4468705573481374E-5</v>
      </c>
      <c r="V41" s="149">
        <f t="shared" si="23"/>
        <v>0.32533292546119119</v>
      </c>
      <c r="W41" s="151">
        <f t="shared" si="24"/>
        <v>80</v>
      </c>
      <c r="X41" s="152">
        <f t="shared" si="25"/>
        <v>130.25565987044149</v>
      </c>
      <c r="Y41" s="151">
        <f t="shared" si="26"/>
        <v>87</v>
      </c>
      <c r="Z41" s="153">
        <f t="shared" si="27"/>
        <v>83.432961879227847</v>
      </c>
      <c r="AA41" s="154">
        <v>-19</v>
      </c>
      <c r="AB41" s="155">
        <f t="shared" si="28"/>
        <v>-23</v>
      </c>
      <c r="AC41" s="155">
        <f t="shared" si="29"/>
        <v>-16</v>
      </c>
      <c r="AD41" s="156">
        <v>-26.937514531225915</v>
      </c>
      <c r="AE41" s="156">
        <v>-38.609840772343617</v>
      </c>
      <c r="AF41" s="156">
        <v>8.21246385923547</v>
      </c>
      <c r="AH41" s="245" t="str">
        <f>VLOOKUP($A41,'Country characteristics'!$A:$CQ,28,0)</f>
        <v>Europe &amp; Central Asia</v>
      </c>
      <c r="AI41" s="245" t="str">
        <f>VLOOKUP($A41,'Country characteristics'!$A:$CQ,87,0)</f>
        <v>Europe</v>
      </c>
      <c r="AJ41" s="245">
        <f>VLOOKUP($A41,'Country characteristics'!$A:$CQ,92,0)</f>
        <v>1</v>
      </c>
      <c r="AK41" s="245">
        <f>VLOOKUP($A41,'Country characteristics'!$A:$CQ,91,0)</f>
        <v>1</v>
      </c>
      <c r="AL41" s="245">
        <f>VLOOKUP($A41,'Country characteristics'!$A:$CQ,88,0)</f>
        <v>0</v>
      </c>
      <c r="AM41" s="245">
        <f>VLOOKUP($A41,'Country characteristics'!$A:$CQ,93,0)</f>
        <v>0</v>
      </c>
      <c r="AN41" s="245">
        <f>VLOOKUP($A41,'Country characteristics'!$A:$CQ,89,0)</f>
        <v>0</v>
      </c>
      <c r="AO41" s="245">
        <f>VLOOKUP($A41,'Country characteristics'!$A:$CQ,90,0)</f>
        <v>0</v>
      </c>
      <c r="AP41" s="245">
        <f>VLOOKUP($A41,'Country characteristics'!$A:$CQ,94,0)</f>
        <v>0</v>
      </c>
      <c r="AQ41" s="245">
        <f>VLOOKUP($A41,'Country characteristics'!$A:$CQ,95,0)</f>
        <v>0</v>
      </c>
      <c r="AR41" s="245">
        <f>VLOOKUP($A41,'Country characteristics'!$A:$CR,96,0)</f>
        <v>0</v>
      </c>
    </row>
    <row r="42" spans="1:44">
      <c r="A42" s="140" t="str">
        <f>VLOOKUP(D42,'Country characteristics'!AK:BP,31,0)</f>
        <v>Grenada</v>
      </c>
      <c r="B42" s="161" t="s">
        <v>387</v>
      </c>
      <c r="C42" s="161" t="s">
        <v>388</v>
      </c>
      <c r="D42" s="141">
        <v>101</v>
      </c>
      <c r="E42" s="142">
        <f>VLOOKUP(A42,'Country characteristics'!A:BM,38,0)</f>
        <v>44.605369567871094</v>
      </c>
      <c r="F42" s="143">
        <f>VLOOKUP(A42,'Country characteristics'!A:BM,39,0)</f>
        <v>1.4066000003367662E-3</v>
      </c>
      <c r="G42" s="142">
        <f>VLOOKUP(A42,'Country characteristics'!A:BM,40,0)</f>
        <v>77.074996948242188</v>
      </c>
      <c r="H42" s="143">
        <f>VLOOKUP(A42,'Country characteristics'!A:BM,65,0)</f>
        <v>9.2499999482242856E-7</v>
      </c>
      <c r="I42" s="144">
        <f>VLOOKUP(A42,'FSI2020 Results'!B:L,11,0)</f>
        <v>126</v>
      </c>
      <c r="J42" s="145">
        <f>VLOOKUP(A42,'FSI2020 Results'!B:H,4,0)</f>
        <v>34.558108399009754</v>
      </c>
      <c r="K42" s="146">
        <f>VLOOKUP(A42,'FSI2020 Results'!B:H,5,0)</f>
        <v>1.0148963979501934E-3</v>
      </c>
      <c r="L42" s="145">
        <f>VLOOKUP(A42,'FSI2020 Results'!B:H,6,0)</f>
        <v>70.55</v>
      </c>
      <c r="M42" s="146">
        <f>VLOOKUP(A42,'FSI2020 Results'!B:H,7,0)</f>
        <v>9.5318395857543541E-7</v>
      </c>
      <c r="N42" s="147">
        <f t="shared" si="15"/>
        <v>-25</v>
      </c>
      <c r="O42" s="148">
        <f t="shared" si="16"/>
        <v>-10.04726116886134</v>
      </c>
      <c r="P42" s="149">
        <f t="shared" si="17"/>
        <v>-0.22524779563979458</v>
      </c>
      <c r="Q42" s="150">
        <f t="shared" si="18"/>
        <v>-3.9170360238657289E-4</v>
      </c>
      <c r="R42" s="149">
        <f t="shared" si="19"/>
        <v>-0.27847547440124543</v>
      </c>
      <c r="S42" s="150">
        <f t="shared" si="20"/>
        <v>-6.5249969482421903</v>
      </c>
      <c r="T42" s="149">
        <f t="shared" si="21"/>
        <v>-8.4657764600677088E-2</v>
      </c>
      <c r="U42" s="150">
        <f t="shared" si="22"/>
        <v>2.8183963753006845E-8</v>
      </c>
      <c r="V42" s="149">
        <f t="shared" si="23"/>
        <v>3.0469150173797921E-2</v>
      </c>
      <c r="W42" s="151">
        <f t="shared" si="24"/>
        <v>103</v>
      </c>
      <c r="X42" s="152">
        <f t="shared" si="25"/>
        <v>45.060858006671651</v>
      </c>
      <c r="Y42" s="151">
        <f t="shared" si="26"/>
        <v>102</v>
      </c>
      <c r="Z42" s="153">
        <f t="shared" si="27"/>
        <v>34.214087708881493</v>
      </c>
      <c r="AA42" s="154">
        <v>-21</v>
      </c>
      <c r="AB42" s="155">
        <f t="shared" si="28"/>
        <v>-23</v>
      </c>
      <c r="AC42" s="155">
        <f t="shared" si="29"/>
        <v>-24</v>
      </c>
      <c r="AD42" s="156">
        <v>-10.047263852903825</v>
      </c>
      <c r="AE42" s="156">
        <v>-10.502754960155656</v>
      </c>
      <c r="AF42" s="156">
        <v>0.34932555405615773</v>
      </c>
      <c r="AH42" s="245" t="str">
        <f>VLOOKUP($A42,'Country characteristics'!$A:$CQ,28,0)</f>
        <v>Latin America &amp; Caribbean</v>
      </c>
      <c r="AI42" s="245" t="str">
        <f>VLOOKUP($A42,'Country characteristics'!$A:$CQ,87,0)</f>
        <v>Latin America and the Caribbean</v>
      </c>
      <c r="AJ42" s="245">
        <f>VLOOKUP($A42,'Country characteristics'!$A:$CQ,92,0)</f>
        <v>0</v>
      </c>
      <c r="AK42" s="245">
        <f>VLOOKUP($A42,'Country characteristics'!$A:$CQ,91,0)</f>
        <v>0</v>
      </c>
      <c r="AL42" s="245">
        <f>VLOOKUP($A42,'Country characteristics'!$A:$CQ,88,0)</f>
        <v>0</v>
      </c>
      <c r="AM42" s="245">
        <f>VLOOKUP($A42,'Country characteristics'!$A:$CQ,93,0)</f>
        <v>0</v>
      </c>
      <c r="AN42" s="245">
        <f>VLOOKUP($A42,'Country characteristics'!$A:$CQ,89,0)</f>
        <v>0</v>
      </c>
      <c r="AO42" s="245">
        <f>VLOOKUP($A42,'Country characteristics'!$A:$CQ,90,0)</f>
        <v>0</v>
      </c>
      <c r="AP42" s="245">
        <f>VLOOKUP($A42,'Country characteristics'!$A:$CQ,94,0)</f>
        <v>0</v>
      </c>
      <c r="AQ42" s="245">
        <f>VLOOKUP($A42,'Country characteristics'!$A:$CQ,95,0)</f>
        <v>1</v>
      </c>
      <c r="AR42" s="245">
        <f>VLOOKUP($A42,'Country characteristics'!$A:$CR,96,0)</f>
        <v>1</v>
      </c>
    </row>
    <row r="43" spans="1:44">
      <c r="A43" s="140" t="str">
        <f>VLOOKUP(D43,'Country characteristics'!AK:BP,31,0)</f>
        <v>Guatemala</v>
      </c>
      <c r="B43" s="161" t="s">
        <v>216</v>
      </c>
      <c r="C43" s="161" t="s">
        <v>217</v>
      </c>
      <c r="D43" s="141">
        <v>78</v>
      </c>
      <c r="E43" s="142">
        <f>VLOOKUP(A43,'Country characteristics'!A:BM,38,0)</f>
        <v>123.627197265625</v>
      </c>
      <c r="F43" s="143">
        <f>VLOOKUP(A43,'Country characteristics'!A:BM,39,0)</f>
        <v>3.8986001163721085E-3</v>
      </c>
      <c r="G43" s="142">
        <f>VLOOKUP(A43,'Country characteristics'!A:BM,40,0)</f>
        <v>73.099998474121094</v>
      </c>
      <c r="H43" s="143">
        <f>VLOOKUP(A43,'Country characteristics'!A:BM,65,0)</f>
        <v>3.1700001272838563E-5</v>
      </c>
      <c r="I43" s="144">
        <f>VLOOKUP(A43,'FSI2020 Results'!B:L,11,0)</f>
        <v>69</v>
      </c>
      <c r="J43" s="145">
        <f>VLOOKUP(A43,'FSI2020 Results'!B:H,4,0)</f>
        <v>162.15155227337644</v>
      </c>
      <c r="K43" s="146">
        <f>VLOOKUP(A43,'FSI2020 Results'!B:H,5,0)</f>
        <v>4.7620380266241019E-3</v>
      </c>
      <c r="L43" s="145">
        <f>VLOOKUP(A43,'FSI2020 Results'!B:H,6,0)</f>
        <v>73.5</v>
      </c>
      <c r="M43" s="146">
        <f>VLOOKUP(A43,'FSI2020 Results'!B:H,7,0)</f>
        <v>6.8104730672093953E-5</v>
      </c>
      <c r="N43" s="147">
        <f t="shared" si="15"/>
        <v>9</v>
      </c>
      <c r="O43" s="148">
        <f t="shared" si="16"/>
        <v>38.524355007751439</v>
      </c>
      <c r="P43" s="149">
        <f t="shared" si="17"/>
        <v>0.31161715107864274</v>
      </c>
      <c r="Q43" s="150">
        <f t="shared" si="18"/>
        <v>8.6343791025199346E-4</v>
      </c>
      <c r="R43" s="149">
        <f t="shared" si="19"/>
        <v>0.22147383278064336</v>
      </c>
      <c r="S43" s="150">
        <f t="shared" si="20"/>
        <v>0.40000152587890625</v>
      </c>
      <c r="T43" s="149">
        <f t="shared" si="21"/>
        <v>5.4719772124278698E-3</v>
      </c>
      <c r="U43" s="150">
        <f t="shared" si="22"/>
        <v>3.640472939925539E-5</v>
      </c>
      <c r="V43" s="149">
        <f t="shared" si="23"/>
        <v>1.1484141305208073</v>
      </c>
      <c r="W43" s="151">
        <f t="shared" si="24"/>
        <v>66</v>
      </c>
      <c r="X43" s="152">
        <f t="shared" si="25"/>
        <v>159.5185513342644</v>
      </c>
      <c r="Y43" s="151">
        <f t="shared" si="26"/>
        <v>67</v>
      </c>
      <c r="Z43" s="153">
        <f t="shared" si="27"/>
        <v>125.66522422002859</v>
      </c>
      <c r="AA43" s="154">
        <v>-11</v>
      </c>
      <c r="AB43" s="155">
        <f t="shared" si="28"/>
        <v>-3</v>
      </c>
      <c r="AC43" s="155">
        <f t="shared" si="29"/>
        <v>-2</v>
      </c>
      <c r="AD43" s="156">
        <v>37.368877391703734</v>
      </c>
      <c r="AE43" s="156">
        <v>1.4775210672522121</v>
      </c>
      <c r="AF43" s="156">
        <v>36.223795600869849</v>
      </c>
      <c r="AH43" s="245" t="str">
        <f>VLOOKUP($A43,'Country characteristics'!$A:$CQ,28,0)</f>
        <v>Latin America &amp; Caribbean</v>
      </c>
      <c r="AI43" s="245" t="str">
        <f>VLOOKUP($A43,'Country characteristics'!$A:$CQ,87,0)</f>
        <v>Latin America and the Caribbean</v>
      </c>
      <c r="AJ43" s="245">
        <f>VLOOKUP($A43,'Country characteristics'!$A:$CQ,92,0)</f>
        <v>0</v>
      </c>
      <c r="AK43" s="245">
        <f>VLOOKUP($A43,'Country characteristics'!$A:$CQ,91,0)</f>
        <v>0</v>
      </c>
      <c r="AL43" s="245">
        <f>VLOOKUP($A43,'Country characteristics'!$A:$CQ,88,0)</f>
        <v>0</v>
      </c>
      <c r="AM43" s="245">
        <f>VLOOKUP($A43,'Country characteristics'!$A:$CQ,93,0)</f>
        <v>0</v>
      </c>
      <c r="AN43" s="245">
        <f>VLOOKUP($A43,'Country characteristics'!$A:$CQ,89,0)</f>
        <v>1</v>
      </c>
      <c r="AO43" s="245">
        <f>VLOOKUP($A43,'Country characteristics'!$A:$CQ,90,0)</f>
        <v>1</v>
      </c>
      <c r="AP43" s="245">
        <f>VLOOKUP($A43,'Country characteristics'!$A:$CQ,94,0)</f>
        <v>1</v>
      </c>
      <c r="AQ43" s="245">
        <f>VLOOKUP($A43,'Country characteristics'!$A:$CQ,95,0)</f>
        <v>1</v>
      </c>
      <c r="AR43" s="245">
        <f>VLOOKUP($A43,'Country characteristics'!$A:$CR,96,0)</f>
        <v>0</v>
      </c>
    </row>
    <row r="44" spans="1:44">
      <c r="A44" s="140" t="str">
        <f>VLOOKUP(D44,'Country characteristics'!AK:BP,31,0)</f>
        <v>Guernsey</v>
      </c>
      <c r="B44" s="161" t="s">
        <v>42</v>
      </c>
      <c r="C44" s="161" t="s">
        <v>43</v>
      </c>
      <c r="D44" s="141">
        <v>10</v>
      </c>
      <c r="E44" s="142">
        <f>VLOOKUP(A44,'Country characteristics'!A:BM,38,0)</f>
        <v>658.9188232421875</v>
      </c>
      <c r="F44" s="143">
        <f>VLOOKUP(A44,'Country characteristics'!A:BM,39,0)</f>
        <v>2.0779099315404892E-2</v>
      </c>
      <c r="G44" s="142">
        <f>VLOOKUP(A44,'Country characteristics'!A:BM,40,0)</f>
        <v>72.449996948242188</v>
      </c>
      <c r="H44" s="143">
        <f>VLOOKUP(A44,'Country characteristics'!A:BM,65,0)</f>
        <v>5.2017997950315475E-3</v>
      </c>
      <c r="I44" s="144">
        <f>VLOOKUP(A44,'FSI2020 Results'!B:L,11,0)</f>
        <v>11</v>
      </c>
      <c r="J44" s="145">
        <f>VLOOKUP(A44,'FSI2020 Results'!B:H,4,0)</f>
        <v>564.55666289543262</v>
      </c>
      <c r="K44" s="146">
        <f>VLOOKUP(A44,'FSI2020 Results'!B:H,5,0)</f>
        <v>1.6579799941474058E-2</v>
      </c>
      <c r="L44" s="145">
        <f>VLOOKUP(A44,'FSI2020 Results'!B:H,6,0)</f>
        <v>70.650000000000006</v>
      </c>
      <c r="M44" s="146">
        <f>VLOOKUP(A44,'FSI2020 Results'!B:H,7,0)</f>
        <v>4.1031095859786612E-3</v>
      </c>
      <c r="N44" s="147">
        <f t="shared" si="15"/>
        <v>-1</v>
      </c>
      <c r="O44" s="148">
        <f t="shared" si="16"/>
        <v>-94.362160346754877</v>
      </c>
      <c r="P44" s="149">
        <f t="shared" si="17"/>
        <v>-0.14320756520879019</v>
      </c>
      <c r="Q44" s="150">
        <f t="shared" si="18"/>
        <v>-4.1992993739308343E-3</v>
      </c>
      <c r="R44" s="149">
        <f t="shared" si="19"/>
        <v>-0.20209246369103318</v>
      </c>
      <c r="S44" s="150">
        <f t="shared" si="20"/>
        <v>-1.7999969482421818</v>
      </c>
      <c r="T44" s="149">
        <f t="shared" si="21"/>
        <v>-2.484467942114732E-2</v>
      </c>
      <c r="U44" s="150">
        <f t="shared" si="22"/>
        <v>-1.0986902090528864E-3</v>
      </c>
      <c r="V44" s="149">
        <f t="shared" si="23"/>
        <v>-0.21121347463281659</v>
      </c>
      <c r="W44" s="151">
        <f t="shared" si="24"/>
        <v>12</v>
      </c>
      <c r="X44" s="152">
        <f t="shared" si="25"/>
        <v>608.81613444041295</v>
      </c>
      <c r="Y44" s="151">
        <f t="shared" si="26"/>
        <v>9</v>
      </c>
      <c r="Z44" s="153">
        <f t="shared" si="27"/>
        <v>611.01852332548651</v>
      </c>
      <c r="AA44" s="154">
        <v>0</v>
      </c>
      <c r="AB44" s="155">
        <f t="shared" si="28"/>
        <v>1</v>
      </c>
      <c r="AC44" s="155">
        <f t="shared" si="29"/>
        <v>-2</v>
      </c>
      <c r="AD44" s="156">
        <v>-94.362070339750062</v>
      </c>
      <c r="AE44" s="156">
        <v>-44.259548479066098</v>
      </c>
      <c r="AF44" s="156">
        <v>-46.460182918669375</v>
      </c>
      <c r="AH44" s="245" t="str">
        <f>VLOOKUP($A44,'Country characteristics'!$A:$CQ,28,0)</f>
        <v>Europe &amp; Central Asia</v>
      </c>
      <c r="AI44" s="245" t="str">
        <f>VLOOKUP($A44,'Country characteristics'!$A:$CQ,87,0)</f>
        <v>Europe</v>
      </c>
      <c r="AJ44" s="245">
        <f>VLOOKUP($A44,'Country characteristics'!$A:$CQ,92,0)</f>
        <v>0</v>
      </c>
      <c r="AK44" s="245">
        <f>VLOOKUP($A44,'Country characteristics'!$A:$CQ,91,0)</f>
        <v>0</v>
      </c>
      <c r="AL44" s="245">
        <f>VLOOKUP($A44,'Country characteristics'!$A:$CQ,88,0)</f>
        <v>0</v>
      </c>
      <c r="AM44" s="245">
        <f>VLOOKUP($A44,'Country characteristics'!$A:$CQ,93,0)</f>
        <v>0</v>
      </c>
      <c r="AN44" s="245">
        <f>VLOOKUP($A44,'Country characteristics'!$A:$CQ,89,0)</f>
        <v>0</v>
      </c>
      <c r="AO44" s="245">
        <f>VLOOKUP($A44,'Country characteristics'!$A:$CQ,90,0)</f>
        <v>0</v>
      </c>
      <c r="AP44" s="245">
        <f>VLOOKUP($A44,'Country characteristics'!$A:$CQ,94,0)</f>
        <v>0</v>
      </c>
      <c r="AQ44" s="245">
        <f>VLOOKUP($A44,'Country characteristics'!$A:$CQ,95,0)</f>
        <v>0</v>
      </c>
      <c r="AR44" s="245">
        <f>VLOOKUP($A44,'Country characteristics'!$A:$CR,96,0)</f>
        <v>0</v>
      </c>
    </row>
    <row r="45" spans="1:44">
      <c r="A45" s="140" t="str">
        <f>VLOOKUP(D45,'Country characteristics'!AK:BP,31,0)</f>
        <v>Hong Kong</v>
      </c>
      <c r="B45" s="161" t="s">
        <v>21</v>
      </c>
      <c r="C45" s="161" t="s">
        <v>22</v>
      </c>
      <c r="D45" s="141">
        <v>4</v>
      </c>
      <c r="E45" s="142">
        <f>VLOOKUP(A45,'Country characteristics'!A:BM,38,0)</f>
        <v>1243.677978515625</v>
      </c>
      <c r="F45" s="143">
        <f>VLOOKUP(A45,'Country characteristics'!A:BM,39,0)</f>
        <v>3.9219599217176437E-2</v>
      </c>
      <c r="G45" s="142">
        <f>VLOOKUP(A45,'Country characteristics'!A:BM,40,0)</f>
        <v>71.050003051757813</v>
      </c>
      <c r="H45" s="143">
        <f>VLOOKUP(A45,'Country characteristics'!A:BM,65,0)</f>
        <v>4.1691400110721588E-2</v>
      </c>
      <c r="I45" s="144">
        <f>VLOOKUP(A45,'FSI2020 Results'!B:L,11,0)</f>
        <v>4</v>
      </c>
      <c r="J45" s="145">
        <f>VLOOKUP(A45,'FSI2020 Results'!B:H,4,0)</f>
        <v>1035.2947578315061</v>
      </c>
      <c r="K45" s="146">
        <f>VLOOKUP(A45,'FSI2020 Results'!B:H,5,0)</f>
        <v>3.0404352819554815E-2</v>
      </c>
      <c r="L45" s="145">
        <f>VLOOKUP(A45,'FSI2020 Results'!B:H,6,0)</f>
        <v>66.375</v>
      </c>
      <c r="M45" s="146">
        <f>VLOOKUP(A45,'FSI2020 Results'!B:H,7,0)</f>
        <v>4.437631525372604E-2</v>
      </c>
      <c r="N45" s="147">
        <f t="shared" si="15"/>
        <v>0</v>
      </c>
      <c r="O45" s="148">
        <f t="shared" si="16"/>
        <v>-208.3832206841189</v>
      </c>
      <c r="P45" s="149">
        <f t="shared" si="17"/>
        <v>-0.16755400054026193</v>
      </c>
      <c r="Q45" s="150">
        <f t="shared" si="18"/>
        <v>-8.8152463976216219E-3</v>
      </c>
      <c r="R45" s="149">
        <f t="shared" si="19"/>
        <v>-0.22476635594381433</v>
      </c>
      <c r="S45" s="150">
        <f t="shared" si="20"/>
        <v>-4.6750030517578125</v>
      </c>
      <c r="T45" s="149">
        <f t="shared" si="21"/>
        <v>-6.5798773412468536E-2</v>
      </c>
      <c r="U45" s="150">
        <f t="shared" si="22"/>
        <v>2.6849151430044516E-3</v>
      </c>
      <c r="V45" s="149">
        <f t="shared" si="23"/>
        <v>6.4399735577937101E-2</v>
      </c>
      <c r="W45" s="151">
        <f t="shared" si="24"/>
        <v>4</v>
      </c>
      <c r="X45" s="152">
        <f t="shared" si="25"/>
        <v>1269.8216152189202</v>
      </c>
      <c r="Y45" s="151">
        <f t="shared" si="26"/>
        <v>4</v>
      </c>
      <c r="Z45" s="153">
        <f t="shared" si="27"/>
        <v>1013.979315232315</v>
      </c>
      <c r="AA45" s="154">
        <v>0</v>
      </c>
      <c r="AB45" s="155">
        <f t="shared" si="28"/>
        <v>0</v>
      </c>
      <c r="AC45" s="155">
        <f t="shared" si="29"/>
        <v>0</v>
      </c>
      <c r="AD45" s="156">
        <v>-265.77948766345162</v>
      </c>
      <c r="AE45" s="156">
        <v>-291.92330808997713</v>
      </c>
      <c r="AF45" s="156">
        <v>20.133534070556266</v>
      </c>
      <c r="AH45" s="245" t="str">
        <f>VLOOKUP($A45,'Country characteristics'!$A:$CQ,28,0)</f>
        <v>East Asia &amp; Pacific</v>
      </c>
      <c r="AI45" s="245" t="str">
        <f>VLOOKUP($A45,'Country characteristics'!$A:$CQ,87,0)</f>
        <v>Asia</v>
      </c>
      <c r="AJ45" s="245">
        <f>VLOOKUP($A45,'Country characteristics'!$A:$CQ,92,0)</f>
        <v>0</v>
      </c>
      <c r="AK45" s="245">
        <f>VLOOKUP($A45,'Country characteristics'!$A:$CQ,91,0)</f>
        <v>0</v>
      </c>
      <c r="AL45" s="245">
        <f>VLOOKUP($A45,'Country characteristics'!$A:$CQ,88,0)</f>
        <v>0</v>
      </c>
      <c r="AM45" s="245">
        <f>VLOOKUP($A45,'Country characteristics'!$A:$CQ,93,0)</f>
        <v>0</v>
      </c>
      <c r="AN45" s="245">
        <f>VLOOKUP($A45,'Country characteristics'!$A:$CQ,89,0)</f>
        <v>0</v>
      </c>
      <c r="AO45" s="245">
        <f>VLOOKUP($A45,'Country characteristics'!$A:$CQ,90,0)</f>
        <v>0</v>
      </c>
      <c r="AP45" s="245">
        <f>VLOOKUP($A45,'Country characteristics'!$A:$CQ,94,0)</f>
        <v>0</v>
      </c>
      <c r="AQ45" s="245">
        <f>VLOOKUP($A45,'Country characteristics'!$A:$CQ,95,0)</f>
        <v>0</v>
      </c>
      <c r="AR45" s="245">
        <f>VLOOKUP($A45,'Country characteristics'!$A:$CR,96,0)</f>
        <v>0</v>
      </c>
    </row>
    <row r="46" spans="1:44">
      <c r="A46" s="140" t="str">
        <f>VLOOKUP(D46,'Country characteristics'!AK:BP,31,0)</f>
        <v>Hungary</v>
      </c>
      <c r="B46" s="161" t="s">
        <v>234</v>
      </c>
      <c r="C46" s="161" t="s">
        <v>235</v>
      </c>
      <c r="D46" s="141">
        <v>74</v>
      </c>
      <c r="E46" s="142">
        <f>VLOOKUP(A46,'Country characteristics'!A:BM,38,0)</f>
        <v>132.73320007324219</v>
      </c>
      <c r="F46" s="143">
        <f>VLOOKUP(A46,'Country characteristics'!A:BM,39,0)</f>
        <v>4.1857999749481678E-3</v>
      </c>
      <c r="G46" s="142">
        <f>VLOOKUP(A46,'Country characteristics'!A:BM,40,0)</f>
        <v>54.700000762939453</v>
      </c>
      <c r="H46" s="143">
        <f>VLOOKUP(A46,'Country characteristics'!A:BM,65,0)</f>
        <v>5.3339998703449965E-4</v>
      </c>
      <c r="I46" s="144">
        <f>VLOOKUP(A46,'FSI2020 Results'!B:L,11,0)</f>
        <v>75</v>
      </c>
      <c r="J46" s="145">
        <f>VLOOKUP(A46,'FSI2020 Results'!B:H,4,0)</f>
        <v>151.51596471043132</v>
      </c>
      <c r="K46" s="146">
        <f>VLOOKUP(A46,'FSI2020 Results'!B:H,5,0)</f>
        <v>4.4496939774913034E-3</v>
      </c>
      <c r="L46" s="145">
        <f>VLOOKUP(A46,'FSI2020 Results'!B:H,6,0)</f>
        <v>53.8</v>
      </c>
      <c r="M46" s="146">
        <f>VLOOKUP(A46,'FSI2020 Results'!B:H,7,0)</f>
        <v>9.2115922356532907E-4</v>
      </c>
      <c r="N46" s="147">
        <f t="shared" si="15"/>
        <v>-1</v>
      </c>
      <c r="O46" s="148">
        <f t="shared" si="16"/>
        <v>18.782764637189132</v>
      </c>
      <c r="P46" s="149">
        <f t="shared" si="17"/>
        <v>0.14150766068191523</v>
      </c>
      <c r="Q46" s="150">
        <f t="shared" si="18"/>
        <v>2.638940025431356E-4</v>
      </c>
      <c r="R46" s="149">
        <f t="shared" si="19"/>
        <v>6.3045058082691341E-2</v>
      </c>
      <c r="S46" s="150">
        <f t="shared" si="20"/>
        <v>-0.90000076293945597</v>
      </c>
      <c r="T46" s="149">
        <f t="shared" si="21"/>
        <v>-1.6453395802312865E-2</v>
      </c>
      <c r="U46" s="150">
        <f t="shared" si="22"/>
        <v>3.8775923653082943E-4</v>
      </c>
      <c r="V46" s="149">
        <f t="shared" si="23"/>
        <v>0.7269577164533183</v>
      </c>
      <c r="W46" s="151">
        <f t="shared" si="24"/>
        <v>67</v>
      </c>
      <c r="X46" s="152">
        <f t="shared" si="25"/>
        <v>159.24784555247811</v>
      </c>
      <c r="Y46" s="151">
        <f t="shared" si="26"/>
        <v>66</v>
      </c>
      <c r="Z46" s="153">
        <f t="shared" si="27"/>
        <v>126.28870035829704</v>
      </c>
      <c r="AA46" s="154">
        <v>-12</v>
      </c>
      <c r="AB46" s="155">
        <f t="shared" si="28"/>
        <v>-8</v>
      </c>
      <c r="AC46" s="155">
        <f t="shared" si="29"/>
        <v>-9</v>
      </c>
      <c r="AD46" s="156">
        <v>18.78275308964308</v>
      </c>
      <c r="AE46" s="156">
        <v>-7.731874178611065</v>
      </c>
      <c r="AF46" s="156">
        <v>25.227276913226675</v>
      </c>
      <c r="AH46" s="245" t="str">
        <f>VLOOKUP($A46,'Country characteristics'!$A:$CQ,28,0)</f>
        <v>Europe &amp; Central Asia</v>
      </c>
      <c r="AI46" s="245" t="str">
        <f>VLOOKUP($A46,'Country characteristics'!$A:$CQ,87,0)</f>
        <v>Europe</v>
      </c>
      <c r="AJ46" s="245">
        <f>VLOOKUP($A46,'Country characteristics'!$A:$CQ,92,0)</f>
        <v>1</v>
      </c>
      <c r="AK46" s="245">
        <f>VLOOKUP($A46,'Country characteristics'!$A:$CQ,91,0)</f>
        <v>1</v>
      </c>
      <c r="AL46" s="245">
        <f>VLOOKUP($A46,'Country characteristics'!$A:$CQ,88,0)</f>
        <v>0</v>
      </c>
      <c r="AM46" s="245">
        <f>VLOOKUP($A46,'Country characteristics'!$A:$CQ,93,0)</f>
        <v>0</v>
      </c>
      <c r="AN46" s="245">
        <f>VLOOKUP($A46,'Country characteristics'!$A:$CQ,89,0)</f>
        <v>0</v>
      </c>
      <c r="AO46" s="245">
        <f>VLOOKUP($A46,'Country characteristics'!$A:$CQ,90,0)</f>
        <v>0</v>
      </c>
      <c r="AP46" s="245">
        <f>VLOOKUP($A46,'Country characteristics'!$A:$CQ,94,0)</f>
        <v>0</v>
      </c>
      <c r="AQ46" s="245">
        <f>VLOOKUP($A46,'Country characteristics'!$A:$CQ,95,0)</f>
        <v>0</v>
      </c>
      <c r="AR46" s="245">
        <f>VLOOKUP($A46,'Country characteristics'!$A:$CR,96,0)</f>
        <v>0</v>
      </c>
    </row>
    <row r="47" spans="1:44">
      <c r="A47" s="140" t="str">
        <f>VLOOKUP(D47,'Country characteristics'!AK:BP,31,0)</f>
        <v>Iceland</v>
      </c>
      <c r="B47" s="161" t="s">
        <v>261</v>
      </c>
      <c r="C47" s="161" t="s">
        <v>262</v>
      </c>
      <c r="D47" s="141">
        <v>72</v>
      </c>
      <c r="E47" s="142">
        <f>VLOOKUP(A47,'Country characteristics'!A:BM,38,0)</f>
        <v>139.69259643554688</v>
      </c>
      <c r="F47" s="143">
        <f>VLOOKUP(A47,'Country characteristics'!A:BM,39,0)</f>
        <v>4.4052000157535076E-3</v>
      </c>
      <c r="G47" s="142">
        <f>VLOOKUP(A47,'Country characteristics'!A:BM,40,0)</f>
        <v>59.900001525878906</v>
      </c>
      <c r="H47" s="143">
        <f>VLOOKUP(A47,'Country characteristics'!A:BM,65,0)</f>
        <v>2.7459999546408653E-4</v>
      </c>
      <c r="I47" s="144">
        <f>VLOOKUP(A47,'FSI2020 Results'!B:L,11,0)</f>
        <v>84</v>
      </c>
      <c r="J47" s="145">
        <f>VLOOKUP(A47,'FSI2020 Results'!B:H,4,0)</f>
        <v>129.30880588717415</v>
      </c>
      <c r="K47" s="146">
        <f>VLOOKUP(A47,'FSI2020 Results'!B:H,5,0)</f>
        <v>3.7975180760152446E-3</v>
      </c>
      <c r="L47" s="145">
        <f>VLOOKUP(A47,'FSI2020 Results'!B:H,6,0)</f>
        <v>57.375</v>
      </c>
      <c r="M47" s="146">
        <f>VLOOKUP(A47,'FSI2020 Results'!B:H,7,0)</f>
        <v>3.2090761045525524E-4</v>
      </c>
      <c r="N47" s="147">
        <f t="shared" si="15"/>
        <v>-12</v>
      </c>
      <c r="O47" s="148">
        <f t="shared" si="16"/>
        <v>-10.38379054837273</v>
      </c>
      <c r="P47" s="149">
        <f t="shared" si="17"/>
        <v>-7.4333148737511845E-2</v>
      </c>
      <c r="Q47" s="150">
        <f t="shared" si="18"/>
        <v>-6.0768193973826301E-4</v>
      </c>
      <c r="R47" s="149">
        <f t="shared" si="19"/>
        <v>-0.13794650357875282</v>
      </c>
      <c r="S47" s="150">
        <f t="shared" si="20"/>
        <v>-2.5250015258789063</v>
      </c>
      <c r="T47" s="149">
        <f t="shared" si="21"/>
        <v>-4.215361371548576E-2</v>
      </c>
      <c r="U47" s="150">
        <f t="shared" si="22"/>
        <v>4.630761499116871E-5</v>
      </c>
      <c r="V47" s="149">
        <f t="shared" si="23"/>
        <v>0.16863661965072763</v>
      </c>
      <c r="W47" s="151">
        <f t="shared" si="24"/>
        <v>72</v>
      </c>
      <c r="X47" s="152">
        <f t="shared" si="25"/>
        <v>147.14330478786596</v>
      </c>
      <c r="Y47" s="151">
        <f t="shared" si="26"/>
        <v>70</v>
      </c>
      <c r="Z47" s="153">
        <f t="shared" si="27"/>
        <v>122.76321991667531</v>
      </c>
      <c r="AA47" s="154">
        <v>-13</v>
      </c>
      <c r="AB47" s="155">
        <f t="shared" si="28"/>
        <v>-12</v>
      </c>
      <c r="AC47" s="155">
        <f t="shared" si="29"/>
        <v>-14</v>
      </c>
      <c r="AD47" s="156">
        <v>-10.383828819822526</v>
      </c>
      <c r="AE47" s="156">
        <v>-17.8344876557845</v>
      </c>
      <c r="AF47" s="156">
        <v>6.5476025033348719</v>
      </c>
      <c r="AH47" s="245" t="str">
        <f>VLOOKUP($A47,'Country characteristics'!$A:$CQ,28,0)</f>
        <v>Europe &amp; Central Asia</v>
      </c>
      <c r="AI47" s="245" t="str">
        <f>VLOOKUP($A47,'Country characteristics'!$A:$CQ,87,0)</f>
        <v>Europe</v>
      </c>
      <c r="AJ47" s="245">
        <f>VLOOKUP($A47,'Country characteristics'!$A:$CQ,92,0)</f>
        <v>1</v>
      </c>
      <c r="AK47" s="245">
        <f>VLOOKUP($A47,'Country characteristics'!$A:$CQ,91,0)</f>
        <v>0</v>
      </c>
      <c r="AL47" s="245">
        <f>VLOOKUP($A47,'Country characteristics'!$A:$CQ,88,0)</f>
        <v>0</v>
      </c>
      <c r="AM47" s="245">
        <f>VLOOKUP($A47,'Country characteristics'!$A:$CQ,93,0)</f>
        <v>0</v>
      </c>
      <c r="AN47" s="245">
        <f>VLOOKUP($A47,'Country characteristics'!$A:$CQ,89,0)</f>
        <v>0</v>
      </c>
      <c r="AO47" s="245">
        <f>VLOOKUP($A47,'Country characteristics'!$A:$CQ,90,0)</f>
        <v>0</v>
      </c>
      <c r="AP47" s="245">
        <f>VLOOKUP($A47,'Country characteristics'!$A:$CQ,94,0)</f>
        <v>0</v>
      </c>
      <c r="AQ47" s="245">
        <f>VLOOKUP($A47,'Country characteristics'!$A:$CQ,95,0)</f>
        <v>0</v>
      </c>
      <c r="AR47" s="245">
        <f>VLOOKUP($A47,'Country characteristics'!$A:$CR,96,0)</f>
        <v>0</v>
      </c>
    </row>
    <row r="48" spans="1:44">
      <c r="A48" s="140" t="str">
        <f>VLOOKUP(D48,'Country characteristics'!AK:BP,31,0)</f>
        <v>India</v>
      </c>
      <c r="B48" s="161" t="s">
        <v>150</v>
      </c>
      <c r="C48" s="161" t="s">
        <v>151</v>
      </c>
      <c r="D48" s="141">
        <v>32</v>
      </c>
      <c r="E48" s="142">
        <f>VLOOKUP(A48,'Country characteristics'!A:BM,38,0)</f>
        <v>316.61981201171875</v>
      </c>
      <c r="F48" s="143">
        <f>VLOOKUP(A48,'Country characteristics'!A:BM,39,0)</f>
        <v>9.984700009226799E-3</v>
      </c>
      <c r="G48" s="142">
        <f>VLOOKUP(A48,'Country characteristics'!A:BM,40,0)</f>
        <v>51.900001525878906</v>
      </c>
      <c r="H48" s="143">
        <f>VLOOKUP(A48,'Country characteristics'!A:BM,65,0)</f>
        <v>1.1617399752140045E-2</v>
      </c>
      <c r="I48" s="144">
        <f>VLOOKUP(A48,'FSI2020 Results'!B:L,11,0)</f>
        <v>47</v>
      </c>
      <c r="J48" s="145">
        <f>VLOOKUP(A48,'FSI2020 Results'!B:H,4,0)</f>
        <v>238.68228392249432</v>
      </c>
      <c r="K48" s="146">
        <f>VLOOKUP(A48,'FSI2020 Results'!B:H,5,0)</f>
        <v>7.0095789795718687E-3</v>
      </c>
      <c r="L48" s="145">
        <f>VLOOKUP(A48,'FSI2020 Results'!B:H,6,0)</f>
        <v>47.837499999999999</v>
      </c>
      <c r="M48" s="146">
        <f>VLOOKUP(A48,'FSI2020 Results'!B:H,7,0)</f>
        <v>1.0364402672268663E-2</v>
      </c>
      <c r="N48" s="147">
        <f t="shared" si="15"/>
        <v>-15</v>
      </c>
      <c r="O48" s="148">
        <f t="shared" si="16"/>
        <v>-77.937528089224429</v>
      </c>
      <c r="P48" s="149">
        <f t="shared" si="17"/>
        <v>-0.24615493134819943</v>
      </c>
      <c r="Q48" s="150">
        <f t="shared" si="18"/>
        <v>-2.9751210296549303E-3</v>
      </c>
      <c r="R48" s="149">
        <f t="shared" si="19"/>
        <v>-0.29796799372095706</v>
      </c>
      <c r="S48" s="150">
        <f t="shared" si="20"/>
        <v>-4.0625015258789077</v>
      </c>
      <c r="T48" s="149">
        <f t="shared" si="21"/>
        <v>-7.8275556964159665E-2</v>
      </c>
      <c r="U48" s="150">
        <f t="shared" si="22"/>
        <v>-1.2529970798713826E-3</v>
      </c>
      <c r="V48" s="149">
        <f t="shared" si="23"/>
        <v>-0.10785520913495017</v>
      </c>
      <c r="W48" s="151">
        <f t="shared" si="24"/>
        <v>35</v>
      </c>
      <c r="X48" s="152">
        <f t="shared" si="25"/>
        <v>304.80133936419929</v>
      </c>
      <c r="Y48" s="151">
        <f t="shared" si="26"/>
        <v>38</v>
      </c>
      <c r="Z48" s="153">
        <f t="shared" si="27"/>
        <v>247.93722544219338</v>
      </c>
      <c r="AA48" s="154">
        <v>-9</v>
      </c>
      <c r="AB48" s="155">
        <f t="shared" si="28"/>
        <v>-12</v>
      </c>
      <c r="AC48" s="155">
        <f t="shared" si="29"/>
        <v>-9</v>
      </c>
      <c r="AD48" s="156">
        <v>-77.937523614593658</v>
      </c>
      <c r="AE48" s="156">
        <v>-66.1190285578096</v>
      </c>
      <c r="AF48" s="156">
        <v>-9.2547678673837765</v>
      </c>
      <c r="AH48" s="245" t="str">
        <f>VLOOKUP($A48,'Country characteristics'!$A:$CQ,28,0)</f>
        <v>South Asia</v>
      </c>
      <c r="AI48" s="245" t="str">
        <f>VLOOKUP($A48,'Country characteristics'!$A:$CQ,87,0)</f>
        <v>Asia</v>
      </c>
      <c r="AJ48" s="245">
        <f>VLOOKUP($A48,'Country characteristics'!$A:$CQ,92,0)</f>
        <v>0</v>
      </c>
      <c r="AK48" s="245">
        <f>VLOOKUP($A48,'Country characteristics'!$A:$CQ,91,0)</f>
        <v>0</v>
      </c>
      <c r="AL48" s="245">
        <f>VLOOKUP($A48,'Country characteristics'!$A:$CQ,88,0)</f>
        <v>0</v>
      </c>
      <c r="AM48" s="245">
        <f>VLOOKUP($A48,'Country characteristics'!$A:$CQ,93,0)</f>
        <v>1</v>
      </c>
      <c r="AN48" s="245">
        <f>VLOOKUP($A48,'Country characteristics'!$A:$CQ,89,0)</f>
        <v>1</v>
      </c>
      <c r="AO48" s="245">
        <f>VLOOKUP($A48,'Country characteristics'!$A:$CQ,90,0)</f>
        <v>1</v>
      </c>
      <c r="AP48" s="245">
        <f>VLOOKUP($A48,'Country characteristics'!$A:$CQ,94,0)</f>
        <v>0</v>
      </c>
      <c r="AQ48" s="245">
        <f>VLOOKUP($A48,'Country characteristics'!$A:$CQ,95,0)</f>
        <v>0</v>
      </c>
      <c r="AR48" s="245">
        <f>VLOOKUP($A48,'Country characteristics'!$A:$CR,96,0)</f>
        <v>0</v>
      </c>
    </row>
    <row r="49" spans="1:44">
      <c r="A49" s="140" t="str">
        <f>VLOOKUP(D49,'Country characteristics'!AK:BP,31,0)</f>
        <v>Indonesia</v>
      </c>
      <c r="B49" s="161" t="s">
        <v>246</v>
      </c>
      <c r="C49" s="161" t="s">
        <v>247</v>
      </c>
      <c r="D49" s="141">
        <v>57</v>
      </c>
      <c r="E49" s="142">
        <f>VLOOKUP(A49,'Country characteristics'!A:BM,38,0)</f>
        <v>188.78739929199219</v>
      </c>
      <c r="F49" s="143">
        <f>VLOOKUP(A49,'Country characteristics'!A:BM,39,0)</f>
        <v>5.9533999301493168E-3</v>
      </c>
      <c r="G49" s="142">
        <f>VLOOKUP(A49,'Country characteristics'!A:BM,40,0)</f>
        <v>61.450000762939453</v>
      </c>
      <c r="H49" s="143">
        <f>VLOOKUP(A49,'Country characteristics'!A:BM,65,0)</f>
        <v>5.3850002586841583E-4</v>
      </c>
      <c r="I49" s="144">
        <f>VLOOKUP(A49,'FSI2020 Results'!B:L,11,0)</f>
        <v>79</v>
      </c>
      <c r="J49" s="145">
        <f>VLOOKUP(A49,'FSI2020 Results'!B:H,4,0)</f>
        <v>143.83507759117248</v>
      </c>
      <c r="K49" s="146">
        <f>VLOOKUP(A49,'FSI2020 Results'!B:H,5,0)</f>
        <v>4.2241230469185756E-3</v>
      </c>
      <c r="L49" s="145">
        <f>VLOOKUP(A49,'FSI2020 Results'!B:H,6,0)</f>
        <v>51.075000000000003</v>
      </c>
      <c r="M49" s="146">
        <f>VLOOKUP(A49,'FSI2020 Results'!B:H,7,0)</f>
        <v>1.2581112857061041E-3</v>
      </c>
      <c r="N49" s="147">
        <f t="shared" si="15"/>
        <v>-22</v>
      </c>
      <c r="O49" s="148">
        <f t="shared" si="16"/>
        <v>-44.952321700819709</v>
      </c>
      <c r="P49" s="149">
        <f t="shared" si="17"/>
        <v>-0.23811081602587902</v>
      </c>
      <c r="Q49" s="150">
        <f t="shared" si="18"/>
        <v>-1.7292768832307412E-3</v>
      </c>
      <c r="R49" s="149">
        <f t="shared" si="19"/>
        <v>-0.2904687915342804</v>
      </c>
      <c r="S49" s="150">
        <f t="shared" si="20"/>
        <v>-10.37500076293945</v>
      </c>
      <c r="T49" s="149">
        <f t="shared" si="21"/>
        <v>-0.16883646271973074</v>
      </c>
      <c r="U49" s="150">
        <f t="shared" si="22"/>
        <v>7.1961125983768825E-4</v>
      </c>
      <c r="V49" s="149">
        <f t="shared" si="23"/>
        <v>1.336325395114331</v>
      </c>
      <c r="W49" s="151">
        <f t="shared" si="24"/>
        <v>44</v>
      </c>
      <c r="X49" s="152">
        <f t="shared" si="25"/>
        <v>250.49863512097784</v>
      </c>
      <c r="Y49" s="151">
        <f t="shared" si="26"/>
        <v>73</v>
      </c>
      <c r="Z49" s="153">
        <f t="shared" si="27"/>
        <v>108.39777522203799</v>
      </c>
      <c r="AA49" s="154">
        <v>-13</v>
      </c>
      <c r="AB49" s="155">
        <f t="shared" si="28"/>
        <v>-35</v>
      </c>
      <c r="AC49" s="155">
        <f t="shared" si="29"/>
        <v>-6</v>
      </c>
      <c r="AD49" s="156">
        <v>-44.952360597942004</v>
      </c>
      <c r="AE49" s="156">
        <v>-106.66354819938445</v>
      </c>
      <c r="AF49" s="156">
        <v>35.434260083779591</v>
      </c>
      <c r="AH49" s="245" t="str">
        <f>VLOOKUP($A49,'Country characteristics'!$A:$CQ,28,0)</f>
        <v>East Asia &amp; Pacific</v>
      </c>
      <c r="AI49" s="245" t="str">
        <f>VLOOKUP($A49,'Country characteristics'!$A:$CQ,87,0)</f>
        <v>Asia</v>
      </c>
      <c r="AJ49" s="245">
        <f>VLOOKUP($A49,'Country characteristics'!$A:$CQ,92,0)</f>
        <v>0</v>
      </c>
      <c r="AK49" s="245">
        <f>VLOOKUP($A49,'Country characteristics'!$A:$CQ,91,0)</f>
        <v>0</v>
      </c>
      <c r="AL49" s="245">
        <f>VLOOKUP($A49,'Country characteristics'!$A:$CQ,88,0)</f>
        <v>0</v>
      </c>
      <c r="AM49" s="245">
        <f>VLOOKUP($A49,'Country characteristics'!$A:$CQ,93,0)</f>
        <v>1</v>
      </c>
      <c r="AN49" s="245">
        <f>VLOOKUP($A49,'Country characteristics'!$A:$CQ,89,0)</f>
        <v>0</v>
      </c>
      <c r="AO49" s="245">
        <f>VLOOKUP($A49,'Country characteristics'!$A:$CQ,90,0)</f>
        <v>1</v>
      </c>
      <c r="AP49" s="245">
        <f>VLOOKUP($A49,'Country characteristics'!$A:$CQ,94,0)</f>
        <v>0</v>
      </c>
      <c r="AQ49" s="245">
        <f>VLOOKUP($A49,'Country characteristics'!$A:$CQ,95,0)</f>
        <v>0</v>
      </c>
      <c r="AR49" s="245">
        <f>VLOOKUP($A49,'Country characteristics'!$A:$CR,96,0)</f>
        <v>0</v>
      </c>
    </row>
    <row r="50" spans="1:44">
      <c r="A50" s="140" t="str">
        <f>VLOOKUP(D50,'Country characteristics'!AK:BP,31,0)</f>
        <v>Ireland</v>
      </c>
      <c r="B50" s="161" t="s">
        <v>96</v>
      </c>
      <c r="C50" s="161" t="s">
        <v>97</v>
      </c>
      <c r="D50" s="141">
        <v>26</v>
      </c>
      <c r="E50" s="142">
        <f>VLOOKUP(A50,'Country characteristics'!A:BM,38,0)</f>
        <v>387.94100952148438</v>
      </c>
      <c r="F50" s="143">
        <f>VLOOKUP(A50,'Country characteristics'!A:BM,39,0)</f>
        <v>1.2233800254762173E-2</v>
      </c>
      <c r="G50" s="142">
        <f>VLOOKUP(A50,'Country characteristics'!A:BM,40,0)</f>
        <v>50.650001525878906</v>
      </c>
      <c r="H50" s="143">
        <f>VLOOKUP(A50,'Country characteristics'!A:BM,65,0)</f>
        <v>2.6612300425767899E-2</v>
      </c>
      <c r="I50" s="144">
        <f>VLOOKUP(A50,'FSI2020 Results'!B:L,11,0)</f>
        <v>29</v>
      </c>
      <c r="J50" s="145">
        <f>VLOOKUP(A50,'FSI2020 Results'!B:H,4,0)</f>
        <v>363.7959507447805</v>
      </c>
      <c r="K50" s="146">
        <f>VLOOKUP(A50,'FSI2020 Results'!B:H,5,0)</f>
        <v>1.0683894955614044E-2</v>
      </c>
      <c r="L50" s="145">
        <f>VLOOKUP(A50,'FSI2020 Results'!B:H,6,0)</f>
        <v>48.15</v>
      </c>
      <c r="M50" s="146">
        <f>VLOOKUP(A50,'FSI2020 Results'!B:H,7,0)</f>
        <v>3.4610427153673982E-2</v>
      </c>
      <c r="N50" s="147">
        <f t="shared" si="15"/>
        <v>-3</v>
      </c>
      <c r="O50" s="148">
        <f t="shared" si="16"/>
        <v>-24.145058776703877</v>
      </c>
      <c r="P50" s="149">
        <f t="shared" si="17"/>
        <v>-6.2238995579472767E-2</v>
      </c>
      <c r="Q50" s="150">
        <f t="shared" si="18"/>
        <v>-1.5499052991481289E-3</v>
      </c>
      <c r="R50" s="149">
        <f t="shared" si="19"/>
        <v>-0.12669042054571777</v>
      </c>
      <c r="S50" s="150">
        <f t="shared" si="20"/>
        <v>-2.5000015258789077</v>
      </c>
      <c r="T50" s="149">
        <f t="shared" si="21"/>
        <v>-4.9358370198697155E-2</v>
      </c>
      <c r="U50" s="150">
        <f t="shared" si="22"/>
        <v>7.9981267279060839E-3</v>
      </c>
      <c r="V50" s="149">
        <f t="shared" si="23"/>
        <v>0.30054247847592075</v>
      </c>
      <c r="W50" s="151">
        <f t="shared" si="24"/>
        <v>20</v>
      </c>
      <c r="X50" s="152">
        <f t="shared" si="25"/>
        <v>423.45510681273021</v>
      </c>
      <c r="Y50" s="151">
        <f t="shared" si="26"/>
        <v>26</v>
      </c>
      <c r="Z50" s="153">
        <f t="shared" si="27"/>
        <v>333.28544424411092</v>
      </c>
      <c r="AA50" s="154">
        <v>-2</v>
      </c>
      <c r="AB50" s="155">
        <f t="shared" si="28"/>
        <v>-9</v>
      </c>
      <c r="AC50" s="155">
        <f t="shared" si="29"/>
        <v>-3</v>
      </c>
      <c r="AD50" s="156">
        <v>-24.145069973574891</v>
      </c>
      <c r="AE50" s="156">
        <v>-59.659117796923795</v>
      </c>
      <c r="AF50" s="156">
        <v>30.510596642949452</v>
      </c>
      <c r="AH50" s="245" t="str">
        <f>VLOOKUP($A50,'Country characteristics'!$A:$CQ,28,0)</f>
        <v>Europe &amp; Central Asia</v>
      </c>
      <c r="AI50" s="245" t="str">
        <f>VLOOKUP($A50,'Country characteristics'!$A:$CQ,87,0)</f>
        <v>Europe</v>
      </c>
      <c r="AJ50" s="245">
        <f>VLOOKUP($A50,'Country characteristics'!$A:$CQ,92,0)</f>
        <v>1</v>
      </c>
      <c r="AK50" s="245">
        <f>VLOOKUP($A50,'Country characteristics'!$A:$CQ,91,0)</f>
        <v>1</v>
      </c>
      <c r="AL50" s="245">
        <f>VLOOKUP($A50,'Country characteristics'!$A:$CQ,88,0)</f>
        <v>0</v>
      </c>
      <c r="AM50" s="245">
        <f>VLOOKUP($A50,'Country characteristics'!$A:$CQ,93,0)</f>
        <v>0</v>
      </c>
      <c r="AN50" s="245">
        <f>VLOOKUP($A50,'Country characteristics'!$A:$CQ,89,0)</f>
        <v>0</v>
      </c>
      <c r="AO50" s="245">
        <f>VLOOKUP($A50,'Country characteristics'!$A:$CQ,90,0)</f>
        <v>0</v>
      </c>
      <c r="AP50" s="245">
        <f>VLOOKUP($A50,'Country characteristics'!$A:$CQ,94,0)</f>
        <v>0</v>
      </c>
      <c r="AQ50" s="245">
        <f>VLOOKUP($A50,'Country characteristics'!$A:$CQ,95,0)</f>
        <v>0</v>
      </c>
      <c r="AR50" s="245">
        <f>VLOOKUP($A50,'Country characteristics'!$A:$CR,96,0)</f>
        <v>0</v>
      </c>
    </row>
    <row r="51" spans="1:44">
      <c r="A51" s="140" t="str">
        <f>VLOOKUP(D51,'Country characteristics'!AK:BP,31,0)</f>
        <v>Isle of Man</v>
      </c>
      <c r="B51" s="161" t="s">
        <v>138</v>
      </c>
      <c r="C51" s="161" t="s">
        <v>139</v>
      </c>
      <c r="D51" s="141">
        <v>42</v>
      </c>
      <c r="E51" s="142">
        <f>VLOOKUP(A51,'Country characteristics'!A:BM,38,0)</f>
        <v>248.6846923828125</v>
      </c>
      <c r="F51" s="143">
        <f>VLOOKUP(A51,'Country characteristics'!A:BM,39,0)</f>
        <v>7.8423004597425461E-3</v>
      </c>
      <c r="G51" s="142">
        <f>VLOOKUP(A51,'Country characteristics'!A:BM,40,0)</f>
        <v>63.575000762939453</v>
      </c>
      <c r="H51" s="143">
        <f>VLOOKUP(A51,'Country characteristics'!A:BM,65,0)</f>
        <v>9.0649997582659125E-4</v>
      </c>
      <c r="I51" s="144">
        <f>VLOOKUP(A51,'FSI2020 Results'!B:L,11,0)</f>
        <v>43</v>
      </c>
      <c r="J51" s="145">
        <f>VLOOKUP(A51,'FSI2020 Results'!B:H,4,0)</f>
        <v>258.34415498585582</v>
      </c>
      <c r="K51" s="146">
        <f>VLOOKUP(A51,'FSI2020 Results'!B:H,5,0)</f>
        <v>7.5870053215685998E-3</v>
      </c>
      <c r="L51" s="145">
        <f>VLOOKUP(A51,'FSI2020 Results'!B:H,6,0)</f>
        <v>64.674999999999997</v>
      </c>
      <c r="M51" s="146">
        <f>VLOOKUP(A51,'FSI2020 Results'!B:H,7,0)</f>
        <v>8.7089938497769172E-4</v>
      </c>
      <c r="N51" s="147">
        <f t="shared" si="15"/>
        <v>-1</v>
      </c>
      <c r="O51" s="148">
        <f t="shared" si="16"/>
        <v>9.6594626030433233</v>
      </c>
      <c r="P51" s="149">
        <f t="shared" si="17"/>
        <v>3.8842208221542052E-2</v>
      </c>
      <c r="Q51" s="150">
        <f t="shared" si="18"/>
        <v>-2.5529513817394624E-4</v>
      </c>
      <c r="R51" s="149">
        <f t="shared" si="19"/>
        <v>-3.2553603306130774E-2</v>
      </c>
      <c r="S51" s="150">
        <f t="shared" si="20"/>
        <v>1.099999237060544</v>
      </c>
      <c r="T51" s="149">
        <f t="shared" si="21"/>
        <v>1.7302386533383673E-2</v>
      </c>
      <c r="U51" s="150">
        <f t="shared" si="22"/>
        <v>-3.5600590848899535E-5</v>
      </c>
      <c r="V51" s="149">
        <f t="shared" si="23"/>
        <v>-3.9272577824877697E-2</v>
      </c>
      <c r="W51" s="151">
        <f t="shared" si="24"/>
        <v>46</v>
      </c>
      <c r="X51" s="152">
        <f t="shared" si="25"/>
        <v>245.38524785654045</v>
      </c>
      <c r="Y51" s="151">
        <f t="shared" si="26"/>
        <v>34</v>
      </c>
      <c r="Z51" s="153">
        <f t="shared" si="27"/>
        <v>261.8174434268081</v>
      </c>
      <c r="AA51" s="154">
        <v>-8</v>
      </c>
      <c r="AB51" s="155">
        <f t="shared" si="28"/>
        <v>3</v>
      </c>
      <c r="AC51" s="155">
        <f t="shared" si="29"/>
        <v>-9</v>
      </c>
      <c r="AD51" s="156">
        <v>9.6594505416587708</v>
      </c>
      <c r="AE51" s="156">
        <v>12.958915963624094</v>
      </c>
      <c r="AF51" s="156">
        <v>-3.4737118244732983</v>
      </c>
      <c r="AH51" s="245" t="str">
        <f>VLOOKUP($A51,'Country characteristics'!$A:$CQ,28,0)</f>
        <v>Europe &amp; Central Asia</v>
      </c>
      <c r="AI51" s="245" t="str">
        <f>VLOOKUP($A51,'Country characteristics'!$A:$CQ,87,0)</f>
        <v>Europe</v>
      </c>
      <c r="AJ51" s="245">
        <f>VLOOKUP($A51,'Country characteristics'!$A:$CQ,92,0)</f>
        <v>0</v>
      </c>
      <c r="AK51" s="245">
        <f>VLOOKUP($A51,'Country characteristics'!$A:$CQ,91,0)</f>
        <v>0</v>
      </c>
      <c r="AL51" s="245">
        <f>VLOOKUP($A51,'Country characteristics'!$A:$CQ,88,0)</f>
        <v>0</v>
      </c>
      <c r="AM51" s="245">
        <f>VLOOKUP($A51,'Country characteristics'!$A:$CQ,93,0)</f>
        <v>0</v>
      </c>
      <c r="AN51" s="245">
        <f>VLOOKUP($A51,'Country characteristics'!$A:$CQ,89,0)</f>
        <v>0</v>
      </c>
      <c r="AO51" s="245">
        <f>VLOOKUP($A51,'Country characteristics'!$A:$CQ,90,0)</f>
        <v>0</v>
      </c>
      <c r="AP51" s="245">
        <f>VLOOKUP($A51,'Country characteristics'!$A:$CQ,94,0)</f>
        <v>0</v>
      </c>
      <c r="AQ51" s="245">
        <f>VLOOKUP($A51,'Country characteristics'!$A:$CQ,95,0)</f>
        <v>0</v>
      </c>
      <c r="AR51" s="245">
        <f>VLOOKUP($A51,'Country characteristics'!$A:$CR,96,0)</f>
        <v>0</v>
      </c>
    </row>
    <row r="52" spans="1:44">
      <c r="A52" s="140" t="str">
        <f>VLOOKUP(D52,'Country characteristics'!AK:BP,31,0)</f>
        <v>Israel</v>
      </c>
      <c r="B52" s="161" t="s">
        <v>123</v>
      </c>
      <c r="C52" s="161" t="s">
        <v>124</v>
      </c>
      <c r="D52" s="141">
        <v>34</v>
      </c>
      <c r="E52" s="142">
        <f>VLOOKUP(A52,'Country characteristics'!A:BM,38,0)</f>
        <v>313.55441284179688</v>
      </c>
      <c r="F52" s="143">
        <f>VLOOKUP(A52,'Country characteristics'!A:BM,39,0)</f>
        <v>9.8879998549818993E-3</v>
      </c>
      <c r="G52" s="142">
        <f>VLOOKUP(A52,'Country characteristics'!A:BM,40,0)</f>
        <v>63.25</v>
      </c>
      <c r="H52" s="143">
        <f>VLOOKUP(A52,'Country characteristics'!A:BM,65,0)</f>
        <v>1.902800053358078E-3</v>
      </c>
      <c r="I52" s="144">
        <f>VLOOKUP(A52,'FSI2020 Results'!B:L,11,0)</f>
        <v>38</v>
      </c>
      <c r="J52" s="145">
        <f>VLOOKUP(A52,'FSI2020 Results'!B:H,4,0)</f>
        <v>291.49155084578206</v>
      </c>
      <c r="K52" s="146">
        <f>VLOOKUP(A52,'FSI2020 Results'!B:H,5,0)</f>
        <v>8.560472163886633E-3</v>
      </c>
      <c r="L52" s="145">
        <f>VLOOKUP(A52,'FSI2020 Results'!B:H,6,0)</f>
        <v>58.674999999999997</v>
      </c>
      <c r="M52" s="146">
        <f>VLOOKUP(A52,'FSI2020 Results'!B:H,7,0)</f>
        <v>3.0046924664941638E-3</v>
      </c>
      <c r="N52" s="147">
        <f t="shared" si="15"/>
        <v>-4</v>
      </c>
      <c r="O52" s="148">
        <f t="shared" si="16"/>
        <v>-22.062861996014817</v>
      </c>
      <c r="P52" s="149">
        <f t="shared" si="17"/>
        <v>-7.0363742599108603E-2</v>
      </c>
      <c r="Q52" s="150">
        <f t="shared" si="18"/>
        <v>-1.3275276910952663E-3</v>
      </c>
      <c r="R52" s="149">
        <f t="shared" si="19"/>
        <v>-0.1342564432205583</v>
      </c>
      <c r="S52" s="150">
        <f t="shared" si="20"/>
        <v>-4.5750000000000028</v>
      </c>
      <c r="T52" s="149">
        <f t="shared" si="21"/>
        <v>-7.2332015810276706E-2</v>
      </c>
      <c r="U52" s="150">
        <f t="shared" si="22"/>
        <v>1.1018924131360858E-3</v>
      </c>
      <c r="V52" s="149">
        <f t="shared" si="23"/>
        <v>0.57908996333663998</v>
      </c>
      <c r="W52" s="151">
        <f t="shared" si="24"/>
        <v>30</v>
      </c>
      <c r="X52" s="152">
        <f t="shared" si="25"/>
        <v>365.13062924216717</v>
      </c>
      <c r="Y52" s="151">
        <f t="shared" si="26"/>
        <v>37</v>
      </c>
      <c r="Z52" s="153">
        <f t="shared" si="27"/>
        <v>250.31700070236562</v>
      </c>
      <c r="AA52" s="154">
        <v>-6</v>
      </c>
      <c r="AB52" s="155">
        <f t="shared" si="28"/>
        <v>-8</v>
      </c>
      <c r="AC52" s="155">
        <f t="shared" si="29"/>
        <v>-1</v>
      </c>
      <c r="AD52" s="156">
        <v>-24.663213654701792</v>
      </c>
      <c r="AE52" s="156">
        <v>-76.239454913045734</v>
      </c>
      <c r="AF52" s="156">
        <v>40.807096724602104</v>
      </c>
      <c r="AH52" s="245" t="str">
        <f>VLOOKUP($A52,'Country characteristics'!$A:$CQ,28,0)</f>
        <v>Middle East &amp; North Africa</v>
      </c>
      <c r="AI52" s="245" t="str">
        <f>VLOOKUP($A52,'Country characteristics'!$A:$CQ,87,0)</f>
        <v>Asia</v>
      </c>
      <c r="AJ52" s="245">
        <f>VLOOKUP($A52,'Country characteristics'!$A:$CQ,92,0)</f>
        <v>1</v>
      </c>
      <c r="AK52" s="245">
        <f>VLOOKUP($A52,'Country characteristics'!$A:$CQ,91,0)</f>
        <v>0</v>
      </c>
      <c r="AL52" s="245">
        <f>VLOOKUP($A52,'Country characteristics'!$A:$CQ,88,0)</f>
        <v>0</v>
      </c>
      <c r="AM52" s="245">
        <f>VLOOKUP($A52,'Country characteristics'!$A:$CQ,93,0)</f>
        <v>0</v>
      </c>
      <c r="AN52" s="245">
        <f>VLOOKUP($A52,'Country characteristics'!$A:$CQ,89,0)</f>
        <v>0</v>
      </c>
      <c r="AO52" s="245">
        <f>VLOOKUP($A52,'Country characteristics'!$A:$CQ,90,0)</f>
        <v>0</v>
      </c>
      <c r="AP52" s="245">
        <f>VLOOKUP($A52,'Country characteristics'!$A:$CQ,94,0)</f>
        <v>0</v>
      </c>
      <c r="AQ52" s="245">
        <f>VLOOKUP($A52,'Country characteristics'!$A:$CQ,95,0)</f>
        <v>0</v>
      </c>
      <c r="AR52" s="245">
        <f>VLOOKUP($A52,'Country characteristics'!$A:$CR,96,0)</f>
        <v>0</v>
      </c>
    </row>
    <row r="53" spans="1:44">
      <c r="A53" s="140" t="str">
        <f>VLOOKUP(D53,'Country characteristics'!AK:BP,31,0)</f>
        <v>Italy</v>
      </c>
      <c r="B53" s="161" t="s">
        <v>132</v>
      </c>
      <c r="C53" s="161" t="s">
        <v>133</v>
      </c>
      <c r="D53" s="141">
        <v>41</v>
      </c>
      <c r="E53" s="142">
        <f>VLOOKUP(A53,'Country characteristics'!A:BM,38,0)</f>
        <v>254.14140319824219</v>
      </c>
      <c r="F53" s="143">
        <f>VLOOKUP(A53,'Country characteristics'!A:BM,39,0)</f>
        <v>8.0143995583057404E-3</v>
      </c>
      <c r="G53" s="142">
        <f>VLOOKUP(A53,'Country characteristics'!A:BM,40,0)</f>
        <v>49.474998474121094</v>
      </c>
      <c r="H53" s="143">
        <f>VLOOKUP(A53,'Country characteristics'!A:BM,65,0)</f>
        <v>9.2417001724243164E-3</v>
      </c>
      <c r="I53" s="144">
        <f>VLOOKUP(A53,'FSI2020 Results'!B:L,11,0)</f>
        <v>41</v>
      </c>
      <c r="J53" s="145">
        <f>VLOOKUP(A53,'FSI2020 Results'!B:H,4,0)</f>
        <v>287.79616527680247</v>
      </c>
      <c r="K53" s="146">
        <f>VLOOKUP(A53,'FSI2020 Results'!B:H,5,0)</f>
        <v>8.4519467359409871E-3</v>
      </c>
      <c r="L53" s="145">
        <f>VLOOKUP(A53,'FSI2020 Results'!B:H,6,0)</f>
        <v>50.375</v>
      </c>
      <c r="M53" s="146">
        <f>VLOOKUP(A53,'FSI2020 Results'!B:H,7,0)</f>
        <v>1.1410888884713793E-2</v>
      </c>
      <c r="N53" s="147">
        <f t="shared" si="15"/>
        <v>0</v>
      </c>
      <c r="O53" s="148">
        <f t="shared" si="16"/>
        <v>33.654762078560282</v>
      </c>
      <c r="P53" s="149">
        <f t="shared" si="17"/>
        <v>0.13242534138488238</v>
      </c>
      <c r="Q53" s="150">
        <f t="shared" si="18"/>
        <v>4.3754717763524673E-4</v>
      </c>
      <c r="R53" s="149">
        <f t="shared" si="19"/>
        <v>5.4595128986524522E-2</v>
      </c>
      <c r="S53" s="150">
        <f t="shared" si="20"/>
        <v>0.90000152587890625</v>
      </c>
      <c r="T53" s="149">
        <f t="shared" si="21"/>
        <v>1.8191036960813145E-2</v>
      </c>
      <c r="U53" s="150">
        <f t="shared" si="22"/>
        <v>2.1691887122894764E-3</v>
      </c>
      <c r="V53" s="149">
        <f t="shared" si="23"/>
        <v>0.23471749481355952</v>
      </c>
      <c r="W53" s="151">
        <f t="shared" si="24"/>
        <v>38</v>
      </c>
      <c r="X53" s="152">
        <f t="shared" si="25"/>
        <v>272.64478421980073</v>
      </c>
      <c r="Y53" s="151">
        <f t="shared" si="26"/>
        <v>32</v>
      </c>
      <c r="Z53" s="153">
        <f t="shared" si="27"/>
        <v>268.2640451324653</v>
      </c>
      <c r="AA53" s="154">
        <v>-7</v>
      </c>
      <c r="AB53" s="155">
        <f t="shared" si="28"/>
        <v>-3</v>
      </c>
      <c r="AC53" s="155">
        <f t="shared" si="29"/>
        <v>-9</v>
      </c>
      <c r="AD53" s="156">
        <v>30.665812780163293</v>
      </c>
      <c r="AE53" s="156">
        <v>12.162398891890518</v>
      </c>
      <c r="AF53" s="156">
        <v>19.328831768145335</v>
      </c>
      <c r="AH53" s="245" t="str">
        <f>VLOOKUP($A53,'Country characteristics'!$A:$CQ,28,0)</f>
        <v>Europe &amp; Central Asia</v>
      </c>
      <c r="AI53" s="245" t="str">
        <f>VLOOKUP($A53,'Country characteristics'!$A:$CQ,87,0)</f>
        <v>Europe</v>
      </c>
      <c r="AJ53" s="245">
        <f>VLOOKUP($A53,'Country characteristics'!$A:$CQ,92,0)</f>
        <v>1</v>
      </c>
      <c r="AK53" s="245">
        <f>VLOOKUP($A53,'Country characteristics'!$A:$CQ,91,0)</f>
        <v>1</v>
      </c>
      <c r="AL53" s="245">
        <f>VLOOKUP($A53,'Country characteristics'!$A:$CQ,88,0)</f>
        <v>1</v>
      </c>
      <c r="AM53" s="245">
        <f>VLOOKUP($A53,'Country characteristics'!$A:$CQ,93,0)</f>
        <v>1</v>
      </c>
      <c r="AN53" s="245">
        <f>VLOOKUP($A53,'Country characteristics'!$A:$CQ,89,0)</f>
        <v>0</v>
      </c>
      <c r="AO53" s="245">
        <f>VLOOKUP($A53,'Country characteristics'!$A:$CQ,90,0)</f>
        <v>0</v>
      </c>
      <c r="AP53" s="245">
        <f>VLOOKUP($A53,'Country characteristics'!$A:$CQ,94,0)</f>
        <v>0</v>
      </c>
      <c r="AQ53" s="245">
        <f>VLOOKUP($A53,'Country characteristics'!$A:$CQ,95,0)</f>
        <v>0</v>
      </c>
      <c r="AR53" s="245">
        <f>VLOOKUP($A53,'Country characteristics'!$A:$CR,96,0)</f>
        <v>0</v>
      </c>
    </row>
    <row r="54" spans="1:44">
      <c r="A54" s="140" t="str">
        <f>VLOOKUP(D54,'Country characteristics'!AK:BP,31,0)</f>
        <v>Japan</v>
      </c>
      <c r="B54" s="161" t="s">
        <v>30</v>
      </c>
      <c r="C54" s="161" t="s">
        <v>31</v>
      </c>
      <c r="D54" s="141">
        <v>13</v>
      </c>
      <c r="E54" s="142">
        <f>VLOOKUP(A54,'Country characteristics'!A:BM,38,0)</f>
        <v>623.9166259765625</v>
      </c>
      <c r="F54" s="143">
        <f>VLOOKUP(A54,'Country characteristics'!A:BM,39,0)</f>
        <v>1.9675299525260925E-2</v>
      </c>
      <c r="G54" s="142">
        <f>VLOOKUP(A54,'Country characteristics'!A:BM,40,0)</f>
        <v>60.5</v>
      </c>
      <c r="H54" s="143">
        <f>VLOOKUP(A54,'Country characteristics'!A:BM,65,0)</f>
        <v>2.2365599870681763E-2</v>
      </c>
      <c r="I54" s="144">
        <f>VLOOKUP(A54,'FSI2020 Results'!B:L,11,0)</f>
        <v>7</v>
      </c>
      <c r="J54" s="145">
        <f>VLOOKUP(A54,'FSI2020 Results'!B:H,4,0)</f>
        <v>695.59459252213458</v>
      </c>
      <c r="K54" s="146">
        <f>VLOOKUP(A54,'FSI2020 Results'!B:H,5,0)</f>
        <v>2.042809861678007E-2</v>
      </c>
      <c r="L54" s="145">
        <f>VLOOKUP(A54,'FSI2020 Results'!B:H,6,0)</f>
        <v>62.85</v>
      </c>
      <c r="M54" s="146">
        <f>VLOOKUP(A54,'FSI2020 Results'!B:H,7,0)</f>
        <v>2.1994852472809839E-2</v>
      </c>
      <c r="N54" s="147">
        <f t="shared" si="15"/>
        <v>6</v>
      </c>
      <c r="O54" s="148">
        <f t="shared" si="16"/>
        <v>71.677966545572076</v>
      </c>
      <c r="P54" s="149">
        <f t="shared" si="17"/>
        <v>0.11488388602143873</v>
      </c>
      <c r="Q54" s="150">
        <f t="shared" si="18"/>
        <v>7.5279909151914487E-4</v>
      </c>
      <c r="R54" s="149">
        <f t="shared" si="19"/>
        <v>3.8261124846035166E-2</v>
      </c>
      <c r="S54" s="150">
        <f t="shared" si="20"/>
        <v>2.3500000000000014</v>
      </c>
      <c r="T54" s="149">
        <f t="shared" si="21"/>
        <v>3.8842975206611507E-2</v>
      </c>
      <c r="U54" s="150">
        <f t="shared" si="22"/>
        <v>-3.7074739787192404E-4</v>
      </c>
      <c r="V54" s="149">
        <f t="shared" si="23"/>
        <v>-1.6576680259666188E-2</v>
      </c>
      <c r="W54" s="151">
        <f t="shared" si="24"/>
        <v>11</v>
      </c>
      <c r="X54" s="152">
        <f t="shared" si="25"/>
        <v>620.44955166201919</v>
      </c>
      <c r="Y54" s="151">
        <f t="shared" si="26"/>
        <v>7</v>
      </c>
      <c r="Z54" s="153">
        <f t="shared" si="27"/>
        <v>699.48117307998825</v>
      </c>
      <c r="AA54" s="154">
        <v>0</v>
      </c>
      <c r="AB54" s="155">
        <f t="shared" si="28"/>
        <v>4</v>
      </c>
      <c r="AC54" s="155">
        <f t="shared" si="29"/>
        <v>0</v>
      </c>
      <c r="AD54" s="156">
        <v>71.678046870004096</v>
      </c>
      <c r="AE54" s="156">
        <v>75.145040860017957</v>
      </c>
      <c r="AF54" s="156">
        <v>-3.8868950187815017</v>
      </c>
      <c r="AH54" s="245" t="str">
        <f>VLOOKUP($A54,'Country characteristics'!$A:$CQ,28,0)</f>
        <v>East Asia &amp; Pacific</v>
      </c>
      <c r="AI54" s="245" t="str">
        <f>VLOOKUP($A54,'Country characteristics'!$A:$CQ,87,0)</f>
        <v>Asia</v>
      </c>
      <c r="AJ54" s="245">
        <f>VLOOKUP($A54,'Country characteristics'!$A:$CQ,92,0)</f>
        <v>1</v>
      </c>
      <c r="AK54" s="245">
        <f>VLOOKUP($A54,'Country characteristics'!$A:$CQ,91,0)</f>
        <v>0</v>
      </c>
      <c r="AL54" s="245">
        <f>VLOOKUP($A54,'Country characteristics'!$A:$CQ,88,0)</f>
        <v>1</v>
      </c>
      <c r="AM54" s="245">
        <f>VLOOKUP($A54,'Country characteristics'!$A:$CQ,93,0)</f>
        <v>1</v>
      </c>
      <c r="AN54" s="245">
        <f>VLOOKUP($A54,'Country characteristics'!$A:$CQ,89,0)</f>
        <v>0</v>
      </c>
      <c r="AO54" s="245">
        <f>VLOOKUP($A54,'Country characteristics'!$A:$CQ,90,0)</f>
        <v>0</v>
      </c>
      <c r="AP54" s="245">
        <f>VLOOKUP($A54,'Country characteristics'!$A:$CQ,94,0)</f>
        <v>0</v>
      </c>
      <c r="AQ54" s="245">
        <f>VLOOKUP($A54,'Country characteristics'!$A:$CQ,95,0)</f>
        <v>0</v>
      </c>
      <c r="AR54" s="245">
        <f>VLOOKUP($A54,'Country characteristics'!$A:$CR,96,0)</f>
        <v>0</v>
      </c>
    </row>
    <row r="55" spans="1:44">
      <c r="A55" s="140" t="str">
        <f>VLOOKUP(D55,'Country characteristics'!AK:BP,31,0)</f>
        <v>Jersey</v>
      </c>
      <c r="B55" s="161" t="s">
        <v>57</v>
      </c>
      <c r="C55" s="161" t="s">
        <v>58</v>
      </c>
      <c r="D55" s="141">
        <v>18</v>
      </c>
      <c r="E55" s="142">
        <f>VLOOKUP(A55,'Country characteristics'!A:BM,38,0)</f>
        <v>438.2174072265625</v>
      </c>
      <c r="F55" s="143">
        <f>VLOOKUP(A55,'Country characteristics'!A:BM,39,0)</f>
        <v>1.3819199986755848E-2</v>
      </c>
      <c r="G55" s="142">
        <f>VLOOKUP(A55,'Country characteristics'!A:BM,40,0)</f>
        <v>65.449996948242188</v>
      </c>
      <c r="H55" s="143">
        <f>VLOOKUP(A55,'Country characteristics'!A:BM,65,0)</f>
        <v>3.8183999713510275E-3</v>
      </c>
      <c r="I55" s="144">
        <f>VLOOKUP(A55,'FSI2020 Results'!B:L,11,0)</f>
        <v>16</v>
      </c>
      <c r="J55" s="145">
        <f>VLOOKUP(A55,'FSI2020 Results'!B:H,4,0)</f>
        <v>466.8129504695969</v>
      </c>
      <c r="K55" s="146">
        <f>VLOOKUP(A55,'FSI2020 Results'!B:H,5,0)</f>
        <v>1.3709279931585359E-2</v>
      </c>
      <c r="L55" s="145">
        <f>VLOOKUP(A55,'FSI2020 Results'!B:H,6,0)</f>
        <v>65.525000000000006</v>
      </c>
      <c r="M55" s="146">
        <f>VLOOKUP(A55,'FSI2020 Results'!B:H,7,0)</f>
        <v>4.5684136558297259E-3</v>
      </c>
      <c r="N55" s="147">
        <f t="shared" si="15"/>
        <v>2</v>
      </c>
      <c r="O55" s="148">
        <f t="shared" si="16"/>
        <v>28.595543243034399</v>
      </c>
      <c r="P55" s="149">
        <f t="shared" si="17"/>
        <v>6.5254238584480095E-2</v>
      </c>
      <c r="Q55" s="150">
        <f t="shared" si="18"/>
        <v>-1.0992005517048917E-4</v>
      </c>
      <c r="R55" s="149">
        <f t="shared" si="19"/>
        <v>-7.9541547467172347E-3</v>
      </c>
      <c r="S55" s="150">
        <f t="shared" si="20"/>
        <v>7.5003051757818184E-2</v>
      </c>
      <c r="T55" s="149">
        <f t="shared" si="21"/>
        <v>1.1459595913676512E-3</v>
      </c>
      <c r="U55" s="150">
        <f t="shared" si="22"/>
        <v>7.5001368447869844E-4</v>
      </c>
      <c r="V55" s="149">
        <f t="shared" si="23"/>
        <v>0.19642093287920503</v>
      </c>
      <c r="W55" s="151">
        <f t="shared" si="24"/>
        <v>19</v>
      </c>
      <c r="X55" s="152">
        <f t="shared" si="25"/>
        <v>465.21177530078296</v>
      </c>
      <c r="Y55" s="151">
        <f t="shared" si="26"/>
        <v>19</v>
      </c>
      <c r="Z55" s="153">
        <f t="shared" si="27"/>
        <v>439.72540903096814</v>
      </c>
      <c r="AA55" s="154">
        <v>0</v>
      </c>
      <c r="AB55" s="155">
        <f t="shared" si="28"/>
        <v>3</v>
      </c>
      <c r="AC55" s="155">
        <f t="shared" si="29"/>
        <v>3</v>
      </c>
      <c r="AD55" s="156">
        <v>28.595574121110246</v>
      </c>
      <c r="AE55" s="156">
        <v>1.6011100940767733</v>
      </c>
      <c r="AF55" s="156">
        <v>27.08737032280402</v>
      </c>
      <c r="AH55" s="245" t="str">
        <f>VLOOKUP($A55,'Country characteristics'!$A:$CQ,28,0)</f>
        <v>Europe &amp; Central Asia</v>
      </c>
      <c r="AI55" s="245" t="str">
        <f>VLOOKUP($A55,'Country characteristics'!$A:$CQ,87,0)</f>
        <v>Europe</v>
      </c>
      <c r="AJ55" s="245">
        <f>VLOOKUP($A55,'Country characteristics'!$A:$CQ,92,0)</f>
        <v>0</v>
      </c>
      <c r="AK55" s="245">
        <f>VLOOKUP($A55,'Country characteristics'!$A:$CQ,91,0)</f>
        <v>0</v>
      </c>
      <c r="AL55" s="245">
        <f>VLOOKUP($A55,'Country characteristics'!$A:$CQ,88,0)</f>
        <v>0</v>
      </c>
      <c r="AM55" s="245">
        <f>VLOOKUP($A55,'Country characteristics'!$A:$CQ,93,0)</f>
        <v>0</v>
      </c>
      <c r="AN55" s="245">
        <f>VLOOKUP($A55,'Country characteristics'!$A:$CQ,89,0)</f>
        <v>0</v>
      </c>
      <c r="AO55" s="245">
        <f>VLOOKUP($A55,'Country characteristics'!$A:$CQ,90,0)</f>
        <v>0</v>
      </c>
      <c r="AP55" s="245">
        <f>VLOOKUP($A55,'Country characteristics'!$A:$CQ,94,0)</f>
        <v>0</v>
      </c>
      <c r="AQ55" s="245">
        <f>VLOOKUP($A55,'Country characteristics'!$A:$CQ,95,0)</f>
        <v>0</v>
      </c>
      <c r="AR55" s="245">
        <f>VLOOKUP($A55,'Country characteristics'!$A:$CR,96,0)</f>
        <v>0</v>
      </c>
    </row>
    <row r="56" spans="1:44">
      <c r="A56" s="140" t="str">
        <f>VLOOKUP(D56,'Country characteristics'!AK:BP,31,0)</f>
        <v>Kenya</v>
      </c>
      <c r="B56" s="161" t="s">
        <v>81</v>
      </c>
      <c r="C56" s="161" t="s">
        <v>82</v>
      </c>
      <c r="D56" s="141">
        <v>27</v>
      </c>
      <c r="E56" s="142">
        <f>VLOOKUP(A56,'Country characteristics'!A:BM,38,0)</f>
        <v>378.34768676757813</v>
      </c>
      <c r="F56" s="143">
        <f>VLOOKUP(A56,'Country characteristics'!A:BM,39,0)</f>
        <v>1.1931199580430984E-2</v>
      </c>
      <c r="G56" s="142">
        <f>VLOOKUP(A56,'Country characteristics'!A:BM,40,0)</f>
        <v>80.050003051757813</v>
      </c>
      <c r="H56" s="143">
        <f>VLOOKUP(A56,'Country characteristics'!A:BM,65,0)</f>
        <v>4.0129999979399145E-4</v>
      </c>
      <c r="I56" s="144">
        <f>VLOOKUP(A56,'FSI2020 Results'!B:L,11,0)</f>
        <v>24</v>
      </c>
      <c r="J56" s="145">
        <f>VLOOKUP(A56,'FSI2020 Results'!B:H,4,0)</f>
        <v>398.19136548321262</v>
      </c>
      <c r="K56" s="146">
        <f>VLOOKUP(A56,'FSI2020 Results'!B:H,5,0)</f>
        <v>1.1694013394997087E-2</v>
      </c>
      <c r="L56" s="145">
        <f>VLOOKUP(A56,'FSI2020 Results'!B:H,6,0)</f>
        <v>75.954499999999996</v>
      </c>
      <c r="M56" s="146">
        <f>VLOOKUP(A56,'FSI2020 Results'!B:H,7,0)</f>
        <v>7.5040191328058792E-4</v>
      </c>
      <c r="N56" s="147">
        <f t="shared" si="15"/>
        <v>3</v>
      </c>
      <c r="O56" s="148">
        <f t="shared" si="16"/>
        <v>19.843678715634496</v>
      </c>
      <c r="P56" s="149">
        <f t="shared" si="17"/>
        <v>5.2448262298547155E-2</v>
      </c>
      <c r="Q56" s="150">
        <f t="shared" si="18"/>
        <v>-2.3718618543389774E-4</v>
      </c>
      <c r="R56" s="149">
        <f t="shared" si="19"/>
        <v>-1.9879491901461432E-2</v>
      </c>
      <c r="S56" s="150">
        <f t="shared" si="20"/>
        <v>-4.0955030517578166</v>
      </c>
      <c r="T56" s="149">
        <f t="shared" si="21"/>
        <v>-5.1161810064014546E-2</v>
      </c>
      <c r="U56" s="150">
        <f t="shared" si="22"/>
        <v>3.4910191348659647E-4</v>
      </c>
      <c r="V56" s="149">
        <f t="shared" si="23"/>
        <v>0.86992751972541482</v>
      </c>
      <c r="W56" s="151">
        <f t="shared" si="24"/>
        <v>18</v>
      </c>
      <c r="X56" s="152">
        <f t="shared" si="25"/>
        <v>466.13892398896735</v>
      </c>
      <c r="Y56" s="151">
        <f t="shared" si="26"/>
        <v>27</v>
      </c>
      <c r="Z56" s="153">
        <f t="shared" si="27"/>
        <v>323.20910058103948</v>
      </c>
      <c r="AA56" s="154">
        <v>-2</v>
      </c>
      <c r="AB56" s="155">
        <f t="shared" si="28"/>
        <v>-6</v>
      </c>
      <c r="AC56" s="155">
        <f t="shared" si="29"/>
        <v>3</v>
      </c>
      <c r="AD56" s="156">
        <v>19.898766725777534</v>
      </c>
      <c r="AE56" s="156">
        <v>-67.892456420972508</v>
      </c>
      <c r="AF56" s="156">
        <v>75.004557698775841</v>
      </c>
      <c r="AH56" s="245" t="str">
        <f>VLOOKUP($A56,'Country characteristics'!$A:$CQ,28,0)</f>
        <v>Sub-Saharan Africa</v>
      </c>
      <c r="AI56" s="245" t="str">
        <f>VLOOKUP($A56,'Country characteristics'!$A:$CQ,87,0)</f>
        <v>Africa</v>
      </c>
      <c r="AJ56" s="245">
        <f>VLOOKUP($A56,'Country characteristics'!$A:$CQ,92,0)</f>
        <v>0</v>
      </c>
      <c r="AK56" s="245">
        <f>VLOOKUP($A56,'Country characteristics'!$A:$CQ,91,0)</f>
        <v>0</v>
      </c>
      <c r="AL56" s="245">
        <f>VLOOKUP($A56,'Country characteristics'!$A:$CQ,88,0)</f>
        <v>0</v>
      </c>
      <c r="AM56" s="245">
        <f>VLOOKUP($A56,'Country characteristics'!$A:$CQ,93,0)</f>
        <v>0</v>
      </c>
      <c r="AN56" s="245">
        <f>VLOOKUP($A56,'Country characteristics'!$A:$CQ,89,0)</f>
        <v>1</v>
      </c>
      <c r="AO56" s="245">
        <f>VLOOKUP($A56,'Country characteristics'!$A:$CQ,90,0)</f>
        <v>1</v>
      </c>
      <c r="AP56" s="245">
        <f>VLOOKUP($A56,'Country characteristics'!$A:$CQ,94,0)</f>
        <v>0</v>
      </c>
      <c r="AQ56" s="245">
        <f>VLOOKUP($A56,'Country characteristics'!$A:$CQ,95,0)</f>
        <v>0</v>
      </c>
      <c r="AR56" s="245">
        <f>VLOOKUP($A56,'Country characteristics'!$A:$CR,96,0)</f>
        <v>0</v>
      </c>
    </row>
    <row r="57" spans="1:44">
      <c r="A57" s="140" t="str">
        <f>VLOOKUP(D57,'Country characteristics'!AK:BP,31,0)</f>
        <v>Latvia</v>
      </c>
      <c r="B57" s="161" t="s">
        <v>204</v>
      </c>
      <c r="C57" s="161" t="s">
        <v>205</v>
      </c>
      <c r="D57" s="141">
        <v>55</v>
      </c>
      <c r="E57" s="142">
        <f>VLOOKUP(A57,'Country characteristics'!A:BM,38,0)</f>
        <v>195.64739990234375</v>
      </c>
      <c r="F57" s="143">
        <f>VLOOKUP(A57,'Country characteristics'!A:BM,39,0)</f>
        <v>6.1698001809418201E-3</v>
      </c>
      <c r="G57" s="142">
        <f>VLOOKUP(A57,'Country characteristics'!A:BM,40,0)</f>
        <v>57.375</v>
      </c>
      <c r="H57" s="143">
        <f>VLOOKUP(A57,'Country characteristics'!A:BM,65,0)</f>
        <v>1.1114999651908875E-3</v>
      </c>
      <c r="I57" s="144">
        <f>VLOOKUP(A57,'FSI2020 Results'!B:L,11,0)</f>
        <v>65</v>
      </c>
      <c r="J57" s="145">
        <f>VLOOKUP(A57,'FSI2020 Results'!B:H,4,0)</f>
        <v>182.8323824143414</v>
      </c>
      <c r="K57" s="146">
        <f>VLOOKUP(A57,'FSI2020 Results'!B:H,5,0)</f>
        <v>5.369388978080882E-3</v>
      </c>
      <c r="L57" s="145">
        <f>VLOOKUP(A57,'FSI2020 Results'!B:H,6,0)</f>
        <v>59.125</v>
      </c>
      <c r="M57" s="146">
        <f>VLOOKUP(A57,'FSI2020 Results'!B:H,7,0)</f>
        <v>6.9217988044243035E-4</v>
      </c>
      <c r="N57" s="147">
        <f t="shared" si="15"/>
        <v>-10</v>
      </c>
      <c r="O57" s="148">
        <f t="shared" si="16"/>
        <v>-12.815017488002354</v>
      </c>
      <c r="P57" s="149">
        <f t="shared" si="17"/>
        <v>-6.5500576518772502E-2</v>
      </c>
      <c r="Q57" s="150">
        <f t="shared" si="18"/>
        <v>-8.0041120286093812E-4</v>
      </c>
      <c r="R57" s="149">
        <f t="shared" si="19"/>
        <v>-0.12973049035418771</v>
      </c>
      <c r="S57" s="150">
        <f t="shared" si="20"/>
        <v>1.75</v>
      </c>
      <c r="T57" s="149">
        <f t="shared" si="21"/>
        <v>3.0501089324618702E-2</v>
      </c>
      <c r="U57" s="150">
        <f t="shared" si="22"/>
        <v>-4.193200847484571E-4</v>
      </c>
      <c r="V57" s="149">
        <f t="shared" si="23"/>
        <v>-0.3772560484753984</v>
      </c>
      <c r="W57" s="151">
        <f t="shared" si="24"/>
        <v>63</v>
      </c>
      <c r="X57" s="152">
        <f t="shared" si="25"/>
        <v>167.073570065811</v>
      </c>
      <c r="Y57" s="151">
        <f t="shared" si="26"/>
        <v>48</v>
      </c>
      <c r="Z57" s="153">
        <f t="shared" si="27"/>
        <v>214.09997292922807</v>
      </c>
      <c r="AA57" s="154">
        <v>-11</v>
      </c>
      <c r="AB57" s="155">
        <f t="shared" si="28"/>
        <v>-2</v>
      </c>
      <c r="AC57" s="155">
        <f t="shared" si="29"/>
        <v>-17</v>
      </c>
      <c r="AD57" s="156">
        <v>-12.815012869690776</v>
      </c>
      <c r="AE57" s="156">
        <v>15.758812348509878</v>
      </c>
      <c r="AF57" s="156">
        <v>-31.268982504394728</v>
      </c>
      <c r="AH57" s="245" t="str">
        <f>VLOOKUP($A57,'Country characteristics'!$A:$CQ,28,0)</f>
        <v>Europe &amp; Central Asia</v>
      </c>
      <c r="AI57" s="245" t="str">
        <f>VLOOKUP($A57,'Country characteristics'!$A:$CQ,87,0)</f>
        <v>Europe</v>
      </c>
      <c r="AJ57" s="245">
        <f>VLOOKUP($A57,'Country characteristics'!$A:$CQ,92,0)</f>
        <v>1</v>
      </c>
      <c r="AK57" s="245">
        <f>VLOOKUP($A57,'Country characteristics'!$A:$CQ,91,0)</f>
        <v>1</v>
      </c>
      <c r="AL57" s="245">
        <f>VLOOKUP($A57,'Country characteristics'!$A:$CQ,88,0)</f>
        <v>0</v>
      </c>
      <c r="AM57" s="245">
        <f>VLOOKUP($A57,'Country characteristics'!$A:$CQ,93,0)</f>
        <v>0</v>
      </c>
      <c r="AN57" s="245">
        <f>VLOOKUP($A57,'Country characteristics'!$A:$CQ,89,0)</f>
        <v>0</v>
      </c>
      <c r="AO57" s="245">
        <f>VLOOKUP($A57,'Country characteristics'!$A:$CQ,90,0)</f>
        <v>0</v>
      </c>
      <c r="AP57" s="245">
        <f>VLOOKUP($A57,'Country characteristics'!$A:$CQ,94,0)</f>
        <v>0</v>
      </c>
      <c r="AQ57" s="245">
        <f>VLOOKUP($A57,'Country characteristics'!$A:$CQ,95,0)</f>
        <v>0</v>
      </c>
      <c r="AR57" s="245">
        <f>VLOOKUP($A57,'Country characteristics'!$A:$CR,96,0)</f>
        <v>0</v>
      </c>
    </row>
    <row r="58" spans="1:44">
      <c r="A58" s="140" t="str">
        <f>VLOOKUP(D58,'Country characteristics'!AK:BP,31,0)</f>
        <v>Lebanon</v>
      </c>
      <c r="B58" s="161" t="s">
        <v>87</v>
      </c>
      <c r="C58" s="161" t="s">
        <v>88</v>
      </c>
      <c r="D58" s="141">
        <v>11</v>
      </c>
      <c r="E58" s="142">
        <f>VLOOKUP(A58,'Country characteristics'!A:BM,38,0)</f>
        <v>644.4132080078125</v>
      </c>
      <c r="F58" s="143">
        <f>VLOOKUP(A58,'Country characteristics'!A:BM,39,0)</f>
        <v>2.0321700721979141E-2</v>
      </c>
      <c r="G58" s="142">
        <f>VLOOKUP(A58,'Country characteristics'!A:BM,40,0)</f>
        <v>72.025001525878906</v>
      </c>
      <c r="H58" s="143">
        <f>VLOOKUP(A58,'Country characteristics'!A:BM,65,0)</f>
        <v>5.1302998326718807E-3</v>
      </c>
      <c r="I58" s="144">
        <f>VLOOKUP(A58,'FSI2020 Results'!B:L,11,0)</f>
        <v>26</v>
      </c>
      <c r="J58" s="145">
        <f>VLOOKUP(A58,'FSI2020 Results'!B:H,4,0)</f>
        <v>385.5245651338696</v>
      </c>
      <c r="K58" s="146">
        <f>VLOOKUP(A58,'FSI2020 Results'!B:H,5,0)</f>
        <v>1.1322017049026054E-2</v>
      </c>
      <c r="L58" s="145">
        <f>VLOOKUP(A58,'FSI2020 Results'!B:H,6,0)</f>
        <v>63.975000000000001</v>
      </c>
      <c r="M58" s="146">
        <f>VLOOKUP(A58,'FSI2020 Results'!B:H,7,0)</f>
        <v>3.192004661034132E-3</v>
      </c>
      <c r="N58" s="147">
        <f t="shared" si="15"/>
        <v>-15</v>
      </c>
      <c r="O58" s="148">
        <f t="shared" si="16"/>
        <v>-258.8886428739429</v>
      </c>
      <c r="P58" s="149">
        <f t="shared" si="17"/>
        <v>-0.40174322881166691</v>
      </c>
      <c r="Q58" s="150">
        <f t="shared" si="18"/>
        <v>-8.999683672953087E-3</v>
      </c>
      <c r="R58" s="149">
        <f t="shared" si="19"/>
        <v>-0.44286075245756318</v>
      </c>
      <c r="S58" s="150">
        <f t="shared" si="20"/>
        <v>-8.0500015258789048</v>
      </c>
      <c r="T58" s="149">
        <f t="shared" si="21"/>
        <v>-0.11176676647464567</v>
      </c>
      <c r="U58" s="150">
        <f t="shared" si="22"/>
        <v>-1.9382951716377488E-3</v>
      </c>
      <c r="V58" s="149">
        <f t="shared" si="23"/>
        <v>-0.37781323409089662</v>
      </c>
      <c r="W58" s="151">
        <f t="shared" si="24"/>
        <v>17</v>
      </c>
      <c r="X58" s="152">
        <f t="shared" si="25"/>
        <v>550.13718483046546</v>
      </c>
      <c r="Y58" s="151">
        <f t="shared" si="26"/>
        <v>18</v>
      </c>
      <c r="Z58" s="153">
        <f t="shared" si="27"/>
        <v>451.59084902522454</v>
      </c>
      <c r="AA58" s="154">
        <v>-2</v>
      </c>
      <c r="AB58" s="155">
        <f t="shared" si="28"/>
        <v>-9</v>
      </c>
      <c r="AC58" s="155">
        <f t="shared" si="29"/>
        <v>-8</v>
      </c>
      <c r="AD58" s="156">
        <v>-258.88864786198747</v>
      </c>
      <c r="AE58" s="156">
        <v>-164.61258473174416</v>
      </c>
      <c r="AF58" s="156">
        <v>-66.066685824952231</v>
      </c>
      <c r="AH58" s="245" t="str">
        <f>VLOOKUP($A58,'Country characteristics'!$A:$CQ,28,0)</f>
        <v>Middle East &amp; North Africa</v>
      </c>
      <c r="AI58" s="245" t="str">
        <f>VLOOKUP($A58,'Country characteristics'!$A:$CQ,87,0)</f>
        <v>Asia</v>
      </c>
      <c r="AJ58" s="245">
        <f>VLOOKUP($A58,'Country characteristics'!$A:$CQ,92,0)</f>
        <v>0</v>
      </c>
      <c r="AK58" s="245">
        <f>VLOOKUP($A58,'Country characteristics'!$A:$CQ,91,0)</f>
        <v>0</v>
      </c>
      <c r="AL58" s="245">
        <f>VLOOKUP($A58,'Country characteristics'!$A:$CQ,88,0)</f>
        <v>0</v>
      </c>
      <c r="AM58" s="245">
        <f>VLOOKUP($A58,'Country characteristics'!$A:$CQ,93,0)</f>
        <v>0</v>
      </c>
      <c r="AN58" s="245">
        <f>VLOOKUP($A58,'Country characteristics'!$A:$CQ,89,0)</f>
        <v>1</v>
      </c>
      <c r="AO58" s="245">
        <f>VLOOKUP($A58,'Country characteristics'!$A:$CQ,90,0)</f>
        <v>1</v>
      </c>
      <c r="AP58" s="245">
        <f>VLOOKUP($A58,'Country characteristics'!$A:$CQ,94,0)</f>
        <v>0</v>
      </c>
      <c r="AQ58" s="245">
        <f>VLOOKUP($A58,'Country characteristics'!$A:$CQ,95,0)</f>
        <v>0</v>
      </c>
      <c r="AR58" s="245">
        <f>VLOOKUP($A58,'Country characteristics'!$A:$CR,96,0)</f>
        <v>0</v>
      </c>
    </row>
    <row r="59" spans="1:44">
      <c r="A59" s="140" t="str">
        <f>VLOOKUP(D59,'Country characteristics'!AK:BP,31,0)</f>
        <v>Liberia</v>
      </c>
      <c r="B59" s="161" t="s">
        <v>342</v>
      </c>
      <c r="C59" s="161" t="s">
        <v>343</v>
      </c>
      <c r="D59" s="141">
        <v>38</v>
      </c>
      <c r="E59" s="142">
        <f>VLOOKUP(A59,'Country characteristics'!A:BM,38,0)</f>
        <v>277.28829956054688</v>
      </c>
      <c r="F59" s="143">
        <f>VLOOKUP(A59,'Country characteristics'!A:BM,39,0)</f>
        <v>8.7443003430962563E-3</v>
      </c>
      <c r="G59" s="142">
        <f>VLOOKUP(A59,'Country characteristics'!A:BM,40,0)</f>
        <v>79.699996948242188</v>
      </c>
      <c r="H59" s="143">
        <f>VLOOKUP(A59,'Country characteristics'!A:BM,65,0)</f>
        <v>1.6429999959655106E-4</v>
      </c>
      <c r="I59" s="144">
        <f>VLOOKUP(A59,'FSI2020 Results'!B:L,11,0)</f>
        <v>111</v>
      </c>
      <c r="J59" s="145">
        <f>VLOOKUP(A59,'FSI2020 Results'!B:H,4,0)</f>
        <v>77.589837490419967</v>
      </c>
      <c r="K59" s="146">
        <f>VLOOKUP(A59,'FSI2020 Results'!B:H,5,0)</f>
        <v>2.2786445854433546E-3</v>
      </c>
      <c r="L59" s="145">
        <f>VLOOKUP(A59,'FSI2020 Results'!B:H,6,0)</f>
        <v>78.240499999999997</v>
      </c>
      <c r="M59" s="146">
        <f>VLOOKUP(A59,'FSI2020 Results'!B:H,7,0)</f>
        <v>4.2513804610074859E-6</v>
      </c>
      <c r="N59" s="147">
        <f t="shared" si="15"/>
        <v>-73</v>
      </c>
      <c r="O59" s="148">
        <f t="shared" si="16"/>
        <v>-199.69846207012691</v>
      </c>
      <c r="P59" s="149">
        <f t="shared" si="17"/>
        <v>-0.72018351436614458</v>
      </c>
      <c r="Q59" s="150">
        <f t="shared" si="18"/>
        <v>-6.4656557576529012E-3</v>
      </c>
      <c r="R59" s="149">
        <f t="shared" si="19"/>
        <v>-0.73941373282742107</v>
      </c>
      <c r="S59" s="150">
        <f t="shared" si="20"/>
        <v>-1.4594969482421902</v>
      </c>
      <c r="T59" s="149">
        <f t="shared" si="21"/>
        <v>-1.8312383991557768E-2</v>
      </c>
      <c r="U59" s="150">
        <f t="shared" si="22"/>
        <v>-1.6004861913554357E-4</v>
      </c>
      <c r="V59" s="149">
        <f t="shared" si="23"/>
        <v>-0.97412428197536816</v>
      </c>
      <c r="W59" s="151">
        <f t="shared" si="24"/>
        <v>92</v>
      </c>
      <c r="X59" s="152">
        <f t="shared" si="25"/>
        <v>82.013416690524878</v>
      </c>
      <c r="Y59" s="151">
        <f t="shared" si="26"/>
        <v>33</v>
      </c>
      <c r="Z59" s="153">
        <f t="shared" si="27"/>
        <v>262.32561858230702</v>
      </c>
      <c r="AA59" s="154">
        <v>-21</v>
      </c>
      <c r="AB59" s="155">
        <f t="shared" si="28"/>
        <v>-19</v>
      </c>
      <c r="AC59" s="155">
        <f t="shared" si="29"/>
        <v>-78</v>
      </c>
      <c r="AD59" s="156">
        <v>-199.68359753373491</v>
      </c>
      <c r="AE59" s="156">
        <v>-4.4087124132702513</v>
      </c>
      <c r="AF59" s="156">
        <v>-184.77769154071203</v>
      </c>
      <c r="AH59" s="245" t="str">
        <f>VLOOKUP($A59,'Country characteristics'!$A:$CQ,28,0)</f>
        <v>Sub-Saharan Africa</v>
      </c>
      <c r="AI59" s="245" t="str">
        <f>VLOOKUP($A59,'Country characteristics'!$A:$CQ,87,0)</f>
        <v>Africa</v>
      </c>
      <c r="AJ59" s="245">
        <f>VLOOKUP($A59,'Country characteristics'!$A:$CQ,92,0)</f>
        <v>0</v>
      </c>
      <c r="AK59" s="245">
        <f>VLOOKUP($A59,'Country characteristics'!$A:$CQ,91,0)</f>
        <v>0</v>
      </c>
      <c r="AL59" s="245">
        <f>VLOOKUP($A59,'Country characteristics'!$A:$CQ,88,0)</f>
        <v>0</v>
      </c>
      <c r="AM59" s="245">
        <f>VLOOKUP($A59,'Country characteristics'!$A:$CQ,93,0)</f>
        <v>0</v>
      </c>
      <c r="AN59" s="245">
        <f>VLOOKUP($A59,'Country characteristics'!$A:$CQ,89,0)</f>
        <v>0</v>
      </c>
      <c r="AO59" s="245">
        <f>VLOOKUP($A59,'Country characteristics'!$A:$CQ,90,0)</f>
        <v>1</v>
      </c>
      <c r="AP59" s="245">
        <f>VLOOKUP($A59,'Country characteristics'!$A:$CQ,94,0)</f>
        <v>0</v>
      </c>
      <c r="AQ59" s="245">
        <f>VLOOKUP($A59,'Country characteristics'!$A:$CQ,95,0)</f>
        <v>0</v>
      </c>
      <c r="AR59" s="245">
        <f>VLOOKUP($A59,'Country characteristics'!$A:$CR,96,0)</f>
        <v>0</v>
      </c>
    </row>
    <row r="60" spans="1:44">
      <c r="A60" s="140" t="str">
        <f>VLOOKUP(D60,'Country characteristics'!AK:BP,31,0)</f>
        <v>Liechtenstein</v>
      </c>
      <c r="B60" s="161" t="s">
        <v>165</v>
      </c>
      <c r="C60" s="161" t="s">
        <v>166</v>
      </c>
      <c r="D60" s="141">
        <v>46</v>
      </c>
      <c r="E60" s="142">
        <f>VLOOKUP(A60,'Country characteristics'!A:BM,38,0)</f>
        <v>240.85879516601563</v>
      </c>
      <c r="F60" s="143">
        <f>VLOOKUP(A60,'Country characteristics'!A:BM,39,0)</f>
        <v>7.5954999774694443E-3</v>
      </c>
      <c r="G60" s="142">
        <f>VLOOKUP(A60,'Country characteristics'!A:BM,40,0)</f>
        <v>78.275001525878906</v>
      </c>
      <c r="H60" s="143">
        <f>VLOOKUP(A60,'Country characteristics'!A:BM,65,0)</f>
        <v>1.2670000432990491E-4</v>
      </c>
      <c r="I60" s="144">
        <f>VLOOKUP(A60,'FSI2020 Results'!B:L,11,0)</f>
        <v>52</v>
      </c>
      <c r="J60" s="145">
        <f>VLOOKUP(A60,'FSI2020 Results'!B:H,4,0)</f>
        <v>229.67763212859424</v>
      </c>
      <c r="K60" s="146">
        <f>VLOOKUP(A60,'FSI2020 Results'!B:H,5,0)</f>
        <v>6.7451319628281277E-3</v>
      </c>
      <c r="L60" s="145">
        <f>VLOOKUP(A60,'FSI2020 Results'!B:H,6,0)</f>
        <v>74.974999999999994</v>
      </c>
      <c r="M60" s="146">
        <f>VLOOKUP(A60,'FSI2020 Results'!B:H,7,0)</f>
        <v>1.6184818612642059E-4</v>
      </c>
      <c r="N60" s="147">
        <f t="shared" si="15"/>
        <v>-6</v>
      </c>
      <c r="O60" s="148">
        <f t="shared" si="16"/>
        <v>-11.181163037421385</v>
      </c>
      <c r="P60" s="149">
        <f t="shared" si="17"/>
        <v>-4.6422066629182468E-2</v>
      </c>
      <c r="Q60" s="150">
        <f t="shared" si="18"/>
        <v>-8.5036801464131659E-4</v>
      </c>
      <c r="R60" s="149">
        <f t="shared" si="19"/>
        <v>-0.11195681879583519</v>
      </c>
      <c r="S60" s="150">
        <f t="shared" si="20"/>
        <v>-3.3000015258789119</v>
      </c>
      <c r="T60" s="149">
        <f t="shared" si="21"/>
        <v>-4.2159073287119431E-2</v>
      </c>
      <c r="U60" s="150">
        <f t="shared" si="22"/>
        <v>3.5148181796515677E-5</v>
      </c>
      <c r="V60" s="149">
        <f t="shared" si="23"/>
        <v>0.27741263295458052</v>
      </c>
      <c r="W60" s="151">
        <f t="shared" si="24"/>
        <v>41</v>
      </c>
      <c r="X60" s="152">
        <f t="shared" si="25"/>
        <v>261.3596459211787</v>
      </c>
      <c r="Y60" s="151">
        <f t="shared" si="26"/>
        <v>49</v>
      </c>
      <c r="Z60" s="153">
        <f t="shared" si="27"/>
        <v>211.67763104513261</v>
      </c>
      <c r="AA60" s="154">
        <v>-9</v>
      </c>
      <c r="AB60" s="155">
        <f t="shared" si="28"/>
        <v>-11</v>
      </c>
      <c r="AC60" s="155">
        <f t="shared" si="29"/>
        <v>-3</v>
      </c>
      <c r="AD60" s="156">
        <v>-11.18120433280211</v>
      </c>
      <c r="AE60" s="156">
        <v>-31.681998507848675</v>
      </c>
      <c r="AF60" s="156">
        <v>18.01568915372917</v>
      </c>
      <c r="AH60" s="245" t="str">
        <f>VLOOKUP($A60,'Country characteristics'!$A:$CQ,28,0)</f>
        <v>Europe &amp; Central Asia</v>
      </c>
      <c r="AI60" s="245" t="str">
        <f>VLOOKUP($A60,'Country characteristics'!$A:$CQ,87,0)</f>
        <v>Europe</v>
      </c>
      <c r="AJ60" s="245">
        <f>VLOOKUP($A60,'Country characteristics'!$A:$CQ,92,0)</f>
        <v>0</v>
      </c>
      <c r="AK60" s="245">
        <f>VLOOKUP($A60,'Country characteristics'!$A:$CQ,91,0)</f>
        <v>0</v>
      </c>
      <c r="AL60" s="245">
        <f>VLOOKUP($A60,'Country characteristics'!$A:$CQ,88,0)</f>
        <v>0</v>
      </c>
      <c r="AM60" s="245">
        <f>VLOOKUP($A60,'Country characteristics'!$A:$CQ,93,0)</f>
        <v>0</v>
      </c>
      <c r="AN60" s="245">
        <f>VLOOKUP($A60,'Country characteristics'!$A:$CQ,89,0)</f>
        <v>0</v>
      </c>
      <c r="AO60" s="245">
        <f>VLOOKUP($A60,'Country characteristics'!$A:$CQ,90,0)</f>
        <v>0</v>
      </c>
      <c r="AP60" s="245">
        <f>VLOOKUP($A60,'Country characteristics'!$A:$CQ,94,0)</f>
        <v>0</v>
      </c>
      <c r="AQ60" s="245">
        <f>VLOOKUP($A60,'Country characteristics'!$A:$CQ,95,0)</f>
        <v>0</v>
      </c>
      <c r="AR60" s="245">
        <f>VLOOKUP($A60,'Country characteristics'!$A:$CR,96,0)</f>
        <v>0</v>
      </c>
    </row>
    <row r="61" spans="1:44">
      <c r="A61" s="140" t="str">
        <f>VLOOKUP(D61,'Country characteristics'!AK:BP,31,0)</f>
        <v>Lithuania</v>
      </c>
      <c r="B61" s="161" t="s">
        <v>324</v>
      </c>
      <c r="C61" s="161" t="s">
        <v>325</v>
      </c>
      <c r="D61" s="141">
        <v>97</v>
      </c>
      <c r="E61" s="142">
        <f>VLOOKUP(A61,'Country characteristics'!A:BM,38,0)</f>
        <v>58.749351501464844</v>
      </c>
      <c r="F61" s="143">
        <f>VLOOKUP(A61,'Country characteristics'!A:BM,39,0)</f>
        <v>1.8527000211179256E-3</v>
      </c>
      <c r="G61" s="142">
        <f>VLOOKUP(A61,'Country characteristics'!A:BM,40,0)</f>
        <v>46.775001525878906</v>
      </c>
      <c r="H61" s="143">
        <f>VLOOKUP(A61,'Country characteristics'!A:BM,65,0)</f>
        <v>1.8920000002253801E-4</v>
      </c>
      <c r="I61" s="144">
        <f>VLOOKUP(A61,'FSI2020 Results'!B:L,11,0)</f>
        <v>105</v>
      </c>
      <c r="J61" s="145">
        <f>VLOOKUP(A61,'FSI2020 Results'!B:H,4,0)</f>
        <v>89.82748834970387</v>
      </c>
      <c r="K61" s="146">
        <f>VLOOKUP(A61,'FSI2020 Results'!B:H,5,0)</f>
        <v>2.6380377453078339E-3</v>
      </c>
      <c r="L61" s="145">
        <f>VLOOKUP(A61,'FSI2020 Results'!B:H,6,0)</f>
        <v>50.3</v>
      </c>
      <c r="M61" s="146">
        <f>VLOOKUP(A61,'FSI2020 Results'!B:H,7,0)</f>
        <v>3.516542773760681E-4</v>
      </c>
      <c r="N61" s="147">
        <f t="shared" si="15"/>
        <v>-8</v>
      </c>
      <c r="O61" s="148">
        <f t="shared" si="16"/>
        <v>31.078136848239026</v>
      </c>
      <c r="P61" s="149">
        <f t="shared" si="17"/>
        <v>0.52899540256991817</v>
      </c>
      <c r="Q61" s="150">
        <f t="shared" si="18"/>
        <v>7.8533772418990823E-4</v>
      </c>
      <c r="R61" s="149">
        <f t="shared" si="19"/>
        <v>0.42388822542142179</v>
      </c>
      <c r="S61" s="150">
        <f t="shared" si="20"/>
        <v>3.5249984741210909</v>
      </c>
      <c r="T61" s="149">
        <f t="shared" si="21"/>
        <v>7.5360734561833009E-2</v>
      </c>
      <c r="U61" s="150">
        <f t="shared" si="22"/>
        <v>1.6245427735353009E-4</v>
      </c>
      <c r="V61" s="149">
        <f t="shared" si="23"/>
        <v>0.85863782946182932</v>
      </c>
      <c r="W61" s="151">
        <f t="shared" si="24"/>
        <v>96</v>
      </c>
      <c r="X61" s="152">
        <f t="shared" si="25"/>
        <v>72.234842878815144</v>
      </c>
      <c r="Y61" s="151">
        <f t="shared" si="26"/>
        <v>90</v>
      </c>
      <c r="Z61" s="153">
        <f t="shared" si="27"/>
        <v>73.059663210205287</v>
      </c>
      <c r="AA61" s="154">
        <v>-19</v>
      </c>
      <c r="AB61" s="155">
        <f t="shared" si="28"/>
        <v>-9</v>
      </c>
      <c r="AC61" s="155">
        <f t="shared" si="29"/>
        <v>-15</v>
      </c>
      <c r="AD61" s="156">
        <v>30.143830371572157</v>
      </c>
      <c r="AE61" s="156">
        <v>16.658347409064874</v>
      </c>
      <c r="AF61" s="156">
        <v>16.595420953659485</v>
      </c>
      <c r="AH61" s="245" t="str">
        <f>VLOOKUP($A61,'Country characteristics'!$A:$CQ,28,0)</f>
        <v>Europe &amp; Central Asia</v>
      </c>
      <c r="AI61" s="245" t="str">
        <f>VLOOKUP($A61,'Country characteristics'!$A:$CQ,87,0)</f>
        <v>Europe</v>
      </c>
      <c r="AJ61" s="245">
        <f>VLOOKUP($A61,'Country characteristics'!$A:$CQ,92,0)</f>
        <v>1</v>
      </c>
      <c r="AK61" s="245">
        <f>VLOOKUP($A61,'Country characteristics'!$A:$CQ,91,0)</f>
        <v>1</v>
      </c>
      <c r="AL61" s="245">
        <f>VLOOKUP($A61,'Country characteristics'!$A:$CQ,88,0)</f>
        <v>0</v>
      </c>
      <c r="AM61" s="245">
        <f>VLOOKUP($A61,'Country characteristics'!$A:$CQ,93,0)</f>
        <v>0</v>
      </c>
      <c r="AN61" s="245">
        <f>VLOOKUP($A61,'Country characteristics'!$A:$CQ,89,0)</f>
        <v>0</v>
      </c>
      <c r="AO61" s="245">
        <f>VLOOKUP($A61,'Country characteristics'!$A:$CQ,90,0)</f>
        <v>0</v>
      </c>
      <c r="AP61" s="245">
        <f>VLOOKUP($A61,'Country characteristics'!$A:$CQ,94,0)</f>
        <v>0</v>
      </c>
      <c r="AQ61" s="245">
        <f>VLOOKUP($A61,'Country characteristics'!$A:$CQ,95,0)</f>
        <v>0</v>
      </c>
      <c r="AR61" s="245">
        <f>VLOOKUP($A61,'Country characteristics'!$A:$CR,96,0)</f>
        <v>0</v>
      </c>
    </row>
    <row r="62" spans="1:44">
      <c r="A62" s="140" t="str">
        <f>VLOOKUP(D62,'Country characteristics'!AK:BP,31,0)</f>
        <v>Luxembourg</v>
      </c>
      <c r="B62" s="161" t="s">
        <v>27</v>
      </c>
      <c r="C62" s="161" t="s">
        <v>28</v>
      </c>
      <c r="D62" s="141">
        <v>6</v>
      </c>
      <c r="E62" s="142">
        <f>VLOOKUP(A62,'Country characteristics'!A:BM,38,0)</f>
        <v>975.9180908203125</v>
      </c>
      <c r="F62" s="143">
        <f>VLOOKUP(A62,'Country characteristics'!A:BM,39,0)</f>
        <v>3.0775699764490128E-2</v>
      </c>
      <c r="G62" s="142">
        <f>VLOOKUP(A62,'Country characteristics'!A:BM,40,0)</f>
        <v>58.200000762939453</v>
      </c>
      <c r="H62" s="143">
        <f>VLOOKUP(A62,'Country characteristics'!A:BM,65,0)</f>
        <v>0.1213202029466629</v>
      </c>
      <c r="I62" s="144">
        <f>VLOOKUP(A62,'FSI2020 Results'!B:L,11,0)</f>
        <v>6</v>
      </c>
      <c r="J62" s="145">
        <f>VLOOKUP(A62,'FSI2020 Results'!B:H,4,0)</f>
        <v>849.35997759886322</v>
      </c>
      <c r="K62" s="146">
        <f>VLOOKUP(A62,'FSI2020 Results'!B:H,5,0)</f>
        <v>2.4943853172612992E-2</v>
      </c>
      <c r="L62" s="145">
        <f>VLOOKUP(A62,'FSI2020 Results'!B:H,6,0)</f>
        <v>55.45</v>
      </c>
      <c r="M62" s="146">
        <f>VLOOKUP(A62,'FSI2020 Results'!B:H,7,0)</f>
        <v>0.12364069121242181</v>
      </c>
      <c r="N62" s="147">
        <f t="shared" si="15"/>
        <v>0</v>
      </c>
      <c r="O62" s="148">
        <f t="shared" si="16"/>
        <v>-126.55811322144928</v>
      </c>
      <c r="P62" s="149">
        <f t="shared" si="17"/>
        <v>-0.12968108124224875</v>
      </c>
      <c r="Q62" s="150">
        <f t="shared" si="18"/>
        <v>-5.8318465918771357E-3</v>
      </c>
      <c r="R62" s="149">
        <f t="shared" si="19"/>
        <v>-0.18949517432601437</v>
      </c>
      <c r="S62" s="150">
        <f t="shared" si="20"/>
        <v>-2.7500007629394503</v>
      </c>
      <c r="T62" s="149">
        <f t="shared" si="21"/>
        <v>-4.7250871596046351E-2</v>
      </c>
      <c r="U62" s="150">
        <f t="shared" si="22"/>
        <v>2.3204882657589104E-3</v>
      </c>
      <c r="V62" s="149">
        <f t="shared" si="23"/>
        <v>1.9126973161915028E-2</v>
      </c>
      <c r="W62" s="151">
        <f t="shared" si="24"/>
        <v>6</v>
      </c>
      <c r="X62" s="152">
        <f t="shared" si="25"/>
        <v>982.10090777241601</v>
      </c>
      <c r="Y62" s="151">
        <f t="shared" si="26"/>
        <v>6</v>
      </c>
      <c r="Z62" s="153">
        <f t="shared" si="27"/>
        <v>844.01278924950327</v>
      </c>
      <c r="AA62" s="154">
        <v>0</v>
      </c>
      <c r="AB62" s="155">
        <f t="shared" si="28"/>
        <v>0</v>
      </c>
      <c r="AC62" s="155">
        <f t="shared" si="29"/>
        <v>0</v>
      </c>
      <c r="AD62" s="156">
        <v>-126.55811466448836</v>
      </c>
      <c r="AE62" s="156">
        <v>-132.74089155051945</v>
      </c>
      <c r="AF62" s="156">
        <v>5.3471118928604255</v>
      </c>
      <c r="AH62" s="245" t="str">
        <f>VLOOKUP($A62,'Country characteristics'!$A:$CQ,28,0)</f>
        <v>Europe &amp; Central Asia</v>
      </c>
      <c r="AI62" s="245" t="str">
        <f>VLOOKUP($A62,'Country characteristics'!$A:$CQ,87,0)</f>
        <v>Europe</v>
      </c>
      <c r="AJ62" s="245">
        <f>VLOOKUP($A62,'Country characteristics'!$A:$CQ,92,0)</f>
        <v>1</v>
      </c>
      <c r="AK62" s="245">
        <f>VLOOKUP($A62,'Country characteristics'!$A:$CQ,91,0)</f>
        <v>1</v>
      </c>
      <c r="AL62" s="245">
        <f>VLOOKUP($A62,'Country characteristics'!$A:$CQ,88,0)</f>
        <v>0</v>
      </c>
      <c r="AM62" s="245">
        <f>VLOOKUP($A62,'Country characteristics'!$A:$CQ,93,0)</f>
        <v>0</v>
      </c>
      <c r="AN62" s="245">
        <f>VLOOKUP($A62,'Country characteristics'!$A:$CQ,89,0)</f>
        <v>0</v>
      </c>
      <c r="AO62" s="245">
        <f>VLOOKUP($A62,'Country characteristics'!$A:$CQ,90,0)</f>
        <v>0</v>
      </c>
      <c r="AP62" s="245">
        <f>VLOOKUP($A62,'Country characteristics'!$A:$CQ,94,0)</f>
        <v>0</v>
      </c>
      <c r="AQ62" s="245">
        <f>VLOOKUP($A62,'Country characteristics'!$A:$CQ,95,0)</f>
        <v>0</v>
      </c>
      <c r="AR62" s="245">
        <f>VLOOKUP($A62,'Country characteristics'!$A:$CR,96,0)</f>
        <v>0</v>
      </c>
    </row>
    <row r="63" spans="1:44">
      <c r="A63" s="140" t="str">
        <f>VLOOKUP(D63,'Country characteristics'!AK:BP,31,0)</f>
        <v>Macao</v>
      </c>
      <c r="B63" s="161" t="s">
        <v>102</v>
      </c>
      <c r="C63" s="161" t="s">
        <v>103</v>
      </c>
      <c r="D63" s="141">
        <v>22</v>
      </c>
      <c r="E63" s="142">
        <f>VLOOKUP(A63,'Country characteristics'!A:BM,38,0)</f>
        <v>424.91641235351563</v>
      </c>
      <c r="F63" s="143">
        <f>VLOOKUP(A63,'Country characteristics'!A:BM,39,0)</f>
        <v>1.3399800285696983E-2</v>
      </c>
      <c r="G63" s="142">
        <f>VLOOKUP(A63,'Country characteristics'!A:BM,40,0)</f>
        <v>68.25</v>
      </c>
      <c r="H63" s="143">
        <f>VLOOKUP(A63,'Country characteristics'!A:BM,65,0)</f>
        <v>2.3876999039202929E-3</v>
      </c>
      <c r="I63" s="144">
        <f>VLOOKUP(A63,'FSI2020 Results'!B:L,11,0)</f>
        <v>31</v>
      </c>
      <c r="J63" s="145">
        <f>VLOOKUP(A63,'FSI2020 Results'!B:H,4,0)</f>
        <v>356.52845542867982</v>
      </c>
      <c r="K63" s="146">
        <f>VLOOKUP(A63,'FSI2020 Results'!B:H,5,0)</f>
        <v>1.0470464442193876E-2</v>
      </c>
      <c r="L63" s="145">
        <f>VLOOKUP(A63,'FSI2020 Results'!B:H,6,0)</f>
        <v>65</v>
      </c>
      <c r="M63" s="146">
        <f>VLOOKUP(A63,'FSI2020 Results'!B:H,7,0)</f>
        <v>2.188075902939718E-3</v>
      </c>
      <c r="N63" s="147">
        <f t="shared" si="15"/>
        <v>-9</v>
      </c>
      <c r="O63" s="148">
        <f t="shared" si="16"/>
        <v>-68.387956924835805</v>
      </c>
      <c r="P63" s="149">
        <f t="shared" si="17"/>
        <v>-0.1609444938736313</v>
      </c>
      <c r="Q63" s="150">
        <f t="shared" si="18"/>
        <v>-2.9293358435031076E-3</v>
      </c>
      <c r="R63" s="149">
        <f t="shared" si="19"/>
        <v>-0.21861041068126186</v>
      </c>
      <c r="S63" s="150">
        <f t="shared" si="20"/>
        <v>-3.25</v>
      </c>
      <c r="T63" s="149">
        <f t="shared" si="21"/>
        <v>-4.7619047619047672E-2</v>
      </c>
      <c r="U63" s="150">
        <f t="shared" si="22"/>
        <v>-1.996240009805748E-4</v>
      </c>
      <c r="V63" s="149">
        <f t="shared" si="23"/>
        <v>-8.3605146799569763E-2</v>
      </c>
      <c r="W63" s="151">
        <f t="shared" si="24"/>
        <v>23</v>
      </c>
      <c r="X63" s="152">
        <f t="shared" si="25"/>
        <v>412.72625321562538</v>
      </c>
      <c r="Y63" s="151">
        <f t="shared" si="26"/>
        <v>23</v>
      </c>
      <c r="Z63" s="153">
        <f t="shared" si="27"/>
        <v>367.05683645584025</v>
      </c>
      <c r="AA63" s="154">
        <v>-3</v>
      </c>
      <c r="AB63" s="155">
        <f t="shared" si="28"/>
        <v>-8</v>
      </c>
      <c r="AC63" s="155">
        <f t="shared" si="29"/>
        <v>-8</v>
      </c>
      <c r="AD63" s="156">
        <v>-65.500543802603318</v>
      </c>
      <c r="AE63" s="156">
        <v>-53.3103850082245</v>
      </c>
      <c r="AF63" s="156">
        <v>-10.615599256240898</v>
      </c>
      <c r="AH63" s="245" t="str">
        <f>VLOOKUP($A63,'Country characteristics'!$A:$CQ,28,0)</f>
        <v>East Asia &amp; Pacific</v>
      </c>
      <c r="AI63" s="245" t="str">
        <f>VLOOKUP($A63,'Country characteristics'!$A:$CQ,87,0)</f>
        <v>Asia</v>
      </c>
      <c r="AJ63" s="245">
        <f>VLOOKUP($A63,'Country characteristics'!$A:$CQ,92,0)</f>
        <v>0</v>
      </c>
      <c r="AK63" s="245">
        <f>VLOOKUP($A63,'Country characteristics'!$A:$CQ,91,0)</f>
        <v>0</v>
      </c>
      <c r="AL63" s="245">
        <f>VLOOKUP($A63,'Country characteristics'!$A:$CQ,88,0)</f>
        <v>0</v>
      </c>
      <c r="AM63" s="245">
        <f>VLOOKUP($A63,'Country characteristics'!$A:$CQ,93,0)</f>
        <v>0</v>
      </c>
      <c r="AN63" s="245">
        <f>VLOOKUP($A63,'Country characteristics'!$A:$CQ,89,0)</f>
        <v>0</v>
      </c>
      <c r="AO63" s="245">
        <f>VLOOKUP($A63,'Country characteristics'!$A:$CQ,90,0)</f>
        <v>0</v>
      </c>
      <c r="AP63" s="245">
        <f>VLOOKUP($A63,'Country characteristics'!$A:$CQ,94,0)</f>
        <v>0</v>
      </c>
      <c r="AQ63" s="245">
        <f>VLOOKUP($A63,'Country characteristics'!$A:$CQ,95,0)</f>
        <v>0</v>
      </c>
      <c r="AR63" s="245">
        <f>VLOOKUP($A63,'Country characteristics'!$A:$CR,96,0)</f>
        <v>0</v>
      </c>
    </row>
    <row r="64" spans="1:44">
      <c r="A64" s="140" t="s">
        <v>356</v>
      </c>
      <c r="B64" s="161" t="s">
        <v>357</v>
      </c>
      <c r="C64" s="161" t="s">
        <v>358</v>
      </c>
      <c r="D64" s="141">
        <v>102</v>
      </c>
      <c r="E64" s="142">
        <f>VLOOKUP(A64,'Country characteristics'!A:BM,38,0)</f>
        <v>39.764858245849609</v>
      </c>
      <c r="F64" s="143">
        <f>VLOOKUP(A64,'Country characteristics'!A:BM,39,0)</f>
        <v>1.2540000025182962E-3</v>
      </c>
      <c r="G64" s="142">
        <f>VLOOKUP(A64,'Country characteristics'!A:BM,40,0)</f>
        <v>60.674999237060547</v>
      </c>
      <c r="H64" s="143">
        <f>VLOOKUP(A64,'Country characteristics'!A:BM,65,0)</f>
        <v>5.6399999266432133E-6</v>
      </c>
      <c r="I64" s="144">
        <f>VLOOKUP(A64,'FSI2020 Results'!B:L,11,0)</f>
        <v>116</v>
      </c>
      <c r="J64" s="145">
        <f>VLOOKUP(A64,'FSI2020 Results'!B:H,4,0)</f>
        <v>54.855027577725934</v>
      </c>
      <c r="K64" s="146">
        <f>VLOOKUP(A64,'FSI2020 Results'!B:H,5,0)</f>
        <v>1.610972720361275E-3</v>
      </c>
      <c r="L64" s="145">
        <f>VLOOKUP(A64,'FSI2020 Results'!B:H,6,0)</f>
        <v>64.05</v>
      </c>
      <c r="M64" s="146">
        <f>VLOOKUP(A64,'FSI2020 Results'!B:H,7,0)</f>
        <v>9.0986530844281932E-6</v>
      </c>
      <c r="N64" s="147">
        <f t="shared" si="15"/>
        <v>-14</v>
      </c>
      <c r="O64" s="148">
        <f t="shared" si="16"/>
        <v>15.090169331876325</v>
      </c>
      <c r="P64" s="149">
        <f t="shared" si="17"/>
        <v>0.37948505282176725</v>
      </c>
      <c r="Q64" s="150">
        <f t="shared" si="18"/>
        <v>3.5697271784297874E-4</v>
      </c>
      <c r="R64" s="149">
        <f t="shared" si="19"/>
        <v>0.28466723853756171</v>
      </c>
      <c r="S64" s="150">
        <f t="shared" si="20"/>
        <v>3.3750007629394503</v>
      </c>
      <c r="T64" s="149">
        <f t="shared" si="21"/>
        <v>5.5624240714913453E-2</v>
      </c>
      <c r="U64" s="150">
        <f t="shared" si="22"/>
        <v>3.45865315778498E-6</v>
      </c>
      <c r="V64" s="149">
        <f t="shared" si="23"/>
        <v>0.61323638346986353</v>
      </c>
      <c r="W64" s="151">
        <f t="shared" si="24"/>
        <v>102</v>
      </c>
      <c r="X64" s="152">
        <f t="shared" si="25"/>
        <v>46.632465126295209</v>
      </c>
      <c r="Y64" s="151">
        <f t="shared" si="26"/>
        <v>97</v>
      </c>
      <c r="Z64" s="153">
        <f t="shared" si="27"/>
        <v>46.771766013137373</v>
      </c>
      <c r="AA64" s="154">
        <v>-21</v>
      </c>
      <c r="AB64" s="155">
        <f t="shared" si="28"/>
        <v>-14</v>
      </c>
      <c r="AC64" s="155">
        <f t="shared" si="29"/>
        <v>-19</v>
      </c>
      <c r="AD64" s="156">
        <v>15.090164601831205</v>
      </c>
      <c r="AE64" s="156">
        <v>8.2225606923225172</v>
      </c>
      <c r="AF64" s="156">
        <v>8.0785475659020491</v>
      </c>
      <c r="AH64" s="245" t="str">
        <f>VLOOKUP($A64,'Country characteristics'!$A:$CQ,28,0)</f>
        <v>Europe &amp; Central Asia</v>
      </c>
      <c r="AI64" s="245" t="str">
        <f>VLOOKUP($A64,'Country characteristics'!$A:$CQ,87,0)</f>
        <v>Europe</v>
      </c>
      <c r="AJ64" s="245">
        <f>VLOOKUP($A64,'Country characteristics'!$A:$CQ,92,0)</f>
        <v>0</v>
      </c>
      <c r="AK64" s="245">
        <f>VLOOKUP($A64,'Country characteristics'!$A:$CQ,91,0)</f>
        <v>0</v>
      </c>
      <c r="AL64" s="245">
        <f>VLOOKUP($A64,'Country characteristics'!$A:$CQ,88,0)</f>
        <v>0</v>
      </c>
      <c r="AM64" s="245">
        <f>VLOOKUP($A64,'Country characteristics'!$A:$CQ,93,0)</f>
        <v>0</v>
      </c>
      <c r="AN64" s="245">
        <f>VLOOKUP($A64,'Country characteristics'!$A:$CQ,89,0)</f>
        <v>0</v>
      </c>
      <c r="AO64" s="245">
        <f>VLOOKUP($A64,'Country characteristics'!$A:$CQ,90,0)</f>
        <v>0</v>
      </c>
      <c r="AP64" s="245">
        <f>VLOOKUP($A64,'Country characteristics'!$A:$CQ,94,0)</f>
        <v>0</v>
      </c>
      <c r="AQ64" s="245">
        <f>VLOOKUP($A64,'Country characteristics'!$A:$CQ,95,0)</f>
        <v>0</v>
      </c>
      <c r="AR64" s="245">
        <f>VLOOKUP($A64,'Country characteristics'!$A:$CR,96,0)</f>
        <v>0</v>
      </c>
    </row>
    <row r="65" spans="1:44">
      <c r="A65" s="140" t="str">
        <f>VLOOKUP(D65,'Country characteristics'!AK:BP,31,0)</f>
        <v>Malaysia</v>
      </c>
      <c r="B65" s="161" t="s">
        <v>105</v>
      </c>
      <c r="C65" s="161" t="s">
        <v>106</v>
      </c>
      <c r="D65" s="141">
        <v>31</v>
      </c>
      <c r="E65" s="142">
        <f>VLOOKUP(A65,'Country characteristics'!A:BM,38,0)</f>
        <v>335.10888671875</v>
      </c>
      <c r="F65" s="143">
        <f>VLOOKUP(A65,'Country characteristics'!A:BM,39,0)</f>
        <v>1.0567699559032917E-2</v>
      </c>
      <c r="G65" s="142">
        <f>VLOOKUP(A65,'Country characteristics'!A:BM,40,0)</f>
        <v>71.925003051757813</v>
      </c>
      <c r="H65" s="143">
        <f>VLOOKUP(A65,'Country characteristics'!A:BM,65,0)</f>
        <v>7.3049997445195913E-4</v>
      </c>
      <c r="I65" s="144">
        <f>VLOOKUP(A65,'FSI2020 Results'!B:L,11,0)</f>
        <v>32</v>
      </c>
      <c r="J65" s="145">
        <f>VLOOKUP(A65,'FSI2020 Results'!B:H,4,0)</f>
        <v>352.69203028456826</v>
      </c>
      <c r="K65" s="146">
        <f>VLOOKUP(A65,'FSI2020 Results'!B:H,5,0)</f>
        <v>1.0357796989021702E-2</v>
      </c>
      <c r="L65" s="145">
        <f>VLOOKUP(A65,'FSI2020 Results'!B:H,6,0)</f>
        <v>69.525000000000006</v>
      </c>
      <c r="M65" s="146">
        <f>VLOOKUP(A65,'FSI2020 Results'!B:H,7,0)</f>
        <v>1.1558938698215124E-3</v>
      </c>
      <c r="N65" s="147">
        <f t="shared" si="15"/>
        <v>-1</v>
      </c>
      <c r="O65" s="148">
        <f t="shared" si="16"/>
        <v>17.583143565818261</v>
      </c>
      <c r="P65" s="149">
        <f t="shared" si="17"/>
        <v>5.2469941152516908E-2</v>
      </c>
      <c r="Q65" s="150">
        <f t="shared" si="18"/>
        <v>-2.0990257001121497E-4</v>
      </c>
      <c r="R65" s="149">
        <f t="shared" si="19"/>
        <v>-1.9862654955192904E-2</v>
      </c>
      <c r="S65" s="150">
        <f t="shared" si="20"/>
        <v>-2.4000030517578068</v>
      </c>
      <c r="T65" s="149">
        <f t="shared" si="21"/>
        <v>-3.3368132776174453E-2</v>
      </c>
      <c r="U65" s="150">
        <f t="shared" si="22"/>
        <v>4.2539389536955328E-4</v>
      </c>
      <c r="V65" s="149">
        <f t="shared" si="23"/>
        <v>0.58233252600548724</v>
      </c>
      <c r="W65" s="151">
        <f t="shared" si="24"/>
        <v>26</v>
      </c>
      <c r="X65" s="152">
        <f t="shared" si="25"/>
        <v>390.4921614345941</v>
      </c>
      <c r="Y65" s="151">
        <f t="shared" si="26"/>
        <v>30</v>
      </c>
      <c r="Z65" s="153">
        <f t="shared" si="27"/>
        <v>302.66559841356877</v>
      </c>
      <c r="AA65" s="154">
        <v>-3</v>
      </c>
      <c r="AB65" s="155">
        <f t="shared" si="28"/>
        <v>-6</v>
      </c>
      <c r="AC65" s="155">
        <f t="shared" si="29"/>
        <v>-2</v>
      </c>
      <c r="AD65" s="156">
        <v>17.583079995492028</v>
      </c>
      <c r="AE65" s="156">
        <v>-37.800081444558543</v>
      </c>
      <c r="AF65" s="156">
        <v>50.022008294540399</v>
      </c>
      <c r="AH65" s="245" t="str">
        <f>VLOOKUP($A65,'Country characteristics'!$A:$CQ,28,0)</f>
        <v>East Asia &amp; Pacific</v>
      </c>
      <c r="AI65" s="245" t="str">
        <f>VLOOKUP($A65,'Country characteristics'!$A:$CQ,87,0)</f>
        <v>Asia</v>
      </c>
      <c r="AJ65" s="245">
        <f>VLOOKUP($A65,'Country characteristics'!$A:$CQ,92,0)</f>
        <v>0</v>
      </c>
      <c r="AK65" s="245">
        <f>VLOOKUP($A65,'Country characteristics'!$A:$CQ,91,0)</f>
        <v>0</v>
      </c>
      <c r="AL65" s="245">
        <f>VLOOKUP($A65,'Country characteristics'!$A:$CQ,88,0)</f>
        <v>0</v>
      </c>
      <c r="AM65" s="245">
        <f>VLOOKUP($A65,'Country characteristics'!$A:$CQ,93,0)</f>
        <v>0</v>
      </c>
      <c r="AN65" s="245">
        <f>VLOOKUP($A65,'Country characteristics'!$A:$CQ,89,0)</f>
        <v>0</v>
      </c>
      <c r="AO65" s="245">
        <f>VLOOKUP($A65,'Country characteristics'!$A:$CQ,90,0)</f>
        <v>1</v>
      </c>
      <c r="AP65" s="245">
        <f>VLOOKUP($A65,'Country characteristics'!$A:$CQ,94,0)</f>
        <v>0</v>
      </c>
      <c r="AQ65" s="245">
        <f>VLOOKUP($A65,'Country characteristics'!$A:$CQ,95,0)</f>
        <v>0</v>
      </c>
      <c r="AR65" s="245">
        <f>VLOOKUP($A65,'Country characteristics'!$A:$CR,96,0)</f>
        <v>0</v>
      </c>
    </row>
    <row r="66" spans="1:44">
      <c r="A66" s="140" t="str">
        <f>VLOOKUP(D66,'Country characteristics'!AK:BP,31,0)</f>
        <v>Maldives</v>
      </c>
      <c r="B66" s="161" t="s">
        <v>231</v>
      </c>
      <c r="C66" s="161" t="s">
        <v>232</v>
      </c>
      <c r="D66" s="141">
        <v>94</v>
      </c>
      <c r="E66" s="142">
        <f>VLOOKUP(A66,'Country characteristics'!A:BM,38,0)</f>
        <v>74.873176574707031</v>
      </c>
      <c r="F66" s="143">
        <f>VLOOKUP(A66,'Country characteristics'!A:BM,39,0)</f>
        <v>2.3610999342054129E-3</v>
      </c>
      <c r="G66" s="142">
        <f>VLOOKUP(A66,'Country characteristics'!A:BM,40,0)</f>
        <v>81.074996948242188</v>
      </c>
      <c r="H66" s="143">
        <f>VLOOKUP(A66,'Country characteristics'!A:BM,65,0)</f>
        <v>2.770000037344289E-6</v>
      </c>
      <c r="I66" s="144">
        <f>VLOOKUP(A66,'FSI2020 Results'!B:L,11,0)</f>
        <v>74</v>
      </c>
      <c r="J66" s="145">
        <f>VLOOKUP(A66,'FSI2020 Results'!B:H,4,0)</f>
        <v>155.38673569507853</v>
      </c>
      <c r="K66" s="146">
        <f>VLOOKUP(A66,'FSI2020 Results'!B:H,5,0)</f>
        <v>4.5633700932164673E-3</v>
      </c>
      <c r="L66" s="145">
        <f>VLOOKUP(A66,'FSI2020 Results'!B:H,6,0)</f>
        <v>79.825000000000003</v>
      </c>
      <c r="M66" s="146">
        <f>VLOOKUP(A66,'FSI2020 Results'!B:H,7,0)</f>
        <v>2.8509623693444192E-5</v>
      </c>
      <c r="N66" s="147">
        <f t="shared" si="15"/>
        <v>20</v>
      </c>
      <c r="O66" s="148">
        <f t="shared" si="16"/>
        <v>80.513559120371497</v>
      </c>
      <c r="P66" s="149">
        <f t="shared" si="17"/>
        <v>1.0753324862614395</v>
      </c>
      <c r="Q66" s="150">
        <f t="shared" si="18"/>
        <v>2.2022701590110544E-3</v>
      </c>
      <c r="R66" s="149">
        <f t="shared" si="19"/>
        <v>0.93273060030480681</v>
      </c>
      <c r="S66" s="150">
        <f t="shared" si="20"/>
        <v>-1.2499969482421847</v>
      </c>
      <c r="T66" s="149">
        <f t="shared" si="21"/>
        <v>-1.5417785942565931E-2</v>
      </c>
      <c r="U66" s="150">
        <f t="shared" si="22"/>
        <v>2.5739623656099903E-5</v>
      </c>
      <c r="V66" s="149">
        <f t="shared" si="23"/>
        <v>9.2922827830636141</v>
      </c>
      <c r="W66" s="151">
        <f t="shared" si="24"/>
        <v>64</v>
      </c>
      <c r="X66" s="152">
        <f t="shared" si="25"/>
        <v>162.80134354325736</v>
      </c>
      <c r="Y66" s="151">
        <f t="shared" si="26"/>
        <v>91</v>
      </c>
      <c r="Z66" s="153">
        <f t="shared" si="27"/>
        <v>71.434834014032589</v>
      </c>
      <c r="AA66" s="154">
        <v>-12</v>
      </c>
      <c r="AB66" s="155">
        <f t="shared" si="28"/>
        <v>-10</v>
      </c>
      <c r="AC66" s="155">
        <f t="shared" si="29"/>
        <v>17</v>
      </c>
      <c r="AD66" s="156">
        <v>80.513549101912318</v>
      </c>
      <c r="AE66" s="156">
        <v>-7.4146262322695407</v>
      </c>
      <c r="AF66" s="156">
        <v>83.923573974150415</v>
      </c>
      <c r="AH66" s="245" t="str">
        <f>VLOOKUP($A66,'Country characteristics'!$A:$CQ,28,0)</f>
        <v>South Asia</v>
      </c>
      <c r="AI66" s="245" t="str">
        <f>VLOOKUP($A66,'Country characteristics'!$A:$CQ,87,0)</f>
        <v>Asia</v>
      </c>
      <c r="AJ66" s="245">
        <f>VLOOKUP($A66,'Country characteristics'!$A:$CQ,92,0)</f>
        <v>0</v>
      </c>
      <c r="AK66" s="245">
        <f>VLOOKUP($A66,'Country characteristics'!$A:$CQ,91,0)</f>
        <v>0</v>
      </c>
      <c r="AL66" s="245">
        <f>VLOOKUP($A66,'Country characteristics'!$A:$CQ,88,0)</f>
        <v>0</v>
      </c>
      <c r="AM66" s="245">
        <f>VLOOKUP($A66,'Country characteristics'!$A:$CQ,93,0)</f>
        <v>0</v>
      </c>
      <c r="AN66" s="245">
        <f>VLOOKUP($A66,'Country characteristics'!$A:$CQ,89,0)</f>
        <v>0</v>
      </c>
      <c r="AO66" s="245">
        <f>VLOOKUP($A66,'Country characteristics'!$A:$CQ,90,0)</f>
        <v>0</v>
      </c>
      <c r="AP66" s="245">
        <f>VLOOKUP($A66,'Country characteristics'!$A:$CQ,94,0)</f>
        <v>0</v>
      </c>
      <c r="AQ66" s="245">
        <f>VLOOKUP($A66,'Country characteristics'!$A:$CQ,95,0)</f>
        <v>0</v>
      </c>
      <c r="AR66" s="245">
        <f>VLOOKUP($A66,'Country characteristics'!$A:$CR,96,0)</f>
        <v>0</v>
      </c>
    </row>
    <row r="67" spans="1:44">
      <c r="A67" s="140" t="str">
        <f>VLOOKUP(D67,'Country characteristics'!AK:BP,31,0)</f>
        <v>Malta</v>
      </c>
      <c r="B67" s="161" t="s">
        <v>63</v>
      </c>
      <c r="C67" s="161" t="s">
        <v>64</v>
      </c>
      <c r="D67" s="141">
        <v>20</v>
      </c>
      <c r="E67" s="142">
        <f>VLOOKUP(A67,'Country characteristics'!A:BM,38,0)</f>
        <v>426.3096923828125</v>
      </c>
      <c r="F67" s="143">
        <f>VLOOKUP(A67,'Country characteristics'!A:BM,39,0)</f>
        <v>1.3443700037896633E-2</v>
      </c>
      <c r="G67" s="142">
        <f>VLOOKUP(A67,'Country characteristics'!A:BM,40,0)</f>
        <v>60.525001525878906</v>
      </c>
      <c r="H67" s="143">
        <f>VLOOKUP(A67,'Country characteristics'!A:BM,65,0)</f>
        <v>7.1081998758018017E-3</v>
      </c>
      <c r="I67" s="144">
        <f>VLOOKUP(A67,'FSI2020 Results'!B:L,11,0)</f>
        <v>18</v>
      </c>
      <c r="J67" s="145">
        <f>VLOOKUP(A67,'FSI2020 Results'!B:H,4,0)</f>
        <v>442.19845969456946</v>
      </c>
      <c r="K67" s="146">
        <f>VLOOKUP(A67,'FSI2020 Results'!B:H,5,0)</f>
        <v>1.2986405932334017E-2</v>
      </c>
      <c r="L67" s="145">
        <f>VLOOKUP(A67,'FSI2020 Results'!B:H,6,0)</f>
        <v>61.75</v>
      </c>
      <c r="M67" s="146">
        <f>VLOOKUP(A67,'FSI2020 Results'!B:H,7,0)</f>
        <v>6.6239800996076162E-3</v>
      </c>
      <c r="N67" s="147">
        <f t="shared" ref="N67:N98" si="30">D67-I67</f>
        <v>2</v>
      </c>
      <c r="O67" s="148">
        <f t="shared" ref="O67:O98" si="31">IF($A67="","",J67-E67)</f>
        <v>15.888767311756965</v>
      </c>
      <c r="P67" s="149">
        <f t="shared" ref="P67:P98" si="32">IF($A67="","",J67/E67-1)</f>
        <v>3.7270481050872606E-2</v>
      </c>
      <c r="Q67" s="150">
        <f t="shared" ref="Q67:Q98" si="33">IF($A67="","",K67-F67)</f>
        <v>-4.5729410556261639E-4</v>
      </c>
      <c r="R67" s="149">
        <f t="shared" ref="R67:R98" si="34">IF($A67="","",K67/F67-1)</f>
        <v>-3.4015494564260118E-2</v>
      </c>
      <c r="S67" s="150">
        <f t="shared" ref="S67:S98" si="35">IF($A67="","",L67-G67)</f>
        <v>1.2249984741210938</v>
      </c>
      <c r="T67" s="149">
        <f t="shared" ref="T67:T98" si="36">IF($A67="","",L67/G67-1)</f>
        <v>2.0239544704469203E-2</v>
      </c>
      <c r="U67" s="150">
        <f t="shared" ref="U67:U98" si="37">IF($A67="","",M67-H67)</f>
        <v>-4.8421977619418546E-4</v>
      </c>
      <c r="V67" s="149">
        <f t="shared" ref="V67:V98" si="38">IF($A67="","",M67/H67-1)</f>
        <v>-6.8121294371954577E-2</v>
      </c>
      <c r="W67" s="151">
        <f t="shared" ref="W67:W98" si="39">RANK(X67,$X$3:$X$114)</f>
        <v>21</v>
      </c>
      <c r="X67" s="152">
        <f t="shared" ref="X67:X98" si="40">(G67^3)*(M67^(1/3))/100</f>
        <v>416.40004412964282</v>
      </c>
      <c r="Y67" s="151">
        <f t="shared" ref="Y67:Y98" si="41">RANK(Z67,$Z$3:$Z$114)</f>
        <v>16</v>
      </c>
      <c r="Z67" s="153">
        <f t="shared" ref="Z67:Z98" si="42">(L67^3)*(H67^(1/3))/100</f>
        <v>452.72112785635295</v>
      </c>
      <c r="AA67" s="154">
        <v>0</v>
      </c>
      <c r="AB67" s="155">
        <f t="shared" ref="AB67:AB98" si="43">W67-I67</f>
        <v>3</v>
      </c>
      <c r="AC67" s="155">
        <f t="shared" ref="AC67:AC98" si="44">Y67-I67</f>
        <v>-2</v>
      </c>
      <c r="AD67" s="156">
        <v>19.119093910120057</v>
      </c>
      <c r="AE67" s="156">
        <v>29.028780225632374</v>
      </c>
      <c r="AF67" s="156">
        <v>-10.600527087434898</v>
      </c>
      <c r="AH67" s="245" t="str">
        <f>VLOOKUP($A67,'Country characteristics'!$A:$CQ,28,0)</f>
        <v>Middle East &amp; North Africa</v>
      </c>
      <c r="AI67" s="245" t="str">
        <f>VLOOKUP($A67,'Country characteristics'!$A:$CQ,87,0)</f>
        <v>Europe</v>
      </c>
      <c r="AJ67" s="245">
        <f>VLOOKUP($A67,'Country characteristics'!$A:$CQ,92,0)</f>
        <v>0</v>
      </c>
      <c r="AK67" s="245">
        <f>VLOOKUP($A67,'Country characteristics'!$A:$CQ,91,0)</f>
        <v>1</v>
      </c>
      <c r="AL67" s="245">
        <f>VLOOKUP($A67,'Country characteristics'!$A:$CQ,88,0)</f>
        <v>0</v>
      </c>
      <c r="AM67" s="245">
        <f>VLOOKUP($A67,'Country characteristics'!$A:$CQ,93,0)</f>
        <v>0</v>
      </c>
      <c r="AN67" s="245">
        <f>VLOOKUP($A67,'Country characteristics'!$A:$CQ,89,0)</f>
        <v>0</v>
      </c>
      <c r="AO67" s="245">
        <f>VLOOKUP($A67,'Country characteristics'!$A:$CQ,90,0)</f>
        <v>0</v>
      </c>
      <c r="AP67" s="245">
        <f>VLOOKUP($A67,'Country characteristics'!$A:$CQ,94,0)</f>
        <v>0</v>
      </c>
      <c r="AQ67" s="245">
        <f>VLOOKUP($A67,'Country characteristics'!$A:$CQ,95,0)</f>
        <v>0</v>
      </c>
      <c r="AR67" s="245">
        <f>VLOOKUP($A67,'Country characteristics'!$A:$CR,96,0)</f>
        <v>0</v>
      </c>
    </row>
    <row r="68" spans="1:44">
      <c r="A68" s="140" t="str">
        <f>VLOOKUP(D68,'Country characteristics'!AK:BP,31,0)</f>
        <v>Marshall Islands</v>
      </c>
      <c r="B68" s="161" t="s">
        <v>156</v>
      </c>
      <c r="C68" s="161" t="s">
        <v>157</v>
      </c>
      <c r="D68" s="141">
        <v>39</v>
      </c>
      <c r="E68" s="142">
        <f>VLOOKUP(A68,'Country characteristics'!A:BM,38,0)</f>
        <v>275.28640747070313</v>
      </c>
      <c r="F68" s="143">
        <f>VLOOKUP(A68,'Country characteristics'!A:BM,39,0)</f>
        <v>8.6812004446983337E-3</v>
      </c>
      <c r="G68" s="142">
        <f>VLOOKUP(A68,'Country characteristics'!A:BM,40,0)</f>
        <v>72.925003051757813</v>
      </c>
      <c r="H68" s="143">
        <f>VLOOKUP(A68,'Country characteristics'!A:BM,65,0)</f>
        <v>3.5769998794421554E-4</v>
      </c>
      <c r="I68" s="144">
        <f>VLOOKUP(A68,'FSI2020 Results'!B:L,11,0)</f>
        <v>49</v>
      </c>
      <c r="J68" s="145">
        <f>VLOOKUP(A68,'FSI2020 Results'!B:H,4,0)</f>
        <v>236.43286729070311</v>
      </c>
      <c r="K68" s="146">
        <f>VLOOKUP(A68,'FSI2020 Results'!B:H,5,0)</f>
        <v>6.9435185109045627E-3</v>
      </c>
      <c r="L68" s="145">
        <f>VLOOKUP(A68,'FSI2020 Results'!B:H,6,0)</f>
        <v>70.099999999999994</v>
      </c>
      <c r="M68" s="146">
        <f>VLOOKUP(A68,'FSI2020 Results'!B:H,7,0)</f>
        <v>3.2334145296110547E-4</v>
      </c>
      <c r="N68" s="147">
        <f t="shared" si="30"/>
        <v>-10</v>
      </c>
      <c r="O68" s="148">
        <f t="shared" si="31"/>
        <v>-38.85354018000001</v>
      </c>
      <c r="P68" s="149">
        <f t="shared" si="32"/>
        <v>-0.1411386073761558</v>
      </c>
      <c r="Q68" s="150">
        <f t="shared" si="33"/>
        <v>-1.7376819337937711E-3</v>
      </c>
      <c r="R68" s="149">
        <f t="shared" si="34"/>
        <v>-0.20016608818829718</v>
      </c>
      <c r="S68" s="150">
        <f t="shared" si="35"/>
        <v>-2.8250030517578182</v>
      </c>
      <c r="T68" s="149">
        <f t="shared" si="36"/>
        <v>-3.8738470120499024E-2</v>
      </c>
      <c r="U68" s="150">
        <f t="shared" si="37"/>
        <v>-3.435853498311007E-5</v>
      </c>
      <c r="V68" s="149">
        <f t="shared" si="38"/>
        <v>-9.6054056866416215E-2</v>
      </c>
      <c r="W68" s="151">
        <f t="shared" si="39"/>
        <v>40</v>
      </c>
      <c r="X68" s="152">
        <f t="shared" si="40"/>
        <v>266.1847453463912</v>
      </c>
      <c r="Y68" s="151">
        <f t="shared" si="41"/>
        <v>39</v>
      </c>
      <c r="Z68" s="153">
        <f t="shared" si="42"/>
        <v>244.52711787834531</v>
      </c>
      <c r="AA68" s="154">
        <v>-9</v>
      </c>
      <c r="AB68" s="155">
        <f t="shared" si="43"/>
        <v>-9</v>
      </c>
      <c r="AC68" s="155">
        <f t="shared" si="44"/>
        <v>-10</v>
      </c>
      <c r="AD68" s="156">
        <v>-38.853563246479524</v>
      </c>
      <c r="AE68" s="156">
        <v>-29.75184463783765</v>
      </c>
      <c r="AF68" s="156">
        <v>-8.0844065473291948</v>
      </c>
      <c r="AH68" s="245" t="str">
        <f>VLOOKUP($A68,'Country characteristics'!$A:$CQ,28,0)</f>
        <v>East Asia &amp; Pacific</v>
      </c>
      <c r="AI68" s="245" t="str">
        <f>VLOOKUP($A68,'Country characteristics'!$A:$CQ,87,0)</f>
        <v>Oceania</v>
      </c>
      <c r="AJ68" s="245">
        <f>VLOOKUP($A68,'Country characteristics'!$A:$CQ,92,0)</f>
        <v>0</v>
      </c>
      <c r="AK68" s="245">
        <f>VLOOKUP($A68,'Country characteristics'!$A:$CQ,91,0)</f>
        <v>0</v>
      </c>
      <c r="AL68" s="245">
        <f>VLOOKUP($A68,'Country characteristics'!$A:$CQ,88,0)</f>
        <v>0</v>
      </c>
      <c r="AM68" s="245">
        <f>VLOOKUP($A68,'Country characteristics'!$A:$CQ,93,0)</f>
        <v>0</v>
      </c>
      <c r="AN68" s="245">
        <f>VLOOKUP($A68,'Country characteristics'!$A:$CQ,89,0)</f>
        <v>0</v>
      </c>
      <c r="AO68" s="245">
        <f>VLOOKUP($A68,'Country characteristics'!$A:$CQ,90,0)</f>
        <v>0</v>
      </c>
      <c r="AP68" s="245">
        <f>VLOOKUP($A68,'Country characteristics'!$A:$CQ,94,0)</f>
        <v>0</v>
      </c>
      <c r="AQ68" s="245">
        <f>VLOOKUP($A68,'Country characteristics'!$A:$CQ,95,0)</f>
        <v>0</v>
      </c>
      <c r="AR68" s="245">
        <f>VLOOKUP($A68,'Country characteristics'!$A:$CR,96,0)</f>
        <v>0</v>
      </c>
    </row>
    <row r="69" spans="1:44">
      <c r="A69" s="140" t="str">
        <f>VLOOKUP(D69,'Country characteristics'!AK:BP,31,0)</f>
        <v>Mauritius</v>
      </c>
      <c r="B69" s="161" t="s">
        <v>162</v>
      </c>
      <c r="C69" s="161" t="s">
        <v>163</v>
      </c>
      <c r="D69" s="141">
        <v>49</v>
      </c>
      <c r="E69" s="142">
        <f>VLOOKUP(A69,'Country characteristics'!A:BM,38,0)</f>
        <v>223.47189331054688</v>
      </c>
      <c r="F69" s="143">
        <f>VLOOKUP(A69,'Country characteristics'!A:BM,39,0)</f>
        <v>7.0472001098096371E-3</v>
      </c>
      <c r="G69" s="142">
        <f>VLOOKUP(A69,'Country characteristics'!A:BM,40,0)</f>
        <v>72.349998474121094</v>
      </c>
      <c r="H69" s="143">
        <f>VLOOKUP(A69,'Country characteristics'!A:BM,65,0)</f>
        <v>2.0549999317154288E-4</v>
      </c>
      <c r="I69" s="144">
        <f>VLOOKUP(A69,'FSI2020 Results'!B:L,11,0)</f>
        <v>51</v>
      </c>
      <c r="J69" s="145">
        <f>VLOOKUP(A69,'FSI2020 Results'!B:H,4,0)</f>
        <v>235.81937790371623</v>
      </c>
      <c r="K69" s="146">
        <f>VLOOKUP(A69,'FSI2020 Results'!B:H,5,0)</f>
        <v>6.9255016634010838E-3</v>
      </c>
      <c r="L69" s="145">
        <f>VLOOKUP(A69,'FSI2020 Results'!B:H,6,0)</f>
        <v>71.525000000000006</v>
      </c>
      <c r="M69" s="146">
        <f>VLOOKUP(A69,'FSI2020 Results'!B:H,7,0)</f>
        <v>2.6768107625239809E-4</v>
      </c>
      <c r="N69" s="147">
        <f t="shared" si="30"/>
        <v>-2</v>
      </c>
      <c r="O69" s="148">
        <f t="shared" si="31"/>
        <v>12.347484593169355</v>
      </c>
      <c r="P69" s="149">
        <f t="shared" si="32"/>
        <v>5.5252964523868409E-2</v>
      </c>
      <c r="Q69" s="150">
        <f t="shared" si="33"/>
        <v>-1.216984464085533E-4</v>
      </c>
      <c r="R69" s="149">
        <f t="shared" si="34"/>
        <v>-1.7269049340482123E-2</v>
      </c>
      <c r="S69" s="150">
        <f t="shared" si="35"/>
        <v>-0.82499847412108807</v>
      </c>
      <c r="T69" s="149">
        <f t="shared" si="36"/>
        <v>-1.1402881707263335E-2</v>
      </c>
      <c r="U69" s="150">
        <f t="shared" si="37"/>
        <v>6.2181083080855204E-5</v>
      </c>
      <c r="V69" s="149">
        <f t="shared" si="38"/>
        <v>0.30258435594666433</v>
      </c>
      <c r="W69" s="151">
        <f t="shared" si="39"/>
        <v>47</v>
      </c>
      <c r="X69" s="152">
        <f t="shared" si="40"/>
        <v>244.07397200056315</v>
      </c>
      <c r="Y69" s="151">
        <f t="shared" si="41"/>
        <v>47</v>
      </c>
      <c r="Z69" s="153">
        <f t="shared" si="42"/>
        <v>215.92894856342468</v>
      </c>
      <c r="AA69" s="154">
        <v>-9</v>
      </c>
      <c r="AB69" s="155">
        <f t="shared" si="43"/>
        <v>-4</v>
      </c>
      <c r="AC69" s="155">
        <f t="shared" si="44"/>
        <v>-4</v>
      </c>
      <c r="AD69" s="156">
        <v>11.113240133552296</v>
      </c>
      <c r="AE69" s="156">
        <v>-9.4888326632078872</v>
      </c>
      <c r="AF69" s="156">
        <v>19.801128692344491</v>
      </c>
      <c r="AH69" s="245" t="str">
        <f>VLOOKUP($A69,'Country characteristics'!$A:$CQ,28,0)</f>
        <v>Sub-Saharan Africa</v>
      </c>
      <c r="AI69" s="245" t="str">
        <f>VLOOKUP($A69,'Country characteristics'!$A:$CQ,87,0)</f>
        <v>Africa</v>
      </c>
      <c r="AJ69" s="245">
        <f>VLOOKUP($A69,'Country characteristics'!$A:$CQ,92,0)</f>
        <v>0</v>
      </c>
      <c r="AK69" s="245">
        <f>VLOOKUP($A69,'Country characteristics'!$A:$CQ,91,0)</f>
        <v>0</v>
      </c>
      <c r="AL69" s="245">
        <f>VLOOKUP($A69,'Country characteristics'!$A:$CQ,88,0)</f>
        <v>0</v>
      </c>
      <c r="AM69" s="245">
        <f>VLOOKUP($A69,'Country characteristics'!$A:$CQ,93,0)</f>
        <v>0</v>
      </c>
      <c r="AN69" s="245">
        <f>VLOOKUP($A69,'Country characteristics'!$A:$CQ,89,0)</f>
        <v>0</v>
      </c>
      <c r="AO69" s="245">
        <f>VLOOKUP($A69,'Country characteristics'!$A:$CQ,90,0)</f>
        <v>0</v>
      </c>
      <c r="AP69" s="245">
        <f>VLOOKUP($A69,'Country characteristics'!$A:$CQ,94,0)</f>
        <v>0</v>
      </c>
      <c r="AQ69" s="245">
        <f>VLOOKUP($A69,'Country characteristics'!$A:$CQ,95,0)</f>
        <v>0</v>
      </c>
      <c r="AR69" s="245">
        <f>VLOOKUP($A69,'Country characteristics'!$A:$CR,96,0)</f>
        <v>1</v>
      </c>
    </row>
    <row r="70" spans="1:44">
      <c r="A70" s="140" t="str">
        <f>VLOOKUP(D70,'Country characteristics'!AK:BP,31,0)</f>
        <v>Mexico</v>
      </c>
      <c r="B70" s="161" t="s">
        <v>249</v>
      </c>
      <c r="C70" s="161" t="s">
        <v>250</v>
      </c>
      <c r="D70" s="141">
        <v>82</v>
      </c>
      <c r="E70" s="142">
        <f>VLOOKUP(A70,'Country characteristics'!A:BM,38,0)</f>
        <v>107.57029724121094</v>
      </c>
      <c r="F70" s="143">
        <f>VLOOKUP(A70,'Country characteristics'!A:BM,39,0)</f>
        <v>3.3921999856829643E-3</v>
      </c>
      <c r="G70" s="142">
        <f>VLOOKUP(A70,'Country characteristics'!A:BM,40,0)</f>
        <v>54.375</v>
      </c>
      <c r="H70" s="143">
        <f>VLOOKUP(A70,'Country characteristics'!A:BM,65,0)</f>
        <v>2.9960001120343804E-4</v>
      </c>
      <c r="I70" s="144">
        <f>VLOOKUP(A70,'FSI2020 Results'!B:L,11,0)</f>
        <v>80</v>
      </c>
      <c r="J70" s="145">
        <f>VLOOKUP(A70,'FSI2020 Results'!B:H,4,0)</f>
        <v>139.80542315622151</v>
      </c>
      <c r="K70" s="146">
        <f>VLOOKUP(A70,'FSI2020 Results'!B:H,5,0)</f>
        <v>4.1057808702057745E-3</v>
      </c>
      <c r="L70" s="145">
        <f>VLOOKUP(A70,'FSI2020 Results'!B:H,6,0)</f>
        <v>52.75</v>
      </c>
      <c r="M70" s="146">
        <f>VLOOKUP(A70,'FSI2020 Results'!B:H,7,0)</f>
        <v>8.6411168768868354E-4</v>
      </c>
      <c r="N70" s="147">
        <f t="shared" si="30"/>
        <v>2</v>
      </c>
      <c r="O70" s="148">
        <f t="shared" si="31"/>
        <v>32.23512591501057</v>
      </c>
      <c r="P70" s="149">
        <f t="shared" si="32"/>
        <v>0.29966567669444966</v>
      </c>
      <c r="Q70" s="150">
        <f t="shared" si="33"/>
        <v>7.1358088452281015E-4</v>
      </c>
      <c r="R70" s="149">
        <f t="shared" si="34"/>
        <v>0.21035932065754737</v>
      </c>
      <c r="S70" s="150">
        <f t="shared" si="35"/>
        <v>-1.625</v>
      </c>
      <c r="T70" s="149">
        <f t="shared" si="36"/>
        <v>-2.9885057471264354E-2</v>
      </c>
      <c r="U70" s="150">
        <f t="shared" si="37"/>
        <v>5.645116764852455E-4</v>
      </c>
      <c r="V70" s="149">
        <f t="shared" si="38"/>
        <v>1.8842178083295327</v>
      </c>
      <c r="W70" s="151">
        <f t="shared" si="39"/>
        <v>70</v>
      </c>
      <c r="X70" s="152">
        <f t="shared" si="40"/>
        <v>153.12793867365227</v>
      </c>
      <c r="Y70" s="151">
        <f t="shared" si="41"/>
        <v>83</v>
      </c>
      <c r="Z70" s="153">
        <f t="shared" si="42"/>
        <v>98.215794390883872</v>
      </c>
      <c r="AA70" s="154">
        <v>-13</v>
      </c>
      <c r="AB70" s="155">
        <f t="shared" si="43"/>
        <v>-10</v>
      </c>
      <c r="AC70" s="155">
        <f t="shared" si="44"/>
        <v>3</v>
      </c>
      <c r="AD70" s="156">
        <v>31.045851680195511</v>
      </c>
      <c r="AE70" s="156">
        <v>-14.511780200956082</v>
      </c>
      <c r="AF70" s="156">
        <v>41.240181087634468</v>
      </c>
      <c r="AH70" s="245" t="str">
        <f>VLOOKUP($A70,'Country characteristics'!$A:$CQ,28,0)</f>
        <v>Latin America &amp; Caribbean</v>
      </c>
      <c r="AI70" s="245" t="str">
        <f>VLOOKUP($A70,'Country characteristics'!$A:$CQ,87,0)</f>
        <v>Latin America and the Caribbean</v>
      </c>
      <c r="AJ70" s="245">
        <f>VLOOKUP($A70,'Country characteristics'!$A:$CQ,92,0)</f>
        <v>1</v>
      </c>
      <c r="AK70" s="245">
        <f>VLOOKUP($A70,'Country characteristics'!$A:$CQ,91,0)</f>
        <v>0</v>
      </c>
      <c r="AL70" s="245">
        <f>VLOOKUP($A70,'Country characteristics'!$A:$CQ,88,0)</f>
        <v>0</v>
      </c>
      <c r="AM70" s="245">
        <f>VLOOKUP($A70,'Country characteristics'!$A:$CQ,93,0)</f>
        <v>1</v>
      </c>
      <c r="AN70" s="245">
        <f>VLOOKUP($A70,'Country characteristics'!$A:$CQ,89,0)</f>
        <v>1</v>
      </c>
      <c r="AO70" s="245">
        <f>VLOOKUP($A70,'Country characteristics'!$A:$CQ,90,0)</f>
        <v>0</v>
      </c>
      <c r="AP70" s="245">
        <f>VLOOKUP($A70,'Country characteristics'!$A:$CQ,94,0)</f>
        <v>1</v>
      </c>
      <c r="AQ70" s="245">
        <f>VLOOKUP($A70,'Country characteristics'!$A:$CQ,95,0)</f>
        <v>0</v>
      </c>
      <c r="AR70" s="245">
        <f>VLOOKUP($A70,'Country characteristics'!$A:$CR,96,0)</f>
        <v>0</v>
      </c>
    </row>
    <row r="71" spans="1:44">
      <c r="A71" s="140" t="str">
        <f>VLOOKUP(D71,'Country characteristics'!AK:BP,31,0)</f>
        <v>Monaco</v>
      </c>
      <c r="B71" s="161" t="s">
        <v>336</v>
      </c>
      <c r="C71" s="161" t="s">
        <v>337</v>
      </c>
      <c r="D71" s="141">
        <v>92</v>
      </c>
      <c r="E71" s="142">
        <f>VLOOKUP(A71,'Country characteristics'!A:BM,38,0)</f>
        <v>82.931533813476563</v>
      </c>
      <c r="F71" s="143">
        <f>VLOOKUP(A71,'Country characteristics'!A:BM,39,0)</f>
        <v>2.6153000071644783E-3</v>
      </c>
      <c r="G71" s="142">
        <f>VLOOKUP(A71,'Country characteristics'!A:BM,40,0)</f>
        <v>77.5</v>
      </c>
      <c r="H71" s="143">
        <f>VLOOKUP(A71,'Country characteristics'!A:BM,65,0)</f>
        <v>5.6600001698825508E-6</v>
      </c>
      <c r="I71" s="144">
        <f>VLOOKUP(A71,'FSI2020 Results'!B:L,11,0)</f>
        <v>109</v>
      </c>
      <c r="J71" s="145">
        <f>VLOOKUP(A71,'FSI2020 Results'!B:H,4,0)</f>
        <v>79.897861304998003</v>
      </c>
      <c r="K71" s="146">
        <f>VLOOKUP(A71,'FSI2020 Results'!B:H,5,0)</f>
        <v>2.3464262194596896E-3</v>
      </c>
      <c r="L71" s="145">
        <f>VLOOKUP(A71,'FSI2020 Results'!B:H,6,0)</f>
        <v>70.3</v>
      </c>
      <c r="M71" s="146">
        <f>VLOOKUP(A71,'FSI2020 Results'!B:H,7,0)</f>
        <v>1.2162071095412116E-5</v>
      </c>
      <c r="N71" s="147">
        <f t="shared" si="30"/>
        <v>-17</v>
      </c>
      <c r="O71" s="148">
        <f t="shared" si="31"/>
        <v>-3.0336725084785598</v>
      </c>
      <c r="P71" s="149">
        <f t="shared" si="32"/>
        <v>-3.6580446170230818E-2</v>
      </c>
      <c r="Q71" s="150">
        <f t="shared" si="33"/>
        <v>-2.6887378770478875E-4</v>
      </c>
      <c r="R71" s="149">
        <f t="shared" si="34"/>
        <v>-0.10280800939403623</v>
      </c>
      <c r="S71" s="150">
        <f t="shared" si="35"/>
        <v>-7.2000000000000028</v>
      </c>
      <c r="T71" s="149">
        <f t="shared" si="36"/>
        <v>-9.2903225806451606E-2</v>
      </c>
      <c r="U71" s="150">
        <f t="shared" si="37"/>
        <v>6.5020709255295653E-6</v>
      </c>
      <c r="V71" s="149">
        <f t="shared" si="38"/>
        <v>1.1487757474156557</v>
      </c>
      <c r="W71" s="151">
        <f t="shared" si="39"/>
        <v>87</v>
      </c>
      <c r="X71" s="152">
        <f t="shared" si="40"/>
        <v>107.04694728367764</v>
      </c>
      <c r="Y71" s="151">
        <f t="shared" si="41"/>
        <v>94</v>
      </c>
      <c r="Z71" s="153">
        <f t="shared" si="42"/>
        <v>61.916270625434365</v>
      </c>
      <c r="AA71" s="154">
        <v>-21</v>
      </c>
      <c r="AB71" s="155">
        <f t="shared" si="43"/>
        <v>-22</v>
      </c>
      <c r="AC71" s="155">
        <f t="shared" si="44"/>
        <v>-15</v>
      </c>
      <c r="AD71" s="156">
        <v>-3.0336693844029696</v>
      </c>
      <c r="AE71" s="156">
        <v>-27.149085978644351</v>
      </c>
      <c r="AF71" s="156">
        <v>17.999300860518204</v>
      </c>
      <c r="AH71" s="245" t="str">
        <f>VLOOKUP($A71,'Country characteristics'!$A:$CQ,28,0)</f>
        <v>Europe &amp; Central Asia</v>
      </c>
      <c r="AI71" s="245" t="str">
        <f>VLOOKUP($A71,'Country characteristics'!$A:$CQ,87,0)</f>
        <v>Europe</v>
      </c>
      <c r="AJ71" s="245">
        <f>VLOOKUP($A71,'Country characteristics'!$A:$CQ,92,0)</f>
        <v>0</v>
      </c>
      <c r="AK71" s="245">
        <f>VLOOKUP($A71,'Country characteristics'!$A:$CQ,91,0)</f>
        <v>0</v>
      </c>
      <c r="AL71" s="245">
        <f>VLOOKUP($A71,'Country characteristics'!$A:$CQ,88,0)</f>
        <v>0</v>
      </c>
      <c r="AM71" s="245">
        <f>VLOOKUP($A71,'Country characteristics'!$A:$CQ,93,0)</f>
        <v>0</v>
      </c>
      <c r="AN71" s="245">
        <f>VLOOKUP($A71,'Country characteristics'!$A:$CQ,89,0)</f>
        <v>0</v>
      </c>
      <c r="AO71" s="245">
        <f>VLOOKUP($A71,'Country characteristics'!$A:$CQ,90,0)</f>
        <v>0</v>
      </c>
      <c r="AP71" s="245">
        <f>VLOOKUP($A71,'Country characteristics'!$A:$CQ,94,0)</f>
        <v>0</v>
      </c>
      <c r="AQ71" s="245">
        <f>VLOOKUP($A71,'Country characteristics'!$A:$CQ,95,0)</f>
        <v>0</v>
      </c>
      <c r="AR71" s="245">
        <f>VLOOKUP($A71,'Country characteristics'!$A:$CR,96,0)</f>
        <v>0</v>
      </c>
    </row>
    <row r="72" spans="1:44">
      <c r="A72" s="140" t="str">
        <f>VLOOKUP(D72,'Country characteristics'!AK:BP,31,0)</f>
        <v>Montenegro</v>
      </c>
      <c r="B72" s="161" t="s">
        <v>366</v>
      </c>
      <c r="C72" s="161" t="s">
        <v>367</v>
      </c>
      <c r="D72" s="141">
        <v>99</v>
      </c>
      <c r="E72" s="142">
        <f>VLOOKUP(A72,'Country characteristics'!A:BM,38,0)</f>
        <v>52.642250061035156</v>
      </c>
      <c r="F72" s="143">
        <f>VLOOKUP(A72,'Country characteristics'!A:BM,39,0)</f>
        <v>1.6600999515503645E-3</v>
      </c>
      <c r="G72" s="142">
        <f>VLOOKUP(A72,'Country characteristics'!A:BM,40,0)</f>
        <v>63.150001525878906</v>
      </c>
      <c r="H72" s="143">
        <f>VLOOKUP(A72,'Country characteristics'!A:BM,65,0)</f>
        <v>9.1299998530303128E-6</v>
      </c>
      <c r="I72" s="144">
        <f>VLOOKUP(A72,'FSI2020 Results'!B:L,11,0)</f>
        <v>119</v>
      </c>
      <c r="J72" s="145">
        <f>VLOOKUP(A72,'FSI2020 Results'!B:H,4,0)</f>
        <v>53.648996299094662</v>
      </c>
      <c r="K72" s="146">
        <f>VLOOKUP(A72,'FSI2020 Results'!B:H,5,0)</f>
        <v>1.575554207682114E-3</v>
      </c>
      <c r="L72" s="145">
        <f>VLOOKUP(A72,'FSI2020 Results'!B:H,6,0)</f>
        <v>60.024999999999999</v>
      </c>
      <c r="M72" s="146">
        <f>VLOOKUP(A72,'FSI2020 Results'!B:H,7,0)</f>
        <v>1.5264946458821419E-5</v>
      </c>
      <c r="N72" s="147">
        <f t="shared" si="30"/>
        <v>-20</v>
      </c>
      <c r="O72" s="148">
        <f t="shared" si="31"/>
        <v>1.006746238059506</v>
      </c>
      <c r="P72" s="149">
        <f t="shared" si="32"/>
        <v>1.9124301048915049E-2</v>
      </c>
      <c r="Q72" s="150">
        <f t="shared" si="33"/>
        <v>-8.4545743868250523E-5</v>
      </c>
      <c r="R72" s="149">
        <f t="shared" si="34"/>
        <v>-5.0928104533280338E-2</v>
      </c>
      <c r="S72" s="150">
        <f t="shared" si="35"/>
        <v>-3.1250015258789077</v>
      </c>
      <c r="T72" s="149">
        <f t="shared" si="36"/>
        <v>-4.9485375302774637E-2</v>
      </c>
      <c r="U72" s="150">
        <f t="shared" si="37"/>
        <v>6.1349466057911066E-6</v>
      </c>
      <c r="V72" s="149">
        <f t="shared" si="38"/>
        <v>0.67195473215203538</v>
      </c>
      <c r="W72" s="151">
        <f t="shared" si="39"/>
        <v>98</v>
      </c>
      <c r="X72" s="152">
        <f t="shared" si="40"/>
        <v>62.471968563211192</v>
      </c>
      <c r="Y72" s="151">
        <f t="shared" si="41"/>
        <v>98</v>
      </c>
      <c r="Z72" s="153">
        <f t="shared" si="42"/>
        <v>45.201560647826909</v>
      </c>
      <c r="AA72" s="154">
        <v>-21</v>
      </c>
      <c r="AB72" s="155">
        <f t="shared" si="43"/>
        <v>-21</v>
      </c>
      <c r="AC72" s="155">
        <f t="shared" si="44"/>
        <v>-21</v>
      </c>
      <c r="AD72" s="156">
        <v>1.0067501604778073</v>
      </c>
      <c r="AE72" s="156">
        <v>-8.8229677356179224</v>
      </c>
      <c r="AF72" s="156">
        <v>8.4414586155105198</v>
      </c>
      <c r="AH72" s="245" t="str">
        <f>VLOOKUP($A72,'Country characteristics'!$A:$CQ,28,0)</f>
        <v>Europe &amp; Central Asia</v>
      </c>
      <c r="AI72" s="245" t="str">
        <f>VLOOKUP($A72,'Country characteristics'!$A:$CQ,87,0)</f>
        <v>Europe</v>
      </c>
      <c r="AJ72" s="245">
        <f>VLOOKUP($A72,'Country characteristics'!$A:$CQ,92,0)</f>
        <v>0</v>
      </c>
      <c r="AK72" s="245">
        <f>VLOOKUP($A72,'Country characteristics'!$A:$CQ,91,0)</f>
        <v>0</v>
      </c>
      <c r="AL72" s="245">
        <f>VLOOKUP($A72,'Country characteristics'!$A:$CQ,88,0)</f>
        <v>0</v>
      </c>
      <c r="AM72" s="245">
        <f>VLOOKUP($A72,'Country characteristics'!$A:$CQ,93,0)</f>
        <v>0</v>
      </c>
      <c r="AN72" s="245">
        <f>VLOOKUP($A72,'Country characteristics'!$A:$CQ,89,0)</f>
        <v>0</v>
      </c>
      <c r="AO72" s="245">
        <f>VLOOKUP($A72,'Country characteristics'!$A:$CQ,90,0)</f>
        <v>0</v>
      </c>
      <c r="AP72" s="245">
        <f>VLOOKUP($A72,'Country characteristics'!$A:$CQ,94,0)</f>
        <v>0</v>
      </c>
      <c r="AQ72" s="245">
        <f>VLOOKUP($A72,'Country characteristics'!$A:$CQ,95,0)</f>
        <v>0</v>
      </c>
      <c r="AR72" s="245">
        <f>VLOOKUP($A72,'Country characteristics'!$A:$CR,96,0)</f>
        <v>0</v>
      </c>
    </row>
    <row r="73" spans="1:44">
      <c r="A73" s="140" t="str">
        <f>VLOOKUP(D73,'Country characteristics'!AK:BP,31,0)</f>
        <v>Montserrat</v>
      </c>
      <c r="B73" s="161" t="s">
        <v>399</v>
      </c>
      <c r="C73" s="161" t="s">
        <v>400</v>
      </c>
      <c r="D73" s="141">
        <v>112</v>
      </c>
      <c r="E73" s="142">
        <f>VLOOKUP(A73,'Country characteristics'!A:BM,38,0)</f>
        <v>16.53285026550293</v>
      </c>
      <c r="F73" s="143">
        <f>VLOOKUP(A73,'Country characteristics'!A:BM,39,0)</f>
        <v>5.2140001207590103E-4</v>
      </c>
      <c r="G73" s="142">
        <f>VLOOKUP(A73,'Country characteristics'!A:BM,40,0)</f>
        <v>77.5</v>
      </c>
      <c r="H73" s="143">
        <f>VLOOKUP(A73,'Country characteristics'!A:BM,65,0)</f>
        <v>4.4800000154054942E-8</v>
      </c>
      <c r="I73" s="144">
        <f>VLOOKUP(A73,'FSI2020 Results'!B:L,11,0)</f>
        <v>130</v>
      </c>
      <c r="J73" s="145">
        <f>VLOOKUP(A73,'FSI2020 Results'!B:H,4,0)</f>
        <v>15.430651129551732</v>
      </c>
      <c r="K73" s="146">
        <f>VLOOKUP(A73,'FSI2020 Results'!B:H,5,0)</f>
        <v>4.5316462546476872E-4</v>
      </c>
      <c r="L73" s="145">
        <f>VLOOKUP(A73,'FSI2020 Results'!B:H,6,0)</f>
        <v>74.599999999999994</v>
      </c>
      <c r="M73" s="146">
        <f>VLOOKUP(A73,'FSI2020 Results'!B:H,7,0)</f>
        <v>5.1345609090307384E-8</v>
      </c>
      <c r="N73" s="147">
        <f t="shared" si="30"/>
        <v>-18</v>
      </c>
      <c r="O73" s="148">
        <f t="shared" si="31"/>
        <v>-1.1021991359511976</v>
      </c>
      <c r="P73" s="149">
        <f t="shared" si="32"/>
        <v>-6.666721818989807E-2</v>
      </c>
      <c r="Q73" s="150">
        <f t="shared" si="33"/>
        <v>-6.8235386611132309E-5</v>
      </c>
      <c r="R73" s="149">
        <f t="shared" si="34"/>
        <v>-0.13086955318520244</v>
      </c>
      <c r="S73" s="150">
        <f t="shared" si="35"/>
        <v>-2.9000000000000057</v>
      </c>
      <c r="T73" s="149">
        <f t="shared" si="36"/>
        <v>-3.7419354838709729E-2</v>
      </c>
      <c r="U73" s="150">
        <f t="shared" si="37"/>
        <v>6.5456089362524416E-9</v>
      </c>
      <c r="V73" s="149">
        <f t="shared" si="38"/>
        <v>0.14610734182464036</v>
      </c>
      <c r="W73" s="151">
        <f t="shared" si="39"/>
        <v>110</v>
      </c>
      <c r="X73" s="152">
        <f t="shared" si="40"/>
        <v>17.301066584170226</v>
      </c>
      <c r="Y73" s="151">
        <f t="shared" si="41"/>
        <v>112</v>
      </c>
      <c r="Z73" s="153">
        <f t="shared" si="42"/>
        <v>14.744922274565408</v>
      </c>
      <c r="AA73" s="154">
        <v>-21</v>
      </c>
      <c r="AB73" s="155">
        <f t="shared" si="43"/>
        <v>-20</v>
      </c>
      <c r="AC73" s="155">
        <f t="shared" si="44"/>
        <v>-18</v>
      </c>
      <c r="AD73" s="156">
        <v>-1.1021947610438669</v>
      </c>
      <c r="AE73" s="156">
        <v>-1.8704154546160598</v>
      </c>
      <c r="AF73" s="156">
        <v>0.6851684811074481</v>
      </c>
      <c r="AH73" s="245" t="str">
        <f>VLOOKUP($A73,'Country characteristics'!$A:$CQ,28,0)</f>
        <v>Latin America &amp; Caribbean</v>
      </c>
      <c r="AI73" s="245" t="str">
        <f>VLOOKUP($A73,'Country characteristics'!$A:$CQ,87,0)</f>
        <v>Latin America and the Caribbean</v>
      </c>
      <c r="AJ73" s="245">
        <f>VLOOKUP($A73,'Country characteristics'!$A:$CQ,92,0)</f>
        <v>0</v>
      </c>
      <c r="AK73" s="245">
        <f>VLOOKUP($A73,'Country characteristics'!$A:$CQ,91,0)</f>
        <v>0</v>
      </c>
      <c r="AL73" s="245">
        <f>VLOOKUP($A73,'Country characteristics'!$A:$CQ,88,0)</f>
        <v>0</v>
      </c>
      <c r="AM73" s="245">
        <f>VLOOKUP($A73,'Country characteristics'!$A:$CQ,93,0)</f>
        <v>0</v>
      </c>
      <c r="AN73" s="245">
        <f>VLOOKUP($A73,'Country characteristics'!$A:$CQ,89,0)</f>
        <v>0</v>
      </c>
      <c r="AO73" s="245">
        <f>VLOOKUP($A73,'Country characteristics'!$A:$CQ,90,0)</f>
        <v>0</v>
      </c>
      <c r="AP73" s="245">
        <f>VLOOKUP($A73,'Country characteristics'!$A:$CQ,94,0)</f>
        <v>0</v>
      </c>
      <c r="AQ73" s="245">
        <f>VLOOKUP($A73,'Country characteristics'!$A:$CQ,95,0)</f>
        <v>1</v>
      </c>
      <c r="AR73" s="245">
        <f>VLOOKUP($A73,'Country characteristics'!$A:$CR,96,0)</f>
        <v>0</v>
      </c>
    </row>
    <row r="74" spans="1:44">
      <c r="A74" s="140" t="str">
        <f>VLOOKUP(D74,'Country characteristics'!AK:BP,31,0)</f>
        <v>Nauru</v>
      </c>
      <c r="B74" s="161" t="s">
        <v>402</v>
      </c>
      <c r="C74" s="161" t="s">
        <v>403</v>
      </c>
      <c r="D74" s="141">
        <v>108</v>
      </c>
      <c r="E74" s="142">
        <f>VLOOKUP(A74,'Country characteristics'!A:BM,38,0)</f>
        <v>26.320379257202148</v>
      </c>
      <c r="F74" s="143">
        <f>VLOOKUP(A74,'Country characteristics'!A:BM,39,0)</f>
        <v>8.2999997539445758E-4</v>
      </c>
      <c r="G74" s="142">
        <f>VLOOKUP(A74,'Country characteristics'!A:BM,40,0)</f>
        <v>66.650001525878906</v>
      </c>
      <c r="H74" s="143">
        <f>VLOOKUP(A74,'Country characteristics'!A:BM,65,0)</f>
        <v>7.0300001198120299E-7</v>
      </c>
      <c r="I74" s="144">
        <f>VLOOKUP(A74,'FSI2020 Results'!B:L,11,0)</f>
        <v>131</v>
      </c>
      <c r="J74" s="145">
        <f>VLOOKUP(A74,'FSI2020 Results'!B:H,4,0)</f>
        <v>13.794761102093299</v>
      </c>
      <c r="K74" s="146">
        <f>VLOOKUP(A74,'FSI2020 Results'!B:H,5,0)</f>
        <v>4.0512209729335469E-4</v>
      </c>
      <c r="L74" s="145">
        <f>VLOOKUP(A74,'FSI2020 Results'!B:H,6,0)</f>
        <v>59.95</v>
      </c>
      <c r="M74" s="146">
        <f>VLOOKUP(A74,'FSI2020 Results'!B:H,7,0)</f>
        <v>2.6244594343550106E-7</v>
      </c>
      <c r="N74" s="147">
        <f t="shared" si="30"/>
        <v>-23</v>
      </c>
      <c r="O74" s="148">
        <f t="shared" si="31"/>
        <v>-12.52561815510885</v>
      </c>
      <c r="P74" s="149">
        <f t="shared" si="32"/>
        <v>-0.47589048898987329</v>
      </c>
      <c r="Q74" s="150">
        <f t="shared" si="33"/>
        <v>-4.2487787810110289E-4</v>
      </c>
      <c r="R74" s="149">
        <f t="shared" si="34"/>
        <v>-0.51190107312856203</v>
      </c>
      <c r="S74" s="150">
        <f t="shared" si="35"/>
        <v>-6.7000015258789034</v>
      </c>
      <c r="T74" s="149">
        <f t="shared" si="36"/>
        <v>-0.1005251518753143</v>
      </c>
      <c r="U74" s="150">
        <f t="shared" si="37"/>
        <v>-4.4055406854570193E-7</v>
      </c>
      <c r="V74" s="149">
        <f t="shared" si="38"/>
        <v>-0.62667718497490088</v>
      </c>
      <c r="W74" s="151">
        <f t="shared" si="39"/>
        <v>109</v>
      </c>
      <c r="X74" s="152">
        <f t="shared" si="40"/>
        <v>18.956018005027882</v>
      </c>
      <c r="Y74" s="151">
        <f t="shared" si="41"/>
        <v>109</v>
      </c>
      <c r="Z74" s="153">
        <f t="shared" si="42"/>
        <v>19.158110467406306</v>
      </c>
      <c r="AA74" s="154">
        <v>-21</v>
      </c>
      <c r="AB74" s="155">
        <f t="shared" si="43"/>
        <v>-22</v>
      </c>
      <c r="AC74" s="155">
        <f t="shared" si="44"/>
        <v>-22</v>
      </c>
      <c r="AD74" s="156">
        <v>-12.525615836851566</v>
      </c>
      <c r="AE74" s="156">
        <v>-5.1612556009959984</v>
      </c>
      <c r="AF74" s="156">
        <v>-5.3592266621494868</v>
      </c>
      <c r="AH74" s="245" t="str">
        <f>VLOOKUP($A74,'Country characteristics'!$A:$CQ,28,0)</f>
        <v>East Asia &amp; Pacific</v>
      </c>
      <c r="AI74" s="245" t="str">
        <f>VLOOKUP($A74,'Country characteristics'!$A:$CQ,87,0)</f>
        <v>Oceania</v>
      </c>
      <c r="AJ74" s="245">
        <f>VLOOKUP($A74,'Country characteristics'!$A:$CQ,92,0)</f>
        <v>0</v>
      </c>
      <c r="AK74" s="245">
        <f>VLOOKUP($A74,'Country characteristics'!$A:$CQ,91,0)</f>
        <v>0</v>
      </c>
      <c r="AL74" s="245">
        <f>VLOOKUP($A74,'Country characteristics'!$A:$CQ,88,0)</f>
        <v>0</v>
      </c>
      <c r="AM74" s="245">
        <f>VLOOKUP($A74,'Country characteristics'!$A:$CQ,93,0)</f>
        <v>0</v>
      </c>
      <c r="AN74" s="245">
        <f>VLOOKUP($A74,'Country characteristics'!$A:$CQ,89,0)</f>
        <v>0</v>
      </c>
      <c r="AO74" s="245">
        <f>VLOOKUP($A74,'Country characteristics'!$A:$CQ,90,0)</f>
        <v>0</v>
      </c>
      <c r="AP74" s="245">
        <f>VLOOKUP($A74,'Country characteristics'!$A:$CQ,94,0)</f>
        <v>0</v>
      </c>
      <c r="AQ74" s="245">
        <f>VLOOKUP($A74,'Country characteristics'!$A:$CQ,95,0)</f>
        <v>0</v>
      </c>
      <c r="AR74" s="245">
        <f>VLOOKUP($A74,'Country characteristics'!$A:$CR,96,0)</f>
        <v>0</v>
      </c>
    </row>
    <row r="75" spans="1:44">
      <c r="A75" s="140" t="str">
        <f>VLOOKUP(D75,'Country characteristics'!AK:BP,31,0)</f>
        <v>Netherlands</v>
      </c>
      <c r="B75" s="161" t="s">
        <v>33</v>
      </c>
      <c r="C75" s="161" t="s">
        <v>34</v>
      </c>
      <c r="D75" s="141">
        <v>14</v>
      </c>
      <c r="E75" s="142">
        <f>VLOOKUP(A75,'Country characteristics'!A:BM,38,0)</f>
        <v>598.80859375</v>
      </c>
      <c r="F75" s="143">
        <f>VLOOKUP(A75,'Country characteristics'!A:BM,39,0)</f>
        <v>1.8883500248193741E-2</v>
      </c>
      <c r="G75" s="142">
        <f>VLOOKUP(A75,'Country characteristics'!A:BM,40,0)</f>
        <v>66.025001525878906</v>
      </c>
      <c r="H75" s="143">
        <f>VLOOKUP(A75,'Country characteristics'!A:BM,65,0)</f>
        <v>9.0050995349884033E-3</v>
      </c>
      <c r="I75" s="144">
        <f>VLOOKUP(A75,'FSI2020 Results'!B:L,11,0)</f>
        <v>8</v>
      </c>
      <c r="J75" s="145">
        <f>VLOOKUP(A75,'FSI2020 Results'!B:H,4,0)</f>
        <v>682.2018149118785</v>
      </c>
      <c r="K75" s="146">
        <f>VLOOKUP(A75,'FSI2020 Results'!B:H,5,0)</f>
        <v>2.0034781899375874E-2</v>
      </c>
      <c r="L75" s="145">
        <f>VLOOKUP(A75,'FSI2020 Results'!B:H,6,0)</f>
        <v>67.400000000000006</v>
      </c>
      <c r="M75" s="146">
        <f>VLOOKUP(A75,'FSI2020 Results'!B:H,7,0)</f>
        <v>1.1061131171493132E-2</v>
      </c>
      <c r="N75" s="147">
        <f t="shared" si="30"/>
        <v>6</v>
      </c>
      <c r="O75" s="148">
        <f t="shared" si="31"/>
        <v>83.3932211618785</v>
      </c>
      <c r="P75" s="149">
        <f t="shared" si="32"/>
        <v>0.13926523772752475</v>
      </c>
      <c r="Q75" s="150">
        <f t="shared" si="33"/>
        <v>1.151281651182133E-3</v>
      </c>
      <c r="R75" s="149">
        <f t="shared" si="34"/>
        <v>6.096759795855422E-2</v>
      </c>
      <c r="S75" s="150">
        <f t="shared" si="35"/>
        <v>1.3749984741210994</v>
      </c>
      <c r="T75" s="149">
        <f t="shared" si="36"/>
        <v>2.0825421315320281E-2</v>
      </c>
      <c r="U75" s="150">
        <f t="shared" si="37"/>
        <v>2.056031636504729E-3</v>
      </c>
      <c r="V75" s="149">
        <f t="shared" si="38"/>
        <v>0.22831859087356299</v>
      </c>
      <c r="W75" s="151">
        <f t="shared" si="39"/>
        <v>10</v>
      </c>
      <c r="X75" s="152">
        <f t="shared" si="40"/>
        <v>641.29586640759032</v>
      </c>
      <c r="Y75" s="151">
        <f t="shared" si="41"/>
        <v>8</v>
      </c>
      <c r="Z75" s="153">
        <f t="shared" si="42"/>
        <v>637.00454171380613</v>
      </c>
      <c r="AA75" s="154">
        <v>0</v>
      </c>
      <c r="AB75" s="155">
        <f t="shared" si="43"/>
        <v>2</v>
      </c>
      <c r="AC75" s="155">
        <f t="shared" si="44"/>
        <v>0</v>
      </c>
      <c r="AD75" s="156">
        <v>83.393223806975925</v>
      </c>
      <c r="AE75" s="156">
        <v>40.905992966474514</v>
      </c>
      <c r="AF75" s="156">
        <v>45.19734106803503</v>
      </c>
      <c r="AH75" s="245" t="str">
        <f>VLOOKUP($A75,'Country characteristics'!$A:$CQ,28,0)</f>
        <v>Europe &amp; Central Asia</v>
      </c>
      <c r="AI75" s="245" t="str">
        <f>VLOOKUP($A75,'Country characteristics'!$A:$CQ,87,0)</f>
        <v>Europe</v>
      </c>
      <c r="AJ75" s="245">
        <f>VLOOKUP($A75,'Country characteristics'!$A:$CQ,92,0)</f>
        <v>1</v>
      </c>
      <c r="AK75" s="245">
        <f>VLOOKUP($A75,'Country characteristics'!$A:$CQ,91,0)</f>
        <v>1</v>
      </c>
      <c r="AL75" s="245">
        <f>VLOOKUP($A75,'Country characteristics'!$A:$CQ,88,0)</f>
        <v>0</v>
      </c>
      <c r="AM75" s="245">
        <f>VLOOKUP($A75,'Country characteristics'!$A:$CQ,93,0)</f>
        <v>0</v>
      </c>
      <c r="AN75" s="245">
        <f>VLOOKUP($A75,'Country characteristics'!$A:$CQ,89,0)</f>
        <v>0</v>
      </c>
      <c r="AO75" s="245">
        <f>VLOOKUP($A75,'Country characteristics'!$A:$CQ,90,0)</f>
        <v>0</v>
      </c>
      <c r="AP75" s="245">
        <f>VLOOKUP($A75,'Country characteristics'!$A:$CQ,94,0)</f>
        <v>0</v>
      </c>
      <c r="AQ75" s="245">
        <f>VLOOKUP($A75,'Country characteristics'!$A:$CQ,95,0)</f>
        <v>0</v>
      </c>
      <c r="AR75" s="245">
        <f>VLOOKUP($A75,'Country characteristics'!$A:$CR,96,0)</f>
        <v>0</v>
      </c>
    </row>
    <row r="76" spans="1:44">
      <c r="A76" s="140" t="str">
        <f>VLOOKUP(D76,'Country characteristics'!AK:BP,31,0)</f>
        <v>New Zealand</v>
      </c>
      <c r="B76" s="161" t="s">
        <v>180</v>
      </c>
      <c r="C76" s="161" t="s">
        <v>181</v>
      </c>
      <c r="D76" s="141">
        <v>58</v>
      </c>
      <c r="E76" s="142">
        <f>VLOOKUP(A76,'Country characteristics'!A:BM,38,0)</f>
        <v>178.56239318847656</v>
      </c>
      <c r="F76" s="143">
        <f>VLOOKUP(A76,'Country characteristics'!A:BM,39,0)</f>
        <v>5.6309998035430908E-3</v>
      </c>
      <c r="G76" s="142">
        <f>VLOOKUP(A76,'Country characteristics'!A:BM,40,0)</f>
        <v>56.224998474121094</v>
      </c>
      <c r="H76" s="143">
        <f>VLOOKUP(A76,'Country characteristics'!A:BM,65,0)</f>
        <v>1.0139000369235873E-3</v>
      </c>
      <c r="I76" s="144">
        <f>VLOOKUP(A76,'FSI2020 Results'!B:L,11,0)</f>
        <v>57</v>
      </c>
      <c r="J76" s="145">
        <f>VLOOKUP(A76,'FSI2020 Results'!B:H,4,0)</f>
        <v>218.99670776158737</v>
      </c>
      <c r="K76" s="146">
        <f>VLOOKUP(A76,'FSI2020 Results'!B:H,5,0)</f>
        <v>6.4314564704749545E-3</v>
      </c>
      <c r="L76" s="145">
        <f>VLOOKUP(A76,'FSI2020 Results'!B:H,6,0)</f>
        <v>59.2</v>
      </c>
      <c r="M76" s="146">
        <f>VLOOKUP(A76,'FSI2020 Results'!B:H,7,0)</f>
        <v>1.1760272840039593E-3</v>
      </c>
      <c r="N76" s="147">
        <f t="shared" si="30"/>
        <v>1</v>
      </c>
      <c r="O76" s="148">
        <f t="shared" si="31"/>
        <v>40.434314573110811</v>
      </c>
      <c r="P76" s="149">
        <f t="shared" si="32"/>
        <v>0.22644361923639478</v>
      </c>
      <c r="Q76" s="150">
        <f t="shared" si="33"/>
        <v>8.0045666693186364E-4</v>
      </c>
      <c r="R76" s="149">
        <f t="shared" si="34"/>
        <v>0.14215178384986027</v>
      </c>
      <c r="S76" s="150">
        <f t="shared" si="35"/>
        <v>2.9750015258789091</v>
      </c>
      <c r="T76" s="149">
        <f t="shared" si="36"/>
        <v>5.2912434088339344E-2</v>
      </c>
      <c r="U76" s="150">
        <f t="shared" si="37"/>
        <v>1.6212724708037198E-4</v>
      </c>
      <c r="V76" s="149">
        <f t="shared" si="38"/>
        <v>0.15990456768529615</v>
      </c>
      <c r="W76" s="151">
        <f t="shared" si="39"/>
        <v>57</v>
      </c>
      <c r="X76" s="152">
        <f t="shared" si="40"/>
        <v>187.61209055845791</v>
      </c>
      <c r="Y76" s="151">
        <f t="shared" si="41"/>
        <v>50</v>
      </c>
      <c r="Z76" s="153">
        <f t="shared" si="42"/>
        <v>208.43156997683829</v>
      </c>
      <c r="AA76" s="154">
        <v>-11</v>
      </c>
      <c r="AB76" s="155">
        <f t="shared" si="43"/>
        <v>0</v>
      </c>
      <c r="AC76" s="155">
        <f t="shared" si="44"/>
        <v>-7</v>
      </c>
      <c r="AD76" s="156">
        <v>40.434327464386399</v>
      </c>
      <c r="AE76" s="156">
        <v>31.384601928388037</v>
      </c>
      <c r="AF76" s="156">
        <v>10.563604569803431</v>
      </c>
      <c r="AH76" s="245" t="str">
        <f>VLOOKUP($A76,'Country characteristics'!$A:$CQ,28,0)</f>
        <v>East Asia &amp; Pacific</v>
      </c>
      <c r="AI76" s="245" t="str">
        <f>VLOOKUP($A76,'Country characteristics'!$A:$CQ,87,0)</f>
        <v>Oceania</v>
      </c>
      <c r="AJ76" s="245">
        <f>VLOOKUP($A76,'Country characteristics'!$A:$CQ,92,0)</f>
        <v>1</v>
      </c>
      <c r="AK76" s="245">
        <f>VLOOKUP($A76,'Country characteristics'!$A:$CQ,91,0)</f>
        <v>0</v>
      </c>
      <c r="AL76" s="245">
        <f>VLOOKUP($A76,'Country characteristics'!$A:$CQ,88,0)</f>
        <v>0</v>
      </c>
      <c r="AM76" s="245">
        <f>VLOOKUP($A76,'Country characteristics'!$A:$CQ,93,0)</f>
        <v>0</v>
      </c>
      <c r="AN76" s="245">
        <f>VLOOKUP($A76,'Country characteristics'!$A:$CQ,89,0)</f>
        <v>0</v>
      </c>
      <c r="AO76" s="245">
        <f>VLOOKUP($A76,'Country characteristics'!$A:$CQ,90,0)</f>
        <v>0</v>
      </c>
      <c r="AP76" s="245">
        <f>VLOOKUP($A76,'Country characteristics'!$A:$CQ,94,0)</f>
        <v>0</v>
      </c>
      <c r="AQ76" s="245">
        <f>VLOOKUP($A76,'Country characteristics'!$A:$CQ,95,0)</f>
        <v>0</v>
      </c>
      <c r="AR76" s="245">
        <f>VLOOKUP($A76,'Country characteristics'!$A:$CR,96,0)</f>
        <v>0</v>
      </c>
    </row>
    <row r="77" spans="1:44">
      <c r="A77" s="140" t="str">
        <f>VLOOKUP(D77,'Country characteristics'!AK:BP,31,0)</f>
        <v>Norway</v>
      </c>
      <c r="B77" s="161" t="s">
        <v>222</v>
      </c>
      <c r="C77" s="161" t="s">
        <v>223</v>
      </c>
      <c r="D77" s="141">
        <v>45</v>
      </c>
      <c r="E77" s="142">
        <f>VLOOKUP(A77,'Country characteristics'!A:BM,38,0)</f>
        <v>242.84840393066406</v>
      </c>
      <c r="F77" s="143">
        <f>VLOOKUP(A77,'Country characteristics'!A:BM,39,0)</f>
        <v>7.6582999899983406E-3</v>
      </c>
      <c r="G77" s="142">
        <f>VLOOKUP(A77,'Country characteristics'!A:BM,40,0)</f>
        <v>51.575000762939453</v>
      </c>
      <c r="H77" s="143">
        <f>VLOOKUP(A77,'Country characteristics'!A:BM,65,0)</f>
        <v>5.5468999780714512E-3</v>
      </c>
      <c r="I77" s="144">
        <f>VLOOKUP(A77,'FSI2020 Results'!B:L,11,0)</f>
        <v>71</v>
      </c>
      <c r="J77" s="145">
        <f>VLOOKUP(A77,'FSI2020 Results'!B:H,4,0)</f>
        <v>157.87857103539508</v>
      </c>
      <c r="K77" s="146">
        <f>VLOOKUP(A77,'FSI2020 Results'!B:H,5,0)</f>
        <v>4.6365498715183586E-3</v>
      </c>
      <c r="L77" s="145">
        <f>VLOOKUP(A77,'FSI2020 Results'!B:H,6,0)</f>
        <v>44.3</v>
      </c>
      <c r="M77" s="146">
        <f>VLOOKUP(A77,'FSI2020 Results'!B:H,7,0)</f>
        <v>5.9887478061458341E-3</v>
      </c>
      <c r="N77" s="147">
        <f t="shared" si="30"/>
        <v>-26</v>
      </c>
      <c r="O77" s="148">
        <f t="shared" si="31"/>
        <v>-84.969832895268979</v>
      </c>
      <c r="P77" s="149">
        <f t="shared" si="32"/>
        <v>-0.34988837282837904</v>
      </c>
      <c r="Q77" s="150">
        <f t="shared" si="33"/>
        <v>-3.021750118479982E-3</v>
      </c>
      <c r="R77" s="149">
        <f t="shared" si="34"/>
        <v>-0.39457191836652472</v>
      </c>
      <c r="S77" s="150">
        <f t="shared" si="35"/>
        <v>-7.275000762939456</v>
      </c>
      <c r="T77" s="149">
        <f t="shared" si="36"/>
        <v>-0.1410567262301835</v>
      </c>
      <c r="U77" s="150">
        <f t="shared" si="37"/>
        <v>4.4184782807438292E-4</v>
      </c>
      <c r="V77" s="149">
        <f t="shared" si="38"/>
        <v>7.9656714529041217E-2</v>
      </c>
      <c r="W77" s="151">
        <f t="shared" si="39"/>
        <v>45</v>
      </c>
      <c r="X77" s="152">
        <f t="shared" si="40"/>
        <v>249.1321279080081</v>
      </c>
      <c r="Y77" s="151">
        <f t="shared" si="41"/>
        <v>59</v>
      </c>
      <c r="Z77" s="153">
        <f t="shared" si="42"/>
        <v>153.89622145118364</v>
      </c>
      <c r="AA77" s="154">
        <v>-11</v>
      </c>
      <c r="AB77" s="155">
        <f t="shared" si="43"/>
        <v>-26</v>
      </c>
      <c r="AC77" s="155">
        <f t="shared" si="44"/>
        <v>-12</v>
      </c>
      <c r="AD77" s="156">
        <v>-86.833433339991757</v>
      </c>
      <c r="AE77" s="156">
        <v>-93.11718582075369</v>
      </c>
      <c r="AF77" s="156">
        <v>3.9350976593873952</v>
      </c>
      <c r="AH77" s="245" t="str">
        <f>VLOOKUP($A77,'Country characteristics'!$A:$CQ,28,0)</f>
        <v>Europe &amp; Central Asia</v>
      </c>
      <c r="AI77" s="245" t="str">
        <f>VLOOKUP($A77,'Country characteristics'!$A:$CQ,87,0)</f>
        <v>Europe</v>
      </c>
      <c r="AJ77" s="245">
        <f>VLOOKUP($A77,'Country characteristics'!$A:$CQ,92,0)</f>
        <v>1</v>
      </c>
      <c r="AK77" s="245">
        <f>VLOOKUP($A77,'Country characteristics'!$A:$CQ,91,0)</f>
        <v>0</v>
      </c>
      <c r="AL77" s="245">
        <f>VLOOKUP($A77,'Country characteristics'!$A:$CQ,88,0)</f>
        <v>0</v>
      </c>
      <c r="AM77" s="245">
        <f>VLOOKUP($A77,'Country characteristics'!$A:$CQ,93,0)</f>
        <v>0</v>
      </c>
      <c r="AN77" s="245">
        <f>VLOOKUP($A77,'Country characteristics'!$A:$CQ,89,0)</f>
        <v>0</v>
      </c>
      <c r="AO77" s="245">
        <f>VLOOKUP($A77,'Country characteristics'!$A:$CQ,90,0)</f>
        <v>0</v>
      </c>
      <c r="AP77" s="245">
        <f>VLOOKUP($A77,'Country characteristics'!$A:$CQ,94,0)</f>
        <v>0</v>
      </c>
      <c r="AQ77" s="245">
        <f>VLOOKUP($A77,'Country characteristics'!$A:$CQ,95,0)</f>
        <v>0</v>
      </c>
      <c r="AR77" s="245">
        <f>VLOOKUP($A77,'Country characteristics'!$A:$CR,96,0)</f>
        <v>0</v>
      </c>
    </row>
    <row r="78" spans="1:44">
      <c r="A78" s="140" t="str">
        <f>VLOOKUP(D78,'Country characteristics'!AK:BP,31,0)</f>
        <v>Panama</v>
      </c>
      <c r="B78" s="161" t="s">
        <v>54</v>
      </c>
      <c r="C78" s="161" t="s">
        <v>55</v>
      </c>
      <c r="D78" s="141">
        <v>12</v>
      </c>
      <c r="E78" s="142">
        <f>VLOOKUP(A78,'Country characteristics'!A:BM,38,0)</f>
        <v>625.840087890625</v>
      </c>
      <c r="F78" s="143">
        <f>VLOOKUP(A78,'Country characteristics'!A:BM,39,0)</f>
        <v>1.9735999405384064E-2</v>
      </c>
      <c r="G78" s="142">
        <f>VLOOKUP(A78,'Country characteristics'!A:BM,40,0)</f>
        <v>76.625</v>
      </c>
      <c r="H78" s="143">
        <f>VLOOKUP(A78,'Country characteristics'!A:BM,65,0)</f>
        <v>2.6918998919427395E-3</v>
      </c>
      <c r="I78" s="144">
        <f>VLOOKUP(A78,'FSI2020 Results'!B:L,11,0)</f>
        <v>15</v>
      </c>
      <c r="J78" s="145">
        <f>VLOOKUP(A78,'FSI2020 Results'!B:H,4,0)</f>
        <v>479.50588924927666</v>
      </c>
      <c r="K78" s="146">
        <f>VLOOKUP(A78,'FSI2020 Results'!B:H,5,0)</f>
        <v>1.4082043906342394E-2</v>
      </c>
      <c r="L78" s="145">
        <f>VLOOKUP(A78,'FSI2020 Results'!B:H,6,0)</f>
        <v>71.875</v>
      </c>
      <c r="M78" s="146">
        <f>VLOOKUP(A78,'FSI2020 Results'!B:H,7,0)</f>
        <v>2.153679713434701E-3</v>
      </c>
      <c r="N78" s="147">
        <f t="shared" si="30"/>
        <v>-3</v>
      </c>
      <c r="O78" s="148">
        <f t="shared" si="31"/>
        <v>-146.33419864134834</v>
      </c>
      <c r="P78" s="149">
        <f t="shared" si="32"/>
        <v>-0.23382043028685384</v>
      </c>
      <c r="Q78" s="150">
        <f t="shared" si="33"/>
        <v>-5.6539554990416695E-3</v>
      </c>
      <c r="R78" s="149">
        <f t="shared" si="34"/>
        <v>-0.28647931036617513</v>
      </c>
      <c r="S78" s="150">
        <f t="shared" si="35"/>
        <v>-4.75</v>
      </c>
      <c r="T78" s="149">
        <f t="shared" si="36"/>
        <v>-6.1990212071778128E-2</v>
      </c>
      <c r="U78" s="150">
        <f t="shared" si="37"/>
        <v>-5.3822017850803849E-4</v>
      </c>
      <c r="V78" s="149">
        <f t="shared" si="38"/>
        <v>-0.19994063676699581</v>
      </c>
      <c r="W78" s="151">
        <f t="shared" si="39"/>
        <v>14</v>
      </c>
      <c r="X78" s="152">
        <f t="shared" si="40"/>
        <v>580.99425096133166</v>
      </c>
      <c r="Y78" s="151">
        <f t="shared" si="41"/>
        <v>13</v>
      </c>
      <c r="Z78" s="153">
        <f t="shared" si="42"/>
        <v>516.51928531315764</v>
      </c>
      <c r="AA78" s="154">
        <v>0</v>
      </c>
      <c r="AB78" s="155">
        <f t="shared" si="43"/>
        <v>-1</v>
      </c>
      <c r="AC78" s="155">
        <f t="shared" si="44"/>
        <v>-2</v>
      </c>
      <c r="AD78" s="156">
        <v>-149.82819184536095</v>
      </c>
      <c r="AE78" s="156">
        <v>-104.9823186607091</v>
      </c>
      <c r="AF78" s="156">
        <v>-36.742481900650432</v>
      </c>
      <c r="AH78" s="245" t="str">
        <f>VLOOKUP($A78,'Country characteristics'!$A:$CQ,28,0)</f>
        <v>Latin America &amp; Caribbean</v>
      </c>
      <c r="AI78" s="245" t="str">
        <f>VLOOKUP($A78,'Country characteristics'!$A:$CQ,87,0)</f>
        <v>Latin America and the Caribbean</v>
      </c>
      <c r="AJ78" s="245">
        <f>VLOOKUP($A78,'Country characteristics'!$A:$CQ,92,0)</f>
        <v>0</v>
      </c>
      <c r="AK78" s="245">
        <f>VLOOKUP($A78,'Country characteristics'!$A:$CQ,91,0)</f>
        <v>0</v>
      </c>
      <c r="AL78" s="245">
        <f>VLOOKUP($A78,'Country characteristics'!$A:$CQ,88,0)</f>
        <v>0</v>
      </c>
      <c r="AM78" s="245">
        <f>VLOOKUP($A78,'Country characteristics'!$A:$CQ,93,0)</f>
        <v>0</v>
      </c>
      <c r="AN78" s="245">
        <f>VLOOKUP($A78,'Country characteristics'!$A:$CQ,89,0)</f>
        <v>0</v>
      </c>
      <c r="AO78" s="245">
        <f>VLOOKUP($A78,'Country characteristics'!$A:$CQ,90,0)</f>
        <v>1</v>
      </c>
      <c r="AP78" s="245">
        <f>VLOOKUP($A78,'Country characteristics'!$A:$CQ,94,0)</f>
        <v>1</v>
      </c>
      <c r="AQ78" s="245">
        <f>VLOOKUP($A78,'Country characteristics'!$A:$CQ,95,0)</f>
        <v>0</v>
      </c>
      <c r="AR78" s="245">
        <f>VLOOKUP($A78,'Country characteristics'!$A:$CR,96,0)</f>
        <v>0</v>
      </c>
    </row>
    <row r="79" spans="1:44">
      <c r="A79" s="140" t="str">
        <f>VLOOKUP(D79,'Country characteristics'!AK:BP,31,0)</f>
        <v>Paraguay</v>
      </c>
      <c r="B79" s="161" t="s">
        <v>273</v>
      </c>
      <c r="C79" s="161" t="s">
        <v>274</v>
      </c>
      <c r="D79" s="141">
        <v>62</v>
      </c>
      <c r="E79" s="142">
        <f>VLOOKUP(A79,'Country characteristics'!A:BM,38,0)</f>
        <v>158.52049255371094</v>
      </c>
      <c r="F79" s="143">
        <f>VLOOKUP(A79,'Country characteristics'!A:BM,39,0)</f>
        <v>4.9990001134574413E-3</v>
      </c>
      <c r="G79" s="142">
        <f>VLOOKUP(A79,'Country characteristics'!A:BM,40,0)</f>
        <v>84.324996948242188</v>
      </c>
      <c r="H79" s="143">
        <f>VLOOKUP(A79,'Country characteristics'!A:BM,65,0)</f>
        <v>1.8500000805943273E-5</v>
      </c>
      <c r="I79" s="144">
        <f>VLOOKUP(A79,'FSI2020 Results'!B:L,11,0)</f>
        <v>88</v>
      </c>
      <c r="J79" s="145">
        <f>VLOOKUP(A79,'FSI2020 Results'!B:H,4,0)</f>
        <v>117.59086798733695</v>
      </c>
      <c r="K79" s="146">
        <f>VLOOKUP(A79,'FSI2020 Results'!B:H,5,0)</f>
        <v>3.4533877541632072E-3</v>
      </c>
      <c r="L79" s="145">
        <f>VLOOKUP(A79,'FSI2020 Results'!B:H,6,0)</f>
        <v>77.45</v>
      </c>
      <c r="M79" s="146">
        <f>VLOOKUP(A79,'FSI2020 Results'!B:H,7,0)</f>
        <v>1.6215412064784275E-5</v>
      </c>
      <c r="N79" s="147">
        <f t="shared" si="30"/>
        <v>-26</v>
      </c>
      <c r="O79" s="148">
        <f t="shared" si="31"/>
        <v>-40.929624566373988</v>
      </c>
      <c r="P79" s="149">
        <f t="shared" si="32"/>
        <v>-0.25819768729589299</v>
      </c>
      <c r="Q79" s="150">
        <f t="shared" si="33"/>
        <v>-1.5456123592942341E-3</v>
      </c>
      <c r="R79" s="149">
        <f t="shared" si="34"/>
        <v>-0.30918430170333555</v>
      </c>
      <c r="S79" s="150">
        <f t="shared" si="35"/>
        <v>-6.8749969482421847</v>
      </c>
      <c r="T79" s="149">
        <f t="shared" si="36"/>
        <v>-8.1529762194500699E-2</v>
      </c>
      <c r="U79" s="150">
        <f t="shared" si="37"/>
        <v>-2.2845887411589981E-6</v>
      </c>
      <c r="V79" s="149">
        <f t="shared" si="38"/>
        <v>-0.12349127792605585</v>
      </c>
      <c r="W79" s="151">
        <f t="shared" si="39"/>
        <v>71</v>
      </c>
      <c r="X79" s="152">
        <f t="shared" si="40"/>
        <v>151.76734343991501</v>
      </c>
      <c r="Y79" s="151">
        <f t="shared" si="41"/>
        <v>69</v>
      </c>
      <c r="Z79" s="153">
        <f t="shared" si="42"/>
        <v>122.87254359291632</v>
      </c>
      <c r="AA79" s="154">
        <v>-14</v>
      </c>
      <c r="AB79" s="155">
        <f t="shared" si="43"/>
        <v>-17</v>
      </c>
      <c r="AC79" s="155">
        <f t="shared" si="44"/>
        <v>-19</v>
      </c>
      <c r="AD79" s="156">
        <v>-40.929598366568527</v>
      </c>
      <c r="AE79" s="156">
        <v>-34.176491930110032</v>
      </c>
      <c r="AF79" s="156">
        <v>-5.2323743913430434</v>
      </c>
      <c r="AH79" s="245" t="str">
        <f>VLOOKUP($A79,'Country characteristics'!$A:$CQ,28,0)</f>
        <v>Latin America &amp; Caribbean</v>
      </c>
      <c r="AI79" s="245" t="str">
        <f>VLOOKUP($A79,'Country characteristics'!$A:$CQ,87,0)</f>
        <v>Latin America and the Caribbean</v>
      </c>
      <c r="AJ79" s="245">
        <f>VLOOKUP($A79,'Country characteristics'!$A:$CQ,92,0)</f>
        <v>0</v>
      </c>
      <c r="AK79" s="245">
        <f>VLOOKUP($A79,'Country characteristics'!$A:$CQ,91,0)</f>
        <v>0</v>
      </c>
      <c r="AL79" s="245">
        <f>VLOOKUP($A79,'Country characteristics'!$A:$CQ,88,0)</f>
        <v>0</v>
      </c>
      <c r="AM79" s="245">
        <f>VLOOKUP($A79,'Country characteristics'!$A:$CQ,93,0)</f>
        <v>0</v>
      </c>
      <c r="AN79" s="245">
        <f>VLOOKUP($A79,'Country characteristics'!$A:$CQ,89,0)</f>
        <v>0</v>
      </c>
      <c r="AO79" s="245">
        <f>VLOOKUP($A79,'Country characteristics'!$A:$CQ,90,0)</f>
        <v>1</v>
      </c>
      <c r="AP79" s="245">
        <f>VLOOKUP($A79,'Country characteristics'!$A:$CQ,94,0)</f>
        <v>1</v>
      </c>
      <c r="AQ79" s="245">
        <f>VLOOKUP($A79,'Country characteristics'!$A:$CQ,95,0)</f>
        <v>0</v>
      </c>
      <c r="AR79" s="245">
        <f>VLOOKUP($A79,'Country characteristics'!$A:$CR,96,0)</f>
        <v>0</v>
      </c>
    </row>
    <row r="80" spans="1:44">
      <c r="A80" s="140" t="str">
        <f>VLOOKUP(D80,'Country characteristics'!AK:BP,31,0)</f>
        <v>Philippines</v>
      </c>
      <c r="B80" s="161" t="s">
        <v>189</v>
      </c>
      <c r="C80" s="161" t="s">
        <v>190</v>
      </c>
      <c r="D80" s="141">
        <v>40</v>
      </c>
      <c r="E80" s="142">
        <f>VLOOKUP(A80,'Country characteristics'!A:BM,38,0)</f>
        <v>269.810791015625</v>
      </c>
      <c r="F80" s="143">
        <f>VLOOKUP(A80,'Country characteristics'!A:BM,39,0)</f>
        <v>8.5084997117519379E-3</v>
      </c>
      <c r="G80" s="142">
        <f>VLOOKUP(A80,'Country characteristics'!A:BM,40,0)</f>
        <v>65.375</v>
      </c>
      <c r="H80" s="143">
        <f>VLOOKUP(A80,'Country characteristics'!A:BM,65,0)</f>
        <v>9.0049998834729195E-4</v>
      </c>
      <c r="I80" s="144">
        <f>VLOOKUP(A80,'FSI2020 Results'!B:L,11,0)</f>
        <v>60</v>
      </c>
      <c r="J80" s="145">
        <f>VLOOKUP(A80,'FSI2020 Results'!B:H,4,0)</f>
        <v>201.17695097495164</v>
      </c>
      <c r="K80" s="146">
        <f>VLOOKUP(A80,'FSI2020 Results'!B:H,5,0)</f>
        <v>5.9081290138244822E-3</v>
      </c>
      <c r="L80" s="145">
        <f>VLOOKUP(A80,'FSI2020 Results'!B:H,6,0)</f>
        <v>62.845000000000006</v>
      </c>
      <c r="M80" s="146">
        <f>VLOOKUP(A80,'FSI2020 Results'!B:H,7,0)</f>
        <v>5.3247361187515319E-4</v>
      </c>
      <c r="N80" s="147">
        <f t="shared" si="30"/>
        <v>-20</v>
      </c>
      <c r="O80" s="148">
        <f t="shared" si="31"/>
        <v>-68.633840040673363</v>
      </c>
      <c r="P80" s="149">
        <f t="shared" si="32"/>
        <v>-0.25437766881866009</v>
      </c>
      <c r="Q80" s="150">
        <f t="shared" si="33"/>
        <v>-2.6003706979274557E-3</v>
      </c>
      <c r="R80" s="149">
        <f t="shared" si="34"/>
        <v>-0.30562035447163782</v>
      </c>
      <c r="S80" s="150">
        <f t="shared" si="35"/>
        <v>-2.529999999999994</v>
      </c>
      <c r="T80" s="149">
        <f t="shared" si="36"/>
        <v>-3.8699808795411017E-2</v>
      </c>
      <c r="U80" s="150">
        <f t="shared" si="37"/>
        <v>-3.6802637647213876E-4</v>
      </c>
      <c r="V80" s="149">
        <f t="shared" si="38"/>
        <v>-0.40869115073236806</v>
      </c>
      <c r="W80" s="151">
        <f t="shared" si="39"/>
        <v>49</v>
      </c>
      <c r="X80" s="152">
        <f t="shared" si="40"/>
        <v>226.46502294387935</v>
      </c>
      <c r="Y80" s="151">
        <f t="shared" si="41"/>
        <v>41</v>
      </c>
      <c r="Z80" s="153">
        <f t="shared" si="42"/>
        <v>239.68458042059126</v>
      </c>
      <c r="AA80" s="154">
        <v>-11</v>
      </c>
      <c r="AB80" s="155">
        <f t="shared" si="43"/>
        <v>-11</v>
      </c>
      <c r="AC80" s="155">
        <f t="shared" si="44"/>
        <v>-19</v>
      </c>
      <c r="AD80" s="156">
        <v>-68.518567383775121</v>
      </c>
      <c r="AE80" s="156">
        <v>-25.172808173452466</v>
      </c>
      <c r="AF80" s="156">
        <v>-38.527644397043446</v>
      </c>
      <c r="AH80" s="245" t="str">
        <f>VLOOKUP($A80,'Country characteristics'!$A:$CQ,28,0)</f>
        <v>East Asia &amp; Pacific</v>
      </c>
      <c r="AI80" s="245" t="str">
        <f>VLOOKUP($A80,'Country characteristics'!$A:$CQ,87,0)</f>
        <v>Asia</v>
      </c>
      <c r="AJ80" s="245">
        <f>VLOOKUP($A80,'Country characteristics'!$A:$CQ,92,0)</f>
        <v>0</v>
      </c>
      <c r="AK80" s="245">
        <f>VLOOKUP($A80,'Country characteristics'!$A:$CQ,91,0)</f>
        <v>0</v>
      </c>
      <c r="AL80" s="245">
        <f>VLOOKUP($A80,'Country characteristics'!$A:$CQ,88,0)</f>
        <v>0</v>
      </c>
      <c r="AM80" s="245">
        <f>VLOOKUP($A80,'Country characteristics'!$A:$CQ,93,0)</f>
        <v>0</v>
      </c>
      <c r="AN80" s="245">
        <f>VLOOKUP($A80,'Country characteristics'!$A:$CQ,89,0)</f>
        <v>1</v>
      </c>
      <c r="AO80" s="245">
        <f>VLOOKUP($A80,'Country characteristics'!$A:$CQ,90,0)</f>
        <v>1</v>
      </c>
      <c r="AP80" s="245">
        <f>VLOOKUP($A80,'Country characteristics'!$A:$CQ,94,0)</f>
        <v>0</v>
      </c>
      <c r="AQ80" s="245">
        <f>VLOOKUP($A80,'Country characteristics'!$A:$CQ,95,0)</f>
        <v>0</v>
      </c>
      <c r="AR80" s="245">
        <f>VLOOKUP($A80,'Country characteristics'!$A:$CR,96,0)</f>
        <v>0</v>
      </c>
    </row>
    <row r="81" spans="1:44">
      <c r="A81" s="140" t="str">
        <f>VLOOKUP(D81,'Country characteristics'!AK:BP,31,0)</f>
        <v>Poland</v>
      </c>
      <c r="B81" s="161" t="s">
        <v>186</v>
      </c>
      <c r="C81" s="161" t="s">
        <v>187</v>
      </c>
      <c r="D81" s="141">
        <v>51</v>
      </c>
      <c r="E81" s="142">
        <f>VLOOKUP(A81,'Country characteristics'!A:BM,38,0)</f>
        <v>215.39739990234375</v>
      </c>
      <c r="F81" s="143">
        <f>VLOOKUP(A81,'Country characteristics'!A:BM,39,0)</f>
        <v>6.7925998009741306E-3</v>
      </c>
      <c r="G81" s="142">
        <f>VLOOKUP(A81,'Country characteristics'!A:BM,40,0)</f>
        <v>57.349998474121094</v>
      </c>
      <c r="H81" s="143">
        <f>VLOOKUP(A81,'Country characteristics'!A:BM,65,0)</f>
        <v>1.4891000464558601E-3</v>
      </c>
      <c r="I81" s="144">
        <f>VLOOKUP(A81,'FSI2020 Results'!B:L,11,0)</f>
        <v>59</v>
      </c>
      <c r="J81" s="145">
        <f>VLOOKUP(A81,'FSI2020 Results'!B:H,4,0)</f>
        <v>212.09884028867427</v>
      </c>
      <c r="K81" s="146">
        <f>VLOOKUP(A81,'FSI2020 Results'!B:H,5,0)</f>
        <v>6.2288811219932674E-3</v>
      </c>
      <c r="L81" s="145">
        <f>VLOOKUP(A81,'FSI2020 Results'!B:H,6,0)</f>
        <v>55.55</v>
      </c>
      <c r="M81" s="146">
        <f>VLOOKUP(A81,'FSI2020 Results'!B:H,7,0)</f>
        <v>1.89434166827421E-3</v>
      </c>
      <c r="N81" s="147">
        <f t="shared" si="30"/>
        <v>-8</v>
      </c>
      <c r="O81" s="148">
        <f t="shared" si="31"/>
        <v>-3.2985596136694824</v>
      </c>
      <c r="P81" s="149">
        <f t="shared" si="32"/>
        <v>-1.5313832085090073E-2</v>
      </c>
      <c r="Q81" s="150">
        <f t="shared" si="33"/>
        <v>-5.6371867898086323E-4</v>
      </c>
      <c r="R81" s="149">
        <f t="shared" si="34"/>
        <v>-8.2990120940147238E-2</v>
      </c>
      <c r="S81" s="150">
        <f t="shared" si="35"/>
        <v>-1.7999984741210966</v>
      </c>
      <c r="T81" s="149">
        <f t="shared" si="36"/>
        <v>-3.1386199163254358E-2</v>
      </c>
      <c r="U81" s="150">
        <f t="shared" si="37"/>
        <v>4.0524162181834983E-4</v>
      </c>
      <c r="V81" s="149">
        <f t="shared" si="38"/>
        <v>0.27213861337446543</v>
      </c>
      <c r="W81" s="151">
        <f t="shared" si="39"/>
        <v>48</v>
      </c>
      <c r="X81" s="152">
        <f t="shared" si="40"/>
        <v>233.39219910783714</v>
      </c>
      <c r="Y81" s="151">
        <f t="shared" si="41"/>
        <v>55</v>
      </c>
      <c r="Z81" s="153">
        <f t="shared" si="42"/>
        <v>195.74626414839358</v>
      </c>
      <c r="AA81" s="154">
        <v>-11</v>
      </c>
      <c r="AB81" s="155">
        <f t="shared" si="43"/>
        <v>-11</v>
      </c>
      <c r="AC81" s="155">
        <f t="shared" si="44"/>
        <v>-4</v>
      </c>
      <c r="AD81" s="156">
        <v>-3.2985515904561566</v>
      </c>
      <c r="AE81" s="156">
        <v>-21.293377448337623</v>
      </c>
      <c r="AF81" s="156">
        <v>16.353080375428476</v>
      </c>
      <c r="AH81" s="245" t="str">
        <f>VLOOKUP($A81,'Country characteristics'!$A:$CQ,28,0)</f>
        <v>Europe &amp; Central Asia</v>
      </c>
      <c r="AI81" s="245" t="str">
        <f>VLOOKUP($A81,'Country characteristics'!$A:$CQ,87,0)</f>
        <v>Europe</v>
      </c>
      <c r="AJ81" s="245">
        <f>VLOOKUP($A81,'Country characteristics'!$A:$CQ,92,0)</f>
        <v>1</v>
      </c>
      <c r="AK81" s="245">
        <f>VLOOKUP($A81,'Country characteristics'!$A:$CQ,91,0)</f>
        <v>1</v>
      </c>
      <c r="AL81" s="245">
        <f>VLOOKUP($A81,'Country characteristics'!$A:$CQ,88,0)</f>
        <v>0</v>
      </c>
      <c r="AM81" s="245">
        <f>VLOOKUP($A81,'Country characteristics'!$A:$CQ,93,0)</f>
        <v>0</v>
      </c>
      <c r="AN81" s="245">
        <f>VLOOKUP($A81,'Country characteristics'!$A:$CQ,89,0)</f>
        <v>0</v>
      </c>
      <c r="AO81" s="245">
        <f>VLOOKUP($A81,'Country characteristics'!$A:$CQ,90,0)</f>
        <v>0</v>
      </c>
      <c r="AP81" s="245">
        <f>VLOOKUP($A81,'Country characteristics'!$A:$CQ,94,0)</f>
        <v>0</v>
      </c>
      <c r="AQ81" s="245">
        <f>VLOOKUP($A81,'Country characteristics'!$A:$CQ,95,0)</f>
        <v>0</v>
      </c>
      <c r="AR81" s="245">
        <f>VLOOKUP($A81,'Country characteristics'!$A:$CR,96,0)</f>
        <v>0</v>
      </c>
    </row>
    <row r="82" spans="1:44">
      <c r="A82" s="140" t="str">
        <f>VLOOKUP(D82,'Country characteristics'!AK:BP,31,0)</f>
        <v>Portugal</v>
      </c>
      <c r="B82" s="161" t="s">
        <v>237</v>
      </c>
      <c r="C82" s="161" t="s">
        <v>238</v>
      </c>
      <c r="D82" s="141">
        <v>64</v>
      </c>
      <c r="E82" s="142">
        <f>VLOOKUP(A82,'Country characteristics'!A:BM,38,0)</f>
        <v>151.6260986328125</v>
      </c>
      <c r="F82" s="143">
        <f>VLOOKUP(A82,'Country characteristics'!A:BM,39,0)</f>
        <v>4.7814999707043171E-3</v>
      </c>
      <c r="G82" s="142">
        <f>VLOOKUP(A82,'Country characteristics'!A:BM,40,0)</f>
        <v>54.674999237060547</v>
      </c>
      <c r="H82" s="143">
        <f>VLOOKUP(A82,'Country characteristics'!A:BM,65,0)</f>
        <v>7.9840002581477165E-4</v>
      </c>
      <c r="I82" s="144">
        <f>VLOOKUP(A82,'FSI2020 Results'!B:L,11,0)</f>
        <v>76</v>
      </c>
      <c r="J82" s="145">
        <f>VLOOKUP(A82,'FSI2020 Results'!B:H,4,0)</f>
        <v>151.17777612116603</v>
      </c>
      <c r="K82" s="146">
        <f>VLOOKUP(A82,'FSI2020 Results'!B:H,5,0)</f>
        <v>4.4397621149856858E-3</v>
      </c>
      <c r="L82" s="145">
        <f>VLOOKUP(A82,'FSI2020 Results'!B:H,6,0)</f>
        <v>54.024999999999999</v>
      </c>
      <c r="M82" s="146">
        <f>VLOOKUP(A82,'FSI2020 Results'!B:H,7,0)</f>
        <v>8.8127383735553985E-4</v>
      </c>
      <c r="N82" s="147">
        <f t="shared" si="30"/>
        <v>-12</v>
      </c>
      <c r="O82" s="148">
        <f t="shared" si="31"/>
        <v>-0.44832251164646664</v>
      </c>
      <c r="P82" s="149">
        <f t="shared" si="32"/>
        <v>-2.9567634839181567E-3</v>
      </c>
      <c r="Q82" s="150">
        <f t="shared" si="33"/>
        <v>-3.4173785571863131E-4</v>
      </c>
      <c r="R82" s="149">
        <f t="shared" si="34"/>
        <v>-7.1470847602722709E-2</v>
      </c>
      <c r="S82" s="150">
        <f t="shared" si="35"/>
        <v>-0.6499992370605483</v>
      </c>
      <c r="T82" s="149">
        <f t="shared" si="36"/>
        <v>-1.1888417853327726E-2</v>
      </c>
      <c r="U82" s="150">
        <f t="shared" si="37"/>
        <v>8.2873811540768198E-5</v>
      </c>
      <c r="V82" s="149">
        <f t="shared" si="38"/>
        <v>0.10379986079809433</v>
      </c>
      <c r="W82" s="151">
        <f t="shared" si="39"/>
        <v>69</v>
      </c>
      <c r="X82" s="152">
        <f t="shared" si="40"/>
        <v>156.70035585076729</v>
      </c>
      <c r="Y82" s="151">
        <f t="shared" si="41"/>
        <v>60</v>
      </c>
      <c r="Z82" s="153">
        <f t="shared" si="42"/>
        <v>146.28209587071902</v>
      </c>
      <c r="AA82" s="154">
        <v>-11</v>
      </c>
      <c r="AB82" s="155">
        <f t="shared" si="43"/>
        <v>-7</v>
      </c>
      <c r="AC82" s="155">
        <f t="shared" si="44"/>
        <v>-16</v>
      </c>
      <c r="AD82" s="156">
        <v>8.7569593313525615</v>
      </c>
      <c r="AE82" s="156">
        <v>3.682670650154563</v>
      </c>
      <c r="AF82" s="156">
        <v>5.1935413345372297</v>
      </c>
      <c r="AH82" s="245" t="str">
        <f>VLOOKUP($A82,'Country characteristics'!$A:$CQ,28,0)</f>
        <v>Europe &amp; Central Asia</v>
      </c>
      <c r="AI82" s="245" t="str">
        <f>VLOOKUP($A82,'Country characteristics'!$A:$CQ,87,0)</f>
        <v>Europe</v>
      </c>
      <c r="AJ82" s="245">
        <f>VLOOKUP($A82,'Country characteristics'!$A:$CQ,92,0)</f>
        <v>1</v>
      </c>
      <c r="AK82" s="245">
        <f>VLOOKUP($A82,'Country characteristics'!$A:$CQ,91,0)</f>
        <v>1</v>
      </c>
      <c r="AL82" s="245">
        <f>VLOOKUP($A82,'Country characteristics'!$A:$CQ,88,0)</f>
        <v>0</v>
      </c>
      <c r="AM82" s="245">
        <f>VLOOKUP($A82,'Country characteristics'!$A:$CQ,93,0)</f>
        <v>0</v>
      </c>
      <c r="AN82" s="245">
        <f>VLOOKUP($A82,'Country characteristics'!$A:$CQ,89,0)</f>
        <v>0</v>
      </c>
      <c r="AO82" s="245">
        <f>VLOOKUP($A82,'Country characteristics'!$A:$CQ,90,0)</f>
        <v>0</v>
      </c>
      <c r="AP82" s="245">
        <f>VLOOKUP($A82,'Country characteristics'!$A:$CQ,94,0)</f>
        <v>0</v>
      </c>
      <c r="AQ82" s="245">
        <f>VLOOKUP($A82,'Country characteristics'!$A:$CQ,95,0)</f>
        <v>0</v>
      </c>
      <c r="AR82" s="245">
        <f>VLOOKUP($A82,'Country characteristics'!$A:$CR,96,0)</f>
        <v>0</v>
      </c>
    </row>
    <row r="83" spans="1:44">
      <c r="A83" s="140" t="str">
        <f>VLOOKUP(D83,'Country characteristics'!AK:BP,31,0)</f>
        <v>Puerto Rico</v>
      </c>
      <c r="B83" s="161" t="s">
        <v>240</v>
      </c>
      <c r="C83" s="161" t="s">
        <v>241</v>
      </c>
      <c r="D83" s="141">
        <v>65</v>
      </c>
      <c r="E83" s="142">
        <f>VLOOKUP(A83,'Country characteristics'!A:BM,38,0)</f>
        <v>151.06069946289063</v>
      </c>
      <c r="F83" s="143">
        <f>VLOOKUP(A83,'Country characteristics'!A:BM,39,0)</f>
        <v>4.7637000679969788E-3</v>
      </c>
      <c r="G83" s="142">
        <f>VLOOKUP(A83,'Country characteristics'!A:BM,40,0)</f>
        <v>77.199996948242188</v>
      </c>
      <c r="H83" s="143">
        <f>VLOOKUP(A83,'Country characteristics'!A:BM,65,0)</f>
        <v>3.5400000342633575E-5</v>
      </c>
      <c r="I83" s="144">
        <f>VLOOKUP(A83,'FSI2020 Results'!B:L,11,0)</f>
        <v>77</v>
      </c>
      <c r="J83" s="145">
        <f>VLOOKUP(A83,'FSI2020 Results'!B:H,4,0)</f>
        <v>150.5337915039425</v>
      </c>
      <c r="K83" s="146">
        <f>VLOOKUP(A83,'FSI2020 Results'!B:H,5,0)</f>
        <v>4.4208496889695031E-3</v>
      </c>
      <c r="L83" s="145">
        <f>VLOOKUP(A83,'FSI2020 Results'!B:H,6,0)</f>
        <v>73.138000000000005</v>
      </c>
      <c r="M83" s="146">
        <f>VLOOKUP(A83,'FSI2020 Results'!B:H,7,0)</f>
        <v>5.6965810376783067E-5</v>
      </c>
      <c r="N83" s="147">
        <f t="shared" si="30"/>
        <v>-12</v>
      </c>
      <c r="O83" s="148">
        <f t="shared" si="31"/>
        <v>-0.52690795894812936</v>
      </c>
      <c r="P83" s="149">
        <f t="shared" si="32"/>
        <v>-3.4880545424560427E-3</v>
      </c>
      <c r="Q83" s="150">
        <f t="shared" si="33"/>
        <v>-3.4285037902747565E-4</v>
      </c>
      <c r="R83" s="149">
        <f t="shared" si="34"/>
        <v>-7.1971445333172679E-2</v>
      </c>
      <c r="S83" s="150">
        <f t="shared" si="35"/>
        <v>-4.0619969482421823</v>
      </c>
      <c r="T83" s="149">
        <f t="shared" si="36"/>
        <v>-5.2616542860299598E-2</v>
      </c>
      <c r="U83" s="150">
        <f t="shared" si="37"/>
        <v>2.1565810034149492E-5</v>
      </c>
      <c r="V83" s="149">
        <f t="shared" si="38"/>
        <v>0.60920366738462883</v>
      </c>
      <c r="W83" s="151">
        <f t="shared" si="39"/>
        <v>60</v>
      </c>
      <c r="X83" s="152">
        <f t="shared" si="40"/>
        <v>177.03397037199539</v>
      </c>
      <c r="Y83" s="151">
        <f t="shared" si="41"/>
        <v>64</v>
      </c>
      <c r="Z83" s="153">
        <f t="shared" si="42"/>
        <v>128.45874136210739</v>
      </c>
      <c r="AA83" s="154">
        <v>-11</v>
      </c>
      <c r="AB83" s="155">
        <f t="shared" si="43"/>
        <v>-17</v>
      </c>
      <c r="AC83" s="155">
        <f t="shared" si="44"/>
        <v>-13</v>
      </c>
      <c r="AD83" s="156">
        <v>20.695029459901747</v>
      </c>
      <c r="AE83" s="156">
        <v>-5.2783137516490513</v>
      </c>
      <c r="AF83" s="156">
        <v>25.198941337698244</v>
      </c>
      <c r="AH83" s="245" t="str">
        <f>VLOOKUP($A83,'Country characteristics'!$A:$CQ,28,0)</f>
        <v>Latin America &amp; Caribbean</v>
      </c>
      <c r="AI83" s="245" t="str">
        <f>VLOOKUP($A83,'Country characteristics'!$A:$CQ,87,0)</f>
        <v>Latin America and the Caribbean</v>
      </c>
      <c r="AJ83" s="245">
        <f>VLOOKUP($A83,'Country characteristics'!$A:$CQ,92,0)</f>
        <v>0</v>
      </c>
      <c r="AK83" s="245">
        <f>VLOOKUP($A83,'Country characteristics'!$A:$CQ,91,0)</f>
        <v>0</v>
      </c>
      <c r="AL83" s="245">
        <f>VLOOKUP($A83,'Country characteristics'!$A:$CQ,88,0)</f>
        <v>0</v>
      </c>
      <c r="AM83" s="245">
        <f>VLOOKUP($A83,'Country characteristics'!$A:$CQ,93,0)</f>
        <v>0</v>
      </c>
      <c r="AN83" s="245">
        <f>VLOOKUP($A83,'Country characteristics'!$A:$CQ,89,0)</f>
        <v>0</v>
      </c>
      <c r="AO83" s="245">
        <f>VLOOKUP($A83,'Country characteristics'!$A:$CQ,90,0)</f>
        <v>0</v>
      </c>
      <c r="AP83" s="245">
        <f>VLOOKUP($A83,'Country characteristics'!$A:$CQ,94,0)</f>
        <v>0</v>
      </c>
      <c r="AQ83" s="245">
        <f>VLOOKUP($A83,'Country characteristics'!$A:$CQ,95,0)</f>
        <v>0</v>
      </c>
      <c r="AR83" s="245">
        <f>VLOOKUP($A83,'Country characteristics'!$A:$CR,96,0)</f>
        <v>0</v>
      </c>
    </row>
    <row r="84" spans="1:44">
      <c r="A84" s="140" t="str">
        <f>VLOOKUP(D84,'Country characteristics'!AK:BP,31,0)</f>
        <v>Romania</v>
      </c>
      <c r="B84" s="161" t="s">
        <v>177</v>
      </c>
      <c r="C84" s="161" t="s">
        <v>178</v>
      </c>
      <c r="D84" s="141">
        <v>47</v>
      </c>
      <c r="E84" s="142">
        <f>VLOOKUP(A84,'Country characteristics'!A:BM,38,0)</f>
        <v>232.30180358886719</v>
      </c>
      <c r="F84" s="143">
        <f>VLOOKUP(A84,'Country characteristics'!A:BM,39,0)</f>
        <v>7.3257000185549259E-3</v>
      </c>
      <c r="G84" s="142">
        <f>VLOOKUP(A84,'Country characteristics'!A:BM,40,0)</f>
        <v>65.525001525878906</v>
      </c>
      <c r="H84" s="143">
        <f>VLOOKUP(A84,'Country characteristics'!A:BM,65,0)</f>
        <v>5.6299997959285975E-4</v>
      </c>
      <c r="I84" s="144">
        <f>VLOOKUP(A84,'FSI2020 Results'!B:L,11,0)</f>
        <v>56</v>
      </c>
      <c r="J84" s="145">
        <f>VLOOKUP(A84,'FSI2020 Results'!B:H,4,0)</f>
        <v>224.13354234286413</v>
      </c>
      <c r="K84" s="146">
        <f>VLOOKUP(A84,'FSI2020 Results'!B:H,5,0)</f>
        <v>6.5823141173464239E-3</v>
      </c>
      <c r="L84" s="145">
        <f>VLOOKUP(A84,'FSI2020 Results'!B:H,6,0)</f>
        <v>62.625</v>
      </c>
      <c r="M84" s="146">
        <f>VLOOKUP(A84,'FSI2020 Results'!B:H,7,0)</f>
        <v>7.5996031700542187E-4</v>
      </c>
      <c r="N84" s="147">
        <f t="shared" si="30"/>
        <v>-9</v>
      </c>
      <c r="O84" s="148">
        <f t="shared" si="31"/>
        <v>-8.1682612460030555</v>
      </c>
      <c r="P84" s="149">
        <f t="shared" si="32"/>
        <v>-3.5162280790808742E-2</v>
      </c>
      <c r="Q84" s="150">
        <f t="shared" si="33"/>
        <v>-7.4338590120850197E-4</v>
      </c>
      <c r="R84" s="149">
        <f t="shared" si="34"/>
        <v>-0.10147643219427693</v>
      </c>
      <c r="S84" s="150">
        <f t="shared" si="35"/>
        <v>-2.9000015258789063</v>
      </c>
      <c r="T84" s="149">
        <f t="shared" si="36"/>
        <v>-4.4257939081978614E-2</v>
      </c>
      <c r="U84" s="150">
        <f t="shared" si="37"/>
        <v>1.9696033741256212E-4</v>
      </c>
      <c r="V84" s="149">
        <f t="shared" si="38"/>
        <v>0.34984075408847515</v>
      </c>
      <c r="W84" s="151">
        <f t="shared" si="39"/>
        <v>42</v>
      </c>
      <c r="X84" s="152">
        <f t="shared" si="40"/>
        <v>256.7348100550434</v>
      </c>
      <c r="Y84" s="151">
        <f t="shared" si="41"/>
        <v>53</v>
      </c>
      <c r="Z84" s="153">
        <f t="shared" si="42"/>
        <v>202.80531988274757</v>
      </c>
      <c r="AA84" s="154">
        <v>-11</v>
      </c>
      <c r="AB84" s="155">
        <f t="shared" si="43"/>
        <v>-14</v>
      </c>
      <c r="AC84" s="155">
        <f t="shared" si="44"/>
        <v>-3</v>
      </c>
      <c r="AD84" s="156">
        <v>-8.1682756006389923</v>
      </c>
      <c r="AE84" s="156">
        <v>-32.601249776408082</v>
      </c>
      <c r="AF84" s="156">
        <v>21.330373677759354</v>
      </c>
      <c r="AH84" s="245" t="str">
        <f>VLOOKUP($A84,'Country characteristics'!$A:$CQ,28,0)</f>
        <v>Europe &amp; Central Asia</v>
      </c>
      <c r="AI84" s="245" t="str">
        <f>VLOOKUP($A84,'Country characteristics'!$A:$CQ,87,0)</f>
        <v>Europe</v>
      </c>
      <c r="AJ84" s="245">
        <f>VLOOKUP($A84,'Country characteristics'!$A:$CQ,92,0)</f>
        <v>0</v>
      </c>
      <c r="AK84" s="245">
        <f>VLOOKUP($A84,'Country characteristics'!$A:$CQ,91,0)</f>
        <v>1</v>
      </c>
      <c r="AL84" s="245">
        <f>VLOOKUP($A84,'Country characteristics'!$A:$CQ,88,0)</f>
        <v>0</v>
      </c>
      <c r="AM84" s="245">
        <f>VLOOKUP($A84,'Country characteristics'!$A:$CQ,93,0)</f>
        <v>0</v>
      </c>
      <c r="AN84" s="245">
        <f>VLOOKUP($A84,'Country characteristics'!$A:$CQ,89,0)</f>
        <v>0</v>
      </c>
      <c r="AO84" s="245">
        <f>VLOOKUP($A84,'Country characteristics'!$A:$CQ,90,0)</f>
        <v>0</v>
      </c>
      <c r="AP84" s="245">
        <f>VLOOKUP($A84,'Country characteristics'!$A:$CQ,94,0)</f>
        <v>0</v>
      </c>
      <c r="AQ84" s="245">
        <f>VLOOKUP($A84,'Country characteristics'!$A:$CQ,95,0)</f>
        <v>0</v>
      </c>
      <c r="AR84" s="245">
        <f>VLOOKUP($A84,'Country characteristics'!$A:$CR,96,0)</f>
        <v>0</v>
      </c>
    </row>
    <row r="85" spans="1:44">
      <c r="A85" s="140" t="str">
        <f>VLOOKUP(D85,'Country characteristics'!AK:BP,31,0)</f>
        <v>Russia</v>
      </c>
      <c r="B85" s="161" t="s">
        <v>141</v>
      </c>
      <c r="C85" s="161" t="s">
        <v>142</v>
      </c>
      <c r="D85" s="141">
        <v>29</v>
      </c>
      <c r="E85" s="142">
        <f>VLOOKUP(A85,'Country characteristics'!A:BM,38,0)</f>
        <v>361.1588134765625</v>
      </c>
      <c r="F85" s="143">
        <f>VLOOKUP(A85,'Country characteristics'!A:BM,39,0)</f>
        <v>1.1389199644327164E-2</v>
      </c>
      <c r="G85" s="142">
        <f>VLOOKUP(A85,'Country characteristics'!A:BM,40,0)</f>
        <v>63.974998474121094</v>
      </c>
      <c r="H85" s="143">
        <f>VLOOKUP(A85,'Country characteristics'!A:BM,65,0)</f>
        <v>2.6241999585181475E-3</v>
      </c>
      <c r="I85" s="144">
        <f>VLOOKUP(A85,'FSI2020 Results'!B:L,11,0)</f>
        <v>44</v>
      </c>
      <c r="J85" s="145">
        <f>VLOOKUP(A85,'FSI2020 Results'!B:H,4,0)</f>
        <v>256.35312856977748</v>
      </c>
      <c r="K85" s="146">
        <f>VLOOKUP(A85,'FSI2020 Results'!B:H,5,0)</f>
        <v>7.5285332109261234E-3</v>
      </c>
      <c r="L85" s="145">
        <f>VLOOKUP(A85,'FSI2020 Results'!B:H,6,0)</f>
        <v>57.05</v>
      </c>
      <c r="M85" s="146">
        <f>VLOOKUP(A85,'FSI2020 Results'!B:H,7,0)</f>
        <v>2.6315706085607844E-3</v>
      </c>
      <c r="N85" s="147">
        <f t="shared" si="30"/>
        <v>-15</v>
      </c>
      <c r="O85" s="148">
        <f t="shared" si="31"/>
        <v>-104.80568490678502</v>
      </c>
      <c r="P85" s="149">
        <f t="shared" si="32"/>
        <v>-0.29019279329752923</v>
      </c>
      <c r="Q85" s="150">
        <f t="shared" si="33"/>
        <v>-3.8606664334010403E-3</v>
      </c>
      <c r="R85" s="149">
        <f t="shared" si="34"/>
        <v>-0.33897609612313684</v>
      </c>
      <c r="S85" s="150">
        <f t="shared" si="35"/>
        <v>-6.9249984741210966</v>
      </c>
      <c r="T85" s="149">
        <f t="shared" si="36"/>
        <v>-0.1082453870932466</v>
      </c>
      <c r="U85" s="150">
        <f t="shared" si="37"/>
        <v>7.3706500426369385E-6</v>
      </c>
      <c r="V85" s="149">
        <f t="shared" si="38"/>
        <v>2.8087227189801389E-3</v>
      </c>
      <c r="W85" s="151">
        <f t="shared" si="39"/>
        <v>32</v>
      </c>
      <c r="X85" s="152">
        <f t="shared" si="40"/>
        <v>361.49519443398231</v>
      </c>
      <c r="Y85" s="151">
        <f t="shared" si="41"/>
        <v>35</v>
      </c>
      <c r="Z85" s="153">
        <f t="shared" si="42"/>
        <v>256.11356871602072</v>
      </c>
      <c r="AA85" s="154">
        <v>-7</v>
      </c>
      <c r="AB85" s="155">
        <f t="shared" si="43"/>
        <v>-12</v>
      </c>
      <c r="AC85" s="155">
        <f t="shared" si="44"/>
        <v>-9</v>
      </c>
      <c r="AD85" s="156">
        <v>-102.77829125485698</v>
      </c>
      <c r="AE85" s="156">
        <v>-103.11470376018684</v>
      </c>
      <c r="AF85" s="156">
        <v>0.2404525205767527</v>
      </c>
      <c r="AH85" s="245" t="str">
        <f>VLOOKUP($A85,'Country characteristics'!$A:$CQ,28,0)</f>
        <v>Europe &amp; Central Asia</v>
      </c>
      <c r="AI85" s="245" t="str">
        <f>VLOOKUP($A85,'Country characteristics'!$A:$CQ,87,0)</f>
        <v>Europe</v>
      </c>
      <c r="AJ85" s="245">
        <f>VLOOKUP($A85,'Country characteristics'!$A:$CQ,92,0)</f>
        <v>0</v>
      </c>
      <c r="AK85" s="245">
        <f>VLOOKUP($A85,'Country characteristics'!$A:$CQ,91,0)</f>
        <v>0</v>
      </c>
      <c r="AL85" s="245">
        <f>VLOOKUP($A85,'Country characteristics'!$A:$CQ,88,0)</f>
        <v>0</v>
      </c>
      <c r="AM85" s="245">
        <f>VLOOKUP($A85,'Country characteristics'!$A:$CQ,93,0)</f>
        <v>1</v>
      </c>
      <c r="AN85" s="245">
        <f>VLOOKUP($A85,'Country characteristics'!$A:$CQ,89,0)</f>
        <v>0</v>
      </c>
      <c r="AO85" s="245">
        <f>VLOOKUP($A85,'Country characteristics'!$A:$CQ,90,0)</f>
        <v>0</v>
      </c>
      <c r="AP85" s="245">
        <f>VLOOKUP($A85,'Country characteristics'!$A:$CQ,94,0)</f>
        <v>0</v>
      </c>
      <c r="AQ85" s="245">
        <f>VLOOKUP($A85,'Country characteristics'!$A:$CQ,95,0)</f>
        <v>0</v>
      </c>
      <c r="AR85" s="245">
        <f>VLOOKUP($A85,'Country characteristics'!$A:$CR,96,0)</f>
        <v>0</v>
      </c>
    </row>
    <row r="86" spans="1:44">
      <c r="A86" s="140" t="str">
        <f>VLOOKUP(D86,'Country characteristics'!AK:BP,31,0)</f>
        <v>Samoa</v>
      </c>
      <c r="B86" s="161" t="s">
        <v>267</v>
      </c>
      <c r="C86" s="161" t="s">
        <v>268</v>
      </c>
      <c r="D86" s="141">
        <v>81</v>
      </c>
      <c r="E86" s="142">
        <f>VLOOKUP(A86,'Country characteristics'!A:BM,38,0)</f>
        <v>115.9010009765625</v>
      </c>
      <c r="F86" s="143">
        <f>VLOOKUP(A86,'Country characteristics'!A:BM,39,0)</f>
        <v>3.6549998912960291E-3</v>
      </c>
      <c r="G86" s="142">
        <f>VLOOKUP(A86,'Country characteristics'!A:BM,40,0)</f>
        <v>77.599998474121094</v>
      </c>
      <c r="H86" s="143">
        <f>VLOOKUP(A86,'Country characteristics'!A:BM,65,0)</f>
        <v>1.5300000086426735E-5</v>
      </c>
      <c r="I86" s="144">
        <f>VLOOKUP(A86,'FSI2020 Results'!B:L,11,0)</f>
        <v>86</v>
      </c>
      <c r="J86" s="145">
        <f>VLOOKUP(A86,'FSI2020 Results'!B:H,4,0)</f>
        <v>120.85997402392775</v>
      </c>
      <c r="K86" s="146">
        <f>VLOOKUP(A86,'FSI2020 Results'!B:H,5,0)</f>
        <v>3.5493942804101213E-3</v>
      </c>
      <c r="L86" s="145">
        <f>VLOOKUP(A86,'FSI2020 Results'!B:H,6,0)</f>
        <v>74.625</v>
      </c>
      <c r="M86" s="146">
        <f>VLOOKUP(A86,'FSI2020 Results'!B:H,7,0)</f>
        <v>2.4597354057934953E-5</v>
      </c>
      <c r="N86" s="147">
        <f t="shared" si="30"/>
        <v>-5</v>
      </c>
      <c r="O86" s="148">
        <f t="shared" si="31"/>
        <v>4.958973047365248</v>
      </c>
      <c r="P86" s="149">
        <f t="shared" si="32"/>
        <v>4.2786283169099271E-2</v>
      </c>
      <c r="Q86" s="150">
        <f t="shared" si="33"/>
        <v>-1.0560561088590777E-4</v>
      </c>
      <c r="R86" s="149">
        <f t="shared" si="34"/>
        <v>-2.8893464849997885E-2</v>
      </c>
      <c r="S86" s="150">
        <f t="shared" si="35"/>
        <v>-2.9749984741210938</v>
      </c>
      <c r="T86" s="149">
        <f t="shared" si="36"/>
        <v>-3.8337609956438756E-2</v>
      </c>
      <c r="U86" s="150">
        <f t="shared" si="37"/>
        <v>9.2973539715082182E-6</v>
      </c>
      <c r="V86" s="149">
        <f t="shared" si="38"/>
        <v>0.60767019078361217</v>
      </c>
      <c r="W86" s="151">
        <f t="shared" si="39"/>
        <v>77</v>
      </c>
      <c r="X86" s="152">
        <f t="shared" si="40"/>
        <v>135.89848095748172</v>
      </c>
      <c r="Y86" s="151">
        <f t="shared" si="41"/>
        <v>78</v>
      </c>
      <c r="Z86" s="153">
        <f t="shared" si="42"/>
        <v>103.16922706001958</v>
      </c>
      <c r="AA86" s="154">
        <v>-14</v>
      </c>
      <c r="AB86" s="155">
        <f t="shared" si="43"/>
        <v>-9</v>
      </c>
      <c r="AC86" s="155">
        <f t="shared" si="44"/>
        <v>-8</v>
      </c>
      <c r="AD86" s="156">
        <v>5.6892615575870025</v>
      </c>
      <c r="AE86" s="156">
        <v>-14.308245172830595</v>
      </c>
      <c r="AF86" s="156">
        <v>17.892043812438189</v>
      </c>
      <c r="AH86" s="245" t="str">
        <f>VLOOKUP($A86,'Country characteristics'!$A:$CQ,28,0)</f>
        <v>East Asia &amp; Pacific</v>
      </c>
      <c r="AI86" s="245" t="str">
        <f>VLOOKUP($A86,'Country characteristics'!$A:$CQ,87,0)</f>
        <v>Oceania</v>
      </c>
      <c r="AJ86" s="245">
        <f>VLOOKUP($A86,'Country characteristics'!$A:$CQ,92,0)</f>
        <v>0</v>
      </c>
      <c r="AK86" s="245">
        <f>VLOOKUP($A86,'Country characteristics'!$A:$CQ,91,0)</f>
        <v>0</v>
      </c>
      <c r="AL86" s="245">
        <f>VLOOKUP($A86,'Country characteristics'!$A:$CQ,88,0)</f>
        <v>0</v>
      </c>
      <c r="AM86" s="245">
        <f>VLOOKUP($A86,'Country characteristics'!$A:$CQ,93,0)</f>
        <v>0</v>
      </c>
      <c r="AN86" s="245">
        <f>VLOOKUP($A86,'Country characteristics'!$A:$CQ,89,0)</f>
        <v>0</v>
      </c>
      <c r="AO86" s="245">
        <f>VLOOKUP($A86,'Country characteristics'!$A:$CQ,90,0)</f>
        <v>0</v>
      </c>
      <c r="AP86" s="245">
        <f>VLOOKUP($A86,'Country characteristics'!$A:$CQ,94,0)</f>
        <v>0</v>
      </c>
      <c r="AQ86" s="245">
        <f>VLOOKUP($A86,'Country characteristics'!$A:$CQ,95,0)</f>
        <v>0</v>
      </c>
      <c r="AR86" s="245">
        <f>VLOOKUP($A86,'Country characteristics'!$A:$CR,96,0)</f>
        <v>0</v>
      </c>
    </row>
    <row r="87" spans="1:44">
      <c r="A87" s="140" t="str">
        <f>VLOOKUP(D87,'Country characteristics'!AK:BP,31,0)</f>
        <v>San Marino</v>
      </c>
      <c r="B87" s="161" t="s">
        <v>396</v>
      </c>
      <c r="C87" s="161" t="s">
        <v>397</v>
      </c>
      <c r="D87" s="141">
        <v>109</v>
      </c>
      <c r="E87" s="142">
        <f>VLOOKUP(A87,'Country characteristics'!A:BM,38,0)</f>
        <v>24.314950942993164</v>
      </c>
      <c r="F87" s="143">
        <f>VLOOKUP(A87,'Country characteristics'!A:BM,39,0)</f>
        <v>7.6680001802742481E-4</v>
      </c>
      <c r="G87" s="142">
        <f>VLOOKUP(A87,'Country characteristics'!A:BM,40,0)</f>
        <v>64</v>
      </c>
      <c r="H87" s="143">
        <f>VLOOKUP(A87,'Country characteristics'!A:BM,65,0)</f>
        <v>7.9799997365626041E-7</v>
      </c>
      <c r="I87" s="144">
        <f>VLOOKUP(A87,'FSI2020 Results'!B:L,11,0)</f>
        <v>129</v>
      </c>
      <c r="J87" s="145">
        <f>VLOOKUP(A87,'FSI2020 Results'!B:H,4,0)</f>
        <v>20.819899655568992</v>
      </c>
      <c r="K87" s="146">
        <f>VLOOKUP(A87,'FSI2020 Results'!B:H,5,0)</f>
        <v>6.1143512029515222E-4</v>
      </c>
      <c r="L87" s="145">
        <f>VLOOKUP(A87,'FSI2020 Results'!B:H,6,0)</f>
        <v>60.45</v>
      </c>
      <c r="M87" s="146">
        <f>VLOOKUP(A87,'FSI2020 Results'!B:H,7,0)</f>
        <v>8.372769769335646E-7</v>
      </c>
      <c r="N87" s="147">
        <f t="shared" si="30"/>
        <v>-20</v>
      </c>
      <c r="O87" s="148">
        <f t="shared" si="31"/>
        <v>-3.4950512874241717</v>
      </c>
      <c r="P87" s="149">
        <f t="shared" si="32"/>
        <v>-0.1437408323635273</v>
      </c>
      <c r="Q87" s="150">
        <f t="shared" si="33"/>
        <v>-1.5536489773227259E-4</v>
      </c>
      <c r="R87" s="149">
        <f t="shared" si="34"/>
        <v>-0.20261462451702228</v>
      </c>
      <c r="S87" s="150">
        <f t="shared" si="35"/>
        <v>-3.5499999999999972</v>
      </c>
      <c r="T87" s="149">
        <f t="shared" si="36"/>
        <v>-5.5468749999999956E-2</v>
      </c>
      <c r="U87" s="150">
        <f t="shared" si="37"/>
        <v>3.9277003277304187E-8</v>
      </c>
      <c r="V87" s="149">
        <f t="shared" si="38"/>
        <v>4.9219303977349194E-2</v>
      </c>
      <c r="W87" s="151">
        <f t="shared" si="39"/>
        <v>108</v>
      </c>
      <c r="X87" s="152">
        <f t="shared" si="40"/>
        <v>24.707547467757923</v>
      </c>
      <c r="Y87" s="151">
        <f t="shared" si="41"/>
        <v>108</v>
      </c>
      <c r="Z87" s="153">
        <f t="shared" si="42"/>
        <v>20.489115372374105</v>
      </c>
      <c r="AA87" s="154">
        <v>-21</v>
      </c>
      <c r="AB87" s="155">
        <f t="shared" si="43"/>
        <v>-21</v>
      </c>
      <c r="AC87" s="155">
        <f t="shared" si="44"/>
        <v>-21</v>
      </c>
      <c r="AD87" s="156">
        <v>-3.4950555362203914</v>
      </c>
      <c r="AE87" s="156">
        <v>-3.8876478121838858</v>
      </c>
      <c r="AF87" s="156">
        <v>0.33081922848788281</v>
      </c>
      <c r="AH87" s="245" t="str">
        <f>VLOOKUP($A87,'Country characteristics'!$A:$CQ,28,0)</f>
        <v>Europe &amp; Central Asia</v>
      </c>
      <c r="AI87" s="245" t="str">
        <f>VLOOKUP($A87,'Country characteristics'!$A:$CQ,87,0)</f>
        <v>Europe</v>
      </c>
      <c r="AJ87" s="245">
        <f>VLOOKUP($A87,'Country characteristics'!$A:$CQ,92,0)</f>
        <v>0</v>
      </c>
      <c r="AK87" s="245">
        <f>VLOOKUP($A87,'Country characteristics'!$A:$CQ,91,0)</f>
        <v>0</v>
      </c>
      <c r="AL87" s="245">
        <f>VLOOKUP($A87,'Country characteristics'!$A:$CQ,88,0)</f>
        <v>0</v>
      </c>
      <c r="AM87" s="245">
        <f>VLOOKUP($A87,'Country characteristics'!$A:$CQ,93,0)</f>
        <v>0</v>
      </c>
      <c r="AN87" s="245">
        <f>VLOOKUP($A87,'Country characteristics'!$A:$CQ,89,0)</f>
        <v>0</v>
      </c>
      <c r="AO87" s="245">
        <f>VLOOKUP($A87,'Country characteristics'!$A:$CQ,90,0)</f>
        <v>0</v>
      </c>
      <c r="AP87" s="245">
        <f>VLOOKUP($A87,'Country characteristics'!$A:$CQ,94,0)</f>
        <v>0</v>
      </c>
      <c r="AQ87" s="245">
        <f>VLOOKUP($A87,'Country characteristics'!$A:$CQ,95,0)</f>
        <v>0</v>
      </c>
      <c r="AR87" s="245">
        <f>VLOOKUP($A87,'Country characteristics'!$A:$CR,96,0)</f>
        <v>0</v>
      </c>
    </row>
    <row r="88" spans="1:44">
      <c r="A88" s="140" t="str">
        <f>VLOOKUP(D88,'Country characteristics'!AK:BP,31,0)</f>
        <v>Saudi Arabia</v>
      </c>
      <c r="B88" s="161" t="s">
        <v>144</v>
      </c>
      <c r="C88" s="161" t="s">
        <v>145</v>
      </c>
      <c r="D88" s="141">
        <v>37</v>
      </c>
      <c r="E88" s="142">
        <f>VLOOKUP(A88,'Country characteristics'!A:BM,38,0)</f>
        <v>278.57540893554688</v>
      </c>
      <c r="F88" s="143">
        <f>VLOOKUP(A88,'Country characteristics'!A:BM,39,0)</f>
        <v>8.7849004194140434E-3</v>
      </c>
      <c r="G88" s="142">
        <f>VLOOKUP(A88,'Country characteristics'!A:BM,40,0)</f>
        <v>69.875</v>
      </c>
      <c r="H88" s="143">
        <f>VLOOKUP(A88,'Country characteristics'!A:BM,65,0)</f>
        <v>5.444000125862658E-4</v>
      </c>
      <c r="I88" s="144">
        <f>VLOOKUP(A88,'FSI2020 Results'!B:L,11,0)</f>
        <v>45</v>
      </c>
      <c r="J88" s="145">
        <f>VLOOKUP(A88,'FSI2020 Results'!B:H,4,0)</f>
        <v>245.47460139378833</v>
      </c>
      <c r="K88" s="146">
        <f>VLOOKUP(A88,'FSI2020 Results'!B:H,5,0)</f>
        <v>7.2090545543272277E-3</v>
      </c>
      <c r="L88" s="145">
        <f>VLOOKUP(A88,'FSI2020 Results'!B:H,6,0)</f>
        <v>66.674999999999997</v>
      </c>
      <c r="M88" s="146">
        <f>VLOOKUP(A88,'FSI2020 Results'!B:H,7,0)</f>
        <v>5.6800540869729628E-4</v>
      </c>
      <c r="N88" s="147">
        <f t="shared" si="30"/>
        <v>-8</v>
      </c>
      <c r="O88" s="148">
        <f t="shared" si="31"/>
        <v>-33.100807541758542</v>
      </c>
      <c r="P88" s="149">
        <f t="shared" si="32"/>
        <v>-0.11882171390589957</v>
      </c>
      <c r="Q88" s="150">
        <f t="shared" si="33"/>
        <v>-1.5758458650868157E-3</v>
      </c>
      <c r="R88" s="149">
        <f t="shared" si="34"/>
        <v>-0.17938118701998051</v>
      </c>
      <c r="S88" s="150">
        <f t="shared" si="35"/>
        <v>-3.2000000000000028</v>
      </c>
      <c r="T88" s="149">
        <f t="shared" si="36"/>
        <v>-4.5796064400715597E-2</v>
      </c>
      <c r="U88" s="150">
        <f t="shared" si="37"/>
        <v>2.360539611103048E-5</v>
      </c>
      <c r="V88" s="149">
        <f t="shared" si="38"/>
        <v>4.3360388621023427E-2</v>
      </c>
      <c r="W88" s="151">
        <f t="shared" si="39"/>
        <v>37</v>
      </c>
      <c r="X88" s="152">
        <f t="shared" si="40"/>
        <v>282.54195969749998</v>
      </c>
      <c r="Y88" s="151">
        <f t="shared" si="41"/>
        <v>40</v>
      </c>
      <c r="Z88" s="153">
        <f t="shared" si="42"/>
        <v>242.02586554446862</v>
      </c>
      <c r="AA88" s="154">
        <v>-8</v>
      </c>
      <c r="AB88" s="155">
        <f t="shared" si="43"/>
        <v>-8</v>
      </c>
      <c r="AC88" s="155">
        <f t="shared" si="44"/>
        <v>-5</v>
      </c>
      <c r="AD88" s="156">
        <v>-31.440299577120754</v>
      </c>
      <c r="AE88" s="156">
        <v>-35.406881828858104</v>
      </c>
      <c r="AF88" s="156">
        <v>3.4695080854710341</v>
      </c>
      <c r="AH88" s="245" t="str">
        <f>VLOOKUP($A88,'Country characteristics'!$A:$CQ,28,0)</f>
        <v>Middle East &amp; North Africa</v>
      </c>
      <c r="AI88" s="245" t="str">
        <f>VLOOKUP($A88,'Country characteristics'!$A:$CQ,87,0)</f>
        <v>Asia</v>
      </c>
      <c r="AJ88" s="245">
        <f>VLOOKUP($A88,'Country characteristics'!$A:$CQ,92,0)</f>
        <v>0</v>
      </c>
      <c r="AK88" s="245">
        <f>VLOOKUP($A88,'Country characteristics'!$A:$CQ,91,0)</f>
        <v>0</v>
      </c>
      <c r="AL88" s="245">
        <f>VLOOKUP($A88,'Country characteristics'!$A:$CQ,88,0)</f>
        <v>0</v>
      </c>
      <c r="AM88" s="245">
        <f>VLOOKUP($A88,'Country characteristics'!$A:$CQ,93,0)</f>
        <v>1</v>
      </c>
      <c r="AN88" s="245">
        <f>VLOOKUP($A88,'Country characteristics'!$A:$CQ,89,0)</f>
        <v>0</v>
      </c>
      <c r="AO88" s="245">
        <f>VLOOKUP($A88,'Country characteristics'!$A:$CQ,90,0)</f>
        <v>1</v>
      </c>
      <c r="AP88" s="245">
        <f>VLOOKUP($A88,'Country characteristics'!$A:$CQ,94,0)</f>
        <v>0</v>
      </c>
      <c r="AQ88" s="245">
        <f>VLOOKUP($A88,'Country characteristics'!$A:$CQ,95,0)</f>
        <v>0</v>
      </c>
      <c r="AR88" s="245">
        <f>VLOOKUP($A88,'Country characteristics'!$A:$CR,96,0)</f>
        <v>0</v>
      </c>
    </row>
    <row r="89" spans="1:44">
      <c r="A89" s="140" t="str">
        <f>VLOOKUP(D89,'Country characteristics'!AK:BP,31,0)</f>
        <v>Seychelles</v>
      </c>
      <c r="B89" s="161" t="s">
        <v>294</v>
      </c>
      <c r="C89" s="161" t="s">
        <v>295</v>
      </c>
      <c r="D89" s="141">
        <v>77</v>
      </c>
      <c r="E89" s="142">
        <f>VLOOKUP(A89,'Country characteristics'!A:BM,38,0)</f>
        <v>125.26170349121094</v>
      </c>
      <c r="F89" s="143">
        <f>VLOOKUP(A89,'Country characteristics'!A:BM,39,0)</f>
        <v>3.9500999264419079E-3</v>
      </c>
      <c r="G89" s="142">
        <f>VLOOKUP(A89,'Country characteristics'!A:BM,40,0)</f>
        <v>75.199996948242188</v>
      </c>
      <c r="H89" s="143">
        <f>VLOOKUP(A89,'Country characteristics'!A:BM,65,0)</f>
        <v>2.5600000299164094E-5</v>
      </c>
      <c r="I89" s="144">
        <f>VLOOKUP(A89,'FSI2020 Results'!B:L,11,0)</f>
        <v>95</v>
      </c>
      <c r="J89" s="145">
        <f>VLOOKUP(A89,'FSI2020 Results'!B:H,4,0)</f>
        <v>108.53233246651779</v>
      </c>
      <c r="K89" s="146">
        <f>VLOOKUP(A89,'FSI2020 Results'!B:H,5,0)</f>
        <v>3.1873582896845705E-3</v>
      </c>
      <c r="L89" s="145">
        <f>VLOOKUP(A89,'FSI2020 Results'!B:H,6,0)</f>
        <v>70.4375</v>
      </c>
      <c r="M89" s="146">
        <f>VLOOKUP(A89,'FSI2020 Results'!B:H,7,0)</f>
        <v>2.9953116045764865E-5</v>
      </c>
      <c r="N89" s="147">
        <f t="shared" si="30"/>
        <v>-18</v>
      </c>
      <c r="O89" s="148">
        <f t="shared" si="31"/>
        <v>-16.729371024693151</v>
      </c>
      <c r="P89" s="149">
        <f t="shared" si="32"/>
        <v>-0.13355535298038623</v>
      </c>
      <c r="Q89" s="150">
        <f t="shared" si="33"/>
        <v>-7.6274163675733734E-4</v>
      </c>
      <c r="R89" s="149">
        <f t="shared" si="34"/>
        <v>-0.19309426367964933</v>
      </c>
      <c r="S89" s="150">
        <f t="shared" si="35"/>
        <v>-4.7624969482421875</v>
      </c>
      <c r="T89" s="149">
        <f t="shared" si="36"/>
        <v>-6.3331079009485425E-2</v>
      </c>
      <c r="U89" s="150">
        <f t="shared" si="37"/>
        <v>4.3531157466007709E-6</v>
      </c>
      <c r="V89" s="149">
        <f t="shared" si="38"/>
        <v>0.17004358186444679</v>
      </c>
      <c r="W89" s="151">
        <f t="shared" si="39"/>
        <v>79</v>
      </c>
      <c r="X89" s="152">
        <f t="shared" si="40"/>
        <v>132.06897439299345</v>
      </c>
      <c r="Y89" s="151">
        <f t="shared" si="41"/>
        <v>79</v>
      </c>
      <c r="Z89" s="153">
        <f t="shared" si="42"/>
        <v>102.9971300738749</v>
      </c>
      <c r="AA89" s="154">
        <v>-15</v>
      </c>
      <c r="AB89" s="155">
        <f t="shared" si="43"/>
        <v>-16</v>
      </c>
      <c r="AC89" s="155">
        <f t="shared" si="44"/>
        <v>-16</v>
      </c>
      <c r="AD89" s="156">
        <v>-18.224809746645121</v>
      </c>
      <c r="AE89" s="156">
        <v>-25.032047876360153</v>
      </c>
      <c r="AF89" s="156">
        <v>5.5170101196403039</v>
      </c>
      <c r="AH89" s="245" t="str">
        <f>VLOOKUP($A89,'Country characteristics'!$A:$CQ,28,0)</f>
        <v>Sub-Saharan Africa</v>
      </c>
      <c r="AI89" s="245" t="str">
        <f>VLOOKUP($A89,'Country characteristics'!$A:$CQ,87,0)</f>
        <v>Africa</v>
      </c>
      <c r="AJ89" s="245">
        <f>VLOOKUP($A89,'Country characteristics'!$A:$CQ,92,0)</f>
        <v>0</v>
      </c>
      <c r="AK89" s="245">
        <f>VLOOKUP($A89,'Country characteristics'!$A:$CQ,91,0)</f>
        <v>0</v>
      </c>
      <c r="AL89" s="245">
        <f>VLOOKUP($A89,'Country characteristics'!$A:$CQ,88,0)</f>
        <v>0</v>
      </c>
      <c r="AM89" s="245">
        <f>VLOOKUP($A89,'Country characteristics'!$A:$CQ,93,0)</f>
        <v>0</v>
      </c>
      <c r="AN89" s="245">
        <f>VLOOKUP($A89,'Country characteristics'!$A:$CQ,89,0)</f>
        <v>0</v>
      </c>
      <c r="AO89" s="245">
        <f>VLOOKUP($A89,'Country characteristics'!$A:$CQ,90,0)</f>
        <v>0</v>
      </c>
      <c r="AP89" s="245">
        <f>VLOOKUP($A89,'Country characteristics'!$A:$CQ,94,0)</f>
        <v>0</v>
      </c>
      <c r="AQ89" s="245">
        <f>VLOOKUP($A89,'Country characteristics'!$A:$CQ,95,0)</f>
        <v>0</v>
      </c>
      <c r="AR89" s="245">
        <f>VLOOKUP($A89,'Country characteristics'!$A:$CR,96,0)</f>
        <v>0</v>
      </c>
    </row>
    <row r="90" spans="1:44">
      <c r="A90" s="140" t="str">
        <f>VLOOKUP(D90,'Country characteristics'!AK:BP,31,0)</f>
        <v>Singapore</v>
      </c>
      <c r="B90" s="161" t="s">
        <v>24</v>
      </c>
      <c r="C90" s="161" t="s">
        <v>25</v>
      </c>
      <c r="D90" s="141">
        <v>5</v>
      </c>
      <c r="E90" s="142">
        <f>VLOOKUP(A90,'Country characteristics'!A:BM,38,0)</f>
        <v>1081.9820556640625</v>
      </c>
      <c r="F90" s="143">
        <f>VLOOKUP(A90,'Country characteristics'!A:BM,39,0)</f>
        <v>3.4120500087738037E-2</v>
      </c>
      <c r="G90" s="142">
        <f>VLOOKUP(A90,'Country characteristics'!A:BM,40,0)</f>
        <v>67.125</v>
      </c>
      <c r="H90" s="143">
        <f>VLOOKUP(A90,'Country characteristics'!A:BM,65,0)</f>
        <v>4.5782700181007385E-2</v>
      </c>
      <c r="I90" s="144">
        <f>VLOOKUP(A90,'FSI2020 Results'!B:L,11,0)</f>
        <v>5</v>
      </c>
      <c r="J90" s="145">
        <f>VLOOKUP(A90,'FSI2020 Results'!B:H,4,0)</f>
        <v>1022.1193446471001</v>
      </c>
      <c r="K90" s="146">
        <f>VLOOKUP(A90,'FSI2020 Results'!B:H,5,0)</f>
        <v>3.0017419622055432E-2</v>
      </c>
      <c r="L90" s="145">
        <f>VLOOKUP(A90,'FSI2020 Results'!B:H,6,0)</f>
        <v>64.974999999999994</v>
      </c>
      <c r="M90" s="146">
        <f>VLOOKUP(A90,'FSI2020 Results'!B:H,7,0)</f>
        <v>5.1735449875650368E-2</v>
      </c>
      <c r="N90" s="147">
        <f t="shared" si="30"/>
        <v>0</v>
      </c>
      <c r="O90" s="148">
        <f t="shared" si="31"/>
        <v>-59.862711016962407</v>
      </c>
      <c r="P90" s="149">
        <f t="shared" si="32"/>
        <v>-5.5326898171358163E-2</v>
      </c>
      <c r="Q90" s="150">
        <f t="shared" si="33"/>
        <v>-4.1030804656826056E-3</v>
      </c>
      <c r="R90" s="149">
        <f t="shared" si="34"/>
        <v>-0.12025264738593733</v>
      </c>
      <c r="S90" s="150">
        <f t="shared" si="35"/>
        <v>-2.1500000000000057</v>
      </c>
      <c r="T90" s="149">
        <f t="shared" si="36"/>
        <v>-3.2029795158286856E-2</v>
      </c>
      <c r="U90" s="150">
        <f t="shared" si="37"/>
        <v>5.9527496946429823E-3</v>
      </c>
      <c r="V90" s="149">
        <f t="shared" si="38"/>
        <v>0.13002181328554396</v>
      </c>
      <c r="W90" s="151">
        <f t="shared" si="39"/>
        <v>5</v>
      </c>
      <c r="X90" s="152">
        <f t="shared" si="40"/>
        <v>1126.9785222836049</v>
      </c>
      <c r="Y90" s="151">
        <f t="shared" si="41"/>
        <v>5</v>
      </c>
      <c r="Z90" s="153">
        <f t="shared" si="42"/>
        <v>981.30949007476784</v>
      </c>
      <c r="AA90" s="154">
        <v>0</v>
      </c>
      <c r="AB90" s="155">
        <f t="shared" si="43"/>
        <v>0</v>
      </c>
      <c r="AC90" s="155">
        <f t="shared" si="44"/>
        <v>0</v>
      </c>
      <c r="AD90" s="156">
        <v>-125.64856335222828</v>
      </c>
      <c r="AE90" s="156">
        <v>-170.6449369173273</v>
      </c>
      <c r="AF90" s="156">
        <v>38.183108558969252</v>
      </c>
      <c r="AH90" s="245" t="str">
        <f>VLOOKUP($A90,'Country characteristics'!$A:$CQ,28,0)</f>
        <v>East Asia &amp; Pacific</v>
      </c>
      <c r="AI90" s="245" t="str">
        <f>VLOOKUP($A90,'Country characteristics'!$A:$CQ,87,0)</f>
        <v>Asia</v>
      </c>
      <c r="AJ90" s="245">
        <f>VLOOKUP($A90,'Country characteristics'!$A:$CQ,92,0)</f>
        <v>0</v>
      </c>
      <c r="AK90" s="245">
        <f>VLOOKUP($A90,'Country characteristics'!$A:$CQ,91,0)</f>
        <v>0</v>
      </c>
      <c r="AL90" s="245">
        <f>VLOOKUP($A90,'Country characteristics'!$A:$CQ,88,0)</f>
        <v>0</v>
      </c>
      <c r="AM90" s="245">
        <f>VLOOKUP($A90,'Country characteristics'!$A:$CQ,93,0)</f>
        <v>0</v>
      </c>
      <c r="AN90" s="245">
        <f>VLOOKUP($A90,'Country characteristics'!$A:$CQ,89,0)</f>
        <v>0</v>
      </c>
      <c r="AO90" s="245">
        <f>VLOOKUP($A90,'Country characteristics'!$A:$CQ,90,0)</f>
        <v>0</v>
      </c>
      <c r="AP90" s="245">
        <f>VLOOKUP($A90,'Country characteristics'!$A:$CQ,94,0)</f>
        <v>0</v>
      </c>
      <c r="AQ90" s="245">
        <f>VLOOKUP($A90,'Country characteristics'!$A:$CQ,95,0)</f>
        <v>0</v>
      </c>
      <c r="AR90" s="245">
        <f>VLOOKUP($A90,'Country characteristics'!$A:$CR,96,0)</f>
        <v>0</v>
      </c>
    </row>
    <row r="91" spans="1:44">
      <c r="A91" s="140" t="str">
        <f>VLOOKUP(D91,'Country characteristics'!AK:BP,31,0)</f>
        <v>Slovakia</v>
      </c>
      <c r="B91" s="161" t="s">
        <v>321</v>
      </c>
      <c r="C91" s="161" t="s">
        <v>322</v>
      </c>
      <c r="D91" s="141">
        <v>76</v>
      </c>
      <c r="E91" s="142">
        <f>VLOOKUP(A91,'Country characteristics'!A:BM,38,0)</f>
        <v>127.88739776611328</v>
      </c>
      <c r="F91" s="143">
        <f>VLOOKUP(A91,'Country characteristics'!A:BM,39,0)</f>
        <v>4.0329000912606716E-3</v>
      </c>
      <c r="G91" s="142">
        <f>VLOOKUP(A91,'Country characteristics'!A:BM,40,0)</f>
        <v>54.900001525878906</v>
      </c>
      <c r="H91" s="143">
        <f>VLOOKUP(A91,'Country characteristics'!A:BM,65,0)</f>
        <v>4.6169999404810369E-4</v>
      </c>
      <c r="I91" s="144">
        <f>VLOOKUP(A91,'FSI2020 Results'!B:L,11,0)</f>
        <v>104</v>
      </c>
      <c r="J91" s="145">
        <f>VLOOKUP(A91,'FSI2020 Results'!B:H,4,0)</f>
        <v>91.293904493996052</v>
      </c>
      <c r="K91" s="146">
        <f>VLOOKUP(A91,'FSI2020 Results'!B:H,5,0)</f>
        <v>2.6811031945377112E-3</v>
      </c>
      <c r="L91" s="145">
        <f>VLOOKUP(A91,'FSI2020 Results'!B:H,6,0)</f>
        <v>50.924999999999997</v>
      </c>
      <c r="M91" s="146">
        <f>VLOOKUP(A91,'FSI2020 Results'!B:H,7,0)</f>
        <v>3.3032846984440618E-4</v>
      </c>
      <c r="N91" s="147">
        <f t="shared" si="30"/>
        <v>-28</v>
      </c>
      <c r="O91" s="148">
        <f t="shared" si="31"/>
        <v>-36.593493272117229</v>
      </c>
      <c r="P91" s="149">
        <f t="shared" si="32"/>
        <v>-0.28613838354144316</v>
      </c>
      <c r="Q91" s="150">
        <f t="shared" si="33"/>
        <v>-1.3517968967229604E-3</v>
      </c>
      <c r="R91" s="149">
        <f t="shared" si="34"/>
        <v>-0.33519226019318349</v>
      </c>
      <c r="S91" s="150">
        <f t="shared" si="35"/>
        <v>-3.9750015258789091</v>
      </c>
      <c r="T91" s="149">
        <f t="shared" si="36"/>
        <v>-7.2404397366094053E-2</v>
      </c>
      <c r="U91" s="150">
        <f t="shared" si="37"/>
        <v>-1.3137152420369751E-4</v>
      </c>
      <c r="V91" s="149">
        <f t="shared" si="38"/>
        <v>-0.28453871755954618</v>
      </c>
      <c r="W91" s="151">
        <f t="shared" si="39"/>
        <v>83</v>
      </c>
      <c r="X91" s="152">
        <f t="shared" si="40"/>
        <v>114.38412072708959</v>
      </c>
      <c r="Y91" s="151">
        <f t="shared" si="41"/>
        <v>81</v>
      </c>
      <c r="Z91" s="153">
        <f t="shared" si="42"/>
        <v>102.0735147546373</v>
      </c>
      <c r="AA91" s="154">
        <v>-17</v>
      </c>
      <c r="AB91" s="155">
        <f t="shared" si="43"/>
        <v>-21</v>
      </c>
      <c r="AC91" s="155">
        <f t="shared" si="44"/>
        <v>-23</v>
      </c>
      <c r="AD91" s="156">
        <v>-31.109065970334726</v>
      </c>
      <c r="AE91" s="156">
        <v>-17.605767712983564</v>
      </c>
      <c r="AF91" s="156">
        <v>-11.424898294227518</v>
      </c>
      <c r="AH91" s="245" t="str">
        <f>VLOOKUP($A91,'Country characteristics'!$A:$CQ,28,0)</f>
        <v>Europe &amp; Central Asia</v>
      </c>
      <c r="AI91" s="245" t="str">
        <f>VLOOKUP($A91,'Country characteristics'!$A:$CQ,87,0)</f>
        <v>Europe</v>
      </c>
      <c r="AJ91" s="245">
        <f>VLOOKUP($A91,'Country characteristics'!$A:$CQ,92,0)</f>
        <v>1</v>
      </c>
      <c r="AK91" s="245">
        <f>VLOOKUP($A91,'Country characteristics'!$A:$CQ,91,0)</f>
        <v>1</v>
      </c>
      <c r="AL91" s="245">
        <f>VLOOKUP($A91,'Country characteristics'!$A:$CQ,88,0)</f>
        <v>0</v>
      </c>
      <c r="AM91" s="245">
        <f>VLOOKUP($A91,'Country characteristics'!$A:$CQ,93,0)</f>
        <v>0</v>
      </c>
      <c r="AN91" s="245">
        <f>VLOOKUP($A91,'Country characteristics'!$A:$CQ,89,0)</f>
        <v>0</v>
      </c>
      <c r="AO91" s="245">
        <f>VLOOKUP($A91,'Country characteristics'!$A:$CQ,90,0)</f>
        <v>0</v>
      </c>
      <c r="AP91" s="245">
        <f>VLOOKUP($A91,'Country characteristics'!$A:$CQ,94,0)</f>
        <v>0</v>
      </c>
      <c r="AQ91" s="245">
        <f>VLOOKUP($A91,'Country characteristics'!$A:$CQ,95,0)</f>
        <v>0</v>
      </c>
      <c r="AR91" s="245">
        <f>VLOOKUP($A91,'Country characteristics'!$A:$CR,96,0)</f>
        <v>0</v>
      </c>
    </row>
    <row r="92" spans="1:44">
      <c r="A92" s="140" t="str">
        <f>VLOOKUP(D92,'Country characteristics'!AK:BP,31,0)</f>
        <v>Slovenia</v>
      </c>
      <c r="B92" s="161" t="s">
        <v>393</v>
      </c>
      <c r="C92" s="161" t="s">
        <v>394</v>
      </c>
      <c r="D92" s="141">
        <v>104</v>
      </c>
      <c r="E92" s="142">
        <f>VLOOKUP(A92,'Country characteristics'!A:BM,38,0)</f>
        <v>35.323860168457031</v>
      </c>
      <c r="F92" s="143">
        <f>VLOOKUP(A92,'Country characteristics'!A:BM,39,0)</f>
        <v>1.1138999834656715E-3</v>
      </c>
      <c r="G92" s="142">
        <f>VLOOKUP(A92,'Country characteristics'!A:BM,40,0)</f>
        <v>41.825000762939453</v>
      </c>
      <c r="H92" s="143">
        <f>VLOOKUP(A92,'Country characteristics'!A:BM,65,0)</f>
        <v>1.1249999806750566E-4</v>
      </c>
      <c r="I92" s="144">
        <f>VLOOKUP(A92,'FSI2020 Results'!B:L,11,0)</f>
        <v>128</v>
      </c>
      <c r="J92" s="145">
        <f>VLOOKUP(A92,'FSI2020 Results'!B:H,4,0)</f>
        <v>27.481196029125563</v>
      </c>
      <c r="K92" s="146">
        <f>VLOOKUP(A92,'FSI2020 Results'!B:H,5,0)</f>
        <v>8.0706289069114323E-4</v>
      </c>
      <c r="L92" s="145">
        <f>VLOOKUP(A92,'FSI2020 Results'!B:H,6,0)</f>
        <v>37.549999999999997</v>
      </c>
      <c r="M92" s="146">
        <f>VLOOKUP(A92,'FSI2020 Results'!B:H,7,0)</f>
        <v>1.3983549305968151E-4</v>
      </c>
      <c r="N92" s="147">
        <f t="shared" si="30"/>
        <v>-24</v>
      </c>
      <c r="O92" s="148">
        <f t="shared" si="31"/>
        <v>-7.8426641393314682</v>
      </c>
      <c r="P92" s="149">
        <f t="shared" si="32"/>
        <v>-0.22202171851916375</v>
      </c>
      <c r="Q92" s="150">
        <f t="shared" si="33"/>
        <v>-3.0683709277452831E-4</v>
      </c>
      <c r="R92" s="149">
        <f t="shared" si="34"/>
        <v>-0.27546197803133776</v>
      </c>
      <c r="S92" s="150">
        <f t="shared" si="35"/>
        <v>-4.275000762939456</v>
      </c>
      <c r="T92" s="149">
        <f t="shared" si="36"/>
        <v>-0.10221161231220999</v>
      </c>
      <c r="U92" s="150">
        <f t="shared" si="37"/>
        <v>2.7335494992175851E-5</v>
      </c>
      <c r="V92" s="149">
        <f t="shared" si="38"/>
        <v>0.2429821818821114</v>
      </c>
      <c r="W92" s="151">
        <f t="shared" si="39"/>
        <v>106</v>
      </c>
      <c r="X92" s="152">
        <f t="shared" si="40"/>
        <v>37.97638999621833</v>
      </c>
      <c r="Y92" s="151">
        <f t="shared" si="41"/>
        <v>106</v>
      </c>
      <c r="Z92" s="153">
        <f t="shared" si="42"/>
        <v>25.559204277626986</v>
      </c>
      <c r="AA92" s="154">
        <v>-21</v>
      </c>
      <c r="AB92" s="155">
        <f t="shared" si="43"/>
        <v>-22</v>
      </c>
      <c r="AC92" s="155">
        <f t="shared" si="44"/>
        <v>-22</v>
      </c>
      <c r="AD92" s="156">
        <v>-7.8426620263525919</v>
      </c>
      <c r="AE92" s="156">
        <v>-10.49519188887102</v>
      </c>
      <c r="AF92" s="156">
        <v>1.9194741027597395</v>
      </c>
      <c r="AH92" s="245" t="str">
        <f>VLOOKUP($A92,'Country characteristics'!$A:$CQ,28,0)</f>
        <v>Europe &amp; Central Asia</v>
      </c>
      <c r="AI92" s="245" t="str">
        <f>VLOOKUP($A92,'Country characteristics'!$A:$CQ,87,0)</f>
        <v>Europe</v>
      </c>
      <c r="AJ92" s="245">
        <f>VLOOKUP($A92,'Country characteristics'!$A:$CQ,92,0)</f>
        <v>1</v>
      </c>
      <c r="AK92" s="245">
        <f>VLOOKUP($A92,'Country characteristics'!$A:$CQ,91,0)</f>
        <v>1</v>
      </c>
      <c r="AL92" s="245">
        <f>VLOOKUP($A92,'Country characteristics'!$A:$CQ,88,0)</f>
        <v>0</v>
      </c>
      <c r="AM92" s="245">
        <f>VLOOKUP($A92,'Country characteristics'!$A:$CQ,93,0)</f>
        <v>0</v>
      </c>
      <c r="AN92" s="245">
        <f>VLOOKUP($A92,'Country characteristics'!$A:$CQ,89,0)</f>
        <v>0</v>
      </c>
      <c r="AO92" s="245">
        <f>VLOOKUP($A92,'Country characteristics'!$A:$CQ,90,0)</f>
        <v>0</v>
      </c>
      <c r="AP92" s="245">
        <f>VLOOKUP($A92,'Country characteristics'!$A:$CQ,94,0)</f>
        <v>0</v>
      </c>
      <c r="AQ92" s="245">
        <f>VLOOKUP($A92,'Country characteristics'!$A:$CQ,95,0)</f>
        <v>0</v>
      </c>
      <c r="AR92" s="245">
        <f>VLOOKUP($A92,'Country characteristics'!$A:$CR,96,0)</f>
        <v>0</v>
      </c>
    </row>
    <row r="93" spans="1:44">
      <c r="A93" s="140" t="str">
        <f>VLOOKUP(D93,'Country characteristics'!AK:BP,31,0)</f>
        <v>South Africa</v>
      </c>
      <c r="B93" s="161" t="s">
        <v>183</v>
      </c>
      <c r="C93" s="161" t="s">
        <v>184</v>
      </c>
      <c r="D93" s="141">
        <v>50</v>
      </c>
      <c r="E93" s="142">
        <f>VLOOKUP(A93,'Country characteristics'!A:BM,38,0)</f>
        <v>216.43840026855469</v>
      </c>
      <c r="F93" s="143">
        <f>VLOOKUP(A93,'Country characteristics'!A:BM,39,0)</f>
        <v>6.8254000507295132E-3</v>
      </c>
      <c r="G93" s="142">
        <f>VLOOKUP(A93,'Country characteristics'!A:BM,40,0)</f>
        <v>56.099998474121094</v>
      </c>
      <c r="H93" s="143">
        <f>VLOOKUP(A93,'Country characteristics'!A:BM,65,0)</f>
        <v>1.8422000575810671E-3</v>
      </c>
      <c r="I93" s="144">
        <f>VLOOKUP(A93,'FSI2020 Results'!B:L,11,0)</f>
        <v>58</v>
      </c>
      <c r="J93" s="145">
        <f>VLOOKUP(A93,'FSI2020 Results'!B:H,4,0)</f>
        <v>218.58531626081793</v>
      </c>
      <c r="K93" s="146">
        <f>VLOOKUP(A93,'FSI2020 Results'!B:H,5,0)</f>
        <v>6.4193747978481567E-3</v>
      </c>
      <c r="L93" s="145">
        <f>VLOOKUP(A93,'FSI2020 Results'!B:H,6,0)</f>
        <v>56.237499999999997</v>
      </c>
      <c r="M93" s="146">
        <f>VLOOKUP(A93,'FSI2020 Results'!B:H,7,0)</f>
        <v>1.8562176479875454E-3</v>
      </c>
      <c r="N93" s="147">
        <f t="shared" si="30"/>
        <v>-8</v>
      </c>
      <c r="O93" s="148">
        <f t="shared" si="31"/>
        <v>2.1469159922632457</v>
      </c>
      <c r="P93" s="149">
        <f t="shared" si="32"/>
        <v>9.9192933860137167E-3</v>
      </c>
      <c r="Q93" s="150">
        <f t="shared" si="33"/>
        <v>-4.0602525288135644E-4</v>
      </c>
      <c r="R93" s="149">
        <f t="shared" si="34"/>
        <v>-5.948739266029679E-2</v>
      </c>
      <c r="S93" s="150">
        <f t="shared" si="35"/>
        <v>0.13750152587890341</v>
      </c>
      <c r="T93" s="149">
        <f t="shared" si="36"/>
        <v>2.4510076580899209E-3</v>
      </c>
      <c r="U93" s="150">
        <f t="shared" si="37"/>
        <v>1.401759040647833E-5</v>
      </c>
      <c r="V93" s="149">
        <f t="shared" si="38"/>
        <v>7.6091575118526489E-3</v>
      </c>
      <c r="W93" s="151">
        <f t="shared" si="39"/>
        <v>51</v>
      </c>
      <c r="X93" s="152">
        <f t="shared" si="40"/>
        <v>216.98590016844813</v>
      </c>
      <c r="Y93" s="151">
        <f t="shared" si="41"/>
        <v>46</v>
      </c>
      <c r="Z93" s="153">
        <f t="shared" si="42"/>
        <v>218.03369544998711</v>
      </c>
      <c r="AA93" s="154">
        <v>-11</v>
      </c>
      <c r="AB93" s="155">
        <f t="shared" si="43"/>
        <v>-7</v>
      </c>
      <c r="AC93" s="155">
        <f t="shared" si="44"/>
        <v>-12</v>
      </c>
      <c r="AD93" s="156">
        <v>2.1469336068779796</v>
      </c>
      <c r="AE93" s="156">
        <v>1.5993983867941779</v>
      </c>
      <c r="AF93" s="156">
        <v>0.55157109004395011</v>
      </c>
      <c r="AH93" s="245" t="str">
        <f>VLOOKUP($A93,'Country characteristics'!$A:$CQ,28,0)</f>
        <v>Sub-Saharan Africa</v>
      </c>
      <c r="AI93" s="245" t="str">
        <f>VLOOKUP($A93,'Country characteristics'!$A:$CQ,87,0)</f>
        <v>Africa</v>
      </c>
      <c r="AJ93" s="245">
        <f>VLOOKUP($A93,'Country characteristics'!$A:$CQ,92,0)</f>
        <v>0</v>
      </c>
      <c r="AK93" s="245">
        <f>VLOOKUP($A93,'Country characteristics'!$A:$CQ,91,0)</f>
        <v>0</v>
      </c>
      <c r="AL93" s="245">
        <f>VLOOKUP($A93,'Country characteristics'!$A:$CQ,88,0)</f>
        <v>0</v>
      </c>
      <c r="AM93" s="245">
        <f>VLOOKUP($A93,'Country characteristics'!$A:$CQ,93,0)</f>
        <v>1</v>
      </c>
      <c r="AN93" s="245">
        <f>VLOOKUP($A93,'Country characteristics'!$A:$CQ,89,0)</f>
        <v>1</v>
      </c>
      <c r="AO93" s="245">
        <f>VLOOKUP($A93,'Country characteristics'!$A:$CQ,90,0)</f>
        <v>0</v>
      </c>
      <c r="AP93" s="245">
        <f>VLOOKUP($A93,'Country characteristics'!$A:$CQ,94,0)</f>
        <v>0</v>
      </c>
      <c r="AQ93" s="245">
        <f>VLOOKUP($A93,'Country characteristics'!$A:$CQ,95,0)</f>
        <v>0</v>
      </c>
      <c r="AR93" s="245">
        <f>VLOOKUP($A93,'Country characteristics'!$A:$CR,96,0)</f>
        <v>0</v>
      </c>
    </row>
    <row r="94" spans="1:44">
      <c r="A94" s="140" t="str">
        <f>VLOOKUP(D94,'Country characteristics'!AK:BP,31,0)</f>
        <v>South Korea</v>
      </c>
      <c r="B94" s="161" t="s">
        <v>72</v>
      </c>
      <c r="C94" s="161" t="s">
        <v>73</v>
      </c>
      <c r="D94" s="141">
        <v>33</v>
      </c>
      <c r="E94" s="142">
        <f>VLOOKUP(A94,'Country characteristics'!A:BM,38,0)</f>
        <v>314.05731201171875</v>
      </c>
      <c r="F94" s="143">
        <f>VLOOKUP(A94,'Country characteristics'!A:BM,39,0)</f>
        <v>9.9037997424602509E-3</v>
      </c>
      <c r="G94" s="142">
        <f>VLOOKUP(A94,'Country characteristics'!A:BM,40,0)</f>
        <v>59.025001525878906</v>
      </c>
      <c r="H94" s="143">
        <f>VLOOKUP(A94,'Country characteristics'!A:BM,65,0)</f>
        <v>3.5620999988168478E-3</v>
      </c>
      <c r="I94" s="144">
        <f>VLOOKUP(A94,'FSI2020 Results'!B:L,11,0)</f>
        <v>21</v>
      </c>
      <c r="J94" s="145">
        <f>VLOOKUP(A94,'FSI2020 Results'!B:H,4,0)</f>
        <v>411.05892397019278</v>
      </c>
      <c r="K94" s="146">
        <f>VLOOKUP(A94,'FSI2020 Results'!B:H,5,0)</f>
        <v>1.2071905570346124E-2</v>
      </c>
      <c r="L94" s="145">
        <f>VLOOKUP(A94,'FSI2020 Results'!B:H,6,0)</f>
        <v>61.575000000000003</v>
      </c>
      <c r="M94" s="146">
        <f>VLOOKUP(A94,'FSI2020 Results'!B:H,7,0)</f>
        <v>5.4584892401137938E-3</v>
      </c>
      <c r="N94" s="147">
        <f t="shared" si="30"/>
        <v>12</v>
      </c>
      <c r="O94" s="148">
        <f t="shared" si="31"/>
        <v>97.00161195847403</v>
      </c>
      <c r="P94" s="149">
        <f t="shared" si="32"/>
        <v>0.30886595614387247</v>
      </c>
      <c r="Q94" s="150">
        <f t="shared" si="33"/>
        <v>2.1681058278858727E-3</v>
      </c>
      <c r="R94" s="149">
        <f t="shared" si="34"/>
        <v>0.21891656578945362</v>
      </c>
      <c r="S94" s="150">
        <f t="shared" si="35"/>
        <v>2.5499984741210966</v>
      </c>
      <c r="T94" s="149">
        <f t="shared" si="36"/>
        <v>4.3202006068616017E-2</v>
      </c>
      <c r="U94" s="150">
        <f t="shared" si="37"/>
        <v>1.896389241296946E-3</v>
      </c>
      <c r="V94" s="149">
        <f t="shared" si="38"/>
        <v>0.53237956315848289</v>
      </c>
      <c r="W94" s="151">
        <f t="shared" si="39"/>
        <v>31</v>
      </c>
      <c r="X94" s="152">
        <f t="shared" si="40"/>
        <v>362.07525102900064</v>
      </c>
      <c r="Y94" s="151">
        <f t="shared" si="41"/>
        <v>25</v>
      </c>
      <c r="Z94" s="153">
        <f t="shared" si="42"/>
        <v>356.54577727820435</v>
      </c>
      <c r="AA94" s="154">
        <v>-1</v>
      </c>
      <c r="AB94" s="155">
        <f t="shared" si="43"/>
        <v>10</v>
      </c>
      <c r="AC94" s="155">
        <f t="shared" si="44"/>
        <v>4</v>
      </c>
      <c r="AD94" s="156">
        <v>97.001579672742707</v>
      </c>
      <c r="AE94" s="156">
        <v>48.983701021583727</v>
      </c>
      <c r="AF94" s="156">
        <v>54.514024375762688</v>
      </c>
      <c r="AH94" s="245" t="str">
        <f>VLOOKUP($A94,'Country characteristics'!$A:$CQ,28,0)</f>
        <v>East Asia &amp; Pacific</v>
      </c>
      <c r="AI94" s="245" t="str">
        <f>VLOOKUP($A94,'Country characteristics'!$A:$CQ,87,0)</f>
        <v>Asia</v>
      </c>
      <c r="AJ94" s="245">
        <f>VLOOKUP($A94,'Country characteristics'!$A:$CQ,92,0)</f>
        <v>1</v>
      </c>
      <c r="AK94" s="245">
        <f>VLOOKUP($A94,'Country characteristics'!$A:$CQ,91,0)</f>
        <v>0</v>
      </c>
      <c r="AL94" s="245">
        <f>VLOOKUP($A94,'Country characteristics'!$A:$CQ,88,0)</f>
        <v>0</v>
      </c>
      <c r="AM94" s="245">
        <f>VLOOKUP($A94,'Country characteristics'!$A:$CQ,93,0)</f>
        <v>1</v>
      </c>
      <c r="AN94" s="245">
        <f>VLOOKUP($A94,'Country characteristics'!$A:$CQ,89,0)</f>
        <v>0</v>
      </c>
      <c r="AO94" s="245">
        <f>VLOOKUP($A94,'Country characteristics'!$A:$CQ,90,0)</f>
        <v>0</v>
      </c>
      <c r="AP94" s="245">
        <f>VLOOKUP($A94,'Country characteristics'!$A:$CQ,94,0)</f>
        <v>0</v>
      </c>
      <c r="AQ94" s="245">
        <f>VLOOKUP($A94,'Country characteristics'!$A:$CQ,95,0)</f>
        <v>0</v>
      </c>
      <c r="AR94" s="245">
        <f>VLOOKUP($A94,'Country characteristics'!$A:$CR,96,0)</f>
        <v>0</v>
      </c>
    </row>
    <row r="95" spans="1:44">
      <c r="A95" s="140" t="str">
        <f>VLOOKUP(D95,'Country characteristics'!AK:BP,31,0)</f>
        <v>Spain</v>
      </c>
      <c r="B95" s="161" t="s">
        <v>207</v>
      </c>
      <c r="C95" s="161" t="s">
        <v>208</v>
      </c>
      <c r="D95" s="141">
        <v>52</v>
      </c>
      <c r="E95" s="142">
        <f>VLOOKUP(A95,'Country characteristics'!A:BM,38,0)</f>
        <v>213.88510131835938</v>
      </c>
      <c r="F95" s="143">
        <f>VLOOKUP(A95,'Country characteristics'!A:BM,39,0)</f>
        <v>6.7448997870087624E-3</v>
      </c>
      <c r="G95" s="142">
        <f>VLOOKUP(A95,'Country characteristics'!A:BM,40,0)</f>
        <v>47.700000762939453</v>
      </c>
      <c r="H95" s="143">
        <f>VLOOKUP(A95,'Country characteristics'!A:BM,65,0)</f>
        <v>7.6537998393177986E-3</v>
      </c>
      <c r="I95" s="144">
        <f>VLOOKUP(A95,'FSI2020 Results'!B:L,11,0)</f>
        <v>66</v>
      </c>
      <c r="J95" s="145">
        <f>VLOOKUP(A95,'FSI2020 Results'!B:H,4,0)</f>
        <v>164.29630268519659</v>
      </c>
      <c r="K95" s="146">
        <f>VLOOKUP(A95,'FSI2020 Results'!B:H,5,0)</f>
        <v>4.8250246763077648E-3</v>
      </c>
      <c r="L95" s="145">
        <f>VLOOKUP(A95,'FSI2020 Results'!B:H,6,0)</f>
        <v>43.95</v>
      </c>
      <c r="M95" s="146">
        <f>VLOOKUP(A95,'FSI2020 Results'!B:H,7,0)</f>
        <v>7.2485886708199563E-3</v>
      </c>
      <c r="N95" s="147">
        <f t="shared" si="30"/>
        <v>-14</v>
      </c>
      <c r="O95" s="148">
        <f t="shared" si="31"/>
        <v>-49.588798633162781</v>
      </c>
      <c r="P95" s="149">
        <f t="shared" si="32"/>
        <v>-0.23184783945914889</v>
      </c>
      <c r="Q95" s="150">
        <f t="shared" si="33"/>
        <v>-1.9198751107009976E-3</v>
      </c>
      <c r="R95" s="149">
        <f t="shared" si="34"/>
        <v>-0.28464101340672798</v>
      </c>
      <c r="S95" s="150">
        <f t="shared" si="35"/>
        <v>-3.7500007629394503</v>
      </c>
      <c r="T95" s="149">
        <f t="shared" si="36"/>
        <v>-7.8616366938363158E-2</v>
      </c>
      <c r="U95" s="150">
        <f t="shared" si="37"/>
        <v>-4.0521116849784235E-4</v>
      </c>
      <c r="V95" s="149">
        <f t="shared" si="38"/>
        <v>-5.2942483080921532E-2</v>
      </c>
      <c r="W95" s="151">
        <f t="shared" si="39"/>
        <v>52</v>
      </c>
      <c r="X95" s="152">
        <f t="shared" si="40"/>
        <v>210.04207979606068</v>
      </c>
      <c r="Y95" s="151">
        <f t="shared" si="41"/>
        <v>56</v>
      </c>
      <c r="Z95" s="153">
        <f t="shared" si="42"/>
        <v>167.30246444732072</v>
      </c>
      <c r="AA95" s="154">
        <v>-11</v>
      </c>
      <c r="AB95" s="155">
        <f t="shared" si="43"/>
        <v>-14</v>
      </c>
      <c r="AC95" s="155">
        <f t="shared" si="44"/>
        <v>-10</v>
      </c>
      <c r="AD95" s="156">
        <v>-49.588762884025016</v>
      </c>
      <c r="AE95" s="156">
        <v>-45.745767032227008</v>
      </c>
      <c r="AF95" s="156">
        <v>-3.0060168923978381</v>
      </c>
      <c r="AH95" s="245" t="str">
        <f>VLOOKUP($A95,'Country characteristics'!$A:$CQ,28,0)</f>
        <v>Europe &amp; Central Asia</v>
      </c>
      <c r="AI95" s="245" t="str">
        <f>VLOOKUP($A95,'Country characteristics'!$A:$CQ,87,0)</f>
        <v>Europe</v>
      </c>
      <c r="AJ95" s="245">
        <f>VLOOKUP($A95,'Country characteristics'!$A:$CQ,92,0)</f>
        <v>1</v>
      </c>
      <c r="AK95" s="245">
        <f>VLOOKUP($A95,'Country characteristics'!$A:$CQ,91,0)</f>
        <v>1</v>
      </c>
      <c r="AL95" s="245">
        <f>VLOOKUP($A95,'Country characteristics'!$A:$CQ,88,0)</f>
        <v>0</v>
      </c>
      <c r="AM95" s="245">
        <f>VLOOKUP($A95,'Country characteristics'!$A:$CQ,93,0)</f>
        <v>0</v>
      </c>
      <c r="AN95" s="245">
        <f>VLOOKUP($A95,'Country characteristics'!$A:$CQ,89,0)</f>
        <v>0</v>
      </c>
      <c r="AO95" s="245">
        <f>VLOOKUP($A95,'Country characteristics'!$A:$CQ,90,0)</f>
        <v>0</v>
      </c>
      <c r="AP95" s="245">
        <f>VLOOKUP($A95,'Country characteristics'!$A:$CQ,94,0)</f>
        <v>0</v>
      </c>
      <c r="AQ95" s="245">
        <f>VLOOKUP($A95,'Country characteristics'!$A:$CQ,95,0)</f>
        <v>0</v>
      </c>
      <c r="AR95" s="245">
        <f>VLOOKUP($A95,'Country characteristics'!$A:$CR,96,0)</f>
        <v>0</v>
      </c>
    </row>
    <row r="96" spans="1:44">
      <c r="A96" s="140" t="str">
        <f>VLOOKUP(D96,'Country characteristics'!AK:BP,31,0)</f>
        <v>St. Kitts and Nevis</v>
      </c>
      <c r="B96" s="161" t="s">
        <v>213</v>
      </c>
      <c r="C96" s="161" t="s">
        <v>214</v>
      </c>
      <c r="D96" s="141">
        <v>63</v>
      </c>
      <c r="E96" s="142">
        <f>VLOOKUP(A96,'Country characteristics'!A:BM,38,0)</f>
        <v>152.54910278320313</v>
      </c>
      <c r="F96" s="143">
        <f>VLOOKUP(A96,'Country characteristics'!A:BM,39,0)</f>
        <v>4.8107001930475235E-3</v>
      </c>
      <c r="G96" s="142">
        <f>VLOOKUP(A96,'Country characteristics'!A:BM,40,0)</f>
        <v>76.650001525878906</v>
      </c>
      <c r="H96" s="143">
        <f>VLOOKUP(A96,'Country characteristics'!A:BM,65,0)</f>
        <v>3.8900001527508721E-5</v>
      </c>
      <c r="I96" s="144">
        <f>VLOOKUP(A96,'FSI2020 Results'!B:L,11,0)</f>
        <v>68</v>
      </c>
      <c r="J96" s="145">
        <f>VLOOKUP(A96,'FSI2020 Results'!B:H,4,0)</f>
        <v>162.25430247964749</v>
      </c>
      <c r="K96" s="146">
        <f>VLOOKUP(A96,'FSI2020 Results'!B:H,5,0)</f>
        <v>4.7650555764572437E-3</v>
      </c>
      <c r="L96" s="145">
        <f>VLOOKUP(A96,'FSI2020 Results'!B:H,6,0)</f>
        <v>75.174999999999997</v>
      </c>
      <c r="M96" s="146">
        <f>VLOOKUP(A96,'FSI2020 Results'!B:H,7,0)</f>
        <v>5.5709304214562996E-5</v>
      </c>
      <c r="N96" s="147">
        <f t="shared" si="30"/>
        <v>-5</v>
      </c>
      <c r="O96" s="148">
        <f t="shared" si="31"/>
        <v>9.7051996964443674</v>
      </c>
      <c r="P96" s="149">
        <f t="shared" si="32"/>
        <v>6.3620168977571945E-2</v>
      </c>
      <c r="Q96" s="150">
        <f t="shared" si="33"/>
        <v>-4.5644616590279768E-5</v>
      </c>
      <c r="R96" s="149">
        <f t="shared" si="34"/>
        <v>-9.4881440868516131E-3</v>
      </c>
      <c r="S96" s="150">
        <f t="shared" si="35"/>
        <v>-1.4750015258789091</v>
      </c>
      <c r="T96" s="149">
        <f t="shared" si="36"/>
        <v>-1.9243333287878861E-2</v>
      </c>
      <c r="U96" s="150">
        <f t="shared" si="37"/>
        <v>1.6809302687054276E-5</v>
      </c>
      <c r="V96" s="149">
        <f t="shared" si="38"/>
        <v>0.43211573334174092</v>
      </c>
      <c r="W96" s="151">
        <f t="shared" si="39"/>
        <v>62</v>
      </c>
      <c r="X96" s="152">
        <f t="shared" si="40"/>
        <v>171.9936507482461</v>
      </c>
      <c r="Y96" s="151">
        <f t="shared" si="41"/>
        <v>61</v>
      </c>
      <c r="Z96" s="153">
        <f t="shared" si="42"/>
        <v>143.94729773167649</v>
      </c>
      <c r="AA96" s="154">
        <v>-11</v>
      </c>
      <c r="AB96" s="155">
        <f t="shared" si="43"/>
        <v>-6</v>
      </c>
      <c r="AC96" s="155">
        <f t="shared" si="44"/>
        <v>-7</v>
      </c>
      <c r="AD96" s="156">
        <v>9.7052295068253045</v>
      </c>
      <c r="AE96" s="156">
        <v>-9.7393379969040268</v>
      </c>
      <c r="AF96" s="156">
        <v>18.343496472277508</v>
      </c>
      <c r="AH96" s="245" t="str">
        <f>VLOOKUP($A96,'Country characteristics'!$A:$CQ,28,0)</f>
        <v>Latin America &amp; Caribbean</v>
      </c>
      <c r="AI96" s="245" t="str">
        <f>VLOOKUP($A96,'Country characteristics'!$A:$CQ,87,0)</f>
        <v>Latin America and the Caribbean</v>
      </c>
      <c r="AJ96" s="245">
        <f>VLOOKUP($A96,'Country characteristics'!$A:$CQ,92,0)</f>
        <v>0</v>
      </c>
      <c r="AK96" s="245">
        <f>VLOOKUP($A96,'Country characteristics'!$A:$CQ,91,0)</f>
        <v>0</v>
      </c>
      <c r="AL96" s="245">
        <f>VLOOKUP($A96,'Country characteristics'!$A:$CQ,88,0)</f>
        <v>0</v>
      </c>
      <c r="AM96" s="245">
        <f>VLOOKUP($A96,'Country characteristics'!$A:$CQ,93,0)</f>
        <v>0</v>
      </c>
      <c r="AN96" s="245">
        <f>VLOOKUP($A96,'Country characteristics'!$A:$CQ,89,0)</f>
        <v>0</v>
      </c>
      <c r="AO96" s="245">
        <f>VLOOKUP($A96,'Country characteristics'!$A:$CQ,90,0)</f>
        <v>0</v>
      </c>
      <c r="AP96" s="245">
        <f>VLOOKUP($A96,'Country characteristics'!$A:$CQ,94,0)</f>
        <v>0</v>
      </c>
      <c r="AQ96" s="245">
        <f>VLOOKUP($A96,'Country characteristics'!$A:$CQ,95,0)</f>
        <v>1</v>
      </c>
      <c r="AR96" s="245">
        <f>VLOOKUP($A96,'Country characteristics'!$A:$CR,96,0)</f>
        <v>1</v>
      </c>
    </row>
    <row r="97" spans="1:44">
      <c r="A97" s="140" t="str">
        <f>VLOOKUP(D97,'Country characteristics'!AK:BP,31,0)</f>
        <v>St. Lucia</v>
      </c>
      <c r="B97" s="161" t="s">
        <v>405</v>
      </c>
      <c r="C97" s="161" t="s">
        <v>406</v>
      </c>
      <c r="D97" s="141">
        <v>110</v>
      </c>
      <c r="E97" s="142">
        <f>VLOOKUP(A97,'Country characteristics'!A:BM,38,0)</f>
        <v>21.523229598999023</v>
      </c>
      <c r="F97" s="143">
        <f>VLOOKUP(A97,'Country characteristics'!A:BM,39,0)</f>
        <v>6.7869998747482896E-4</v>
      </c>
      <c r="G97" s="142">
        <f>VLOOKUP(A97,'Country characteristics'!A:BM,40,0)</f>
        <v>78.275001525878906</v>
      </c>
      <c r="H97" s="143">
        <f>VLOOKUP(A97,'Country characteristics'!A:BM,65,0)</f>
        <v>9.0400000374302181E-8</v>
      </c>
      <c r="I97" s="144">
        <f>VLOOKUP(A97,'FSI2020 Results'!B:L,11,0)</f>
        <v>132</v>
      </c>
      <c r="J97" s="145">
        <f>VLOOKUP(A97,'FSI2020 Results'!B:H,4,0)</f>
        <v>12.252161257483133</v>
      </c>
      <c r="K97" s="146">
        <f>VLOOKUP(A97,'FSI2020 Results'!B:H,5,0)</f>
        <v>3.5981929866511016E-4</v>
      </c>
      <c r="L97" s="145">
        <f>VLOOKUP(A97,'FSI2020 Results'!B:H,6,0)</f>
        <v>71.025000000000006</v>
      </c>
      <c r="M97" s="146">
        <f>VLOOKUP(A97,'FSI2020 Results'!B:H,7,0)</f>
        <v>3.9988667324399932E-8</v>
      </c>
      <c r="N97" s="147">
        <f t="shared" si="30"/>
        <v>-22</v>
      </c>
      <c r="O97" s="148">
        <f t="shared" si="31"/>
        <v>-9.2710683415158908</v>
      </c>
      <c r="P97" s="149">
        <f t="shared" si="32"/>
        <v>-0.43074708183882671</v>
      </c>
      <c r="Q97" s="150">
        <f t="shared" si="33"/>
        <v>-3.188806888097188E-4</v>
      </c>
      <c r="R97" s="149">
        <f t="shared" si="34"/>
        <v>-0.46984042241719526</v>
      </c>
      <c r="S97" s="150">
        <f t="shared" si="35"/>
        <v>-7.2500015258789006</v>
      </c>
      <c r="T97" s="149">
        <f t="shared" si="36"/>
        <v>-9.2622183130612101E-2</v>
      </c>
      <c r="U97" s="150">
        <f t="shared" si="37"/>
        <v>-5.0411333049902249E-8</v>
      </c>
      <c r="V97" s="149">
        <f t="shared" si="38"/>
        <v>-0.55764748718112367</v>
      </c>
      <c r="W97" s="151">
        <f t="shared" si="39"/>
        <v>111</v>
      </c>
      <c r="X97" s="152">
        <f t="shared" si="40"/>
        <v>16.400165520774152</v>
      </c>
      <c r="Y97" s="151">
        <f t="shared" si="41"/>
        <v>111</v>
      </c>
      <c r="Z97" s="153">
        <f t="shared" si="42"/>
        <v>16.080141692426686</v>
      </c>
      <c r="AA97" s="154">
        <v>-21</v>
      </c>
      <c r="AB97" s="155">
        <f t="shared" si="43"/>
        <v>-21</v>
      </c>
      <c r="AC97" s="155">
        <f t="shared" si="44"/>
        <v>-21</v>
      </c>
      <c r="AD97" s="156">
        <v>-9.2710651277534168</v>
      </c>
      <c r="AE97" s="156">
        <v>-4.1480033041799622</v>
      </c>
      <c r="AF97" s="156">
        <v>-3.8273140100791636</v>
      </c>
      <c r="AH97" s="245" t="str">
        <f>VLOOKUP($A97,'Country characteristics'!$A:$CQ,28,0)</f>
        <v>Latin America &amp; Caribbean</v>
      </c>
      <c r="AI97" s="245" t="str">
        <f>VLOOKUP($A97,'Country characteristics'!$A:$CQ,87,0)</f>
        <v>Latin America and the Caribbean</v>
      </c>
      <c r="AJ97" s="245">
        <f>VLOOKUP($A97,'Country characteristics'!$A:$CQ,92,0)</f>
        <v>0</v>
      </c>
      <c r="AK97" s="245">
        <f>VLOOKUP($A97,'Country characteristics'!$A:$CQ,91,0)</f>
        <v>0</v>
      </c>
      <c r="AL97" s="245">
        <f>VLOOKUP($A97,'Country characteristics'!$A:$CQ,88,0)</f>
        <v>0</v>
      </c>
      <c r="AM97" s="245">
        <f>VLOOKUP($A97,'Country characteristics'!$A:$CQ,93,0)</f>
        <v>0</v>
      </c>
      <c r="AN97" s="245">
        <f>VLOOKUP($A97,'Country characteristics'!$A:$CQ,89,0)</f>
        <v>0</v>
      </c>
      <c r="AO97" s="245">
        <f>VLOOKUP($A97,'Country characteristics'!$A:$CQ,90,0)</f>
        <v>0</v>
      </c>
      <c r="AP97" s="245">
        <f>VLOOKUP($A97,'Country characteristics'!$A:$CQ,94,0)</f>
        <v>0</v>
      </c>
      <c r="AQ97" s="245">
        <f>VLOOKUP($A97,'Country characteristics'!$A:$CQ,95,0)</f>
        <v>1</v>
      </c>
      <c r="AR97" s="245">
        <f>VLOOKUP($A97,'Country characteristics'!$A:$CR,96,0)</f>
        <v>1</v>
      </c>
    </row>
    <row r="98" spans="1:44">
      <c r="A98" s="140" t="str">
        <f>VLOOKUP(D98,'Country characteristics'!AK:BP,31,0)</f>
        <v>St. Vincent and the Grenadines</v>
      </c>
      <c r="B98" s="161" t="s">
        <v>351</v>
      </c>
      <c r="C98" s="161" t="s">
        <v>352</v>
      </c>
      <c r="D98" s="141">
        <v>111</v>
      </c>
      <c r="E98" s="142">
        <f>VLOOKUP(A98,'Country characteristics'!A:BM,38,0)</f>
        <v>21.375370025634766</v>
      </c>
      <c r="F98" s="143">
        <f>VLOOKUP(A98,'Country characteristics'!A:BM,39,0)</f>
        <v>6.7410001065582037E-4</v>
      </c>
      <c r="G98" s="142">
        <f>VLOOKUP(A98,'Country characteristics'!A:BM,40,0)</f>
        <v>69.949996948242188</v>
      </c>
      <c r="H98" s="143">
        <f>VLOOKUP(A98,'Country characteristics'!A:BM,65,0)</f>
        <v>2.4400000597779581E-7</v>
      </c>
      <c r="I98" s="144">
        <f>VLOOKUP(A98,'FSI2020 Results'!B:L,11,0)</f>
        <v>114</v>
      </c>
      <c r="J98" s="145">
        <f>VLOOKUP(A98,'FSI2020 Results'!B:H,4,0)</f>
        <v>57.722709255812568</v>
      </c>
      <c r="K98" s="146">
        <f>VLOOKUP(A98,'FSI2020 Results'!B:H,5,0)</f>
        <v>1.695190287247583E-3</v>
      </c>
      <c r="L98" s="145">
        <f>VLOOKUP(A98,'FSI2020 Results'!B:H,6,0)</f>
        <v>65.650000000000006</v>
      </c>
      <c r="M98" s="146">
        <f>VLOOKUP(A98,'FSI2020 Results'!B:H,7,0)</f>
        <v>8.490388180079699E-6</v>
      </c>
      <c r="N98" s="147">
        <f t="shared" si="30"/>
        <v>-3</v>
      </c>
      <c r="O98" s="148">
        <f t="shared" si="31"/>
        <v>36.347339230177802</v>
      </c>
      <c r="P98" s="149">
        <f t="shared" si="32"/>
        <v>1.7004308784637483</v>
      </c>
      <c r="Q98" s="150">
        <f t="shared" si="33"/>
        <v>1.0210902765917626E-3</v>
      </c>
      <c r="R98" s="149">
        <f t="shared" si="34"/>
        <v>1.5147459730765491</v>
      </c>
      <c r="S98" s="150">
        <f t="shared" si="35"/>
        <v>-4.2999969482421818</v>
      </c>
      <c r="T98" s="149">
        <f t="shared" si="36"/>
        <v>-6.1472439397300627E-2</v>
      </c>
      <c r="U98" s="150">
        <f t="shared" si="37"/>
        <v>8.2463881741019032E-6</v>
      </c>
      <c r="V98" s="149">
        <f t="shared" si="38"/>
        <v>33.796672016689747</v>
      </c>
      <c r="W98" s="151">
        <f t="shared" si="39"/>
        <v>97</v>
      </c>
      <c r="X98" s="152">
        <f t="shared" si="40"/>
        <v>69.824143188387666</v>
      </c>
      <c r="Y98" s="151">
        <f t="shared" si="41"/>
        <v>110</v>
      </c>
      <c r="Z98" s="153">
        <f t="shared" si="42"/>
        <v>17.680754893137689</v>
      </c>
      <c r="AA98" s="154">
        <v>-21</v>
      </c>
      <c r="AB98" s="155">
        <f t="shared" si="43"/>
        <v>-17</v>
      </c>
      <c r="AC98" s="155">
        <f t="shared" si="44"/>
        <v>-4</v>
      </c>
      <c r="AD98" s="156">
        <v>36.347341078911015</v>
      </c>
      <c r="AE98" s="156">
        <v>-12.101443071361182</v>
      </c>
      <c r="AF98" s="156">
        <v>40.051973251307061</v>
      </c>
      <c r="AH98" s="245" t="str">
        <f>VLOOKUP($A98,'Country characteristics'!$A:$CQ,28,0)</f>
        <v>Latin America &amp; Caribbean</v>
      </c>
      <c r="AI98" s="245" t="str">
        <f>VLOOKUP($A98,'Country characteristics'!$A:$CQ,87,0)</f>
        <v>Latin America and the Caribbean</v>
      </c>
      <c r="AJ98" s="245">
        <f>VLOOKUP($A98,'Country characteristics'!$A:$CQ,92,0)</f>
        <v>0</v>
      </c>
      <c r="AK98" s="245">
        <f>VLOOKUP($A98,'Country characteristics'!$A:$CQ,91,0)</f>
        <v>0</v>
      </c>
      <c r="AL98" s="245">
        <f>VLOOKUP($A98,'Country characteristics'!$A:$CQ,88,0)</f>
        <v>0</v>
      </c>
      <c r="AM98" s="245">
        <f>VLOOKUP($A98,'Country characteristics'!$A:$CQ,93,0)</f>
        <v>0</v>
      </c>
      <c r="AN98" s="245">
        <f>VLOOKUP($A98,'Country characteristics'!$A:$CQ,89,0)</f>
        <v>0</v>
      </c>
      <c r="AO98" s="245">
        <f>VLOOKUP($A98,'Country characteristics'!$A:$CQ,90,0)</f>
        <v>0</v>
      </c>
      <c r="AP98" s="245">
        <f>VLOOKUP($A98,'Country characteristics'!$A:$CQ,94,0)</f>
        <v>0</v>
      </c>
      <c r="AQ98" s="245">
        <f>VLOOKUP($A98,'Country characteristics'!$A:$CQ,95,0)</f>
        <v>1</v>
      </c>
      <c r="AR98" s="245">
        <f>VLOOKUP($A98,'Country characteristics'!$A:$CR,96,0)</f>
        <v>1</v>
      </c>
    </row>
    <row r="99" spans="1:44">
      <c r="A99" s="140" t="str">
        <f>VLOOKUP(D99,'Country characteristics'!AK:BP,31,0)</f>
        <v>Sweden</v>
      </c>
      <c r="B99" s="161" t="s">
        <v>201</v>
      </c>
      <c r="C99" s="161" t="s">
        <v>202</v>
      </c>
      <c r="D99" s="141">
        <v>54</v>
      </c>
      <c r="E99" s="142">
        <f>VLOOKUP(A99,'Country characteristics'!A:BM,38,0)</f>
        <v>203.54530334472656</v>
      </c>
      <c r="F99" s="143">
        <f>VLOOKUP(A99,'Country characteristics'!A:BM,39,0)</f>
        <v>6.4187999814748764E-3</v>
      </c>
      <c r="G99" s="142">
        <f>VLOOKUP(A99,'Country characteristics'!A:BM,40,0)</f>
        <v>45.474998474121094</v>
      </c>
      <c r="H99" s="143">
        <f>VLOOKUP(A99,'Country characteristics'!A:BM,65,0)</f>
        <v>1.0139799676835537E-2</v>
      </c>
      <c r="I99" s="144">
        <f>VLOOKUP(A99,'FSI2020 Results'!B:L,11,0)</f>
        <v>64</v>
      </c>
      <c r="J99" s="145">
        <f>VLOOKUP(A99,'FSI2020 Results'!B:H,4,0)</f>
        <v>182.86465778893088</v>
      </c>
      <c r="K99" s="146">
        <f>VLOOKUP(A99,'FSI2020 Results'!B:H,5,0)</f>
        <v>5.3703368355571988E-3</v>
      </c>
      <c r="L99" s="145">
        <f>VLOOKUP(A99,'FSI2020 Results'!B:H,6,0)</f>
        <v>45.65</v>
      </c>
      <c r="M99" s="146">
        <f>VLOOKUP(A99,'FSI2020 Results'!B:H,7,0)</f>
        <v>7.1026807731609156E-3</v>
      </c>
      <c r="N99" s="147">
        <f t="shared" ref="N99:N114" si="45">D99-I99</f>
        <v>-10</v>
      </c>
      <c r="O99" s="148">
        <f t="shared" ref="O99:O114" si="46">IF($A99="","",J99-E99)</f>
        <v>-20.680645555795678</v>
      </c>
      <c r="P99" s="149">
        <f t="shared" ref="P99:P114" si="47">IF($A99="","",J99/E99-1)</f>
        <v>-0.10160217512251168</v>
      </c>
      <c r="Q99" s="150">
        <f t="shared" ref="Q99:Q114" si="48">IF($A99="","",K99-F99)</f>
        <v>-1.0484631459176776E-3</v>
      </c>
      <c r="R99" s="149">
        <f t="shared" ref="R99:R114" si="49">IF($A99="","",K99/F99-1)</f>
        <v>-0.1633425482868478</v>
      </c>
      <c r="S99" s="150">
        <f t="shared" ref="S99:S114" si="50">IF($A99="","",L99-G99)</f>
        <v>0.17500152587890483</v>
      </c>
      <c r="T99" s="149">
        <f t="shared" ref="T99:T114" si="51">IF($A99="","",L99/G99-1)</f>
        <v>3.8483019626376347E-3</v>
      </c>
      <c r="U99" s="150">
        <f t="shared" ref="U99:U114" si="52">IF($A99="","",M99-H99)</f>
        <v>-3.0371189036746214E-3</v>
      </c>
      <c r="V99" s="149">
        <f t="shared" ref="V99:V114" si="53">IF($A99="","",M99/H99-1)</f>
        <v>-0.29952454688162589</v>
      </c>
      <c r="W99" s="151">
        <f t="shared" ref="W99:W114" si="54">RANK(X99,$X$3:$X$114)</f>
        <v>59</v>
      </c>
      <c r="X99" s="152">
        <f t="shared" ref="X99:X114" si="55">(G99^3)*(M99^(1/3))/100</f>
        <v>180.76964763211552</v>
      </c>
      <c r="Y99" s="151">
        <f t="shared" ref="Y99:Y114" si="56">RANK(Z99,$Z$3:$Z$114)</f>
        <v>51</v>
      </c>
      <c r="Z99" s="153">
        <f t="shared" ref="Z99:Z114" si="57">(L99^3)*(H99^(1/3))/100</f>
        <v>205.90432576785389</v>
      </c>
      <c r="AA99" s="154">
        <v>-11</v>
      </c>
      <c r="AB99" s="155">
        <f t="shared" ref="AB99:AB114" si="58">W99-I99</f>
        <v>-5</v>
      </c>
      <c r="AC99" s="155">
        <f t="shared" ref="AC99:AC114" si="59">Y99-I99</f>
        <v>-13</v>
      </c>
      <c r="AD99" s="156">
        <v>-22.775597118281041</v>
      </c>
      <c r="AE99" s="156">
        <v>0</v>
      </c>
      <c r="AF99" s="156">
        <v>-22.775597118281155</v>
      </c>
      <c r="AH99" s="245" t="str">
        <f>VLOOKUP($A99,'Country characteristics'!$A:$CQ,28,0)</f>
        <v>Europe &amp; Central Asia</v>
      </c>
      <c r="AI99" s="245" t="str">
        <f>VLOOKUP($A99,'Country characteristics'!$A:$CQ,87,0)</f>
        <v>Europe</v>
      </c>
      <c r="AJ99" s="245">
        <f>VLOOKUP($A99,'Country characteristics'!$A:$CQ,92,0)</f>
        <v>1</v>
      </c>
      <c r="AK99" s="245">
        <f>VLOOKUP($A99,'Country characteristics'!$A:$CQ,91,0)</f>
        <v>1</v>
      </c>
      <c r="AL99" s="245">
        <f>VLOOKUP($A99,'Country characteristics'!$A:$CQ,88,0)</f>
        <v>0</v>
      </c>
      <c r="AM99" s="245">
        <f>VLOOKUP($A99,'Country characteristics'!$A:$CQ,93,0)</f>
        <v>0</v>
      </c>
      <c r="AN99" s="245">
        <f>VLOOKUP($A99,'Country characteristics'!$A:$CQ,89,0)</f>
        <v>0</v>
      </c>
      <c r="AO99" s="245">
        <f>VLOOKUP($A99,'Country characteristics'!$A:$CQ,90,0)</f>
        <v>0</v>
      </c>
      <c r="AP99" s="245">
        <f>VLOOKUP($A99,'Country characteristics'!$A:$CQ,94,0)</f>
        <v>0</v>
      </c>
      <c r="AQ99" s="245">
        <f>VLOOKUP($A99,'Country characteristics'!$A:$CQ,95,0)</f>
        <v>0</v>
      </c>
      <c r="AR99" s="245">
        <f>VLOOKUP($A99,'Country characteristics'!$A:$CR,96,0)</f>
        <v>0</v>
      </c>
    </row>
    <row r="100" spans="1:44">
      <c r="A100" s="140" t="str">
        <f>VLOOKUP(D100,'Country characteristics'!AK:BP,31,0)</f>
        <v>Switzerland</v>
      </c>
      <c r="B100" s="161" t="s">
        <v>18</v>
      </c>
      <c r="C100" s="161" t="s">
        <v>19</v>
      </c>
      <c r="D100" s="141">
        <v>1</v>
      </c>
      <c r="E100" s="142">
        <f>VLOOKUP(A100,'Country characteristics'!A:BM,38,0)</f>
        <v>1589.573974609375</v>
      </c>
      <c r="F100" s="143">
        <f>VLOOKUP(A100,'Country characteristics'!A:BM,39,0)</f>
        <v>5.012739822268486E-2</v>
      </c>
      <c r="G100" s="142">
        <f>VLOOKUP(A100,'Country characteristics'!A:BM,40,0)</f>
        <v>76.449996948242188</v>
      </c>
      <c r="H100" s="143">
        <f>VLOOKUP(A100,'Country characteristics'!A:BM,65,0)</f>
        <v>4.5024100691080093E-2</v>
      </c>
      <c r="I100" s="144">
        <f>VLOOKUP(A100,'FSI2020 Results'!B:L,11,0)</f>
        <v>3</v>
      </c>
      <c r="J100" s="145">
        <f>VLOOKUP(A100,'FSI2020 Results'!B:H,4,0)</f>
        <v>1402.1043408204205</v>
      </c>
      <c r="K100" s="146">
        <f>VLOOKUP(A100,'FSI2020 Results'!B:H,5,0)</f>
        <v>4.1176751592391841E-2</v>
      </c>
      <c r="L100" s="145">
        <f>VLOOKUP(A100,'FSI2020 Results'!B:H,6,0)</f>
        <v>74.05</v>
      </c>
      <c r="M100" s="146">
        <f>VLOOKUP(A100,'FSI2020 Results'!B:H,7,0)</f>
        <v>4.1173277169114612E-2</v>
      </c>
      <c r="N100" s="147">
        <f t="shared" si="45"/>
        <v>-2</v>
      </c>
      <c r="O100" s="148">
        <f t="shared" si="46"/>
        <v>-187.46963378895452</v>
      </c>
      <c r="P100" s="149">
        <f t="shared" si="47"/>
        <v>-0.11793703016245194</v>
      </c>
      <c r="Q100" s="150">
        <f t="shared" si="48"/>
        <v>-8.9506466302930188E-3</v>
      </c>
      <c r="R100" s="149">
        <f t="shared" si="49"/>
        <v>-0.17855797323712796</v>
      </c>
      <c r="S100" s="150">
        <f t="shared" si="50"/>
        <v>-2.3999969482421903</v>
      </c>
      <c r="T100" s="149">
        <f t="shared" si="51"/>
        <v>-3.1393028699098879E-2</v>
      </c>
      <c r="U100" s="150">
        <f t="shared" si="52"/>
        <v>-3.850823521965481E-3</v>
      </c>
      <c r="V100" s="149">
        <f t="shared" si="53"/>
        <v>-8.5528049708017417E-2</v>
      </c>
      <c r="W100" s="151">
        <f t="shared" si="54"/>
        <v>1</v>
      </c>
      <c r="X100" s="152">
        <f t="shared" si="55"/>
        <v>1542.8992307783783</v>
      </c>
      <c r="Y100" s="151">
        <f t="shared" si="56"/>
        <v>3</v>
      </c>
      <c r="Z100" s="153">
        <f t="shared" si="57"/>
        <v>1444.5199280142094</v>
      </c>
      <c r="AA100" s="154">
        <v>0</v>
      </c>
      <c r="AB100" s="155">
        <f t="shared" si="58"/>
        <v>-2</v>
      </c>
      <c r="AC100" s="155">
        <f t="shared" si="59"/>
        <v>0</v>
      </c>
      <c r="AD100" s="156">
        <v>-187.46954749860106</v>
      </c>
      <c r="AE100" s="156">
        <v>-140.79507472776072</v>
      </c>
      <c r="AF100" s="156">
        <v>-42.415260656664259</v>
      </c>
      <c r="AG100" s="121" t="s">
        <v>841</v>
      </c>
      <c r="AH100" s="245" t="str">
        <f>VLOOKUP($A100,'Country characteristics'!$A:$CQ,28,0)</f>
        <v>Europe &amp; Central Asia</v>
      </c>
      <c r="AI100" s="245" t="str">
        <f>VLOOKUP($A100,'Country characteristics'!$A:$CQ,87,0)</f>
        <v>Europe</v>
      </c>
      <c r="AJ100" s="245">
        <f>VLOOKUP($A100,'Country characteristics'!$A:$CQ,92,0)</f>
        <v>1</v>
      </c>
      <c r="AK100" s="245">
        <f>VLOOKUP($A100,'Country characteristics'!$A:$CQ,91,0)</f>
        <v>0</v>
      </c>
      <c r="AL100" s="245">
        <f>VLOOKUP($A100,'Country characteristics'!$A:$CQ,88,0)</f>
        <v>0</v>
      </c>
      <c r="AM100" s="245">
        <f>VLOOKUP($A100,'Country characteristics'!$A:$CQ,93,0)</f>
        <v>0</v>
      </c>
      <c r="AN100" s="245">
        <f>VLOOKUP($A100,'Country characteristics'!$A:$CQ,89,0)</f>
        <v>0</v>
      </c>
      <c r="AO100" s="245">
        <f>VLOOKUP($A100,'Country characteristics'!$A:$CQ,90,0)</f>
        <v>0</v>
      </c>
      <c r="AP100" s="245">
        <f>VLOOKUP($A100,'Country characteristics'!$A:$CQ,94,0)</f>
        <v>0</v>
      </c>
      <c r="AQ100" s="245">
        <f>VLOOKUP($A100,'Country characteristics'!$A:$CQ,95,0)</f>
        <v>0</v>
      </c>
      <c r="AR100" s="245">
        <f>VLOOKUP($A100,'Country characteristics'!$A:$CR,96,0)</f>
        <v>0</v>
      </c>
    </row>
    <row r="101" spans="1:44">
      <c r="A101" s="140" t="str">
        <f>VLOOKUP(D101,'Country characteristics'!AK:BP,31,0)</f>
        <v>Taiwan</v>
      </c>
      <c r="B101" s="161" t="s">
        <v>48</v>
      </c>
      <c r="C101" s="161" t="s">
        <v>49</v>
      </c>
      <c r="D101" s="141">
        <v>8</v>
      </c>
      <c r="E101" s="142">
        <f>VLOOKUP(A101,'Country characteristics'!A:BM,38,0)</f>
        <v>743.37921142578125</v>
      </c>
      <c r="F101" s="143">
        <f>VLOOKUP(A101,'Country characteristics'!A:BM,39,0)</f>
        <v>2.3442599922418594E-2</v>
      </c>
      <c r="G101" s="142">
        <f>VLOOKUP(A101,'Country characteristics'!A:BM,40,0)</f>
        <v>75.75</v>
      </c>
      <c r="H101" s="143">
        <f>VLOOKUP(A101,'Country characteristics'!A:BM,65,0)</f>
        <v>5.0025000236928463E-3</v>
      </c>
      <c r="I101" s="144">
        <f>VLOOKUP(A101,'FSI2020 Results'!B:L,11,0)</f>
        <v>13</v>
      </c>
      <c r="J101" s="145">
        <f>VLOOKUP(A101,'FSI2020 Results'!B:H,4,0)</f>
        <v>507.57422163834929</v>
      </c>
      <c r="K101" s="146">
        <f>VLOOKUP(A101,'FSI2020 Results'!B:H,5,0)</f>
        <v>1.49063497135131E-2</v>
      </c>
      <c r="L101" s="145">
        <f>VLOOKUP(A101,'FSI2020 Results'!B:H,6,0)</f>
        <v>65.5</v>
      </c>
      <c r="M101" s="146">
        <f>VLOOKUP(A101,'FSI2020 Results'!B:H,7,0)</f>
        <v>5.8928715138963084E-3</v>
      </c>
      <c r="N101" s="147">
        <f t="shared" si="45"/>
        <v>-5</v>
      </c>
      <c r="O101" s="148">
        <f t="shared" si="46"/>
        <v>-235.80498978743196</v>
      </c>
      <c r="P101" s="149">
        <f t="shared" si="47"/>
        <v>-0.3172068658406042</v>
      </c>
      <c r="Q101" s="150">
        <f t="shared" si="48"/>
        <v>-8.536250208905494E-3</v>
      </c>
      <c r="R101" s="149">
        <f t="shared" si="49"/>
        <v>-0.3641341078700967</v>
      </c>
      <c r="S101" s="150">
        <f t="shared" si="50"/>
        <v>-10.25</v>
      </c>
      <c r="T101" s="149">
        <f t="shared" si="51"/>
        <v>-0.13531353135313529</v>
      </c>
      <c r="U101" s="150">
        <f t="shared" si="52"/>
        <v>8.9037149020346207E-4</v>
      </c>
      <c r="V101" s="149">
        <f t="shared" si="53"/>
        <v>0.17798530454502415</v>
      </c>
      <c r="W101" s="151">
        <f t="shared" si="54"/>
        <v>7</v>
      </c>
      <c r="X101" s="152">
        <f t="shared" si="55"/>
        <v>785.09745376531396</v>
      </c>
      <c r="Y101" s="151">
        <f t="shared" si="56"/>
        <v>15</v>
      </c>
      <c r="Z101" s="153">
        <f t="shared" si="57"/>
        <v>480.60276652247524</v>
      </c>
      <c r="AA101" s="154">
        <v>0</v>
      </c>
      <c r="AB101" s="155">
        <f t="shared" si="58"/>
        <v>-6</v>
      </c>
      <c r="AC101" s="155">
        <f t="shared" si="59"/>
        <v>2</v>
      </c>
      <c r="AD101" s="156">
        <v>-235.80494981649701</v>
      </c>
      <c r="AE101" s="156">
        <v>-277.52323212660474</v>
      </c>
      <c r="AF101" s="156">
        <v>26.971332756317508</v>
      </c>
      <c r="AH101" s="245" t="str">
        <f>VLOOKUP($A101,'Country characteristics'!$A:$CQ,28,0)</f>
        <v>East Asia &amp; Pacific</v>
      </c>
      <c r="AI101" s="245" t="str">
        <f>VLOOKUP($A101,'Country characteristics'!$A:$CQ,87,0)</f>
        <v>Asia</v>
      </c>
      <c r="AJ101" s="245">
        <f>VLOOKUP($A101,'Country characteristics'!$A:$CQ,92,0)</f>
        <v>0</v>
      </c>
      <c r="AK101" s="245">
        <f>VLOOKUP($A101,'Country characteristics'!$A:$CQ,91,0)</f>
        <v>0</v>
      </c>
      <c r="AL101" s="245">
        <f>VLOOKUP($A101,'Country characteristics'!$A:$CQ,88,0)</f>
        <v>0</v>
      </c>
      <c r="AM101" s="245">
        <f>VLOOKUP($A101,'Country characteristics'!$A:$CQ,93,0)</f>
        <v>0</v>
      </c>
      <c r="AN101" s="245">
        <f>VLOOKUP($A101,'Country characteristics'!$A:$CQ,89,0)</f>
        <v>0</v>
      </c>
      <c r="AO101" s="245">
        <f>VLOOKUP($A101,'Country characteristics'!$A:$CQ,90,0)</f>
        <v>0</v>
      </c>
      <c r="AP101" s="245">
        <f>VLOOKUP($A101,'Country characteristics'!$A:$CQ,94,0)</f>
        <v>0</v>
      </c>
      <c r="AQ101" s="245">
        <f>VLOOKUP($A101,'Country characteristics'!$A:$CQ,95,0)</f>
        <v>0</v>
      </c>
      <c r="AR101" s="245">
        <f>VLOOKUP($A101,'Country characteristics'!$A:$CR,96,0)</f>
        <v>0</v>
      </c>
    </row>
    <row r="102" spans="1:44">
      <c r="A102" s="140" t="str">
        <f>VLOOKUP(D102,'Country characteristics'!AK:BP,31,0)</f>
        <v>Tanzania</v>
      </c>
      <c r="B102" s="161" t="s">
        <v>303</v>
      </c>
      <c r="C102" s="161" t="s">
        <v>304</v>
      </c>
      <c r="D102" s="141">
        <v>75</v>
      </c>
      <c r="E102" s="142">
        <f>VLOOKUP(A102,'Country characteristics'!A:BM,38,0)</f>
        <v>128.91679382324219</v>
      </c>
      <c r="F102" s="143">
        <f>VLOOKUP(A102,'Country characteristics'!A:BM,39,0)</f>
        <v>4.0653999894857407E-3</v>
      </c>
      <c r="G102" s="142">
        <f>VLOOKUP(A102,'Country characteristics'!A:BM,40,0)</f>
        <v>73.400001525878906</v>
      </c>
      <c r="H102" s="143">
        <f>VLOOKUP(A102,'Country characteristics'!A:BM,65,0)</f>
        <v>3.4600001526996493E-5</v>
      </c>
      <c r="I102" s="144">
        <f>VLOOKUP(A102,'FSI2020 Results'!B:L,11,0)</f>
        <v>98</v>
      </c>
      <c r="J102" s="145">
        <f>VLOOKUP(A102,'FSI2020 Results'!B:H,4,0)</f>
        <v>100.61867687185409</v>
      </c>
      <c r="K102" s="146">
        <f>VLOOKUP(A102,'FSI2020 Results'!B:H,5,0)</f>
        <v>2.9549514558118947E-3</v>
      </c>
      <c r="L102" s="145">
        <f>VLOOKUP(A102,'FSI2020 Results'!B:H,6,0)</f>
        <v>70.775000000000006</v>
      </c>
      <c r="M102" s="146">
        <f>VLOOKUP(A102,'FSI2020 Results'!B:H,7,0)</f>
        <v>2.2862141265065027E-5</v>
      </c>
      <c r="N102" s="147">
        <f t="shared" si="45"/>
        <v>-23</v>
      </c>
      <c r="O102" s="148">
        <f t="shared" si="46"/>
        <v>-28.298116951388096</v>
      </c>
      <c r="P102" s="149">
        <f t="shared" si="47"/>
        <v>-0.21950683159393214</v>
      </c>
      <c r="Q102" s="150">
        <f t="shared" si="48"/>
        <v>-1.110448533673846E-3</v>
      </c>
      <c r="R102" s="149">
        <f t="shared" si="49"/>
        <v>-0.27314619386672301</v>
      </c>
      <c r="S102" s="150">
        <f t="shared" si="50"/>
        <v>-2.6250015258789006</v>
      </c>
      <c r="T102" s="149">
        <f t="shared" si="51"/>
        <v>-3.5762962824372635E-2</v>
      </c>
      <c r="U102" s="150">
        <f t="shared" si="52"/>
        <v>-1.1737860261931467E-5</v>
      </c>
      <c r="V102" s="149">
        <f t="shared" si="53"/>
        <v>-0.33924450126896832</v>
      </c>
      <c r="W102" s="151">
        <f t="shared" si="54"/>
        <v>85</v>
      </c>
      <c r="X102" s="152">
        <f t="shared" si="55"/>
        <v>112.23470639961243</v>
      </c>
      <c r="Y102" s="151">
        <f t="shared" si="56"/>
        <v>72</v>
      </c>
      <c r="Z102" s="153">
        <f t="shared" si="57"/>
        <v>115.52208183610387</v>
      </c>
      <c r="AA102" s="154">
        <v>-15</v>
      </c>
      <c r="AB102" s="155">
        <f t="shared" si="58"/>
        <v>-13</v>
      </c>
      <c r="AC102" s="155">
        <f t="shared" si="59"/>
        <v>-26</v>
      </c>
      <c r="AD102" s="156">
        <v>-28.298099455969748</v>
      </c>
      <c r="AE102" s="156">
        <v>-11.61602252815625</v>
      </c>
      <c r="AF102" s="156">
        <v>-14.95552192792438</v>
      </c>
      <c r="AH102" s="245" t="str">
        <f>VLOOKUP($A102,'Country characteristics'!$A:$CQ,28,0)</f>
        <v>Sub-Saharan Africa</v>
      </c>
      <c r="AI102" s="245" t="str">
        <f>VLOOKUP($A102,'Country characteristics'!$A:$CQ,87,0)</f>
        <v>Africa</v>
      </c>
      <c r="AJ102" s="245">
        <f>VLOOKUP($A102,'Country characteristics'!$A:$CQ,92,0)</f>
        <v>0</v>
      </c>
      <c r="AK102" s="245">
        <f>VLOOKUP($A102,'Country characteristics'!$A:$CQ,91,0)</f>
        <v>0</v>
      </c>
      <c r="AL102" s="245">
        <f>VLOOKUP($A102,'Country characteristics'!$A:$CQ,88,0)</f>
        <v>0</v>
      </c>
      <c r="AM102" s="245">
        <f>VLOOKUP($A102,'Country characteristics'!$A:$CQ,93,0)</f>
        <v>0</v>
      </c>
      <c r="AN102" s="245">
        <f>VLOOKUP($A102,'Country characteristics'!$A:$CQ,89,0)</f>
        <v>0</v>
      </c>
      <c r="AO102" s="245">
        <f>VLOOKUP($A102,'Country characteristics'!$A:$CQ,90,0)</f>
        <v>1</v>
      </c>
      <c r="AP102" s="245">
        <f>VLOOKUP($A102,'Country characteristics'!$A:$CQ,94,0)</f>
        <v>0</v>
      </c>
      <c r="AQ102" s="245">
        <f>VLOOKUP($A102,'Country characteristics'!$A:$CQ,95,0)</f>
        <v>0</v>
      </c>
      <c r="AR102" s="245">
        <f>VLOOKUP($A102,'Country characteristics'!$A:$CR,96,0)</f>
        <v>0</v>
      </c>
    </row>
    <row r="103" spans="1:44">
      <c r="A103" s="140" t="str">
        <f>VLOOKUP(D103,'Country characteristics'!AK:BP,31,0)</f>
        <v>Thailand</v>
      </c>
      <c r="B103" s="161" t="s">
        <v>60</v>
      </c>
      <c r="C103" s="161" t="s">
        <v>61</v>
      </c>
      <c r="D103" s="141">
        <v>15</v>
      </c>
      <c r="E103" s="142">
        <f>VLOOKUP(A103,'Country characteristics'!A:BM,38,0)</f>
        <v>550.59869384765625</v>
      </c>
      <c r="F103" s="143">
        <f>VLOOKUP(A103,'Country characteristics'!A:BM,39,0)</f>
        <v>1.7363199964165688E-2</v>
      </c>
      <c r="G103" s="142">
        <f>VLOOKUP(A103,'Country characteristics'!A:BM,40,0)</f>
        <v>79.875</v>
      </c>
      <c r="H103" s="143">
        <f>VLOOKUP(A103,'Country characteristics'!A:BM,65,0)</f>
        <v>1.2613000581040978E-3</v>
      </c>
      <c r="I103" s="144">
        <f>VLOOKUP(A103,'FSI2020 Results'!B:L,11,0)</f>
        <v>17</v>
      </c>
      <c r="J103" s="145">
        <f>VLOOKUP(A103,'FSI2020 Results'!B:H,4,0)</f>
        <v>448.85821852122143</v>
      </c>
      <c r="K103" s="146">
        <f>VLOOKUP(A103,'FSI2020 Results'!B:H,5,0)</f>
        <v>1.3181988548325226E-2</v>
      </c>
      <c r="L103" s="145">
        <f>VLOOKUP(A103,'FSI2020 Results'!B:H,6,0)</f>
        <v>73.25</v>
      </c>
      <c r="M103" s="146">
        <f>VLOOKUP(A103,'FSI2020 Results'!B:H,7,0)</f>
        <v>1.4895630240523352E-3</v>
      </c>
      <c r="N103" s="147">
        <f t="shared" si="45"/>
        <v>-2</v>
      </c>
      <c r="O103" s="148">
        <f t="shared" si="46"/>
        <v>-101.74047532643482</v>
      </c>
      <c r="P103" s="149">
        <f t="shared" si="47"/>
        <v>-0.18478154137173664</v>
      </c>
      <c r="Q103" s="150">
        <f t="shared" si="48"/>
        <v>-4.1812114158404617E-3</v>
      </c>
      <c r="R103" s="149">
        <f t="shared" si="49"/>
        <v>-0.24080880393416415</v>
      </c>
      <c r="S103" s="150">
        <f t="shared" si="50"/>
        <v>-6.625</v>
      </c>
      <c r="T103" s="149">
        <f t="shared" si="51"/>
        <v>-8.2942097026604045E-2</v>
      </c>
      <c r="U103" s="150">
        <f t="shared" si="52"/>
        <v>2.2826296594823732E-4</v>
      </c>
      <c r="V103" s="149">
        <f t="shared" si="53"/>
        <v>0.18097435616656288</v>
      </c>
      <c r="W103" s="151">
        <f t="shared" si="54"/>
        <v>13</v>
      </c>
      <c r="X103" s="152">
        <f t="shared" si="55"/>
        <v>581.99453672084428</v>
      </c>
      <c r="Y103" s="151">
        <f t="shared" si="56"/>
        <v>20</v>
      </c>
      <c r="Z103" s="153">
        <f t="shared" si="57"/>
        <v>424.64794393856647</v>
      </c>
      <c r="AA103" s="154">
        <v>0</v>
      </c>
      <c r="AB103" s="155">
        <f t="shared" si="58"/>
        <v>-4</v>
      </c>
      <c r="AC103" s="155">
        <f t="shared" si="59"/>
        <v>3</v>
      </c>
      <c r="AD103" s="156">
        <v>-101.74046858263148</v>
      </c>
      <c r="AE103" s="156">
        <v>-133.1363181994501</v>
      </c>
      <c r="AF103" s="156">
        <v>24.213775626427889</v>
      </c>
      <c r="AH103" s="245" t="str">
        <f>VLOOKUP($A103,'Country characteristics'!$A:$CQ,28,0)</f>
        <v>East Asia &amp; Pacific</v>
      </c>
      <c r="AI103" s="245" t="str">
        <f>VLOOKUP($A103,'Country characteristics'!$A:$CQ,87,0)</f>
        <v>Asia</v>
      </c>
      <c r="AJ103" s="245">
        <f>VLOOKUP($A103,'Country characteristics'!$A:$CQ,92,0)</f>
        <v>0</v>
      </c>
      <c r="AK103" s="245">
        <f>VLOOKUP($A103,'Country characteristics'!$A:$CQ,91,0)</f>
        <v>0</v>
      </c>
      <c r="AL103" s="245">
        <f>VLOOKUP($A103,'Country characteristics'!$A:$CQ,88,0)</f>
        <v>0</v>
      </c>
      <c r="AM103" s="245">
        <f>VLOOKUP($A103,'Country characteristics'!$A:$CQ,93,0)</f>
        <v>0</v>
      </c>
      <c r="AN103" s="245">
        <f>VLOOKUP($A103,'Country characteristics'!$A:$CQ,89,0)</f>
        <v>0</v>
      </c>
      <c r="AO103" s="245">
        <f>VLOOKUP($A103,'Country characteristics'!$A:$CQ,90,0)</f>
        <v>1</v>
      </c>
      <c r="AP103" s="245">
        <f>VLOOKUP($A103,'Country characteristics'!$A:$CQ,94,0)</f>
        <v>0</v>
      </c>
      <c r="AQ103" s="245">
        <f>VLOOKUP($A103,'Country characteristics'!$A:$CQ,95,0)</f>
        <v>0</v>
      </c>
      <c r="AR103" s="245">
        <f>VLOOKUP($A103,'Country characteristics'!$A:$CR,96,0)</f>
        <v>0</v>
      </c>
    </row>
    <row r="104" spans="1:44">
      <c r="A104" s="140" t="str">
        <f>VLOOKUP(D104,'Country characteristics'!AK:BP,31,0)</f>
        <v>Trinidad and Tobago</v>
      </c>
      <c r="B104" s="161" t="s">
        <v>390</v>
      </c>
      <c r="C104" s="161" t="s">
        <v>391</v>
      </c>
      <c r="D104" s="141">
        <v>107</v>
      </c>
      <c r="E104" s="142">
        <f>VLOOKUP(A104,'Country characteristics'!A:BM,38,0)</f>
        <v>27.860719680786133</v>
      </c>
      <c r="F104" s="143">
        <f>VLOOKUP(A104,'Country characteristics'!A:BM,39,0)</f>
        <v>8.7859999621286988E-4</v>
      </c>
      <c r="G104" s="142">
        <f>VLOOKUP(A104,'Country characteristics'!A:BM,40,0)</f>
        <v>65.25</v>
      </c>
      <c r="H104" s="143">
        <f>VLOOKUP(A104,'Country characteristics'!A:BM,65,0)</f>
        <v>1.0100000054080738E-6</v>
      </c>
      <c r="I104" s="144">
        <f>VLOOKUP(A104,'FSI2020 Results'!B:L,11,0)</f>
        <v>127</v>
      </c>
      <c r="J104" s="145">
        <f>VLOOKUP(A104,'FSI2020 Results'!B:H,4,0)</f>
        <v>29.633588340495905</v>
      </c>
      <c r="K104" s="146">
        <f>VLOOKUP(A104,'FSI2020 Results'!B:H,5,0)</f>
        <v>8.7027396632536529E-4</v>
      </c>
      <c r="L104" s="145">
        <f>VLOOKUP(A104,'FSI2020 Results'!B:H,6,0)</f>
        <v>64.653499999999994</v>
      </c>
      <c r="M104" s="146">
        <f>VLOOKUP(A104,'FSI2020 Results'!B:H,7,0)</f>
        <v>1.3183307076351577E-6</v>
      </c>
      <c r="N104" s="147">
        <f t="shared" si="45"/>
        <v>-20</v>
      </c>
      <c r="O104" s="148">
        <f t="shared" si="46"/>
        <v>1.772868659709772</v>
      </c>
      <c r="P104" s="149">
        <f t="shared" si="47"/>
        <v>6.3633268631334561E-2</v>
      </c>
      <c r="Q104" s="150">
        <f t="shared" si="48"/>
        <v>-8.3260298875045954E-6</v>
      </c>
      <c r="R104" s="149">
        <f t="shared" si="49"/>
        <v>-9.4764738486151634E-3</v>
      </c>
      <c r="S104" s="150">
        <f t="shared" si="50"/>
        <v>-0.59650000000000603</v>
      </c>
      <c r="T104" s="149">
        <f t="shared" si="51"/>
        <v>-9.1417624521074048E-3</v>
      </c>
      <c r="U104" s="150">
        <f t="shared" si="52"/>
        <v>3.0833070222708388E-7</v>
      </c>
      <c r="V104" s="149">
        <f t="shared" si="53"/>
        <v>0.30527792136249343</v>
      </c>
      <c r="W104" s="151">
        <f t="shared" si="54"/>
        <v>107</v>
      </c>
      <c r="X104" s="152">
        <f t="shared" si="55"/>
        <v>30.461386757233825</v>
      </c>
      <c r="Y104" s="151">
        <f t="shared" si="56"/>
        <v>105</v>
      </c>
      <c r="Z104" s="153">
        <f t="shared" si="57"/>
        <v>27.115435218688557</v>
      </c>
      <c r="AA104" s="154">
        <v>-21</v>
      </c>
      <c r="AB104" s="155">
        <f t="shared" si="58"/>
        <v>-20</v>
      </c>
      <c r="AC104" s="155">
        <f t="shared" si="59"/>
        <v>-22</v>
      </c>
      <c r="AD104" s="156">
        <v>2.0148410141356017</v>
      </c>
      <c r="AE104" s="156">
        <v>-0.58582429352943421</v>
      </c>
      <c r="AF104" s="156">
        <v>2.5506500890962478</v>
      </c>
      <c r="AH104" s="245" t="str">
        <f>VLOOKUP($A104,'Country characteristics'!$A:$CQ,28,0)</f>
        <v>Latin America &amp; Caribbean</v>
      </c>
      <c r="AI104" s="245" t="str">
        <f>VLOOKUP($A104,'Country characteristics'!$A:$CQ,87,0)</f>
        <v>Latin America and the Caribbean</v>
      </c>
      <c r="AJ104" s="245">
        <f>VLOOKUP($A104,'Country characteristics'!$A:$CQ,92,0)</f>
        <v>0</v>
      </c>
      <c r="AK104" s="245">
        <f>VLOOKUP($A104,'Country characteristics'!$A:$CQ,91,0)</f>
        <v>0</v>
      </c>
      <c r="AL104" s="245">
        <f>VLOOKUP($A104,'Country characteristics'!$A:$CQ,88,0)</f>
        <v>0</v>
      </c>
      <c r="AM104" s="245">
        <f>VLOOKUP($A104,'Country characteristics'!$A:$CQ,93,0)</f>
        <v>0</v>
      </c>
      <c r="AN104" s="245">
        <f>VLOOKUP($A104,'Country characteristics'!$A:$CQ,89,0)</f>
        <v>1</v>
      </c>
      <c r="AO104" s="245">
        <f>VLOOKUP($A104,'Country characteristics'!$A:$CQ,90,0)</f>
        <v>1</v>
      </c>
      <c r="AP104" s="245">
        <f>VLOOKUP($A104,'Country characteristics'!$A:$CQ,94,0)</f>
        <v>0</v>
      </c>
      <c r="AQ104" s="245">
        <f>VLOOKUP($A104,'Country characteristics'!$A:$CQ,95,0)</f>
        <v>1</v>
      </c>
      <c r="AR104" s="245">
        <f>VLOOKUP($A104,'Country characteristics'!$A:$CR,96,0)</f>
        <v>1</v>
      </c>
    </row>
    <row r="105" spans="1:44">
      <c r="A105" s="140" t="str">
        <f>VLOOKUP(D105,'Country characteristics'!AK:BP,31,0)</f>
        <v>Turkey</v>
      </c>
      <c r="B105" s="161" t="s">
        <v>174</v>
      </c>
      <c r="C105" s="161" t="s">
        <v>175</v>
      </c>
      <c r="D105" s="141">
        <v>30</v>
      </c>
      <c r="E105" s="142">
        <f>VLOOKUP(A105,'Country characteristics'!A:BM,38,0)</f>
        <v>353.8883056640625</v>
      </c>
      <c r="F105" s="143">
        <f>VLOOKUP(A105,'Country characteristics'!A:BM,39,0)</f>
        <v>1.1159899644553661E-2</v>
      </c>
      <c r="G105" s="142">
        <f>VLOOKUP(A105,'Country characteristics'!A:BM,40,0)</f>
        <v>67.974998474121094</v>
      </c>
      <c r="H105" s="143">
        <f>VLOOKUP(A105,'Country characteristics'!A:BM,65,0)</f>
        <v>1.4303999487310648E-3</v>
      </c>
      <c r="I105" s="144">
        <f>VLOOKUP(A105,'FSI2020 Results'!B:L,11,0)</f>
        <v>55</v>
      </c>
      <c r="J105" s="145">
        <f>VLOOKUP(A105,'FSI2020 Results'!B:H,4,0)</f>
        <v>225.72196550581771</v>
      </c>
      <c r="K105" s="146">
        <f>VLOOKUP(A105,'FSI2020 Results'!B:H,5,0)</f>
        <v>6.6289626470601749E-3</v>
      </c>
      <c r="L105" s="145">
        <f>VLOOKUP(A105,'FSI2020 Results'!B:H,6,0)</f>
        <v>59.5</v>
      </c>
      <c r="M105" s="146">
        <f>VLOOKUP(A105,'FSI2020 Results'!B:H,7,0)</f>
        <v>1.2304636213865713E-3</v>
      </c>
      <c r="N105" s="147">
        <f t="shared" si="45"/>
        <v>-25</v>
      </c>
      <c r="O105" s="148">
        <f t="shared" si="46"/>
        <v>-128.16634015824479</v>
      </c>
      <c r="P105" s="149">
        <f t="shared" si="47"/>
        <v>-0.36216607925979327</v>
      </c>
      <c r="Q105" s="150">
        <f t="shared" si="48"/>
        <v>-4.5309369974934864E-3</v>
      </c>
      <c r="R105" s="149">
        <f t="shared" si="49"/>
        <v>-0.40600158978174217</v>
      </c>
      <c r="S105" s="150">
        <f t="shared" si="50"/>
        <v>-8.4749984741210938</v>
      </c>
      <c r="T105" s="149">
        <f t="shared" si="51"/>
        <v>-0.1246781708623006</v>
      </c>
      <c r="U105" s="150">
        <f t="shared" si="52"/>
        <v>-1.9993632734449348E-4</v>
      </c>
      <c r="V105" s="149">
        <f t="shared" si="53"/>
        <v>-0.13977652021160991</v>
      </c>
      <c r="W105" s="151">
        <f t="shared" si="54"/>
        <v>33</v>
      </c>
      <c r="X105" s="152">
        <f t="shared" si="55"/>
        <v>336.56623586008942</v>
      </c>
      <c r="Y105" s="151">
        <f t="shared" si="56"/>
        <v>42</v>
      </c>
      <c r="Z105" s="153">
        <f t="shared" si="57"/>
        <v>237.33951969565476</v>
      </c>
      <c r="AA105" s="154">
        <v>-7</v>
      </c>
      <c r="AB105" s="155">
        <f t="shared" si="58"/>
        <v>-22</v>
      </c>
      <c r="AC105" s="155">
        <f t="shared" si="59"/>
        <v>-13</v>
      </c>
      <c r="AD105" s="156">
        <v>-122.42795951119197</v>
      </c>
      <c r="AE105" s="156">
        <v>-105.1058702806142</v>
      </c>
      <c r="AF105" s="156">
        <v>-11.912594910982989</v>
      </c>
      <c r="AH105" s="245" t="str">
        <f>VLOOKUP($A105,'Country characteristics'!$A:$CQ,28,0)</f>
        <v>Europe &amp; Central Asia</v>
      </c>
      <c r="AI105" s="245" t="str">
        <f>VLOOKUP($A105,'Country characteristics'!$A:$CQ,87,0)</f>
        <v>Asia</v>
      </c>
      <c r="AJ105" s="245">
        <f>VLOOKUP($A105,'Country characteristics'!$A:$CQ,92,0)</f>
        <v>1</v>
      </c>
      <c r="AK105" s="245">
        <f>VLOOKUP($A105,'Country characteristics'!$A:$CQ,91,0)</f>
        <v>0</v>
      </c>
      <c r="AL105" s="245">
        <f>VLOOKUP($A105,'Country characteristics'!$A:$CQ,88,0)</f>
        <v>0</v>
      </c>
      <c r="AM105" s="245">
        <f>VLOOKUP($A105,'Country characteristics'!$A:$CQ,93,0)</f>
        <v>1</v>
      </c>
      <c r="AN105" s="245">
        <f>VLOOKUP($A105,'Country characteristics'!$A:$CQ,89,0)</f>
        <v>0</v>
      </c>
      <c r="AO105" s="245">
        <f>VLOOKUP($A105,'Country characteristics'!$A:$CQ,90,0)</f>
        <v>0</v>
      </c>
      <c r="AP105" s="245">
        <f>VLOOKUP($A105,'Country characteristics'!$A:$CQ,94,0)</f>
        <v>0</v>
      </c>
      <c r="AQ105" s="245">
        <f>VLOOKUP($A105,'Country characteristics'!$A:$CQ,95,0)</f>
        <v>0</v>
      </c>
      <c r="AR105" s="245">
        <f>VLOOKUP($A105,'Country characteristics'!$A:$CR,96,0)</f>
        <v>0</v>
      </c>
    </row>
    <row r="106" spans="1:44" ht="12.75" customHeight="1">
      <c r="A106" s="140" t="str">
        <f>VLOOKUP(D106,'Country characteristics'!AK:BP,31,0)</f>
        <v>Turks and Caicos Islands</v>
      </c>
      <c r="B106" s="161" t="s">
        <v>285</v>
      </c>
      <c r="C106" s="161" t="s">
        <v>286</v>
      </c>
      <c r="D106" s="141">
        <v>87</v>
      </c>
      <c r="E106" s="142">
        <f>VLOOKUP(A106,'Country characteristics'!A:BM,38,0)</f>
        <v>98.0782470703125</v>
      </c>
      <c r="F106" s="143">
        <f>VLOOKUP(A106,'Country characteristics'!A:BM,39,0)</f>
        <v>3.0928999185562134E-3</v>
      </c>
      <c r="G106" s="142">
        <f>VLOOKUP(A106,'Country characteristics'!A:BM,40,0)</f>
        <v>76.775001525878906</v>
      </c>
      <c r="H106" s="143">
        <f>VLOOKUP(A106,'Country characteristics'!A:BM,65,0)</f>
        <v>1.0200000360782724E-5</v>
      </c>
      <c r="I106" s="144">
        <f>VLOOKUP(A106,'FSI2020 Results'!B:L,11,0)</f>
        <v>92</v>
      </c>
      <c r="J106" s="145">
        <f>VLOOKUP(A106,'FSI2020 Results'!B:H,4,0)</f>
        <v>114.32236792325024</v>
      </c>
      <c r="K106" s="146">
        <f>VLOOKUP(A106,'FSI2020 Results'!B:H,5,0)</f>
        <v>3.3573990240093128E-3</v>
      </c>
      <c r="L106" s="145">
        <f>VLOOKUP(A106,'FSI2020 Results'!B:H,6,0)</f>
        <v>77.825000000000003</v>
      </c>
      <c r="M106" s="146">
        <f>VLOOKUP(A106,'FSI2020 Results'!B:H,7,0)</f>
        <v>1.426663235001991E-5</v>
      </c>
      <c r="N106" s="147">
        <f t="shared" si="45"/>
        <v>-5</v>
      </c>
      <c r="O106" s="148">
        <f t="shared" si="46"/>
        <v>16.244120852937741</v>
      </c>
      <c r="P106" s="149">
        <f t="shared" si="47"/>
        <v>0.16562409441608694</v>
      </c>
      <c r="Q106" s="150">
        <f t="shared" si="48"/>
        <v>2.6449910545309945E-4</v>
      </c>
      <c r="R106" s="149">
        <f t="shared" si="49"/>
        <v>8.5518158497857044E-2</v>
      </c>
      <c r="S106" s="150">
        <f t="shared" si="50"/>
        <v>1.0499984741210966</v>
      </c>
      <c r="T106" s="149">
        <f t="shared" si="51"/>
        <v>1.3676306782842262E-2</v>
      </c>
      <c r="U106" s="150">
        <f t="shared" si="52"/>
        <v>4.0666319892371862E-6</v>
      </c>
      <c r="V106" s="149">
        <f t="shared" si="53"/>
        <v>0.3986893966075431</v>
      </c>
      <c r="W106" s="151">
        <f t="shared" si="54"/>
        <v>86</v>
      </c>
      <c r="X106" s="152">
        <f t="shared" si="55"/>
        <v>109.75727712588431</v>
      </c>
      <c r="Y106" s="151">
        <f t="shared" si="56"/>
        <v>80</v>
      </c>
      <c r="Z106" s="153">
        <f t="shared" si="57"/>
        <v>102.22507796122611</v>
      </c>
      <c r="AA106" s="154">
        <v>-14</v>
      </c>
      <c r="AB106" s="155">
        <f t="shared" si="58"/>
        <v>-6</v>
      </c>
      <c r="AC106" s="155">
        <f t="shared" si="59"/>
        <v>-12</v>
      </c>
      <c r="AD106" s="156">
        <v>16.244108375334292</v>
      </c>
      <c r="AE106" s="156">
        <v>4.5650973415334875</v>
      </c>
      <c r="AF106" s="156">
        <v>12.164772222464123</v>
      </c>
      <c r="AH106" s="245" t="str">
        <f>VLOOKUP($A106,'Country characteristics'!$A:$CQ,28,0)</f>
        <v>Latin America &amp; Caribbean</v>
      </c>
      <c r="AI106" s="245" t="str">
        <f>VLOOKUP($A106,'Country characteristics'!$A:$CQ,87,0)</f>
        <v>Latin America and the Caribbean</v>
      </c>
      <c r="AJ106" s="245">
        <f>VLOOKUP($A106,'Country characteristics'!$A:$CQ,92,0)</f>
        <v>0</v>
      </c>
      <c r="AK106" s="245">
        <f>VLOOKUP($A106,'Country characteristics'!$A:$CQ,91,0)</f>
        <v>0</v>
      </c>
      <c r="AL106" s="245">
        <f>VLOOKUP($A106,'Country characteristics'!$A:$CQ,88,0)</f>
        <v>0</v>
      </c>
      <c r="AM106" s="245">
        <f>VLOOKUP($A106,'Country characteristics'!$A:$CQ,93,0)</f>
        <v>0</v>
      </c>
      <c r="AN106" s="245">
        <f>VLOOKUP($A106,'Country characteristics'!$A:$CQ,89,0)</f>
        <v>0</v>
      </c>
      <c r="AO106" s="245">
        <f>VLOOKUP($A106,'Country characteristics'!$A:$CQ,90,0)</f>
        <v>0</v>
      </c>
      <c r="AP106" s="245">
        <f>VLOOKUP($A106,'Country characteristics'!$A:$CQ,94,0)</f>
        <v>0</v>
      </c>
      <c r="AQ106" s="245">
        <f>VLOOKUP($A106,'Country characteristics'!$A:$CQ,95,0)</f>
        <v>1</v>
      </c>
      <c r="AR106" s="245">
        <f>VLOOKUP($A106,'Country characteristics'!$A:$CR,96,0)</f>
        <v>0</v>
      </c>
    </row>
    <row r="107" spans="1:44" ht="13.5" customHeight="1">
      <c r="A107" s="140" t="str">
        <f>VLOOKUP(D107,'Country characteristics'!AK:BP,31,0)</f>
        <v>Ukraine</v>
      </c>
      <c r="B107" s="161" t="s">
        <v>219</v>
      </c>
      <c r="C107" s="161" t="s">
        <v>220</v>
      </c>
      <c r="D107" s="141">
        <v>43</v>
      </c>
      <c r="E107" s="142">
        <f>VLOOKUP(A107,'Country characteristics'!A:BM,38,0)</f>
        <v>246.24710083007813</v>
      </c>
      <c r="F107" s="143">
        <f>VLOOKUP(A107,'Country characteristics'!A:BM,39,0)</f>
        <v>7.7654002234339714E-3</v>
      </c>
      <c r="G107" s="142">
        <f>VLOOKUP(A107,'Country characteristics'!A:BM,40,0)</f>
        <v>69.150001525878906</v>
      </c>
      <c r="H107" s="143">
        <f>VLOOKUP(A107,'Country characteristics'!A:BM,65,0)</f>
        <v>4.1300000157207251E-4</v>
      </c>
      <c r="I107" s="144">
        <f>VLOOKUP(A107,'FSI2020 Results'!B:L,11,0)</f>
        <v>70</v>
      </c>
      <c r="J107" s="145">
        <f>VLOOKUP(A107,'FSI2020 Results'!B:H,4,0)</f>
        <v>160.44975811721187</v>
      </c>
      <c r="K107" s="146">
        <f>VLOOKUP(A107,'FSI2020 Results'!B:H,5,0)</f>
        <v>4.7120600376901476E-3</v>
      </c>
      <c r="L107" s="145">
        <f>VLOOKUP(A107,'FSI2020 Results'!B:H,6,0)</f>
        <v>64.900000000000006</v>
      </c>
      <c r="M107" s="146">
        <f>VLOOKUP(A107,'FSI2020 Results'!B:H,7,0)</f>
        <v>2.0221572692554507E-4</v>
      </c>
      <c r="N107" s="147">
        <f t="shared" si="45"/>
        <v>-27</v>
      </c>
      <c r="O107" s="148">
        <f t="shared" si="46"/>
        <v>-85.797342712866254</v>
      </c>
      <c r="P107" s="149">
        <f t="shared" si="47"/>
        <v>-0.34841970696771929</v>
      </c>
      <c r="Q107" s="150">
        <f t="shared" si="48"/>
        <v>-3.0533401857438238E-3</v>
      </c>
      <c r="R107" s="149">
        <f t="shared" si="49"/>
        <v>-0.39319804490303434</v>
      </c>
      <c r="S107" s="150">
        <f t="shared" si="50"/>
        <v>-4.2500015258789006</v>
      </c>
      <c r="T107" s="149">
        <f t="shared" si="51"/>
        <v>-6.1460613623968818E-2</v>
      </c>
      <c r="U107" s="150">
        <f t="shared" si="52"/>
        <v>-2.1078427464652744E-4</v>
      </c>
      <c r="V107" s="149">
        <f t="shared" si="53"/>
        <v>-0.51037354441690852</v>
      </c>
      <c r="W107" s="151">
        <f t="shared" si="54"/>
        <v>53</v>
      </c>
      <c r="X107" s="152">
        <f t="shared" si="55"/>
        <v>194.08034628411443</v>
      </c>
      <c r="Y107" s="151">
        <f t="shared" si="56"/>
        <v>52</v>
      </c>
      <c r="Z107" s="153">
        <f t="shared" si="57"/>
        <v>203.57171786611201</v>
      </c>
      <c r="AA107" s="154">
        <v>-11</v>
      </c>
      <c r="AB107" s="155">
        <f t="shared" si="58"/>
        <v>-17</v>
      </c>
      <c r="AC107" s="155">
        <f t="shared" si="59"/>
        <v>-18</v>
      </c>
      <c r="AD107" s="156">
        <v>-85.79731100831907</v>
      </c>
      <c r="AE107" s="156">
        <v>-33.630575319002389</v>
      </c>
      <c r="AF107" s="156">
        <v>-43.12719364666799</v>
      </c>
      <c r="AH107" s="245" t="str">
        <f>VLOOKUP($A107,'Country characteristics'!$A:$CQ,28,0)</f>
        <v>Europe &amp; Central Asia</v>
      </c>
      <c r="AI107" s="245" t="str">
        <f>VLOOKUP($A107,'Country characteristics'!$A:$CQ,87,0)</f>
        <v>Europe</v>
      </c>
      <c r="AJ107" s="245">
        <f>VLOOKUP($A107,'Country characteristics'!$A:$CQ,92,0)</f>
        <v>0</v>
      </c>
      <c r="AK107" s="245">
        <f>VLOOKUP($A107,'Country characteristics'!$A:$CQ,91,0)</f>
        <v>0</v>
      </c>
      <c r="AL107" s="245">
        <f>VLOOKUP($A107,'Country characteristics'!$A:$CQ,88,0)</f>
        <v>0</v>
      </c>
      <c r="AM107" s="245">
        <f>VLOOKUP($A107,'Country characteristics'!$A:$CQ,93,0)</f>
        <v>0</v>
      </c>
      <c r="AN107" s="245">
        <f>VLOOKUP($A107,'Country characteristics'!$A:$CQ,89,0)</f>
        <v>0</v>
      </c>
      <c r="AO107" s="245">
        <f>VLOOKUP($A107,'Country characteristics'!$A:$CQ,90,0)</f>
        <v>0</v>
      </c>
      <c r="AP107" s="245">
        <f>VLOOKUP($A107,'Country characteristics'!$A:$CQ,94,0)</f>
        <v>0</v>
      </c>
      <c r="AQ107" s="245">
        <f>VLOOKUP($A107,'Country characteristics'!$A:$CQ,95,0)</f>
        <v>0</v>
      </c>
      <c r="AR107" s="245">
        <f>VLOOKUP($A107,'Country characteristics'!$A:$CR,96,0)</f>
        <v>0</v>
      </c>
    </row>
    <row r="108" spans="1:44" ht="12.75" customHeight="1">
      <c r="A108" s="140" t="str">
        <f>VLOOKUP(D108,'Country characteristics'!AK:BP,31,0)</f>
        <v>United Arab Emirates</v>
      </c>
      <c r="B108" s="161" t="s">
        <v>39</v>
      </c>
      <c r="C108" s="161" t="s">
        <v>40</v>
      </c>
      <c r="D108" s="141">
        <v>9</v>
      </c>
      <c r="E108" s="142">
        <f>VLOOKUP(A108,'Country characteristics'!A:BM,38,0)</f>
        <v>661.14678955078125</v>
      </c>
      <c r="F108" s="143">
        <f>VLOOKUP(A108,'Country characteristics'!A:BM,39,0)</f>
        <v>2.0849399268627167E-2</v>
      </c>
      <c r="G108" s="142">
        <f>VLOOKUP(A108,'Country characteristics'!A:BM,40,0)</f>
        <v>83.849998474121094</v>
      </c>
      <c r="H108" s="143">
        <f>VLOOKUP(A108,'Country characteristics'!A:BM,65,0)</f>
        <v>1.4105000300332904E-3</v>
      </c>
      <c r="I108" s="144">
        <f>VLOOKUP(A108,'FSI2020 Results'!B:L,11,0)</f>
        <v>10</v>
      </c>
      <c r="J108" s="145">
        <f>VLOOKUP(A108,'FSI2020 Results'!B:H,4,0)</f>
        <v>605.1966718680917</v>
      </c>
      <c r="K108" s="146">
        <f>VLOOKUP(A108,'FSI2020 Results'!B:H,5,0)</f>
        <v>1.7773308516734997E-2</v>
      </c>
      <c r="L108" s="145">
        <f>VLOOKUP(A108,'FSI2020 Results'!B:H,6,0)</f>
        <v>77.924999999999997</v>
      </c>
      <c r="M108" s="146">
        <f>VLOOKUP(A108,'FSI2020 Results'!B:H,7,0)</f>
        <v>2.0921763795214441E-3</v>
      </c>
      <c r="N108" s="147">
        <f t="shared" si="45"/>
        <v>-1</v>
      </c>
      <c r="O108" s="148">
        <f t="shared" si="46"/>
        <v>-55.950117682689552</v>
      </c>
      <c r="P108" s="149">
        <f t="shared" si="47"/>
        <v>-8.4625863071504992E-2</v>
      </c>
      <c r="Q108" s="150">
        <f t="shared" si="48"/>
        <v>-3.0760907518921701E-3</v>
      </c>
      <c r="R108" s="149">
        <f t="shared" si="49"/>
        <v>-0.14753857951777405</v>
      </c>
      <c r="S108" s="150">
        <f t="shared" si="50"/>
        <v>-5.9249984741210966</v>
      </c>
      <c r="T108" s="149">
        <f t="shared" si="51"/>
        <v>-7.0661879331455735E-2</v>
      </c>
      <c r="U108" s="150">
        <f t="shared" si="52"/>
        <v>6.8167634948815368E-4</v>
      </c>
      <c r="V108" s="149">
        <f t="shared" si="53"/>
        <v>0.48328701522400164</v>
      </c>
      <c r="W108" s="151">
        <f t="shared" si="54"/>
        <v>8</v>
      </c>
      <c r="X108" s="152">
        <f t="shared" si="55"/>
        <v>754.00682216168457</v>
      </c>
      <c r="Y108" s="151">
        <f t="shared" si="56"/>
        <v>12</v>
      </c>
      <c r="Z108" s="153">
        <f t="shared" si="57"/>
        <v>530.6662480554038</v>
      </c>
      <c r="AA108" s="154">
        <v>0</v>
      </c>
      <c r="AB108" s="155">
        <f t="shared" si="58"/>
        <v>-2</v>
      </c>
      <c r="AC108" s="155">
        <f t="shared" si="59"/>
        <v>2</v>
      </c>
      <c r="AD108" s="156">
        <v>-55.950133378257988</v>
      </c>
      <c r="AE108" s="156">
        <v>-148.81019145701873</v>
      </c>
      <c r="AF108" s="156">
        <v>74.533271289996037</v>
      </c>
      <c r="AH108" s="245" t="str">
        <f>VLOOKUP($A108,'Country characteristics'!$A:$CQ,28,0)</f>
        <v>Middle East &amp; North Africa</v>
      </c>
      <c r="AI108" s="245" t="str">
        <f>VLOOKUP($A108,'Country characteristics'!$A:$CQ,87,0)</f>
        <v>Asia</v>
      </c>
      <c r="AJ108" s="245">
        <f>VLOOKUP($A108,'Country characteristics'!$A:$CQ,92,0)</f>
        <v>0</v>
      </c>
      <c r="AK108" s="245">
        <f>VLOOKUP($A108,'Country characteristics'!$A:$CQ,91,0)</f>
        <v>0</v>
      </c>
      <c r="AL108" s="245">
        <f>VLOOKUP($A108,'Country characteristics'!$A:$CQ,88,0)</f>
        <v>0</v>
      </c>
      <c r="AM108" s="245">
        <f>VLOOKUP($A108,'Country characteristics'!$A:$CQ,93,0)</f>
        <v>0</v>
      </c>
      <c r="AN108" s="245">
        <f>VLOOKUP($A108,'Country characteristics'!$A:$CQ,89,0)</f>
        <v>0</v>
      </c>
      <c r="AO108" s="245">
        <f>VLOOKUP($A108,'Country characteristics'!$A:$CQ,90,0)</f>
        <v>0</v>
      </c>
      <c r="AP108" s="245">
        <f>VLOOKUP($A108,'Country characteristics'!$A:$CQ,94,0)</f>
        <v>0</v>
      </c>
      <c r="AQ108" s="245">
        <f>VLOOKUP($A108,'Country characteristics'!$A:$CQ,95,0)</f>
        <v>0</v>
      </c>
      <c r="AR108" s="245">
        <f>VLOOKUP($A108,'Country characteristics'!$A:$CR,96,0)</f>
        <v>0</v>
      </c>
    </row>
    <row r="109" spans="1:44" ht="12.75" customHeight="1">
      <c r="A109" s="140" t="str">
        <f>VLOOKUP(D109,'Country characteristics'!AK:BP,31,0)</f>
        <v>United Kingdom</v>
      </c>
      <c r="B109" s="161" t="s">
        <v>45</v>
      </c>
      <c r="C109" s="161" t="s">
        <v>46</v>
      </c>
      <c r="D109" s="141">
        <v>23</v>
      </c>
      <c r="E109" s="142">
        <f>VLOOKUP(A109,'Country characteristics'!A:BM,38,0)</f>
        <v>423.760009765625</v>
      </c>
      <c r="F109" s="143">
        <f>VLOOKUP(A109,'Country characteristics'!A:BM,39,0)</f>
        <v>1.3363299891352654E-2</v>
      </c>
      <c r="G109" s="142">
        <f>VLOOKUP(A109,'Country characteristics'!A:BM,40,0)</f>
        <v>42.349998474121094</v>
      </c>
      <c r="H109" s="143">
        <f>VLOOKUP(A109,'Country characteristics'!A:BM,65,0)</f>
        <v>0.17365169525146484</v>
      </c>
      <c r="I109" s="144">
        <f>VLOOKUP(A109,'FSI2020 Results'!B:L,11,0)</f>
        <v>12</v>
      </c>
      <c r="J109" s="145">
        <f>VLOOKUP(A109,'FSI2020 Results'!B:H,4,0)</f>
        <v>534.64897718861869</v>
      </c>
      <c r="K109" s="146">
        <f>VLOOKUP(A109,'FSI2020 Results'!B:H,5,0)</f>
        <v>1.5701476332310841E-2</v>
      </c>
      <c r="L109" s="145">
        <f>VLOOKUP(A109,'FSI2020 Results'!B:H,6,0)</f>
        <v>46.2</v>
      </c>
      <c r="M109" s="146">
        <f>VLOOKUP(A109,'FSI2020 Results'!B:H,7,0)</f>
        <v>0.15937802507800802</v>
      </c>
      <c r="N109" s="147">
        <f t="shared" si="45"/>
        <v>11</v>
      </c>
      <c r="O109" s="148">
        <f t="shared" si="46"/>
        <v>110.88896742299369</v>
      </c>
      <c r="P109" s="149">
        <f t="shared" si="47"/>
        <v>0.2616786975352503</v>
      </c>
      <c r="Q109" s="150">
        <f t="shared" si="48"/>
        <v>2.3381764409581875E-3</v>
      </c>
      <c r="R109" s="149">
        <f t="shared" si="49"/>
        <v>0.17496998944633524</v>
      </c>
      <c r="S109" s="150">
        <f t="shared" si="50"/>
        <v>3.8500015258789091</v>
      </c>
      <c r="T109" s="149">
        <f t="shared" si="51"/>
        <v>9.0909130214763545E-2</v>
      </c>
      <c r="U109" s="150">
        <f t="shared" si="52"/>
        <v>-1.4273670173456821E-2</v>
      </c>
      <c r="V109" s="149">
        <f t="shared" si="53"/>
        <v>-8.219712541698565E-2</v>
      </c>
      <c r="W109" s="151">
        <f t="shared" si="54"/>
        <v>24</v>
      </c>
      <c r="X109" s="152">
        <f t="shared" si="55"/>
        <v>411.81580539286085</v>
      </c>
      <c r="Y109" s="151">
        <f t="shared" si="56"/>
        <v>11</v>
      </c>
      <c r="Z109" s="153">
        <f t="shared" si="57"/>
        <v>550.15568170330607</v>
      </c>
      <c r="AA109" s="154">
        <v>0</v>
      </c>
      <c r="AB109" s="155">
        <f t="shared" si="58"/>
        <v>12</v>
      </c>
      <c r="AC109" s="155">
        <f t="shared" si="59"/>
        <v>-1</v>
      </c>
      <c r="AD109" s="156">
        <v>104.8364121401525</v>
      </c>
      <c r="AE109" s="156">
        <v>116.78055513762632</v>
      </c>
      <c r="AF109" s="156">
        <v>-15.331199737051406</v>
      </c>
      <c r="AH109" s="245" t="str">
        <f>VLOOKUP($A109,'Country characteristics'!$A:$CQ,28,0)</f>
        <v>Europe &amp; Central Asia</v>
      </c>
      <c r="AI109" s="245" t="str">
        <f>VLOOKUP($A109,'Country characteristics'!$A:$CQ,87,0)</f>
        <v>Europe</v>
      </c>
      <c r="AJ109" s="245">
        <f>VLOOKUP($A109,'Country characteristics'!$A:$CQ,92,0)</f>
        <v>1</v>
      </c>
      <c r="AK109" s="245">
        <f>VLOOKUP($A109,'Country characteristics'!$A:$CQ,91,0)</f>
        <v>1</v>
      </c>
      <c r="AL109" s="245">
        <f>VLOOKUP($A109,'Country characteristics'!$A:$CQ,88,0)</f>
        <v>1</v>
      </c>
      <c r="AM109" s="245">
        <f>VLOOKUP($A109,'Country characteristics'!$A:$CQ,93,0)</f>
        <v>1</v>
      </c>
      <c r="AN109" s="245">
        <f>VLOOKUP($A109,'Country characteristics'!$A:$CQ,89,0)</f>
        <v>0</v>
      </c>
      <c r="AO109" s="245">
        <f>VLOOKUP($A109,'Country characteristics'!$A:$CQ,90,0)</f>
        <v>0</v>
      </c>
      <c r="AP109" s="245">
        <f>VLOOKUP($A109,'Country characteristics'!$A:$CQ,94,0)</f>
        <v>0</v>
      </c>
      <c r="AQ109" s="245">
        <f>VLOOKUP($A109,'Country characteristics'!$A:$CQ,95,0)</f>
        <v>0</v>
      </c>
      <c r="AR109" s="245">
        <f>VLOOKUP($A109,'Country characteristics'!$A:$CR,96,0)</f>
        <v>0</v>
      </c>
    </row>
    <row r="110" spans="1:44" ht="12.75" customHeight="1">
      <c r="A110" s="140" t="str">
        <f>VLOOKUP(D110,'Country characteristics'!AK:BP,31,0)</f>
        <v>United States</v>
      </c>
      <c r="B110" s="161" t="s">
        <v>15</v>
      </c>
      <c r="C110" s="161" t="s">
        <v>16</v>
      </c>
      <c r="D110" s="141">
        <v>2</v>
      </c>
      <c r="E110" s="142">
        <f>VLOOKUP(A110,'Country characteristics'!A:BM,38,0)</f>
        <v>1298.469970703125</v>
      </c>
      <c r="F110" s="143">
        <f>VLOOKUP(A110,'Country characteristics'!A:BM,39,0)</f>
        <v>4.0947500616312027E-2</v>
      </c>
      <c r="G110" s="142">
        <f>VLOOKUP(A110,'Country characteristics'!A:BM,40,0)</f>
        <v>59.825000762939453</v>
      </c>
      <c r="H110" s="143">
        <f>VLOOKUP(A110,'Country characteristics'!A:BM,65,0)</f>
        <v>0.22302420437335968</v>
      </c>
      <c r="I110" s="144">
        <f>VLOOKUP(A110,'FSI2020 Results'!B:L,11,0)</f>
        <v>2</v>
      </c>
      <c r="J110" s="145">
        <f>VLOOKUP(A110,'FSI2020 Results'!B:H,4,0)</f>
        <v>1486.957076631109</v>
      </c>
      <c r="K110" s="146">
        <f>VLOOKUP(A110,'FSI2020 Results'!B:H,5,0)</f>
        <v>4.3668691687497131E-2</v>
      </c>
      <c r="L110" s="145">
        <f>VLOOKUP(A110,'FSI2020 Results'!B:H,6,0)</f>
        <v>62.887999999999998</v>
      </c>
      <c r="M110" s="146">
        <f>VLOOKUP(A110,'FSI2020 Results'!B:H,7,0)</f>
        <v>0.21369051558080124</v>
      </c>
      <c r="N110" s="147">
        <f t="shared" si="45"/>
        <v>0</v>
      </c>
      <c r="O110" s="148">
        <f t="shared" si="46"/>
        <v>188.48710592798398</v>
      </c>
      <c r="P110" s="149">
        <f t="shared" si="47"/>
        <v>0.14516092800045088</v>
      </c>
      <c r="Q110" s="150">
        <f t="shared" si="48"/>
        <v>2.7211910711851042E-3</v>
      </c>
      <c r="R110" s="149">
        <f t="shared" si="49"/>
        <v>6.6455608528670052E-2</v>
      </c>
      <c r="S110" s="150">
        <f t="shared" si="50"/>
        <v>3.062999237060545</v>
      </c>
      <c r="T110" s="149">
        <f t="shared" si="51"/>
        <v>5.1199317977410175E-2</v>
      </c>
      <c r="U110" s="150">
        <f t="shared" si="52"/>
        <v>-9.3336887925584422E-3</v>
      </c>
      <c r="V110" s="149">
        <f t="shared" si="53"/>
        <v>-4.1850564241597388E-2</v>
      </c>
      <c r="W110" s="151">
        <f t="shared" si="54"/>
        <v>3</v>
      </c>
      <c r="X110" s="152">
        <f t="shared" si="55"/>
        <v>1280.0980050935689</v>
      </c>
      <c r="Y110" s="151">
        <f t="shared" si="56"/>
        <v>1</v>
      </c>
      <c r="Z110" s="153">
        <f t="shared" si="57"/>
        <v>1508.298674463817</v>
      </c>
      <c r="AA110" s="154">
        <v>0</v>
      </c>
      <c r="AB110" s="155">
        <f t="shared" si="58"/>
        <v>1</v>
      </c>
      <c r="AC110" s="155">
        <f t="shared" si="59"/>
        <v>-1</v>
      </c>
      <c r="AD110" s="156">
        <v>190.61558371624392</v>
      </c>
      <c r="AE110" s="156">
        <v>208.98814333467226</v>
      </c>
      <c r="AF110" s="156">
        <v>-21.37205438725664</v>
      </c>
      <c r="AG110" s="121" t="s">
        <v>842</v>
      </c>
      <c r="AH110" s="245" t="str">
        <f>VLOOKUP($A110,'Country characteristics'!$A:$CQ,28,0)</f>
        <v>North America</v>
      </c>
      <c r="AI110" s="245" t="str">
        <f>VLOOKUP($A110,'Country characteristics'!$A:$CQ,87,0)</f>
        <v>North America</v>
      </c>
      <c r="AJ110" s="245">
        <f>VLOOKUP($A110,'Country characteristics'!$A:$CQ,92,0)</f>
        <v>1</v>
      </c>
      <c r="AK110" s="245">
        <f>VLOOKUP($A110,'Country characteristics'!$A:$CQ,91,0)</f>
        <v>0</v>
      </c>
      <c r="AL110" s="245">
        <f>VLOOKUP($A110,'Country characteristics'!$A:$CQ,88,0)</f>
        <v>1</v>
      </c>
      <c r="AM110" s="245">
        <f>VLOOKUP($A110,'Country characteristics'!$A:$CQ,93,0)</f>
        <v>1</v>
      </c>
      <c r="AN110" s="245">
        <f>VLOOKUP($A110,'Country characteristics'!$A:$CQ,89,0)</f>
        <v>0</v>
      </c>
      <c r="AO110" s="245">
        <f>VLOOKUP($A110,'Country characteristics'!$A:$CQ,90,0)</f>
        <v>0</v>
      </c>
      <c r="AP110" s="245">
        <f>VLOOKUP($A110,'Country characteristics'!$A:$CQ,94,0)</f>
        <v>0</v>
      </c>
      <c r="AQ110" s="245">
        <f>VLOOKUP($A110,'Country characteristics'!$A:$CQ,95,0)</f>
        <v>0</v>
      </c>
      <c r="AR110" s="245">
        <f>VLOOKUP($A110,'Country characteristics'!$A:$CR,96,0)</f>
        <v>0</v>
      </c>
    </row>
    <row r="111" spans="1:44" ht="13.5" customHeight="1">
      <c r="A111" s="140" t="str">
        <f>VLOOKUP(D111,'Country characteristics'!AK:BP,31,0)</f>
        <v>Uruguay</v>
      </c>
      <c r="B111" s="161" t="s">
        <v>279</v>
      </c>
      <c r="C111" s="161" t="s">
        <v>280</v>
      </c>
      <c r="D111" s="141">
        <v>67</v>
      </c>
      <c r="E111" s="142">
        <f>VLOOKUP(A111,'Country characteristics'!A:BM,38,0)</f>
        <v>148.20120239257813</v>
      </c>
      <c r="F111" s="143">
        <f>VLOOKUP(A111,'Country characteristics'!A:BM,39,0)</f>
        <v>4.6735000796616077E-3</v>
      </c>
      <c r="G111" s="142">
        <f>VLOOKUP(A111,'Country characteristics'!A:BM,40,0)</f>
        <v>60.825000762939453</v>
      </c>
      <c r="H111" s="143">
        <f>VLOOKUP(A111,'Country characteristics'!A:BM,65,0)</f>
        <v>2.8559999191202223E-4</v>
      </c>
      <c r="I111" s="144">
        <f>VLOOKUP(A111,'FSI2020 Results'!B:L,11,0)</f>
        <v>90</v>
      </c>
      <c r="J111" s="145">
        <f>VLOOKUP(A111,'FSI2020 Results'!B:H,4,0)</f>
        <v>115.47005201556073</v>
      </c>
      <c r="K111" s="146">
        <f>VLOOKUP(A111,'FSI2020 Results'!B:H,5,0)</f>
        <v>3.3911040068695442E-3</v>
      </c>
      <c r="L111" s="145">
        <f>VLOOKUP(A111,'FSI2020 Results'!B:H,6,0)</f>
        <v>57</v>
      </c>
      <c r="M111" s="146">
        <f>VLOOKUP(A111,'FSI2020 Results'!B:H,7,0)</f>
        <v>2.4240098669556291E-4</v>
      </c>
      <c r="N111" s="147">
        <f t="shared" si="45"/>
        <v>-23</v>
      </c>
      <c r="O111" s="148">
        <f t="shared" si="46"/>
        <v>-32.7311503770174</v>
      </c>
      <c r="P111" s="149">
        <f t="shared" si="47"/>
        <v>-0.22085617288255255</v>
      </c>
      <c r="Q111" s="150">
        <f t="shared" si="48"/>
        <v>-1.2823960727920635E-3</v>
      </c>
      <c r="R111" s="149">
        <f t="shared" si="49"/>
        <v>-0.27439735764055395</v>
      </c>
      <c r="S111" s="150">
        <f t="shared" si="50"/>
        <v>-3.8250007629394531</v>
      </c>
      <c r="T111" s="149">
        <f t="shared" si="51"/>
        <v>-6.2885338511496025E-2</v>
      </c>
      <c r="U111" s="150">
        <f t="shared" si="52"/>
        <v>-4.3199005216459322E-5</v>
      </c>
      <c r="V111" s="149">
        <f t="shared" si="53"/>
        <v>-0.15125702534951957</v>
      </c>
      <c r="W111" s="151">
        <f t="shared" si="54"/>
        <v>74</v>
      </c>
      <c r="X111" s="152">
        <f t="shared" si="55"/>
        <v>140.3108202771933</v>
      </c>
      <c r="Y111" s="151">
        <f t="shared" si="56"/>
        <v>71</v>
      </c>
      <c r="Z111" s="153">
        <f t="shared" si="57"/>
        <v>121.95809460812839</v>
      </c>
      <c r="AA111" s="154">
        <v>-14</v>
      </c>
      <c r="AB111" s="155">
        <f t="shared" si="58"/>
        <v>-16</v>
      </c>
      <c r="AC111" s="155">
        <f t="shared" si="59"/>
        <v>-19</v>
      </c>
      <c r="AD111" s="156">
        <v>-32.731163260351636</v>
      </c>
      <c r="AE111" s="156">
        <v>-24.840762981765195</v>
      </c>
      <c r="AF111" s="156">
        <v>-6.4934761487140378</v>
      </c>
      <c r="AH111" s="245" t="str">
        <f>VLOOKUP($A111,'Country characteristics'!$A:$CQ,28,0)</f>
        <v>Latin America &amp; Caribbean</v>
      </c>
      <c r="AI111" s="245" t="str">
        <f>VLOOKUP($A111,'Country characteristics'!$A:$CQ,87,0)</f>
        <v>Latin America and the Caribbean</v>
      </c>
      <c r="AJ111" s="245">
        <f>VLOOKUP($A111,'Country characteristics'!$A:$CQ,92,0)</f>
        <v>0</v>
      </c>
      <c r="AK111" s="245">
        <f>VLOOKUP($A111,'Country characteristics'!$A:$CQ,91,0)</f>
        <v>0</v>
      </c>
      <c r="AL111" s="245">
        <f>VLOOKUP($A111,'Country characteristics'!$A:$CQ,88,0)</f>
        <v>0</v>
      </c>
      <c r="AM111" s="245">
        <f>VLOOKUP($A111,'Country characteristics'!$A:$CQ,93,0)</f>
        <v>0</v>
      </c>
      <c r="AN111" s="245">
        <f>VLOOKUP($A111,'Country characteristics'!$A:$CQ,89,0)</f>
        <v>0</v>
      </c>
      <c r="AO111" s="245">
        <f>VLOOKUP($A111,'Country characteristics'!$A:$CQ,90,0)</f>
        <v>1</v>
      </c>
      <c r="AP111" s="245">
        <f>VLOOKUP($A111,'Country characteristics'!$A:$CQ,94,0)</f>
        <v>1</v>
      </c>
      <c r="AQ111" s="245">
        <f>VLOOKUP($A111,'Country characteristics'!$A:$CQ,95,0)</f>
        <v>0</v>
      </c>
      <c r="AR111" s="245">
        <f>VLOOKUP($A111,'Country characteristics'!$A:$CR,96,0)</f>
        <v>0</v>
      </c>
    </row>
    <row r="112" spans="1:44" ht="13.5" customHeight="1">
      <c r="A112" s="140" t="str">
        <f>VLOOKUP(D112,'Country characteristics'!AK:BP,31,0)</f>
        <v>US Virgin Islands</v>
      </c>
      <c r="B112" s="161" t="s">
        <v>276</v>
      </c>
      <c r="C112" s="161" t="s">
        <v>277</v>
      </c>
      <c r="D112" s="141">
        <v>86</v>
      </c>
      <c r="E112" s="142">
        <f>VLOOKUP(A112,'Country characteristics'!A:BM,38,0)</f>
        <v>101.89389801025391</v>
      </c>
      <c r="F112" s="143">
        <f>VLOOKUP(A112,'Country characteristics'!A:BM,39,0)</f>
        <v>3.213200019672513E-3</v>
      </c>
      <c r="G112" s="142">
        <f>VLOOKUP(A112,'Country characteristics'!A:BM,40,0)</f>
        <v>73.074996948242188</v>
      </c>
      <c r="H112" s="143">
        <f>VLOOKUP(A112,'Country characteristics'!A:BM,65,0)</f>
        <v>1.7799999113776721E-5</v>
      </c>
      <c r="I112" s="144">
        <f>VLOOKUP(A112,'FSI2020 Results'!B:L,11,0)</f>
        <v>89</v>
      </c>
      <c r="J112" s="145">
        <f>VLOOKUP(A112,'FSI2020 Results'!B:H,4,0)</f>
        <v>117.03465118059781</v>
      </c>
      <c r="K112" s="146">
        <f>VLOOKUP(A112,'FSI2020 Results'!B:H,5,0)</f>
        <v>3.4370528776381053E-3</v>
      </c>
      <c r="L112" s="145">
        <f>VLOOKUP(A112,'FSI2020 Results'!B:H,6,0)</f>
        <v>73.888000000000005</v>
      </c>
      <c r="M112" s="146">
        <f>VLOOKUP(A112,'FSI2020 Results'!B:H,7,0)</f>
        <v>2.4421829452703491E-5</v>
      </c>
      <c r="N112" s="147">
        <f t="shared" si="45"/>
        <v>-3</v>
      </c>
      <c r="O112" s="148">
        <f t="shared" si="46"/>
        <v>15.140753170343899</v>
      </c>
      <c r="P112" s="149">
        <f t="shared" si="47"/>
        <v>0.14859332566529382</v>
      </c>
      <c r="Q112" s="150">
        <f t="shared" si="48"/>
        <v>2.2385285796559231E-4</v>
      </c>
      <c r="R112" s="149">
        <f t="shared" si="49"/>
        <v>6.9666642784474764E-2</v>
      </c>
      <c r="S112" s="150">
        <f t="shared" si="50"/>
        <v>0.81300305175781773</v>
      </c>
      <c r="T112" s="149">
        <f t="shared" si="51"/>
        <v>1.1125598162305073E-2</v>
      </c>
      <c r="U112" s="150">
        <f t="shared" si="52"/>
        <v>6.6218303389267697E-6</v>
      </c>
      <c r="V112" s="149">
        <f t="shared" si="53"/>
        <v>0.37201295891086028</v>
      </c>
      <c r="W112" s="151">
        <f t="shared" si="54"/>
        <v>84</v>
      </c>
      <c r="X112" s="152">
        <f t="shared" si="55"/>
        <v>113.21374300934156</v>
      </c>
      <c r="Y112" s="151">
        <f t="shared" si="56"/>
        <v>77</v>
      </c>
      <c r="Z112" s="153">
        <f t="shared" si="57"/>
        <v>105.32425453107773</v>
      </c>
      <c r="AA112" s="154">
        <v>-14</v>
      </c>
      <c r="AB112" s="155">
        <f t="shared" si="58"/>
        <v>-5</v>
      </c>
      <c r="AC112" s="155">
        <f t="shared" si="59"/>
        <v>-12</v>
      </c>
      <c r="AD112" s="156">
        <v>15.28336997772584</v>
      </c>
      <c r="AE112" s="156">
        <v>3.9635070750854879</v>
      </c>
      <c r="AF112" s="156">
        <v>11.71616064786059</v>
      </c>
      <c r="AH112" s="245" t="str">
        <f>VLOOKUP($A112,'Country characteristics'!$A:$CQ,28,0)</f>
        <v>Latin America &amp; Caribbean</v>
      </c>
      <c r="AI112" s="245" t="str">
        <f>VLOOKUP($A112,'Country characteristics'!$A:$CQ,87,0)</f>
        <v>Latin America and the Caribbean</v>
      </c>
      <c r="AJ112" s="245">
        <f>VLOOKUP($A112,'Country characteristics'!$A:$CQ,92,0)</f>
        <v>0</v>
      </c>
      <c r="AK112" s="245">
        <f>VLOOKUP($A112,'Country characteristics'!$A:$CQ,91,0)</f>
        <v>0</v>
      </c>
      <c r="AL112" s="245">
        <f>VLOOKUP($A112,'Country characteristics'!$A:$CQ,88,0)</f>
        <v>0</v>
      </c>
      <c r="AM112" s="245">
        <f>VLOOKUP($A112,'Country characteristics'!$A:$CQ,93,0)</f>
        <v>0</v>
      </c>
      <c r="AN112" s="245">
        <f>VLOOKUP($A112,'Country characteristics'!$A:$CQ,89,0)</f>
        <v>0</v>
      </c>
      <c r="AO112" s="245">
        <f>VLOOKUP($A112,'Country characteristics'!$A:$CQ,90,0)</f>
        <v>0</v>
      </c>
      <c r="AP112" s="245">
        <f>VLOOKUP($A112,'Country characteristics'!$A:$CQ,94,0)</f>
        <v>0</v>
      </c>
      <c r="AQ112" s="245">
        <f>VLOOKUP($A112,'Country characteristics'!$A:$CQ,95,0)</f>
        <v>1</v>
      </c>
      <c r="AR112" s="245">
        <f>VLOOKUP($A112,'Country characteristics'!$A:$CR,96,0)</f>
        <v>0</v>
      </c>
    </row>
    <row r="113" spans="1:44" ht="15" customHeight="1">
      <c r="A113" s="140" t="str">
        <f>VLOOKUP(D113,'Country characteristics'!AK:BP,31,0)</f>
        <v>Vanuatu</v>
      </c>
      <c r="B113" s="161" t="s">
        <v>327</v>
      </c>
      <c r="C113" s="161" t="s">
        <v>328</v>
      </c>
      <c r="D113" s="141">
        <v>66</v>
      </c>
      <c r="E113" s="142">
        <f>VLOOKUP(A113,'Country characteristics'!A:BM,38,0)</f>
        <v>149.26539611816406</v>
      </c>
      <c r="F113" s="143">
        <f>VLOOKUP(A113,'Country characteristics'!A:BM,39,0)</f>
        <v>4.7070998698472977E-3</v>
      </c>
      <c r="G113" s="142">
        <f>VLOOKUP(A113,'Country characteristics'!A:BM,40,0)</f>
        <v>88.574996948242188</v>
      </c>
      <c r="H113" s="143">
        <f>VLOOKUP(A113,'Country characteristics'!A:BM,65,0)</f>
        <v>9.9099997896701097E-6</v>
      </c>
      <c r="I113" s="144">
        <f>VLOOKUP(A113,'FSI2020 Results'!B:L,11,0)</f>
        <v>106</v>
      </c>
      <c r="J113" s="145">
        <f>VLOOKUP(A113,'FSI2020 Results'!B:H,4,0)</f>
        <v>88.591097287441414</v>
      </c>
      <c r="K113" s="146">
        <f>VLOOKUP(A113,'FSI2020 Results'!B:H,5,0)</f>
        <v>2.6017276318878548E-3</v>
      </c>
      <c r="L113" s="145">
        <f>VLOOKUP(A113,'FSI2020 Results'!B:H,6,0)</f>
        <v>76.3</v>
      </c>
      <c r="M113" s="146">
        <f>VLOOKUP(A113,'FSI2020 Results'!B:H,7,0)</f>
        <v>7.9332182274000146E-6</v>
      </c>
      <c r="N113" s="147">
        <f t="shared" si="45"/>
        <v>-40</v>
      </c>
      <c r="O113" s="148">
        <f t="shared" si="46"/>
        <v>-60.674298830722648</v>
      </c>
      <c r="P113" s="149">
        <f t="shared" si="47"/>
        <v>-0.40648603365974123</v>
      </c>
      <c r="Q113" s="150">
        <f t="shared" si="48"/>
        <v>-2.1053722379594428E-3</v>
      </c>
      <c r="R113" s="149">
        <f t="shared" si="49"/>
        <v>-0.44727588030286325</v>
      </c>
      <c r="S113" s="150">
        <f t="shared" si="50"/>
        <v>-12.27499694824219</v>
      </c>
      <c r="T113" s="149">
        <f t="shared" si="51"/>
        <v>-0.13858309196911345</v>
      </c>
      <c r="U113" s="150">
        <f t="shared" si="52"/>
        <v>-1.9767815622700952E-6</v>
      </c>
      <c r="V113" s="149">
        <f t="shared" si="53"/>
        <v>-0.19947342121345291</v>
      </c>
      <c r="W113" s="151">
        <f t="shared" si="54"/>
        <v>76</v>
      </c>
      <c r="X113" s="152">
        <f t="shared" si="55"/>
        <v>138.59574750470435</v>
      </c>
      <c r="Y113" s="151">
        <f t="shared" si="56"/>
        <v>85</v>
      </c>
      <c r="Z113" s="153">
        <f t="shared" si="57"/>
        <v>95.410937296916941</v>
      </c>
      <c r="AA113" s="154">
        <v>-19</v>
      </c>
      <c r="AB113" s="155">
        <f t="shared" si="58"/>
        <v>-30</v>
      </c>
      <c r="AC113" s="155">
        <f t="shared" si="59"/>
        <v>-21</v>
      </c>
      <c r="AD113" s="156">
        <v>-60.674314575455455</v>
      </c>
      <c r="AE113" s="156">
        <v>-50.004664542708198</v>
      </c>
      <c r="AF113" s="156">
        <v>-6.8200931369893993</v>
      </c>
      <c r="AH113" s="245" t="str">
        <f>VLOOKUP($A113,'Country characteristics'!$A:$CQ,28,0)</f>
        <v>East Asia &amp; Pacific</v>
      </c>
      <c r="AI113" s="245" t="str">
        <f>VLOOKUP($A113,'Country characteristics'!$A:$CQ,87,0)</f>
        <v>Oceania</v>
      </c>
      <c r="AJ113" s="245">
        <f>VLOOKUP($A113,'Country characteristics'!$A:$CQ,92,0)</f>
        <v>0</v>
      </c>
      <c r="AK113" s="245">
        <f>VLOOKUP($A113,'Country characteristics'!$A:$CQ,91,0)</f>
        <v>0</v>
      </c>
      <c r="AL113" s="245">
        <f>VLOOKUP($A113,'Country characteristics'!$A:$CQ,88,0)</f>
        <v>0</v>
      </c>
      <c r="AM113" s="245">
        <f>VLOOKUP($A113,'Country characteristics'!$A:$CQ,93,0)</f>
        <v>0</v>
      </c>
      <c r="AN113" s="245">
        <f>VLOOKUP($A113,'Country characteristics'!$A:$CQ,89,0)</f>
        <v>0</v>
      </c>
      <c r="AO113" s="245">
        <f>VLOOKUP($A113,'Country characteristics'!$A:$CQ,90,0)</f>
        <v>0</v>
      </c>
      <c r="AP113" s="245">
        <f>VLOOKUP($A113,'Country characteristics'!$A:$CQ,94,0)</f>
        <v>0</v>
      </c>
      <c r="AQ113" s="245">
        <f>VLOOKUP($A113,'Country characteristics'!$A:$CQ,95,0)</f>
        <v>0</v>
      </c>
      <c r="AR113" s="245">
        <f>VLOOKUP($A113,'Country characteristics'!$A:$CR,96,0)</f>
        <v>0</v>
      </c>
    </row>
    <row r="114" spans="1:44">
      <c r="A114" s="140" t="str">
        <f>VLOOKUP(D114,'Country characteristics'!AK:BP,31,0)</f>
        <v>Venezuela</v>
      </c>
      <c r="B114" s="161" t="s">
        <v>192</v>
      </c>
      <c r="C114" s="161" t="s">
        <v>193</v>
      </c>
      <c r="D114" s="141">
        <v>85</v>
      </c>
      <c r="E114" s="142">
        <f>VLOOKUP(A114,'Country characteristics'!A:BM,38,0)</f>
        <v>105.03410339355469</v>
      </c>
      <c r="F114" s="143">
        <f>VLOOKUP(A114,'Country characteristics'!A:BM,39,0)</f>
        <v>3.3122999593615532E-3</v>
      </c>
      <c r="G114" s="142">
        <f>VLOOKUP(A114,'Country characteristics'!A:BM,40,0)</f>
        <v>68.525001525878906</v>
      </c>
      <c r="H114" s="143">
        <f>VLOOKUP(A114,'Country characteristics'!A:BM,65,0)</f>
        <v>3.479999941191636E-5</v>
      </c>
      <c r="I114" s="144">
        <f>VLOOKUP(A114,'FSI2020 Results'!B:L,11,0)</f>
        <v>61</v>
      </c>
      <c r="J114" s="145">
        <f>VLOOKUP(A114,'FSI2020 Results'!B:H,4,0)</f>
        <v>196.99883941202646</v>
      </c>
      <c r="K114" s="146">
        <f>VLOOKUP(A114,'FSI2020 Results'!B:H,5,0)</f>
        <v>5.7854269745089178E-3</v>
      </c>
      <c r="L114" s="145">
        <f>VLOOKUP(A114,'FSI2020 Results'!B:H,6,0)</f>
        <v>69.025000000000006</v>
      </c>
      <c r="M114" s="146">
        <f>VLOOKUP(A114,'FSI2020 Results'!B:H,7,0)</f>
        <v>2.1494792893957202E-4</v>
      </c>
      <c r="N114" s="147">
        <f t="shared" si="45"/>
        <v>24</v>
      </c>
      <c r="O114" s="148">
        <f t="shared" si="46"/>
        <v>91.964736018471768</v>
      </c>
      <c r="P114" s="149">
        <f t="shared" si="47"/>
        <v>0.87557024858761334</v>
      </c>
      <c r="Q114" s="150">
        <f t="shared" si="48"/>
        <v>2.4731270151473646E-3</v>
      </c>
      <c r="R114" s="149">
        <f t="shared" si="49"/>
        <v>0.74664947181415919</v>
      </c>
      <c r="S114" s="150">
        <f t="shared" si="50"/>
        <v>0.49999847412109943</v>
      </c>
      <c r="T114" s="149">
        <f t="shared" si="51"/>
        <v>7.2965846477548446E-3</v>
      </c>
      <c r="U114" s="150">
        <f t="shared" si="52"/>
        <v>1.8014792952765566E-4</v>
      </c>
      <c r="V114" s="149">
        <f t="shared" si="53"/>
        <v>5.1766647290795254</v>
      </c>
      <c r="W114" s="151">
        <f t="shared" si="54"/>
        <v>54</v>
      </c>
      <c r="X114" s="152">
        <f t="shared" si="55"/>
        <v>192.74875578118005</v>
      </c>
      <c r="Y114" s="151">
        <f t="shared" si="56"/>
        <v>74</v>
      </c>
      <c r="Z114" s="153">
        <f t="shared" si="57"/>
        <v>107.36902057392268</v>
      </c>
      <c r="AA114" s="154">
        <v>-11</v>
      </c>
      <c r="AB114" s="155">
        <f t="shared" si="58"/>
        <v>-7</v>
      </c>
      <c r="AC114" s="155">
        <f t="shared" si="59"/>
        <v>13</v>
      </c>
      <c r="AD114" s="156">
        <v>91.964709210154865</v>
      </c>
      <c r="AE114" s="156">
        <v>4.2500965069261838</v>
      </c>
      <c r="AF114" s="156">
        <v>89.648713872648088</v>
      </c>
      <c r="AH114" s="245" t="str">
        <f>VLOOKUP($A114,'Country characteristics'!$A:$CQ,28,0)</f>
        <v>Latin America &amp; Caribbean</v>
      </c>
      <c r="AI114" s="245" t="str">
        <f>VLOOKUP($A114,'Country characteristics'!$A:$CQ,87,0)</f>
        <v>Latin America and the Caribbean</v>
      </c>
      <c r="AJ114" s="245">
        <f>VLOOKUP($A114,'Country characteristics'!$A:$CQ,92,0)</f>
        <v>0</v>
      </c>
      <c r="AK114" s="245">
        <f>VLOOKUP($A114,'Country characteristics'!$A:$CQ,91,0)</f>
        <v>0</v>
      </c>
      <c r="AL114" s="245">
        <f>VLOOKUP($A114,'Country characteristics'!$A:$CQ,88,0)</f>
        <v>0</v>
      </c>
      <c r="AM114" s="245">
        <f>VLOOKUP($A114,'Country characteristics'!$A:$CQ,93,0)</f>
        <v>0</v>
      </c>
      <c r="AN114" s="245">
        <f>VLOOKUP($A114,'Country characteristics'!$A:$CQ,89,0)</f>
        <v>1</v>
      </c>
      <c r="AO114" s="245">
        <f>VLOOKUP($A114,'Country characteristics'!$A:$CQ,90,0)</f>
        <v>1</v>
      </c>
      <c r="AP114" s="245">
        <f>VLOOKUP($A114,'Country characteristics'!$A:$CQ,94,0)</f>
        <v>0</v>
      </c>
      <c r="AQ114" s="245">
        <f>VLOOKUP($A114,'Country characteristics'!$A:$CQ,95,0)</f>
        <v>1</v>
      </c>
      <c r="AR114" s="245">
        <f>VLOOKUP($A114,'Country characteristics'!$A:$CR,96,0)</f>
        <v>0</v>
      </c>
    </row>
    <row r="115" spans="1:44">
      <c r="O115" s="148"/>
      <c r="P115" s="149"/>
      <c r="Q115" s="150"/>
      <c r="R115" s="149"/>
      <c r="S115" s="150"/>
      <c r="T115" s="149"/>
      <c r="U115" s="150"/>
      <c r="V115" s="149"/>
      <c r="W115" s="151"/>
      <c r="X115" s="152"/>
      <c r="Y115" s="151"/>
      <c r="Z115" s="153"/>
      <c r="AB115" s="155"/>
      <c r="AC115" s="155"/>
      <c r="AH115" s="245"/>
      <c r="AI115" s="245"/>
      <c r="AJ115" s="245"/>
      <c r="AK115" s="245"/>
      <c r="AL115" s="245"/>
      <c r="AM115" s="245"/>
      <c r="AN115" s="245"/>
      <c r="AO115" s="245"/>
      <c r="AP115" s="245"/>
      <c r="AQ115" s="245"/>
      <c r="AR115" s="245"/>
    </row>
    <row r="116" spans="1:44">
      <c r="A116" s="157" t="s">
        <v>68</v>
      </c>
      <c r="B116" s="162"/>
      <c r="C116" s="162"/>
      <c r="I116" s="144">
        <f>VLOOKUP(A116,'FSI2020 Results'!B:L,11,0)</f>
        <v>20</v>
      </c>
      <c r="J116" s="145">
        <f>VLOOKUP(A116,'FSI2020 Results'!B:H,4,0)</f>
        <v>433.04741248971658</v>
      </c>
      <c r="K116" s="146">
        <f>VLOOKUP(A116,'FSI2020 Results'!B:H,5,0)</f>
        <v>1.2717659601127316E-2</v>
      </c>
      <c r="L116" s="145">
        <f>VLOOKUP(A116,'FSI2020 Results'!B:H,6,0)</f>
        <v>77</v>
      </c>
      <c r="M116" s="146">
        <f>VLOOKUP(A116,'FSI2020 Results'!B:H,7,0)</f>
        <v>8.5347306058138864E-4</v>
      </c>
      <c r="P116" s="149"/>
      <c r="Q116" s="150"/>
      <c r="R116" s="149"/>
      <c r="S116" s="150"/>
      <c r="T116" s="149"/>
      <c r="U116" s="150"/>
      <c r="V116" s="149"/>
      <c r="W116" s="151"/>
      <c r="X116" s="152"/>
      <c r="Y116" s="151"/>
      <c r="Z116" s="153"/>
      <c r="AH116" s="245" t="str">
        <f>VLOOKUP($A116,'Country characteristics'!$A:$CQ,28,0)</f>
        <v>Middle East &amp; North Africa</v>
      </c>
      <c r="AI116" s="245" t="str">
        <f>VLOOKUP($A116,'Country characteristics'!$A:$CQ,87,0)</f>
        <v>Asia</v>
      </c>
      <c r="AJ116" s="245">
        <f>VLOOKUP($A116,'Country characteristics'!$A:$CQ,92,0)</f>
        <v>0</v>
      </c>
      <c r="AK116" s="245">
        <f>VLOOKUP($A116,'Country characteristics'!$A:$CQ,91,0)</f>
        <v>0</v>
      </c>
      <c r="AL116" s="245">
        <f>VLOOKUP($A116,'Country characteristics'!$A:$CQ,88,0)</f>
        <v>0</v>
      </c>
      <c r="AM116" s="245">
        <f>VLOOKUP($A116,'Country characteristics'!$A:$CQ,93,0)</f>
        <v>0</v>
      </c>
      <c r="AN116" s="245">
        <f>VLOOKUP($A116,'Country characteristics'!$A:$CQ,89,0)</f>
        <v>0</v>
      </c>
      <c r="AO116" s="245">
        <f>VLOOKUP($A116,'Country characteristics'!$A:$CQ,90,0)</f>
        <v>0</v>
      </c>
      <c r="AP116" s="245">
        <f>VLOOKUP($A116,'Country characteristics'!$A:$CQ,94,0)</f>
        <v>0</v>
      </c>
      <c r="AQ116" s="245">
        <f>VLOOKUP($A116,'Country characteristics'!$A:$CQ,95,0)</f>
        <v>0</v>
      </c>
      <c r="AR116" s="245">
        <f>VLOOKUP($A116,'Country characteristics'!$A:$CR,96,0)</f>
        <v>0</v>
      </c>
    </row>
    <row r="117" spans="1:44">
      <c r="A117" s="157" t="s">
        <v>77</v>
      </c>
      <c r="B117" s="162"/>
      <c r="C117" s="162"/>
      <c r="I117" s="144">
        <f>VLOOKUP(A117,'FSI2020 Results'!B:L,11,0)</f>
        <v>23</v>
      </c>
      <c r="J117" s="145">
        <f>VLOOKUP(A117,'FSI2020 Results'!B:H,4,0)</f>
        <v>400.55743515982516</v>
      </c>
      <c r="K117" s="146">
        <f>VLOOKUP(A117,'FSI2020 Results'!B:H,5,0)</f>
        <v>1.1763499709594158E-2</v>
      </c>
      <c r="L117" s="145">
        <f>VLOOKUP(A117,'FSI2020 Results'!B:H,6,0)</f>
        <v>79.625</v>
      </c>
      <c r="M117" s="146">
        <f>VLOOKUP(A117,'FSI2020 Results'!B:H,7,0)</f>
        <v>4.9951597796405367E-4</v>
      </c>
      <c r="P117" s="149"/>
      <c r="Q117" s="150"/>
      <c r="R117" s="149"/>
      <c r="S117" s="150"/>
      <c r="T117" s="149"/>
      <c r="U117" s="150"/>
      <c r="V117" s="149"/>
      <c r="W117" s="151"/>
      <c r="X117" s="152"/>
      <c r="Y117" s="151"/>
      <c r="Z117" s="153"/>
      <c r="AH117" s="245" t="str">
        <f>VLOOKUP($A117,'Country characteristics'!$A:$CQ,28,0)</f>
        <v>Middle East &amp; North Africa</v>
      </c>
      <c r="AI117" s="245" t="str">
        <f>VLOOKUP($A117,'Country characteristics'!$A:$CQ,87,0)</f>
        <v>Africa</v>
      </c>
      <c r="AJ117" s="245">
        <f>VLOOKUP($A117,'Country characteristics'!$A:$CQ,92,0)</f>
        <v>0</v>
      </c>
      <c r="AK117" s="245">
        <f>VLOOKUP($A117,'Country characteristics'!$A:$CQ,91,0)</f>
        <v>0</v>
      </c>
      <c r="AL117" s="245">
        <f>VLOOKUP($A117,'Country characteristics'!$A:$CQ,88,0)</f>
        <v>0</v>
      </c>
      <c r="AM117" s="245">
        <f>VLOOKUP($A117,'Country characteristics'!$A:$CQ,93,0)</f>
        <v>0</v>
      </c>
      <c r="AN117" s="245">
        <f>VLOOKUP($A117,'Country characteristics'!$A:$CQ,89,0)</f>
        <v>1</v>
      </c>
      <c r="AO117" s="245">
        <f>VLOOKUP($A117,'Country characteristics'!$A:$CQ,90,0)</f>
        <v>1</v>
      </c>
      <c r="AP117" s="245">
        <f>VLOOKUP($A117,'Country characteristics'!$A:$CQ,94,0)</f>
        <v>0</v>
      </c>
      <c r="AQ117" s="245">
        <f>VLOOKUP($A117,'Country characteristics'!$A:$CQ,95,0)</f>
        <v>0</v>
      </c>
      <c r="AR117" s="245">
        <f>VLOOKUP($A117,'Country characteristics'!$A:$CR,96,0)</f>
        <v>0</v>
      </c>
    </row>
    <row r="118" spans="1:44">
      <c r="A118" s="157" t="s">
        <v>92</v>
      </c>
      <c r="B118" s="162"/>
      <c r="C118" s="162"/>
      <c r="I118" s="144">
        <f>VLOOKUP(A118,'FSI2020 Results'!B:L,11,0)</f>
        <v>28</v>
      </c>
      <c r="J118" s="145">
        <f>VLOOKUP(A118,'FSI2020 Results'!B:H,4,0)</f>
        <v>369.17077369276126</v>
      </c>
      <c r="K118" s="146">
        <f>VLOOKUP(A118,'FSI2020 Results'!B:H,5,0)</f>
        <v>1.0841741802627291E-2</v>
      </c>
      <c r="L118" s="145">
        <f>VLOOKUP(A118,'FSI2020 Results'!B:H,6,0)</f>
        <v>70.575000000000003</v>
      </c>
      <c r="M118" s="146">
        <f>VLOOKUP(A118,'FSI2020 Results'!B:H,7,0)</f>
        <v>1.1583077278367968E-3</v>
      </c>
      <c r="P118" s="149"/>
      <c r="Q118" s="150"/>
      <c r="R118" s="149"/>
      <c r="S118" s="150"/>
      <c r="T118" s="149"/>
      <c r="U118" s="150"/>
      <c r="V118" s="149"/>
      <c r="W118" s="151"/>
      <c r="X118" s="152"/>
      <c r="Y118" s="151"/>
      <c r="Z118" s="153"/>
      <c r="AH118" s="245" t="str">
        <f>VLOOKUP($A118,'Country characteristics'!$A:$CQ,28,0)</f>
        <v>Middle East &amp; North Africa</v>
      </c>
      <c r="AI118" s="245" t="str">
        <f>VLOOKUP($A118,'Country characteristics'!$A:$CQ,87,0)</f>
        <v>Asia</v>
      </c>
      <c r="AJ118" s="245">
        <f>VLOOKUP($A118,'Country characteristics'!$A:$CQ,92,0)</f>
        <v>0</v>
      </c>
      <c r="AK118" s="245">
        <f>VLOOKUP($A118,'Country characteristics'!$A:$CQ,91,0)</f>
        <v>0</v>
      </c>
      <c r="AL118" s="245">
        <f>VLOOKUP($A118,'Country characteristics'!$A:$CQ,88,0)</f>
        <v>0</v>
      </c>
      <c r="AM118" s="245">
        <f>VLOOKUP($A118,'Country characteristics'!$A:$CQ,93,0)</f>
        <v>0</v>
      </c>
      <c r="AN118" s="245">
        <f>VLOOKUP($A118,'Country characteristics'!$A:$CQ,89,0)</f>
        <v>0</v>
      </c>
      <c r="AO118" s="245">
        <f>VLOOKUP($A118,'Country characteristics'!$A:$CQ,90,0)</f>
        <v>1</v>
      </c>
      <c r="AP118" s="245">
        <f>VLOOKUP($A118,'Country characteristics'!$A:$CQ,94,0)</f>
        <v>0</v>
      </c>
      <c r="AQ118" s="245">
        <f>VLOOKUP($A118,'Country characteristics'!$A:$CQ,95,0)</f>
        <v>0</v>
      </c>
      <c r="AR118" s="245">
        <f>VLOOKUP($A118,'Country characteristics'!$A:$CR,96,0)</f>
        <v>0</v>
      </c>
    </row>
    <row r="119" spans="1:44">
      <c r="A119" s="157" t="s">
        <v>110</v>
      </c>
      <c r="B119" s="162"/>
      <c r="C119" s="162"/>
      <c r="I119" s="144">
        <f>VLOOKUP(A119,'FSI2020 Results'!B:L,11,0)</f>
        <v>34</v>
      </c>
      <c r="J119" s="145">
        <f>VLOOKUP(A119,'FSI2020 Results'!B:H,4,0)</f>
        <v>348.53484523699916</v>
      </c>
      <c r="K119" s="146">
        <f>VLOOKUP(A119,'FSI2020 Results'!B:H,5,0)</f>
        <v>1.0235709515897416E-2</v>
      </c>
      <c r="L119" s="145">
        <f>VLOOKUP(A119,'FSI2020 Results'!B:H,6,0)</f>
        <v>70.150000000000006</v>
      </c>
      <c r="M119" s="146">
        <f>VLOOKUP(A119,'FSI2020 Results'!B:H,7,0)</f>
        <v>1.0291757226832104E-3</v>
      </c>
      <c r="P119" s="149"/>
      <c r="Q119" s="150"/>
      <c r="R119" s="149"/>
      <c r="S119" s="150"/>
      <c r="T119" s="149"/>
      <c r="U119" s="150"/>
      <c r="V119" s="149"/>
      <c r="W119" s="151"/>
      <c r="X119" s="152"/>
      <c r="Y119" s="151"/>
      <c r="Z119" s="153"/>
      <c r="AH119" s="245" t="str">
        <f>VLOOKUP($A119,'Country characteristics'!$A:$CQ,28,0)</f>
        <v>Sub-Saharan Africa</v>
      </c>
      <c r="AI119" s="245" t="str">
        <f>VLOOKUP($A119,'Country characteristics'!$A:$CQ,87,0)</f>
        <v>Africa</v>
      </c>
      <c r="AJ119" s="245">
        <f>VLOOKUP($A119,'Country characteristics'!$A:$CQ,92,0)</f>
        <v>0</v>
      </c>
      <c r="AK119" s="245">
        <f>VLOOKUP($A119,'Country characteristics'!$A:$CQ,91,0)</f>
        <v>0</v>
      </c>
      <c r="AL119" s="245">
        <f>VLOOKUP($A119,'Country characteristics'!$A:$CQ,88,0)</f>
        <v>0</v>
      </c>
      <c r="AM119" s="245">
        <f>VLOOKUP($A119,'Country characteristics'!$A:$CQ,93,0)</f>
        <v>0</v>
      </c>
      <c r="AN119" s="245">
        <f>VLOOKUP($A119,'Country characteristics'!$A:$CQ,89,0)</f>
        <v>1</v>
      </c>
      <c r="AO119" s="245">
        <f>VLOOKUP($A119,'Country characteristics'!$A:$CQ,90,0)</f>
        <v>1</v>
      </c>
      <c r="AP119" s="245">
        <f>VLOOKUP($A119,'Country characteristics'!$A:$CQ,94,0)</f>
        <v>0</v>
      </c>
      <c r="AQ119" s="245">
        <f>VLOOKUP($A119,'Country characteristics'!$A:$CQ,95,0)</f>
        <v>0</v>
      </c>
      <c r="AR119" s="245">
        <f>VLOOKUP($A119,'Country characteristics'!$A:$CR,96,0)</f>
        <v>0</v>
      </c>
    </row>
    <row r="120" spans="1:44">
      <c r="A120" s="157" t="s">
        <v>113</v>
      </c>
      <c r="B120" s="162"/>
      <c r="C120" s="162"/>
      <c r="I120" s="144">
        <f>VLOOKUP(A120,'FSI2020 Results'!B:L,11,0)</f>
        <v>35</v>
      </c>
      <c r="J120" s="145">
        <f>VLOOKUP(A120,'FSI2020 Results'!B:H,4,0)</f>
        <v>345.45172029431006</v>
      </c>
      <c r="K120" s="146">
        <f>VLOOKUP(A120,'FSI2020 Results'!B:H,5,0)</f>
        <v>1.0145164849429062E-2</v>
      </c>
      <c r="L120" s="145">
        <f>VLOOKUP(A120,'FSI2020 Results'!B:H,6,0)</f>
        <v>79.724999999999994</v>
      </c>
      <c r="M120" s="146">
        <f>VLOOKUP(A120,'FSI2020 Results'!B:H,7,0)</f>
        <v>3.1681907962798815E-4</v>
      </c>
      <c r="P120" s="149"/>
      <c r="Q120" s="150"/>
      <c r="R120" s="149"/>
      <c r="S120" s="150"/>
      <c r="T120" s="149"/>
      <c r="U120" s="150"/>
      <c r="V120" s="149"/>
      <c r="W120" s="151"/>
      <c r="X120" s="152"/>
      <c r="Y120" s="151"/>
      <c r="Z120" s="153"/>
      <c r="AH120" s="245" t="str">
        <f>VLOOKUP($A120,'Country characteristics'!$A:$CQ,28,0)</f>
        <v>Sub-Saharan Africa</v>
      </c>
      <c r="AI120" s="245" t="str">
        <f>VLOOKUP($A120,'Country characteristics'!$A:$CQ,87,0)</f>
        <v>Africa</v>
      </c>
      <c r="AJ120" s="245">
        <f>VLOOKUP($A120,'Country characteristics'!$A:$CQ,92,0)</f>
        <v>0</v>
      </c>
      <c r="AK120" s="245">
        <f>VLOOKUP($A120,'Country characteristics'!$A:$CQ,91,0)</f>
        <v>0</v>
      </c>
      <c r="AL120" s="245">
        <f>VLOOKUP($A120,'Country characteristics'!$A:$CQ,88,0)</f>
        <v>0</v>
      </c>
      <c r="AM120" s="245">
        <f>VLOOKUP($A120,'Country characteristics'!$A:$CQ,93,0)</f>
        <v>0</v>
      </c>
      <c r="AN120" s="245">
        <f>VLOOKUP($A120,'Country characteristics'!$A:$CQ,89,0)</f>
        <v>0</v>
      </c>
      <c r="AO120" s="245">
        <f>VLOOKUP($A120,'Country characteristics'!$A:$CQ,90,0)</f>
        <v>0</v>
      </c>
      <c r="AP120" s="245">
        <f>VLOOKUP($A120,'Country characteristics'!$A:$CQ,94,0)</f>
        <v>0</v>
      </c>
      <c r="AQ120" s="245">
        <f>VLOOKUP($A120,'Country characteristics'!$A:$CQ,95,0)</f>
        <v>0</v>
      </c>
      <c r="AR120" s="245">
        <f>VLOOKUP($A120,'Country characteristics'!$A:$CR,96,0)</f>
        <v>0</v>
      </c>
    </row>
    <row r="121" spans="1:44">
      <c r="A121" s="157" t="s">
        <v>119</v>
      </c>
      <c r="B121" s="162"/>
      <c r="C121" s="162"/>
      <c r="I121" s="144">
        <f>VLOOKUP(A121,'FSI2020 Results'!B:L,11,0)</f>
        <v>37</v>
      </c>
      <c r="J121" s="145">
        <f>VLOOKUP(A121,'FSI2020 Results'!B:H,4,0)</f>
        <v>299.29944691563526</v>
      </c>
      <c r="K121" s="146">
        <f>VLOOKUP(A121,'FSI2020 Results'!B:H,5,0)</f>
        <v>8.7897730707930579E-3</v>
      </c>
      <c r="L121" s="145">
        <f>VLOOKUP(A121,'FSI2020 Results'!B:H,6,0)</f>
        <v>74.325000000000003</v>
      </c>
      <c r="M121" s="146">
        <f>VLOOKUP(A121,'FSI2020 Results'!B:H,7,0)</f>
        <v>3.8734993015494845E-4</v>
      </c>
      <c r="P121" s="149"/>
      <c r="Q121" s="150"/>
      <c r="R121" s="149"/>
      <c r="S121" s="150"/>
      <c r="T121" s="149"/>
      <c r="U121" s="150"/>
      <c r="V121" s="149"/>
      <c r="W121" s="151"/>
      <c r="X121" s="152"/>
      <c r="Y121" s="151"/>
      <c r="Z121" s="153"/>
      <c r="AH121" s="245" t="str">
        <f>VLOOKUP($A121,'Country characteristics'!$A:$CQ,28,0)</f>
        <v>East Asia &amp; Pacific</v>
      </c>
      <c r="AI121" s="245" t="str">
        <f>VLOOKUP($A121,'Country characteristics'!$A:$CQ,87,0)</f>
        <v>Asia</v>
      </c>
      <c r="AJ121" s="245">
        <f>VLOOKUP($A121,'Country characteristics'!$A:$CQ,92,0)</f>
        <v>0</v>
      </c>
      <c r="AK121" s="245">
        <f>VLOOKUP($A121,'Country characteristics'!$A:$CQ,91,0)</f>
        <v>0</v>
      </c>
      <c r="AL121" s="245">
        <f>VLOOKUP($A121,'Country characteristics'!$A:$CQ,88,0)</f>
        <v>0</v>
      </c>
      <c r="AM121" s="245">
        <f>VLOOKUP($A121,'Country characteristics'!$A:$CQ,93,0)</f>
        <v>0</v>
      </c>
      <c r="AN121" s="245">
        <f>VLOOKUP($A121,'Country characteristics'!$A:$CQ,89,0)</f>
        <v>0</v>
      </c>
      <c r="AO121" s="245">
        <f>VLOOKUP($A121,'Country characteristics'!$A:$CQ,90,0)</f>
        <v>1</v>
      </c>
      <c r="AP121" s="245">
        <f>VLOOKUP($A121,'Country characteristics'!$A:$CQ,94,0)</f>
        <v>0</v>
      </c>
      <c r="AQ121" s="245">
        <f>VLOOKUP($A121,'Country characteristics'!$A:$CQ,95,0)</f>
        <v>0</v>
      </c>
      <c r="AR121" s="245">
        <f>VLOOKUP($A121,'Country characteristics'!$A:$CR,96,0)</f>
        <v>0</v>
      </c>
    </row>
    <row r="122" spans="1:44">
      <c r="A122" s="157" t="s">
        <v>125</v>
      </c>
      <c r="B122" s="162"/>
      <c r="C122" s="162"/>
      <c r="I122" s="144">
        <f>VLOOKUP(A122,'FSI2020 Results'!B:L,11,0)</f>
        <v>39</v>
      </c>
      <c r="J122" s="145">
        <f>VLOOKUP(A122,'FSI2020 Results'!B:H,4,0)</f>
        <v>290.63869887654522</v>
      </c>
      <c r="K122" s="146">
        <f>VLOOKUP(A122,'FSI2020 Results'!B:H,5,0)</f>
        <v>8.5354257585229642E-3</v>
      </c>
      <c r="L122" s="145">
        <f>VLOOKUP(A122,'FSI2020 Results'!B:H,6,0)</f>
        <v>72.174999999999997</v>
      </c>
      <c r="M122" s="146">
        <f>VLOOKUP(A122,'FSI2020 Results'!B:H,7,0)</f>
        <v>4.6193321272835222E-4</v>
      </c>
      <c r="P122" s="149"/>
      <c r="Q122" s="150"/>
      <c r="R122" s="149"/>
      <c r="S122" s="150"/>
      <c r="T122" s="149"/>
      <c r="U122" s="150"/>
      <c r="V122" s="149"/>
      <c r="W122" s="151"/>
      <c r="X122" s="152"/>
      <c r="Y122" s="151"/>
      <c r="Z122" s="153"/>
      <c r="AH122" s="245" t="str">
        <f>VLOOKUP($A122,'Country characteristics'!$A:$CQ,28,0)</f>
        <v>South Asia</v>
      </c>
      <c r="AI122" s="245" t="str">
        <f>VLOOKUP($A122,'Country characteristics'!$A:$CQ,87,0)</f>
        <v>Asia</v>
      </c>
      <c r="AJ122" s="245">
        <f>VLOOKUP($A122,'Country characteristics'!$A:$CQ,92,0)</f>
        <v>0</v>
      </c>
      <c r="AK122" s="245">
        <f>VLOOKUP($A122,'Country characteristics'!$A:$CQ,91,0)</f>
        <v>0</v>
      </c>
      <c r="AL122" s="245">
        <f>VLOOKUP($A122,'Country characteristics'!$A:$CQ,88,0)</f>
        <v>0</v>
      </c>
      <c r="AM122" s="245">
        <f>VLOOKUP($A122,'Country characteristics'!$A:$CQ,93,0)</f>
        <v>0</v>
      </c>
      <c r="AN122" s="245">
        <f>VLOOKUP($A122,'Country characteristics'!$A:$CQ,89,0)</f>
        <v>1</v>
      </c>
      <c r="AO122" s="245">
        <f>VLOOKUP($A122,'Country characteristics'!$A:$CQ,90,0)</f>
        <v>1</v>
      </c>
      <c r="AP122" s="245">
        <f>VLOOKUP($A122,'Country characteristics'!$A:$CQ,94,0)</f>
        <v>0</v>
      </c>
      <c r="AQ122" s="245">
        <f>VLOOKUP($A122,'Country characteristics'!$A:$CQ,95,0)</f>
        <v>0</v>
      </c>
      <c r="AR122" s="245">
        <f>VLOOKUP($A122,'Country characteristics'!$A:$CR,96,0)</f>
        <v>0</v>
      </c>
    </row>
    <row r="123" spans="1:44">
      <c r="A123" s="157" t="s">
        <v>134</v>
      </c>
      <c r="B123" s="162"/>
      <c r="C123" s="162"/>
      <c r="I123" s="144">
        <f>VLOOKUP(A123,'FSI2020 Results'!B:L,11,0)</f>
        <v>42</v>
      </c>
      <c r="J123" s="145">
        <f>VLOOKUP(A123,'FSI2020 Results'!B:H,4,0)</f>
        <v>260.3940198839033</v>
      </c>
      <c r="K123" s="146">
        <f>VLOOKUP(A123,'FSI2020 Results'!B:H,5,0)</f>
        <v>7.6472053903134662E-3</v>
      </c>
      <c r="L123" s="145">
        <f>VLOOKUP(A123,'FSI2020 Results'!B:H,6,0)</f>
        <v>78.3</v>
      </c>
      <c r="M123" s="146">
        <f>VLOOKUP(A123,'FSI2020 Results'!B:H,7,0)</f>
        <v>1.5960157028138951E-4</v>
      </c>
      <c r="P123" s="149"/>
      <c r="Q123" s="150"/>
      <c r="R123" s="149"/>
      <c r="S123" s="150"/>
      <c r="T123" s="149"/>
      <c r="U123" s="150"/>
      <c r="V123" s="149"/>
      <c r="W123" s="151"/>
      <c r="X123" s="152"/>
      <c r="Y123" s="151"/>
      <c r="Z123" s="153"/>
      <c r="AH123" s="245" t="str">
        <f>VLOOKUP($A123,'Country characteristics'!$A:$CQ,28,0)</f>
        <v>Middle East &amp; North Africa</v>
      </c>
      <c r="AI123" s="245" t="str">
        <f>VLOOKUP($A123,'Country characteristics'!$A:$CQ,87,0)</f>
        <v>Asia</v>
      </c>
      <c r="AJ123" s="245">
        <f>VLOOKUP($A123,'Country characteristics'!$A:$CQ,92,0)</f>
        <v>0</v>
      </c>
      <c r="AK123" s="245">
        <f>VLOOKUP($A123,'Country characteristics'!$A:$CQ,91,0)</f>
        <v>0</v>
      </c>
      <c r="AL123" s="245">
        <f>VLOOKUP($A123,'Country characteristics'!$A:$CQ,88,0)</f>
        <v>0</v>
      </c>
      <c r="AM123" s="245">
        <f>VLOOKUP($A123,'Country characteristics'!$A:$CQ,93,0)</f>
        <v>0</v>
      </c>
      <c r="AN123" s="245">
        <f>VLOOKUP($A123,'Country characteristics'!$A:$CQ,89,0)</f>
        <v>0</v>
      </c>
      <c r="AO123" s="245">
        <f>VLOOKUP($A123,'Country characteristics'!$A:$CQ,90,0)</f>
        <v>1</v>
      </c>
      <c r="AP123" s="245">
        <f>VLOOKUP($A123,'Country characteristics'!$A:$CQ,94,0)</f>
        <v>0</v>
      </c>
      <c r="AQ123" s="245">
        <f>VLOOKUP($A123,'Country characteristics'!$A:$CQ,95,0)</f>
        <v>0</v>
      </c>
      <c r="AR123" s="245">
        <f>VLOOKUP($A123,'Country characteristics'!$A:$CR,96,0)</f>
        <v>0</v>
      </c>
    </row>
    <row r="124" spans="1:44">
      <c r="A124" s="157" t="s">
        <v>146</v>
      </c>
      <c r="B124" s="162"/>
      <c r="C124" s="162"/>
      <c r="I124" s="144">
        <f>VLOOKUP(A124,'FSI2020 Results'!B:L,11,0)</f>
        <v>46</v>
      </c>
      <c r="J124" s="145">
        <f>VLOOKUP(A124,'FSI2020 Results'!B:H,4,0)</f>
        <v>241.93042237856588</v>
      </c>
      <c r="K124" s="146">
        <f>VLOOKUP(A124,'FSI2020 Results'!B:H,5,0)</f>
        <v>7.1049697336330771E-3</v>
      </c>
      <c r="L124" s="145">
        <f>VLOOKUP(A124,'FSI2020 Results'!B:H,6,0)</f>
        <v>71.375</v>
      </c>
      <c r="M124" s="146">
        <f>VLOOKUP(A124,'FSI2020 Results'!B:H,7,0)</f>
        <v>2.9454819091796378E-4</v>
      </c>
      <c r="P124" s="149"/>
      <c r="Q124" s="150"/>
      <c r="R124" s="149"/>
      <c r="S124" s="150"/>
      <c r="T124" s="149"/>
      <c r="U124" s="150"/>
      <c r="V124" s="149"/>
      <c r="W124" s="151"/>
      <c r="X124" s="152"/>
      <c r="Y124" s="151"/>
      <c r="Z124" s="153"/>
      <c r="AH124" s="245" t="str">
        <f>VLOOKUP($A124,'Country characteristics'!$A:$CQ,28,0)</f>
        <v>Middle East &amp; North Africa</v>
      </c>
      <c r="AI124" s="245" t="str">
        <f>VLOOKUP($A124,'Country characteristics'!$A:$CQ,87,0)</f>
        <v>Africa</v>
      </c>
      <c r="AJ124" s="245">
        <f>VLOOKUP($A124,'Country characteristics'!$A:$CQ,92,0)</f>
        <v>0</v>
      </c>
      <c r="AK124" s="245">
        <f>VLOOKUP($A124,'Country characteristics'!$A:$CQ,91,0)</f>
        <v>0</v>
      </c>
      <c r="AL124" s="245">
        <f>VLOOKUP($A124,'Country characteristics'!$A:$CQ,88,0)</f>
        <v>0</v>
      </c>
      <c r="AM124" s="245">
        <f>VLOOKUP($A124,'Country characteristics'!$A:$CQ,93,0)</f>
        <v>0</v>
      </c>
      <c r="AN124" s="245">
        <f>VLOOKUP($A124,'Country characteristics'!$A:$CQ,89,0)</f>
        <v>1</v>
      </c>
      <c r="AO124" s="245">
        <f>VLOOKUP($A124,'Country characteristics'!$A:$CQ,90,0)</f>
        <v>1</v>
      </c>
      <c r="AP124" s="245">
        <f>VLOOKUP($A124,'Country characteristics'!$A:$CQ,94,0)</f>
        <v>0</v>
      </c>
      <c r="AQ124" s="245">
        <f>VLOOKUP($A124,'Country characteristics'!$A:$CQ,95,0)</f>
        <v>0</v>
      </c>
      <c r="AR124" s="245">
        <f>VLOOKUP($A124,'Country characteristics'!$A:$CR,96,0)</f>
        <v>0</v>
      </c>
    </row>
    <row r="125" spans="1:44">
      <c r="A125" s="157" t="s">
        <v>167</v>
      </c>
      <c r="B125" s="162"/>
      <c r="C125" s="162"/>
      <c r="I125" s="144">
        <f>VLOOKUP(A125,'FSI2020 Results'!B:L,11,0)</f>
        <v>53</v>
      </c>
      <c r="J125" s="145">
        <f>VLOOKUP(A125,'FSI2020 Results'!B:H,4,0)</f>
        <v>229.23189436533426</v>
      </c>
      <c r="K125" s="146">
        <f>VLOOKUP(A125,'FSI2020 Results'!B:H,5,0)</f>
        <v>6.732041615256445E-3</v>
      </c>
      <c r="L125" s="145">
        <f>VLOOKUP(A125,'FSI2020 Results'!B:H,6,0)</f>
        <v>71.474999999999994</v>
      </c>
      <c r="M125" s="146">
        <f>VLOOKUP(A125,'FSI2020 Results'!B:H,7,0)</f>
        <v>2.4742162446893864E-4</v>
      </c>
      <c r="P125" s="149"/>
      <c r="Q125" s="150"/>
      <c r="R125" s="149"/>
      <c r="S125" s="150"/>
      <c r="T125" s="149"/>
      <c r="U125" s="150"/>
      <c r="V125" s="149"/>
      <c r="W125" s="151"/>
      <c r="X125" s="152"/>
      <c r="Y125" s="151"/>
      <c r="Z125" s="153"/>
      <c r="AH125" s="245" t="str">
        <f>VLOOKUP($A125,'Country characteristics'!$A:$CQ,28,0)</f>
        <v>Sub-Saharan Africa</v>
      </c>
      <c r="AI125" s="245" t="str">
        <f>VLOOKUP($A125,'Country characteristics'!$A:$CQ,87,0)</f>
        <v>Africa</v>
      </c>
      <c r="AJ125" s="245">
        <f>VLOOKUP($A125,'Country characteristics'!$A:$CQ,92,0)</f>
        <v>0</v>
      </c>
      <c r="AK125" s="245">
        <f>VLOOKUP($A125,'Country characteristics'!$A:$CQ,91,0)</f>
        <v>0</v>
      </c>
      <c r="AL125" s="245">
        <f>VLOOKUP($A125,'Country characteristics'!$A:$CQ,88,0)</f>
        <v>0</v>
      </c>
      <c r="AM125" s="245">
        <f>VLOOKUP($A125,'Country characteristics'!$A:$CQ,93,0)</f>
        <v>0</v>
      </c>
      <c r="AN125" s="245">
        <f>VLOOKUP($A125,'Country characteristics'!$A:$CQ,89,0)</f>
        <v>0</v>
      </c>
      <c r="AO125" s="245">
        <f>VLOOKUP($A125,'Country characteristics'!$A:$CQ,90,0)</f>
        <v>1</v>
      </c>
      <c r="AP125" s="245">
        <f>VLOOKUP($A125,'Country characteristics'!$A:$CQ,94,0)</f>
        <v>0</v>
      </c>
      <c r="AQ125" s="245">
        <f>VLOOKUP($A125,'Country characteristics'!$A:$CQ,95,0)</f>
        <v>0</v>
      </c>
      <c r="AR125" s="245">
        <f>VLOOKUP($A125,'Country characteristics'!$A:$CR,96,0)</f>
        <v>0</v>
      </c>
    </row>
    <row r="126" spans="1:44">
      <c r="A126" s="157" t="s">
        <v>170</v>
      </c>
      <c r="B126" s="162"/>
      <c r="C126" s="162"/>
      <c r="I126" s="144">
        <f>VLOOKUP(A126,'FSI2020 Results'!B:L,11,0)</f>
        <v>54</v>
      </c>
      <c r="J126" s="145">
        <f>VLOOKUP(A126,'FSI2020 Results'!B:H,4,0)</f>
        <v>228.79073150900354</v>
      </c>
      <c r="K126" s="146">
        <f>VLOOKUP(A126,'FSI2020 Results'!B:H,5,0)</f>
        <v>6.7190856227400172E-3</v>
      </c>
      <c r="L126" s="145">
        <f>VLOOKUP(A126,'FSI2020 Results'!B:H,6,0)</f>
        <v>72.724999999999994</v>
      </c>
      <c r="M126" s="146">
        <f>VLOOKUP(A126,'FSI2020 Results'!B:H,7,0)</f>
        <v>2.1045619361760142E-4</v>
      </c>
      <c r="P126" s="149"/>
      <c r="Q126" s="150"/>
      <c r="R126" s="149"/>
      <c r="S126" s="150"/>
      <c r="T126" s="149"/>
      <c r="U126" s="150"/>
      <c r="V126" s="149"/>
      <c r="W126" s="151"/>
      <c r="X126" s="152"/>
      <c r="Y126" s="151"/>
      <c r="Z126" s="153"/>
      <c r="AH126" s="245" t="str">
        <f>VLOOKUP($A126,'Country characteristics'!$A:$CQ,28,0)</f>
        <v>South Asia</v>
      </c>
      <c r="AI126" s="245" t="str">
        <f>VLOOKUP($A126,'Country characteristics'!$A:$CQ,87,0)</f>
        <v>Asia</v>
      </c>
      <c r="AJ126" s="245">
        <f>VLOOKUP($A126,'Country characteristics'!$A:$CQ,92,0)</f>
        <v>0</v>
      </c>
      <c r="AK126" s="245">
        <f>VLOOKUP($A126,'Country characteristics'!$A:$CQ,91,0)</f>
        <v>0</v>
      </c>
      <c r="AL126" s="245">
        <f>VLOOKUP($A126,'Country characteristics'!$A:$CQ,88,0)</f>
        <v>0</v>
      </c>
      <c r="AM126" s="245">
        <f>VLOOKUP($A126,'Country characteristics'!$A:$CQ,93,0)</f>
        <v>0</v>
      </c>
      <c r="AN126" s="245">
        <f>VLOOKUP($A126,'Country characteristics'!$A:$CQ,89,0)</f>
        <v>0</v>
      </c>
      <c r="AO126" s="245">
        <f>VLOOKUP($A126,'Country characteristics'!$A:$CQ,90,0)</f>
        <v>0</v>
      </c>
      <c r="AP126" s="245">
        <f>VLOOKUP($A126,'Country characteristics'!$A:$CQ,94,0)</f>
        <v>0</v>
      </c>
      <c r="AQ126" s="245">
        <f>VLOOKUP($A126,'Country characteristics'!$A:$CQ,95,0)</f>
        <v>0</v>
      </c>
      <c r="AR126" s="245">
        <f>VLOOKUP($A126,'Country characteristics'!$A:$CR,96,0)</f>
        <v>0</v>
      </c>
    </row>
    <row r="127" spans="1:44">
      <c r="A127" s="157" t="s">
        <v>224</v>
      </c>
      <c r="B127" s="162"/>
      <c r="C127" s="162"/>
      <c r="I127" s="144">
        <f>VLOOKUP(A127,'FSI2020 Results'!B:L,11,0)</f>
        <v>72</v>
      </c>
      <c r="J127" s="145">
        <f>VLOOKUP(A127,'FSI2020 Results'!B:H,4,0)</f>
        <v>157.49061606910391</v>
      </c>
      <c r="K127" s="146">
        <f>VLOOKUP(A127,'FSI2020 Results'!B:H,5,0)</f>
        <v>4.6251564788792211E-3</v>
      </c>
      <c r="L127" s="145">
        <f>VLOOKUP(A127,'FSI2020 Results'!B:H,6,0)</f>
        <v>67.75</v>
      </c>
      <c r="M127" s="146">
        <f>VLOOKUP(A127,'FSI2020 Results'!B:H,7,0)</f>
        <v>1.2989138562225083E-4</v>
      </c>
      <c r="P127" s="149"/>
      <c r="Q127" s="150"/>
      <c r="R127" s="149"/>
      <c r="S127" s="150"/>
      <c r="T127" s="149"/>
      <c r="U127" s="150"/>
      <c r="V127" s="149"/>
      <c r="W127" s="151"/>
      <c r="X127" s="152"/>
      <c r="Y127" s="151"/>
      <c r="Z127" s="153"/>
      <c r="AH127" s="245" t="str">
        <f>VLOOKUP($A127,'Country characteristics'!$A:$CQ,28,0)</f>
        <v>Middle East &amp; North Africa</v>
      </c>
      <c r="AI127" s="245" t="str">
        <f>VLOOKUP($A127,'Country characteristics'!$A:$CQ,87,0)</f>
        <v>Africa</v>
      </c>
      <c r="AJ127" s="245">
        <f>VLOOKUP($A127,'Country characteristics'!$A:$CQ,92,0)</f>
        <v>0</v>
      </c>
      <c r="AK127" s="245">
        <f>VLOOKUP($A127,'Country characteristics'!$A:$CQ,91,0)</f>
        <v>0</v>
      </c>
      <c r="AL127" s="245">
        <f>VLOOKUP($A127,'Country characteristics'!$A:$CQ,88,0)</f>
        <v>0</v>
      </c>
      <c r="AM127" s="245">
        <f>VLOOKUP($A127,'Country characteristics'!$A:$CQ,93,0)</f>
        <v>0</v>
      </c>
      <c r="AN127" s="245">
        <f>VLOOKUP($A127,'Country characteristics'!$A:$CQ,89,0)</f>
        <v>1</v>
      </c>
      <c r="AO127" s="245">
        <f>VLOOKUP($A127,'Country characteristics'!$A:$CQ,90,0)</f>
        <v>1</v>
      </c>
      <c r="AP127" s="245">
        <f>VLOOKUP($A127,'Country characteristics'!$A:$CQ,94,0)</f>
        <v>0</v>
      </c>
      <c r="AQ127" s="245">
        <f>VLOOKUP($A127,'Country characteristics'!$A:$CQ,95,0)</f>
        <v>0</v>
      </c>
      <c r="AR127" s="245">
        <f>VLOOKUP($A127,'Country characteristics'!$A:$CR,96,0)</f>
        <v>0</v>
      </c>
    </row>
    <row r="128" spans="1:44">
      <c r="A128" s="157" t="s">
        <v>242</v>
      </c>
      <c r="B128" s="162"/>
      <c r="C128" s="162"/>
      <c r="I128" s="144">
        <f>VLOOKUP(A128,'FSI2020 Results'!B:L,11,0)</f>
        <v>78</v>
      </c>
      <c r="J128" s="145">
        <f>VLOOKUP(A128,'FSI2020 Results'!B:H,4,0)</f>
        <v>147.48308321752813</v>
      </c>
      <c r="K128" s="146">
        <f>VLOOKUP(A128,'FSI2020 Results'!B:H,5,0)</f>
        <v>4.3312570291129393E-3</v>
      </c>
      <c r="L128" s="145">
        <f>VLOOKUP(A128,'FSI2020 Results'!B:H,6,0)</f>
        <v>66.474999999999994</v>
      </c>
      <c r="M128" s="146">
        <f>VLOOKUP(A128,'FSI2020 Results'!B:H,7,0)</f>
        <v>1.2656147002861469E-4</v>
      </c>
      <c r="P128" s="149"/>
      <c r="Q128" s="150"/>
      <c r="R128" s="149"/>
      <c r="S128" s="150"/>
      <c r="T128" s="149"/>
      <c r="U128" s="150"/>
      <c r="V128" s="149"/>
      <c r="W128" s="151"/>
      <c r="X128" s="152"/>
      <c r="Y128" s="151"/>
      <c r="Z128" s="153"/>
      <c r="AH128" s="245" t="str">
        <f>VLOOKUP($A128,'Country characteristics'!$A:$CQ,28,0)</f>
        <v>Middle East &amp; North Africa</v>
      </c>
      <c r="AI128" s="245" t="str">
        <f>VLOOKUP($A128,'Country characteristics'!$A:$CQ,87,0)</f>
        <v>Africa</v>
      </c>
      <c r="AJ128" s="245">
        <f>VLOOKUP($A128,'Country characteristics'!$A:$CQ,92,0)</f>
        <v>0</v>
      </c>
      <c r="AK128" s="245">
        <f>VLOOKUP($A128,'Country characteristics'!$A:$CQ,91,0)</f>
        <v>0</v>
      </c>
      <c r="AL128" s="245">
        <f>VLOOKUP($A128,'Country characteristics'!$A:$CQ,88,0)</f>
        <v>0</v>
      </c>
      <c r="AM128" s="245">
        <f>VLOOKUP($A128,'Country characteristics'!$A:$CQ,93,0)</f>
        <v>0</v>
      </c>
      <c r="AN128" s="245">
        <f>VLOOKUP($A128,'Country characteristics'!$A:$CQ,89,0)</f>
        <v>0</v>
      </c>
      <c r="AO128" s="245">
        <f>VLOOKUP($A128,'Country characteristics'!$A:$CQ,90,0)</f>
        <v>1</v>
      </c>
      <c r="AP128" s="245">
        <f>VLOOKUP($A128,'Country characteristics'!$A:$CQ,94,0)</f>
        <v>0</v>
      </c>
      <c r="AQ128" s="245">
        <f>VLOOKUP($A128,'Country characteristics'!$A:$CQ,95,0)</f>
        <v>0</v>
      </c>
      <c r="AR128" s="245">
        <f>VLOOKUP($A128,'Country characteristics'!$A:$CR,96,0)</f>
        <v>0</v>
      </c>
    </row>
    <row r="129" spans="1:44">
      <c r="A129" s="157" t="s">
        <v>263</v>
      </c>
      <c r="B129" s="162"/>
      <c r="C129" s="162"/>
      <c r="I129" s="144">
        <f>VLOOKUP(A129,'FSI2020 Results'!B:L,11,0)</f>
        <v>85</v>
      </c>
      <c r="J129" s="145">
        <f>VLOOKUP(A129,'FSI2020 Results'!B:H,4,0)</f>
        <v>123.12146853346387</v>
      </c>
      <c r="K129" s="146">
        <f>VLOOKUP(A129,'FSI2020 Results'!B:H,5,0)</f>
        <v>3.6158094500488079E-3</v>
      </c>
      <c r="L129" s="145">
        <f>VLOOKUP(A129,'FSI2020 Results'!B:H,6,0)</f>
        <v>64.099999999999994</v>
      </c>
      <c r="M129" s="146">
        <f>VLOOKUP(A129,'FSI2020 Results'!B:H,7,0)</f>
        <v>1.0215957912437234E-4</v>
      </c>
      <c r="P129" s="149"/>
      <c r="Q129" s="150"/>
      <c r="R129" s="149"/>
      <c r="S129" s="150"/>
      <c r="T129" s="149"/>
      <c r="U129" s="150"/>
      <c r="V129" s="149"/>
      <c r="W129" s="151"/>
      <c r="X129" s="152"/>
      <c r="Y129" s="151"/>
      <c r="Z129" s="153"/>
      <c r="AH129" s="245" t="str">
        <f>VLOOKUP($A129,'Country characteristics'!$A:$CQ,28,0)</f>
        <v>Latin America &amp; Caribbean</v>
      </c>
      <c r="AI129" s="245" t="str">
        <f>VLOOKUP($A129,'Country characteristics'!$A:$CQ,87,0)</f>
        <v>Latin America and the Caribbean</v>
      </c>
      <c r="AJ129" s="245">
        <f>VLOOKUP($A129,'Country characteristics'!$A:$CQ,92,0)</f>
        <v>0</v>
      </c>
      <c r="AK129" s="245">
        <f>VLOOKUP($A129,'Country characteristics'!$A:$CQ,91,0)</f>
        <v>0</v>
      </c>
      <c r="AL129" s="245">
        <f>VLOOKUP($A129,'Country characteristics'!$A:$CQ,88,0)</f>
        <v>0</v>
      </c>
      <c r="AM129" s="245">
        <f>VLOOKUP($A129,'Country characteristics'!$A:$CQ,93,0)</f>
        <v>0</v>
      </c>
      <c r="AN129" s="245">
        <f>VLOOKUP($A129,'Country characteristics'!$A:$CQ,89,0)</f>
        <v>0</v>
      </c>
      <c r="AO129" s="245">
        <f>VLOOKUP($A129,'Country characteristics'!$A:$CQ,90,0)</f>
        <v>1</v>
      </c>
      <c r="AP129" s="245">
        <f>VLOOKUP($A129,'Country characteristics'!$A:$CQ,94,0)</f>
        <v>0</v>
      </c>
      <c r="AQ129" s="245">
        <f>VLOOKUP($A129,'Country characteristics'!$A:$CQ,95,0)</f>
        <v>1</v>
      </c>
      <c r="AR129" s="245">
        <f>VLOOKUP($A129,'Country characteristics'!$A:$CR,96,0)</f>
        <v>0</v>
      </c>
    </row>
    <row r="130" spans="1:44">
      <c r="A130" s="157" t="s">
        <v>290</v>
      </c>
      <c r="B130" s="162"/>
      <c r="C130" s="162"/>
      <c r="I130" s="144">
        <f>VLOOKUP(A130,'FSI2020 Results'!B:L,11,0)</f>
        <v>94</v>
      </c>
      <c r="J130" s="145">
        <f>VLOOKUP(A130,'FSI2020 Results'!B:H,4,0)</f>
        <v>109.37070179912645</v>
      </c>
      <c r="K130" s="146">
        <f>VLOOKUP(A130,'FSI2020 Results'!B:H,5,0)</f>
        <v>3.2119793715445029E-3</v>
      </c>
      <c r="L130" s="145">
        <f>VLOOKUP(A130,'FSI2020 Results'!B:H,6,0)</f>
        <v>54.975000000000001</v>
      </c>
      <c r="M130" s="146">
        <f>VLOOKUP(A130,'FSI2020 Results'!B:H,7,0)</f>
        <v>2.8524356409838901E-4</v>
      </c>
      <c r="P130" s="149"/>
      <c r="Q130" s="150"/>
      <c r="R130" s="149"/>
      <c r="S130" s="150"/>
      <c r="T130" s="149"/>
      <c r="U130" s="150"/>
      <c r="V130" s="149"/>
      <c r="W130" s="151"/>
      <c r="X130" s="152"/>
      <c r="Y130" s="151"/>
      <c r="Z130" s="153"/>
      <c r="AH130" s="245" t="str">
        <f>VLOOKUP($A130,'Country characteristics'!$A:$CQ,28,0)</f>
        <v>Latin America &amp; Caribbean</v>
      </c>
      <c r="AI130" s="245" t="str">
        <f>VLOOKUP($A130,'Country characteristics'!$A:$CQ,87,0)</f>
        <v>Latin America and the Caribbean</v>
      </c>
      <c r="AJ130" s="245">
        <f>VLOOKUP($A130,'Country characteristics'!$A:$CQ,92,0)</f>
        <v>0</v>
      </c>
      <c r="AK130" s="245">
        <f>VLOOKUP($A130,'Country characteristics'!$A:$CQ,91,0)</f>
        <v>0</v>
      </c>
      <c r="AL130" s="245">
        <f>VLOOKUP($A130,'Country characteristics'!$A:$CQ,88,0)</f>
        <v>0</v>
      </c>
      <c r="AM130" s="245">
        <f>VLOOKUP($A130,'Country characteristics'!$A:$CQ,93,0)</f>
        <v>1</v>
      </c>
      <c r="AN130" s="245">
        <f>VLOOKUP($A130,'Country characteristics'!$A:$CQ,89,0)</f>
        <v>1</v>
      </c>
      <c r="AO130" s="245">
        <f>VLOOKUP($A130,'Country characteristics'!$A:$CQ,90,0)</f>
        <v>1</v>
      </c>
      <c r="AP130" s="245">
        <f>VLOOKUP($A130,'Country characteristics'!$A:$CQ,94,0)</f>
        <v>1</v>
      </c>
      <c r="AQ130" s="245">
        <f>VLOOKUP($A130,'Country characteristics'!$A:$CQ,95,0)</f>
        <v>0</v>
      </c>
      <c r="AR130" s="245">
        <f>VLOOKUP($A130,'Country characteristics'!$A:$CR,96,0)</f>
        <v>0</v>
      </c>
    </row>
    <row r="131" spans="1:44">
      <c r="A131" s="157" t="s">
        <v>305</v>
      </c>
      <c r="B131" s="162"/>
      <c r="C131" s="162"/>
      <c r="I131" s="144">
        <f>VLOOKUP(A131,'FSI2020 Results'!B:L,11,0)</f>
        <v>99</v>
      </c>
      <c r="J131" s="145">
        <f>VLOOKUP(A131,'FSI2020 Results'!B:H,4,0)</f>
        <v>100.47089339178585</v>
      </c>
      <c r="K131" s="146">
        <f>VLOOKUP(A131,'FSI2020 Results'!B:H,5,0)</f>
        <v>2.950611376781351E-3</v>
      </c>
      <c r="L131" s="145">
        <f>VLOOKUP(A131,'FSI2020 Results'!B:H,6,0)</f>
        <v>63</v>
      </c>
      <c r="M131" s="146">
        <f>VLOOKUP(A131,'FSI2020 Results'!B:H,7,0)</f>
        <v>6.4871784848552749E-5</v>
      </c>
      <c r="P131" s="149"/>
      <c r="Q131" s="150"/>
      <c r="R131" s="149"/>
      <c r="S131" s="150"/>
      <c r="T131" s="149"/>
      <c r="U131" s="150"/>
      <c r="V131" s="149"/>
      <c r="W131" s="151"/>
      <c r="X131" s="152"/>
      <c r="Y131" s="151"/>
      <c r="Z131" s="153"/>
      <c r="AH131" s="245" t="str">
        <f>VLOOKUP($A131,'Country characteristics'!$A:$CQ,28,0)</f>
        <v>Sub-Saharan Africa</v>
      </c>
      <c r="AI131" s="245" t="str">
        <f>VLOOKUP($A131,'Country characteristics'!$A:$CQ,87,0)</f>
        <v>Africa</v>
      </c>
      <c r="AJ131" s="245">
        <f>VLOOKUP($A131,'Country characteristics'!$A:$CQ,92,0)</f>
        <v>0</v>
      </c>
      <c r="AK131" s="245">
        <f>VLOOKUP($A131,'Country characteristics'!$A:$CQ,91,0)</f>
        <v>0</v>
      </c>
      <c r="AL131" s="245">
        <f>VLOOKUP($A131,'Country characteristics'!$A:$CQ,88,0)</f>
        <v>0</v>
      </c>
      <c r="AM131" s="245">
        <f>VLOOKUP($A131,'Country characteristics'!$A:$CQ,93,0)</f>
        <v>0</v>
      </c>
      <c r="AN131" s="245">
        <f>VLOOKUP($A131,'Country characteristics'!$A:$CQ,89,0)</f>
        <v>0</v>
      </c>
      <c r="AO131" s="245">
        <f>VLOOKUP($A131,'Country characteristics'!$A:$CQ,90,0)</f>
        <v>1</v>
      </c>
      <c r="AP131" s="245">
        <f>VLOOKUP($A131,'Country characteristics'!$A:$CQ,94,0)</f>
        <v>0</v>
      </c>
      <c r="AQ131" s="245">
        <f>VLOOKUP($A131,'Country characteristics'!$A:$CQ,95,0)</f>
        <v>0</v>
      </c>
      <c r="AR131" s="245">
        <f>VLOOKUP($A131,'Country characteristics'!$A:$CR,96,0)</f>
        <v>0</v>
      </c>
    </row>
    <row r="132" spans="1:44">
      <c r="A132" s="157" t="s">
        <v>308</v>
      </c>
      <c r="B132" s="162"/>
      <c r="C132" s="162"/>
      <c r="I132" s="144">
        <f>VLOOKUP(A132,'FSI2020 Results'!B:L,11,0)</f>
        <v>100</v>
      </c>
      <c r="J132" s="145">
        <f>VLOOKUP(A132,'FSI2020 Results'!B:H,4,0)</f>
        <v>97.921249431835975</v>
      </c>
      <c r="K132" s="146">
        <f>VLOOKUP(A132,'FSI2020 Results'!B:H,5,0)</f>
        <v>2.8757338851914832E-3</v>
      </c>
      <c r="L132" s="145">
        <f>VLOOKUP(A132,'FSI2020 Results'!B:H,6,0)</f>
        <v>55.05</v>
      </c>
      <c r="M132" s="146">
        <f>VLOOKUP(A132,'FSI2020 Results'!B:H,7,0)</f>
        <v>2.0221572692554507E-4</v>
      </c>
      <c r="P132" s="149"/>
      <c r="Q132" s="150"/>
      <c r="R132" s="149"/>
      <c r="S132" s="150"/>
      <c r="T132" s="149"/>
      <c r="U132" s="150"/>
      <c r="V132" s="149"/>
      <c r="W132" s="151"/>
      <c r="X132" s="152"/>
      <c r="Y132" s="151"/>
      <c r="Z132" s="153"/>
      <c r="AH132" s="245" t="str">
        <f>VLOOKUP($A132,'Country characteristics'!$A:$CQ,28,0)</f>
        <v>South Asia</v>
      </c>
      <c r="AI132" s="245" t="str">
        <f>VLOOKUP($A132,'Country characteristics'!$A:$CQ,87,0)</f>
        <v>Asia</v>
      </c>
      <c r="AJ132" s="245">
        <f>VLOOKUP($A132,'Country characteristics'!$A:$CQ,92,0)</f>
        <v>0</v>
      </c>
      <c r="AK132" s="245">
        <f>VLOOKUP($A132,'Country characteristics'!$A:$CQ,91,0)</f>
        <v>0</v>
      </c>
      <c r="AL132" s="245">
        <f>VLOOKUP($A132,'Country characteristics'!$A:$CQ,88,0)</f>
        <v>0</v>
      </c>
      <c r="AM132" s="245">
        <f>VLOOKUP($A132,'Country characteristics'!$A:$CQ,93,0)</f>
        <v>0</v>
      </c>
      <c r="AN132" s="245">
        <f>VLOOKUP($A132,'Country characteristics'!$A:$CQ,89,0)</f>
        <v>1</v>
      </c>
      <c r="AO132" s="245">
        <f>VLOOKUP($A132,'Country characteristics'!$A:$CQ,90,0)</f>
        <v>1</v>
      </c>
      <c r="AP132" s="245">
        <f>VLOOKUP($A132,'Country characteristics'!$A:$CQ,94,0)</f>
        <v>0</v>
      </c>
      <c r="AQ132" s="245">
        <f>VLOOKUP($A132,'Country characteristics'!$A:$CQ,95,0)</f>
        <v>0</v>
      </c>
      <c r="AR132" s="245">
        <f>VLOOKUP($A132,'Country characteristics'!$A:$CR,96,0)</f>
        <v>0</v>
      </c>
    </row>
    <row r="133" spans="1:44">
      <c r="A133" s="157" t="s">
        <v>311</v>
      </c>
      <c r="B133" s="162"/>
      <c r="C133" s="162"/>
      <c r="I133" s="144">
        <f>VLOOKUP(A133,'FSI2020 Results'!B:L,11,0)</f>
        <v>101</v>
      </c>
      <c r="J133" s="145">
        <f>VLOOKUP(A133,'FSI2020 Results'!B:H,4,0)</f>
        <v>96.175855694003189</v>
      </c>
      <c r="K133" s="146">
        <f>VLOOKUP(A133,'FSI2020 Results'!B:H,5,0)</f>
        <v>2.8244754714762789E-3</v>
      </c>
      <c r="L133" s="145">
        <f>VLOOKUP(A133,'FSI2020 Results'!B:H,6,0)</f>
        <v>57</v>
      </c>
      <c r="M133" s="146">
        <f>VLOOKUP(A133,'FSI2020 Results'!B:H,7,0)</f>
        <v>1.4006333917766765E-4</v>
      </c>
      <c r="P133" s="149"/>
      <c r="Q133" s="150"/>
      <c r="R133" s="149"/>
      <c r="S133" s="150"/>
      <c r="T133" s="149"/>
      <c r="U133" s="150"/>
      <c r="V133" s="149"/>
      <c r="W133" s="151"/>
      <c r="X133" s="152"/>
      <c r="Y133" s="151"/>
      <c r="Z133" s="153"/>
      <c r="AH133" s="245" t="str">
        <f>VLOOKUP($A133,'Country characteristics'!$A:$CQ,28,0)</f>
        <v>Latin America &amp; Caribbean</v>
      </c>
      <c r="AI133" s="245" t="str">
        <f>VLOOKUP($A133,'Country characteristics'!$A:$CQ,87,0)</f>
        <v>Latin America and the Caribbean</v>
      </c>
      <c r="AJ133" s="245">
        <f>VLOOKUP($A133,'Country characteristics'!$A:$CQ,92,0)</f>
        <v>0</v>
      </c>
      <c r="AK133" s="245">
        <f>VLOOKUP($A133,'Country characteristics'!$A:$CQ,91,0)</f>
        <v>0</v>
      </c>
      <c r="AL133" s="245">
        <f>VLOOKUP($A133,'Country characteristics'!$A:$CQ,88,0)</f>
        <v>0</v>
      </c>
      <c r="AM133" s="245">
        <f>VLOOKUP($A133,'Country characteristics'!$A:$CQ,93,0)</f>
        <v>0</v>
      </c>
      <c r="AN133" s="245">
        <f>VLOOKUP($A133,'Country characteristics'!$A:$CQ,89,0)</f>
        <v>1</v>
      </c>
      <c r="AO133" s="245">
        <f>VLOOKUP($A133,'Country characteristics'!$A:$CQ,90,0)</f>
        <v>1</v>
      </c>
      <c r="AP133" s="245">
        <f>VLOOKUP($A133,'Country characteristics'!$A:$CQ,94,0)</f>
        <v>1</v>
      </c>
      <c r="AQ133" s="245">
        <f>VLOOKUP($A133,'Country characteristics'!$A:$CQ,95,0)</f>
        <v>0</v>
      </c>
      <c r="AR133" s="245">
        <f>VLOOKUP($A133,'Country characteristics'!$A:$CR,96,0)</f>
        <v>0</v>
      </c>
    </row>
    <row r="134" spans="1:44">
      <c r="A134" s="157" t="s">
        <v>314</v>
      </c>
      <c r="B134" s="162"/>
      <c r="C134" s="162"/>
      <c r="I134" s="144">
        <f>VLOOKUP(A134,'FSI2020 Results'!B:L,11,0)</f>
        <v>102</v>
      </c>
      <c r="J134" s="145">
        <f>VLOOKUP(A134,'FSI2020 Results'!B:H,4,0)</f>
        <v>92.254504407520201</v>
      </c>
      <c r="K134" s="146">
        <f>VLOOKUP(A134,'FSI2020 Results'!B:H,5,0)</f>
        <v>2.7093139224181428E-3</v>
      </c>
      <c r="L134" s="145">
        <f>VLOOKUP(A134,'FSI2020 Results'!B:H,6,0)</f>
        <v>56.475000000000001</v>
      </c>
      <c r="M134" s="146">
        <f>VLOOKUP(A134,'FSI2020 Results'!B:H,7,0)</f>
        <v>1.3435585102470555E-4</v>
      </c>
      <c r="P134" s="149"/>
      <c r="Q134" s="150"/>
      <c r="R134" s="149"/>
      <c r="S134" s="150"/>
      <c r="T134" s="149"/>
      <c r="U134" s="150"/>
      <c r="V134" s="149"/>
      <c r="W134" s="151"/>
      <c r="X134" s="152"/>
      <c r="Y134" s="151"/>
      <c r="Z134" s="153"/>
      <c r="AH134" s="245" t="str">
        <f>VLOOKUP($A134,'Country characteristics'!$A:$CQ,28,0)</f>
        <v>Latin America &amp; Caribbean</v>
      </c>
      <c r="AI134" s="245" t="str">
        <f>VLOOKUP($A134,'Country characteristics'!$A:$CQ,87,0)</f>
        <v>Latin America and the Caribbean</v>
      </c>
      <c r="AJ134" s="245">
        <f>VLOOKUP($A134,'Country characteristics'!$A:$CQ,92,0)</f>
        <v>0</v>
      </c>
      <c r="AK134" s="245">
        <f>VLOOKUP($A134,'Country characteristics'!$A:$CQ,91,0)</f>
        <v>0</v>
      </c>
      <c r="AL134" s="245">
        <f>VLOOKUP($A134,'Country characteristics'!$A:$CQ,88,0)</f>
        <v>0</v>
      </c>
      <c r="AM134" s="245">
        <f>VLOOKUP($A134,'Country characteristics'!$A:$CQ,93,0)</f>
        <v>0</v>
      </c>
      <c r="AN134" s="245">
        <f>VLOOKUP($A134,'Country characteristics'!$A:$CQ,89,0)</f>
        <v>1</v>
      </c>
      <c r="AO134" s="245">
        <f>VLOOKUP($A134,'Country characteristics'!$A:$CQ,90,0)</f>
        <v>1</v>
      </c>
      <c r="AP134" s="245">
        <f>VLOOKUP($A134,'Country characteristics'!$A:$CQ,94,0)</f>
        <v>1</v>
      </c>
      <c r="AQ134" s="245">
        <f>VLOOKUP($A134,'Country characteristics'!$A:$CQ,95,0)</f>
        <v>0</v>
      </c>
      <c r="AR134" s="245">
        <f>VLOOKUP($A134,'Country characteristics'!$A:$CR,96,0)</f>
        <v>0</v>
      </c>
    </row>
    <row r="135" spans="1:44">
      <c r="A135" s="157" t="s">
        <v>332</v>
      </c>
      <c r="B135" s="162"/>
      <c r="C135" s="162"/>
      <c r="I135" s="144">
        <f>VLOOKUP(A135,'FSI2020 Results'!B:L,11,0)</f>
        <v>108</v>
      </c>
      <c r="J135" s="145">
        <f>VLOOKUP(A135,'FSI2020 Results'!B:H,4,0)</f>
        <v>82.304350330632971</v>
      </c>
      <c r="K135" s="146">
        <f>VLOOKUP(A135,'FSI2020 Results'!B:H,5,0)</f>
        <v>2.4170995623297403E-3</v>
      </c>
      <c r="L135" s="145">
        <f>VLOOKUP(A135,'FSI2020 Results'!B:H,6,0)</f>
        <v>64.474999999999994</v>
      </c>
      <c r="M135" s="146">
        <f>VLOOKUP(A135,'FSI2020 Results'!B:H,7,0)</f>
        <v>2.8956509940567869E-5</v>
      </c>
      <c r="P135" s="149"/>
      <c r="Q135" s="150"/>
      <c r="R135" s="149"/>
      <c r="S135" s="150"/>
      <c r="T135" s="149"/>
      <c r="U135" s="150"/>
      <c r="V135" s="149"/>
      <c r="W135" s="151"/>
      <c r="X135" s="152"/>
      <c r="Y135" s="151"/>
      <c r="Z135" s="153"/>
      <c r="AH135" s="245" t="str">
        <f>VLOOKUP($A135,'Country characteristics'!$A:$CQ,28,0)</f>
        <v>Europe &amp; Central Asia</v>
      </c>
      <c r="AI135" s="245" t="str">
        <f>VLOOKUP($A135,'Country characteristics'!$A:$CQ,87,0)</f>
        <v>Asia</v>
      </c>
      <c r="AJ135" s="245">
        <f>VLOOKUP($A135,'Country characteristics'!$A:$CQ,92,0)</f>
        <v>0</v>
      </c>
      <c r="AK135" s="245">
        <f>VLOOKUP($A135,'Country characteristics'!$A:$CQ,91,0)</f>
        <v>0</v>
      </c>
      <c r="AL135" s="245">
        <f>VLOOKUP($A135,'Country characteristics'!$A:$CQ,88,0)</f>
        <v>0</v>
      </c>
      <c r="AM135" s="245">
        <f>VLOOKUP($A135,'Country characteristics'!$A:$CQ,93,0)</f>
        <v>0</v>
      </c>
      <c r="AN135" s="245">
        <f>VLOOKUP($A135,'Country characteristics'!$A:$CQ,89,0)</f>
        <v>0</v>
      </c>
      <c r="AO135" s="245">
        <f>VLOOKUP($A135,'Country characteristics'!$A:$CQ,90,0)</f>
        <v>0</v>
      </c>
      <c r="AP135" s="245">
        <f>VLOOKUP($A135,'Country characteristics'!$A:$CQ,94,0)</f>
        <v>0</v>
      </c>
      <c r="AQ135" s="245">
        <f>VLOOKUP($A135,'Country characteristics'!$A:$CQ,95,0)</f>
        <v>0</v>
      </c>
      <c r="AR135" s="245">
        <f>VLOOKUP($A135,'Country characteristics'!$A:$CR,96,0)</f>
        <v>0</v>
      </c>
    </row>
    <row r="136" spans="1:44">
      <c r="A136" s="157" t="s">
        <v>368</v>
      </c>
      <c r="B136" s="162"/>
      <c r="C136" s="162"/>
      <c r="I136" s="144">
        <f>VLOOKUP(A136,'FSI2020 Results'!B:L,11,0)</f>
        <v>120</v>
      </c>
      <c r="J136" s="145">
        <f>VLOOKUP(A136,'FSI2020 Results'!B:H,4,0)</f>
        <v>50.65986558085379</v>
      </c>
      <c r="K136" s="146">
        <f>VLOOKUP(A136,'FSI2020 Results'!B:H,5,0)</f>
        <v>1.4877699469257625E-3</v>
      </c>
      <c r="L136" s="145">
        <f>VLOOKUP(A136,'FSI2020 Results'!B:H,6,0)</f>
        <v>47.212499999999999</v>
      </c>
      <c r="M136" s="146">
        <f>VLOOKUP(A136,'FSI2020 Results'!B:H,7,0)</f>
        <v>1.1155245148733902E-4</v>
      </c>
      <c r="P136" s="149"/>
      <c r="Q136" s="150"/>
      <c r="R136" s="149"/>
      <c r="S136" s="150"/>
      <c r="T136" s="149"/>
      <c r="U136" s="150"/>
      <c r="V136" s="149"/>
      <c r="W136" s="151"/>
      <c r="X136" s="152"/>
      <c r="Y136" s="151"/>
      <c r="Z136" s="153"/>
      <c r="AH136" s="245" t="str">
        <f>VLOOKUP($A136,'Country characteristics'!$A:$CQ,28,0)</f>
        <v>Latin America &amp; Caribbean</v>
      </c>
      <c r="AI136" s="245" t="str">
        <f>VLOOKUP($A136,'Country characteristics'!$A:$CQ,87,0)</f>
        <v>Latin America and the Caribbean</v>
      </c>
      <c r="AJ136" s="245">
        <f>VLOOKUP($A136,'Country characteristics'!$A:$CQ,92,0)</f>
        <v>0</v>
      </c>
      <c r="AK136" s="245">
        <f>VLOOKUP($A136,'Country characteristics'!$A:$CQ,91,0)</f>
        <v>0</v>
      </c>
      <c r="AL136" s="245">
        <f>VLOOKUP($A136,'Country characteristics'!$A:$CQ,88,0)</f>
        <v>0</v>
      </c>
      <c r="AM136" s="245">
        <f>VLOOKUP($A136,'Country characteristics'!$A:$CQ,93,0)</f>
        <v>0</v>
      </c>
      <c r="AN136" s="245">
        <f>VLOOKUP($A136,'Country characteristics'!$A:$CQ,89,0)</f>
        <v>1</v>
      </c>
      <c r="AO136" s="245">
        <f>VLOOKUP($A136,'Country characteristics'!$A:$CQ,90,0)</f>
        <v>1</v>
      </c>
      <c r="AP136" s="245">
        <f>VLOOKUP($A136,'Country characteristics'!$A:$CQ,94,0)</f>
        <v>1</v>
      </c>
      <c r="AQ136" s="245">
        <f>VLOOKUP($A136,'Country characteristics'!$A:$CQ,95,0)</f>
        <v>0</v>
      </c>
      <c r="AR136" s="245">
        <f>VLOOKUP($A136,'Country characteristics'!$A:$CR,96,0)</f>
        <v>0</v>
      </c>
    </row>
  </sheetData>
  <autoFilter ref="A2:AR114" xr:uid="{58D94E74-A174-4C78-9884-40D00C73927C}"/>
  <mergeCells count="8">
    <mergeCell ref="AH1:AR1"/>
    <mergeCell ref="D1:H1"/>
    <mergeCell ref="N1:V1"/>
    <mergeCell ref="AA1:AC1"/>
    <mergeCell ref="AD1:AF1"/>
    <mergeCell ref="I1:M1"/>
    <mergeCell ref="W1:X1"/>
    <mergeCell ref="Y1:Z1"/>
  </mergeCells>
  <conditionalFormatting sqref="N3:V136 AA3:AF136">
    <cfRule type="cellIs" dxfId="3" priority="1" operator="lessThan">
      <formula>0</formula>
    </cfRule>
    <cfRule type="cellIs" dxfId="2" priority="2" operator="greaterThan">
      <formula>0</formula>
    </cfRule>
  </conditionalFormatting>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3B59B-C120-4724-A10C-B8E1761A40C5}">
  <sheetPr>
    <tabColor theme="5" tint="0.59999389629810485"/>
  </sheetPr>
  <dimension ref="A1:AG114"/>
  <sheetViews>
    <sheetView workbookViewId="0">
      <pane xSplit="3" ySplit="2" topLeftCell="D3" activePane="bottomRight" state="frozen"/>
      <selection pane="bottomRight" activeCell="L3" sqref="L3"/>
      <selection pane="bottomLeft" activeCell="A3" sqref="A3"/>
      <selection pane="topRight" activeCell="D1" sqref="D1"/>
    </sheetView>
  </sheetViews>
  <sheetFormatPr defaultColWidth="9.140625" defaultRowHeight="12.75"/>
  <cols>
    <col min="1" max="1" width="28.85546875" style="37" bestFit="1" customWidth="1"/>
    <col min="2" max="3" width="8" style="163" bestFit="1" customWidth="1"/>
    <col min="4" max="7" width="7.28515625" style="177" customWidth="1"/>
    <col min="8" max="11" width="7.28515625" style="178" customWidth="1"/>
    <col min="12" max="15" width="9.85546875" style="179" bestFit="1" customWidth="1"/>
    <col min="16" max="26" width="8.5703125" style="246" customWidth="1"/>
    <col min="27" max="28" width="9.140625" style="37"/>
    <col min="29" max="30" width="27.7109375" style="37" customWidth="1"/>
    <col min="31" max="31" width="37.7109375" style="37" customWidth="1"/>
    <col min="32" max="32" width="37.85546875" style="37" customWidth="1"/>
    <col min="33" max="16384" width="9.140625" style="37"/>
  </cols>
  <sheetData>
    <row r="1" spans="1:33">
      <c r="D1" s="280" t="s">
        <v>843</v>
      </c>
      <c r="E1" s="280"/>
      <c r="F1" s="280"/>
      <c r="G1" s="280"/>
      <c r="H1" s="281" t="s">
        <v>844</v>
      </c>
      <c r="I1" s="281"/>
      <c r="J1" s="281"/>
      <c r="K1" s="281"/>
      <c r="L1" s="282" t="s">
        <v>845</v>
      </c>
      <c r="M1" s="282"/>
      <c r="N1" s="282"/>
      <c r="O1" s="282"/>
      <c r="P1" s="283" t="s">
        <v>441</v>
      </c>
      <c r="Q1" s="283"/>
      <c r="R1" s="283"/>
      <c r="S1" s="283"/>
      <c r="T1" s="283"/>
      <c r="U1" s="283"/>
      <c r="V1" s="283"/>
      <c r="W1" s="283"/>
      <c r="X1" s="283"/>
      <c r="Y1" s="283"/>
      <c r="Z1" s="283"/>
    </row>
    <row r="2" spans="1:33" s="169" customFormat="1" ht="40.5" customHeight="1">
      <c r="A2" s="164" t="s">
        <v>442</v>
      </c>
      <c r="B2" s="165" t="s">
        <v>2</v>
      </c>
      <c r="C2" s="165" t="s">
        <v>2</v>
      </c>
      <c r="D2" s="166" t="s">
        <v>846</v>
      </c>
      <c r="E2" s="166" t="s">
        <v>847</v>
      </c>
      <c r="F2" s="166" t="s">
        <v>848</v>
      </c>
      <c r="G2" s="166" t="s">
        <v>849</v>
      </c>
      <c r="H2" s="167" t="s">
        <v>846</v>
      </c>
      <c r="I2" s="167" t="s">
        <v>847</v>
      </c>
      <c r="J2" s="167" t="s">
        <v>848</v>
      </c>
      <c r="K2" s="167" t="s">
        <v>849</v>
      </c>
      <c r="L2" s="168" t="s">
        <v>846</v>
      </c>
      <c r="M2" s="168" t="s">
        <v>847</v>
      </c>
      <c r="N2" s="168" t="s">
        <v>848</v>
      </c>
      <c r="O2" s="168" t="s">
        <v>849</v>
      </c>
      <c r="P2" s="244" t="s">
        <v>468</v>
      </c>
      <c r="Q2" s="244" t="s">
        <v>469</v>
      </c>
      <c r="R2" s="244" t="s">
        <v>470</v>
      </c>
      <c r="S2" s="244" t="s">
        <v>471</v>
      </c>
      <c r="T2" s="244" t="s">
        <v>472</v>
      </c>
      <c r="U2" s="244" t="s">
        <v>473</v>
      </c>
      <c r="V2" s="244" t="s">
        <v>474</v>
      </c>
      <c r="W2" s="244" t="s">
        <v>475</v>
      </c>
      <c r="X2" s="244" t="s">
        <v>476</v>
      </c>
      <c r="Y2" s="244" t="s">
        <v>477</v>
      </c>
      <c r="Z2" s="244" t="s">
        <v>478</v>
      </c>
    </row>
    <row r="3" spans="1:33" ht="12.75" customHeight="1">
      <c r="A3" s="37" t="s">
        <v>179</v>
      </c>
      <c r="B3" s="163" t="s">
        <v>180</v>
      </c>
      <c r="C3" s="163" t="s">
        <v>181</v>
      </c>
      <c r="D3" s="170">
        <f>VLOOKUP($A3,'Country characteristics'!$A:$DG,61,0)</f>
        <v>60.9</v>
      </c>
      <c r="E3" s="170">
        <f>VLOOKUP($A3,'Country characteristics'!$A:$DG,62,0)</f>
        <v>96</v>
      </c>
      <c r="F3" s="170">
        <f>VLOOKUP($A3,'Country characteristics'!$A:$DG,63,0)</f>
        <v>40</v>
      </c>
      <c r="G3" s="170">
        <f>VLOOKUP($A3,'Country characteristics'!$A:$DG,64,0)</f>
        <v>25</v>
      </c>
      <c r="H3" s="171">
        <f>VLOOKUP($A3,'SS2020'!$A:$AB,25,0)</f>
        <v>63.4</v>
      </c>
      <c r="I3" s="171">
        <f>VLOOKUP($A3,'SS2020'!$A:$AB,26,0)</f>
        <v>96</v>
      </c>
      <c r="J3" s="171">
        <f>VLOOKUP($A3,'SS2020'!$A:$AB,27,0)</f>
        <v>52.5</v>
      </c>
      <c r="K3" s="171">
        <f>VLOOKUP($A3,'SS2020'!$A:$AC,28,0)</f>
        <v>18.000000000000004</v>
      </c>
      <c r="L3" s="172">
        <f t="shared" ref="L3:L34" si="0">H3-D3</f>
        <v>2.5</v>
      </c>
      <c r="M3" s="172">
        <f t="shared" ref="M3:M34" si="1">I3-E3</f>
        <v>0</v>
      </c>
      <c r="N3" s="172">
        <f t="shared" ref="N3:N34" si="2">J3-F3</f>
        <v>12.5</v>
      </c>
      <c r="O3" s="172">
        <f t="shared" ref="O3:O34" si="3">K3-G3</f>
        <v>-6.9999999999999964</v>
      </c>
      <c r="P3" s="245" t="str">
        <f>VLOOKUP($A3,'Country characteristics'!$A:$CQ,28,0)</f>
        <v>East Asia &amp; Pacific</v>
      </c>
      <c r="Q3" s="245" t="str">
        <f>VLOOKUP($A3,'Country characteristics'!$A:$CQ,87,0)</f>
        <v>Oceania</v>
      </c>
      <c r="R3" s="245">
        <f>VLOOKUP($A3,'Country characteristics'!$A:$CQ,92,0)</f>
        <v>1</v>
      </c>
      <c r="S3" s="245">
        <f>VLOOKUP($A3,'Country characteristics'!$A:$CQ,91,0)</f>
        <v>0</v>
      </c>
      <c r="T3" s="245">
        <f>VLOOKUP($A3,'Country characteristics'!$A:$CQ,88,0)</f>
        <v>0</v>
      </c>
      <c r="U3" s="245">
        <f>VLOOKUP($A3,'Country characteristics'!$A:$CQ,93,0)</f>
        <v>0</v>
      </c>
      <c r="V3" s="245">
        <f>VLOOKUP($A3,'Country characteristics'!$A:$CQ,89,0)</f>
        <v>0</v>
      </c>
      <c r="W3" s="245">
        <f>VLOOKUP($A3,'Country characteristics'!$A:$CQ,90,0)</f>
        <v>0</v>
      </c>
      <c r="X3" s="245">
        <f>VLOOKUP($A3,'Country characteristics'!$A:$CQ,94,0)</f>
        <v>0</v>
      </c>
      <c r="Y3" s="245">
        <f>VLOOKUP($A3,'Country characteristics'!$A:$CQ,95,0)</f>
        <v>0</v>
      </c>
      <c r="Z3" s="245">
        <f>VLOOKUP($A3,'Country characteristics'!$A:$CR,96,0)</f>
        <v>0</v>
      </c>
      <c r="AB3" s="164" t="s">
        <v>850</v>
      </c>
      <c r="AC3" s="165" t="s">
        <v>851</v>
      </c>
      <c r="AD3" s="165" t="s">
        <v>852</v>
      </c>
      <c r="AE3" s="165" t="s">
        <v>853</v>
      </c>
      <c r="AF3" s="165" t="s">
        <v>854</v>
      </c>
    </row>
    <row r="4" spans="1:33">
      <c r="A4" s="37" t="s">
        <v>29</v>
      </c>
      <c r="B4" s="163" t="s">
        <v>30</v>
      </c>
      <c r="C4" s="163" t="s">
        <v>31</v>
      </c>
      <c r="D4" s="170">
        <f>VLOOKUP($A4,'Country characteristics'!$A:$DG,61,0)</f>
        <v>72.899990000000003</v>
      </c>
      <c r="E4" s="170">
        <f>VLOOKUP($A4,'Country characteristics'!$A:$DG,62,0)</f>
        <v>100</v>
      </c>
      <c r="F4" s="170">
        <f>VLOOKUP($A4,'Country characteristics'!$A:$DG,63,0)</f>
        <v>39.166670000000003</v>
      </c>
      <c r="G4" s="170">
        <f>VLOOKUP($A4,'Country characteristics'!$A:$DG,64,0)</f>
        <v>27.625</v>
      </c>
      <c r="H4" s="171">
        <f>VLOOKUP($A4,'SS2020'!$A:$AB,25,0)</f>
        <v>72.900000000000006</v>
      </c>
      <c r="I4" s="171">
        <f>VLOOKUP($A4,'SS2020'!$A:$AB,26,0)</f>
        <v>100</v>
      </c>
      <c r="J4" s="171">
        <f>VLOOKUP($A4,'SS2020'!$A:$AB,27,0)</f>
        <v>51.666666666666664</v>
      </c>
      <c r="K4" s="171">
        <f>VLOOKUP($A4,'SS2020'!$A:$AC,28,0)</f>
        <v>20.625</v>
      </c>
      <c r="L4" s="172">
        <f t="shared" si="0"/>
        <v>1.0000000003174137E-5</v>
      </c>
      <c r="M4" s="172">
        <f t="shared" si="1"/>
        <v>0</v>
      </c>
      <c r="N4" s="172">
        <f t="shared" si="2"/>
        <v>12.499996666666661</v>
      </c>
      <c r="O4" s="172">
        <f t="shared" si="3"/>
        <v>-7</v>
      </c>
      <c r="P4" s="245" t="str">
        <f>VLOOKUP($A4,'Country characteristics'!$A:$CQ,28,0)</f>
        <v>East Asia &amp; Pacific</v>
      </c>
      <c r="Q4" s="245" t="str">
        <f>VLOOKUP($A4,'Country characteristics'!$A:$CQ,87,0)</f>
        <v>Asia</v>
      </c>
      <c r="R4" s="245">
        <f>VLOOKUP($A4,'Country characteristics'!$A:$CQ,92,0)</f>
        <v>1</v>
      </c>
      <c r="S4" s="245">
        <f>VLOOKUP($A4,'Country characteristics'!$A:$CQ,91,0)</f>
        <v>0</v>
      </c>
      <c r="T4" s="245">
        <f>VLOOKUP($A4,'Country characteristics'!$A:$CQ,88,0)</f>
        <v>1</v>
      </c>
      <c r="U4" s="245">
        <f>VLOOKUP($A4,'Country characteristics'!$A:$CQ,93,0)</f>
        <v>1</v>
      </c>
      <c r="V4" s="245">
        <f>VLOOKUP($A4,'Country characteristics'!$A:$CQ,89,0)</f>
        <v>0</v>
      </c>
      <c r="W4" s="245">
        <f>VLOOKUP($A4,'Country characteristics'!$A:$CQ,90,0)</f>
        <v>0</v>
      </c>
      <c r="X4" s="245">
        <f>VLOOKUP($A4,'Country characteristics'!$A:$CQ,94,0)</f>
        <v>0</v>
      </c>
      <c r="Y4" s="245">
        <f>VLOOKUP($A4,'Country characteristics'!$A:$CQ,95,0)</f>
        <v>0</v>
      </c>
      <c r="Z4" s="245">
        <f>VLOOKUP($A4,'Country characteristics'!$A:$CR,96,0)</f>
        <v>0</v>
      </c>
      <c r="AB4" s="64">
        <v>2018</v>
      </c>
      <c r="AC4" s="173">
        <f>AVERAGE(D3:D114)</f>
        <v>71.180356696428603</v>
      </c>
      <c r="AD4" s="173">
        <f>AVERAGE(E3:E114)</f>
        <v>89.955357142857139</v>
      </c>
      <c r="AE4" s="173">
        <f>AVERAGE(F3:F114)</f>
        <v>62.615328035714256</v>
      </c>
      <c r="AF4" s="173">
        <f>AVERAGE(G3:G114)</f>
        <v>35.362723214285715</v>
      </c>
      <c r="AG4" s="174"/>
    </row>
    <row r="5" spans="1:33">
      <c r="A5" s="37" t="s">
        <v>101</v>
      </c>
      <c r="B5" s="163" t="s">
        <v>102</v>
      </c>
      <c r="C5" s="163" t="s">
        <v>103</v>
      </c>
      <c r="D5" s="170">
        <f>VLOOKUP($A5,'Country characteristics'!$A:$DG,61,0)</f>
        <v>77</v>
      </c>
      <c r="E5" s="170">
        <f>VLOOKUP($A5,'Country characteristics'!$A:$DG,62,0)</f>
        <v>90</v>
      </c>
      <c r="F5" s="170">
        <f>VLOOKUP($A5,'Country characteristics'!$A:$DG,63,0)</f>
        <v>58.75</v>
      </c>
      <c r="G5" s="170">
        <f>VLOOKUP($A5,'Country characteristics'!$A:$DG,64,0)</f>
        <v>44.375</v>
      </c>
      <c r="H5" s="171">
        <f>VLOOKUP($A5,'SS2020'!$A:$AB,25,0)</f>
        <v>73</v>
      </c>
      <c r="I5" s="171">
        <f>VLOOKUP($A5,'SS2020'!$A:$AB,26,0)</f>
        <v>90</v>
      </c>
      <c r="J5" s="171">
        <f>VLOOKUP($A5,'SS2020'!$A:$AB,27,0)</f>
        <v>69.166666666666671</v>
      </c>
      <c r="K5" s="171">
        <f>VLOOKUP($A5,'SS2020'!$A:$AC,28,0)</f>
        <v>17.5</v>
      </c>
      <c r="L5" s="172">
        <f t="shared" si="0"/>
        <v>-4</v>
      </c>
      <c r="M5" s="172">
        <f t="shared" si="1"/>
        <v>0</v>
      </c>
      <c r="N5" s="172">
        <f t="shared" si="2"/>
        <v>10.416666666666671</v>
      </c>
      <c r="O5" s="172">
        <f t="shared" si="3"/>
        <v>-26.875</v>
      </c>
      <c r="P5" s="245" t="str">
        <f>VLOOKUP($A5,'Country characteristics'!$A:$CQ,28,0)</f>
        <v>East Asia &amp; Pacific</v>
      </c>
      <c r="Q5" s="245" t="str">
        <f>VLOOKUP($A5,'Country characteristics'!$A:$CQ,87,0)</f>
        <v>Asia</v>
      </c>
      <c r="R5" s="245">
        <f>VLOOKUP($A5,'Country characteristics'!$A:$CQ,92,0)</f>
        <v>0</v>
      </c>
      <c r="S5" s="245">
        <f>VLOOKUP($A5,'Country characteristics'!$A:$CQ,91,0)</f>
        <v>0</v>
      </c>
      <c r="T5" s="245">
        <f>VLOOKUP($A5,'Country characteristics'!$A:$CQ,88,0)</f>
        <v>0</v>
      </c>
      <c r="U5" s="245">
        <f>VLOOKUP($A5,'Country characteristics'!$A:$CQ,93,0)</f>
        <v>0</v>
      </c>
      <c r="V5" s="245">
        <f>VLOOKUP($A5,'Country characteristics'!$A:$CQ,89,0)</f>
        <v>0</v>
      </c>
      <c r="W5" s="245">
        <f>VLOOKUP($A5,'Country characteristics'!$A:$CQ,90,0)</f>
        <v>0</v>
      </c>
      <c r="X5" s="245">
        <f>VLOOKUP($A5,'Country characteristics'!$A:$CQ,94,0)</f>
        <v>0</v>
      </c>
      <c r="Y5" s="245">
        <f>VLOOKUP($A5,'Country characteristics'!$A:$CQ,95,0)</f>
        <v>0</v>
      </c>
      <c r="Z5" s="245">
        <f>VLOOKUP($A5,'Country characteristics'!$A:$CR,96,0)</f>
        <v>0</v>
      </c>
      <c r="AB5" s="64">
        <v>2020</v>
      </c>
      <c r="AC5" s="173">
        <f>AVERAGE(H3:H114)</f>
        <v>67.194642857142867</v>
      </c>
      <c r="AD5" s="173">
        <f>AVERAGE(I3:I114)</f>
        <v>89.578125</v>
      </c>
      <c r="AE5" s="173">
        <f>AVERAGE(J3:J114)</f>
        <v>62.183779761904724</v>
      </c>
      <c r="AF5" s="173">
        <f>AVERAGE(K3:K114)</f>
        <v>26.806450892857146</v>
      </c>
    </row>
    <row r="6" spans="1:33">
      <c r="A6" s="37" t="s">
        <v>362</v>
      </c>
      <c r="B6" s="163" t="s">
        <v>363</v>
      </c>
      <c r="C6" s="163" t="s">
        <v>364</v>
      </c>
      <c r="D6" s="170">
        <f>VLOOKUP($A6,'Country characteristics'!$A:$DG,61,0)</f>
        <v>74</v>
      </c>
      <c r="E6" s="170">
        <f>VLOOKUP($A6,'Country characteristics'!$A:$DG,62,0)</f>
        <v>90</v>
      </c>
      <c r="F6" s="170">
        <f>VLOOKUP($A6,'Country characteristics'!$A:$DG,63,0)</f>
        <v>74.166659999999993</v>
      </c>
      <c r="G6" s="170">
        <f>VLOOKUP($A6,'Country characteristics'!$A:$DG,64,0)</f>
        <v>70.375</v>
      </c>
      <c r="H6" s="171">
        <f>VLOOKUP($A6,'SS2020'!$A:$AB,25,0)</f>
        <v>74</v>
      </c>
      <c r="I6" s="171">
        <f>VLOOKUP($A6,'SS2020'!$A:$AB,26,0)</f>
        <v>90</v>
      </c>
      <c r="J6" s="171">
        <f>VLOOKUP($A6,'SS2020'!$A:$AB,27,0)</f>
        <v>82.5</v>
      </c>
      <c r="K6" s="171">
        <f>VLOOKUP($A6,'SS2020'!$A:$AC,28,0)</f>
        <v>39.5</v>
      </c>
      <c r="L6" s="172">
        <f t="shared" si="0"/>
        <v>0</v>
      </c>
      <c r="M6" s="172">
        <f t="shared" si="1"/>
        <v>0</v>
      </c>
      <c r="N6" s="172">
        <f t="shared" si="2"/>
        <v>8.3333400000000069</v>
      </c>
      <c r="O6" s="172">
        <f t="shared" si="3"/>
        <v>-30.875</v>
      </c>
      <c r="P6" s="245" t="str">
        <f>VLOOKUP($A6,'Country characteristics'!$A:$CQ,28,0)</f>
        <v>Latin America &amp; Caribbean</v>
      </c>
      <c r="Q6" s="245" t="str">
        <f>VLOOKUP($A6,'Country characteristics'!$A:$CQ,87,0)</f>
        <v>Latin America and the Caribbean</v>
      </c>
      <c r="R6" s="245">
        <f>VLOOKUP($A6,'Country characteristics'!$A:$CQ,92,0)</f>
        <v>0</v>
      </c>
      <c r="S6" s="245">
        <f>VLOOKUP($A6,'Country characteristics'!$A:$CQ,91,0)</f>
        <v>0</v>
      </c>
      <c r="T6" s="245">
        <f>VLOOKUP($A6,'Country characteristics'!$A:$CQ,88,0)</f>
        <v>0</v>
      </c>
      <c r="U6" s="245">
        <f>VLOOKUP($A6,'Country characteristics'!$A:$CQ,93,0)</f>
        <v>0</v>
      </c>
      <c r="V6" s="245">
        <f>VLOOKUP($A6,'Country characteristics'!$A:$CQ,89,0)</f>
        <v>0</v>
      </c>
      <c r="W6" s="245">
        <f>VLOOKUP($A6,'Country characteristics'!$A:$CQ,90,0)</f>
        <v>0</v>
      </c>
      <c r="X6" s="245">
        <f>VLOOKUP($A6,'Country characteristics'!$A:$CQ,94,0)</f>
        <v>0</v>
      </c>
      <c r="Y6" s="245">
        <f>VLOOKUP($A6,'Country characteristics'!$A:$CQ,95,0)</f>
        <v>1</v>
      </c>
      <c r="Z6" s="245">
        <f>VLOOKUP($A6,'Country characteristics'!$A:$CR,96,0)</f>
        <v>1</v>
      </c>
      <c r="AB6" s="175" t="s">
        <v>855</v>
      </c>
      <c r="AC6" s="176">
        <f>AC4/AC5-1</f>
        <v>5.9315946477451309E-2</v>
      </c>
      <c r="AD6" s="176">
        <f t="shared" ref="AD6:AF6" si="4">AD4/AD5-1</f>
        <v>4.21120829284094E-3</v>
      </c>
      <c r="AE6" s="176">
        <f t="shared" si="4"/>
        <v>6.9398848938080349E-3</v>
      </c>
      <c r="AF6" s="176">
        <f t="shared" si="4"/>
        <v>0.31918706268230657</v>
      </c>
    </row>
    <row r="7" spans="1:33">
      <c r="A7" s="37" t="s">
        <v>365</v>
      </c>
      <c r="B7" s="163" t="s">
        <v>366</v>
      </c>
      <c r="C7" s="163" t="s">
        <v>367</v>
      </c>
      <c r="D7" s="170">
        <f>VLOOKUP($A7,'Country characteristics'!$A:$DG,61,0)</f>
        <v>63.8</v>
      </c>
      <c r="E7" s="170">
        <f>VLOOKUP($A7,'Country characteristics'!$A:$DG,62,0)</f>
        <v>90</v>
      </c>
      <c r="F7" s="170">
        <f>VLOOKUP($A7,'Country characteristics'!$A:$DG,63,0)</f>
        <v>37.083329999999997</v>
      </c>
      <c r="G7" s="170">
        <f>VLOOKUP($A7,'Country characteristics'!$A:$DG,64,0)</f>
        <v>67.875</v>
      </c>
      <c r="H7" s="171">
        <f>VLOOKUP($A7,'SS2020'!$A:$AB,25,0)</f>
        <v>63.8</v>
      </c>
      <c r="I7" s="171">
        <f>VLOOKUP($A7,'SS2020'!$A:$AB,26,0)</f>
        <v>90</v>
      </c>
      <c r="J7" s="171">
        <f>VLOOKUP($A7,'SS2020'!$A:$AB,27,0)</f>
        <v>45.416666666666664</v>
      </c>
      <c r="K7" s="171">
        <f>VLOOKUP($A7,'SS2020'!$A:$AC,28,0)</f>
        <v>39.75</v>
      </c>
      <c r="L7" s="172">
        <f t="shared" si="0"/>
        <v>0</v>
      </c>
      <c r="M7" s="172">
        <f t="shared" si="1"/>
        <v>0</v>
      </c>
      <c r="N7" s="172">
        <f t="shared" si="2"/>
        <v>8.3333366666666677</v>
      </c>
      <c r="O7" s="172">
        <f t="shared" si="3"/>
        <v>-28.125</v>
      </c>
      <c r="P7" s="245" t="str">
        <f>VLOOKUP($A7,'Country characteristics'!$A:$CQ,28,0)</f>
        <v>Europe &amp; Central Asia</v>
      </c>
      <c r="Q7" s="245" t="str">
        <f>VLOOKUP($A7,'Country characteristics'!$A:$CQ,87,0)</f>
        <v>Europe</v>
      </c>
      <c r="R7" s="245">
        <f>VLOOKUP($A7,'Country characteristics'!$A:$CQ,92,0)</f>
        <v>0</v>
      </c>
      <c r="S7" s="245">
        <f>VLOOKUP($A7,'Country characteristics'!$A:$CQ,91,0)</f>
        <v>0</v>
      </c>
      <c r="T7" s="245">
        <f>VLOOKUP($A7,'Country characteristics'!$A:$CQ,88,0)</f>
        <v>0</v>
      </c>
      <c r="U7" s="245">
        <f>VLOOKUP($A7,'Country characteristics'!$A:$CQ,93,0)</f>
        <v>0</v>
      </c>
      <c r="V7" s="245">
        <f>VLOOKUP($A7,'Country characteristics'!$A:$CQ,89,0)</f>
        <v>0</v>
      </c>
      <c r="W7" s="245">
        <f>VLOOKUP($A7,'Country characteristics'!$A:$CQ,90,0)</f>
        <v>0</v>
      </c>
      <c r="X7" s="245">
        <f>VLOOKUP($A7,'Country characteristics'!$A:$CQ,94,0)</f>
        <v>0</v>
      </c>
      <c r="Y7" s="245">
        <f>VLOOKUP($A7,'Country characteristics'!$A:$CQ,95,0)</f>
        <v>0</v>
      </c>
      <c r="Z7" s="245">
        <f>VLOOKUP($A7,'Country characteristics'!$A:$CR,96,0)</f>
        <v>0</v>
      </c>
    </row>
    <row r="8" spans="1:33">
      <c r="A8" s="37" t="s">
        <v>323</v>
      </c>
      <c r="B8" s="163" t="s">
        <v>324</v>
      </c>
      <c r="C8" s="163" t="s">
        <v>325</v>
      </c>
      <c r="D8" s="170">
        <f>VLOOKUP($A8,'Country characteristics'!$A:$DG,61,0)</f>
        <v>47.6</v>
      </c>
      <c r="E8" s="170">
        <f>VLOOKUP($A8,'Country characteristics'!$A:$DG,62,0)</f>
        <v>85</v>
      </c>
      <c r="F8" s="170">
        <f>VLOOKUP($A8,'Country characteristics'!$A:$DG,63,0)</f>
        <v>36.25</v>
      </c>
      <c r="G8" s="170">
        <f>VLOOKUP($A8,'Country characteristics'!$A:$DG,64,0)</f>
        <v>13.75</v>
      </c>
      <c r="H8" s="171">
        <f>VLOOKUP($A8,'SS2020'!$A:$AB,25,0)</f>
        <v>51.4</v>
      </c>
      <c r="I8" s="171">
        <f>VLOOKUP($A8,'SS2020'!$A:$AB,26,0)</f>
        <v>85</v>
      </c>
      <c r="J8" s="171">
        <f>VLOOKUP($A8,'SS2020'!$A:$AB,27,0)</f>
        <v>44.583333333333336</v>
      </c>
      <c r="K8" s="171">
        <f>VLOOKUP($A8,'SS2020'!$A:$AC,28,0)</f>
        <v>14.125</v>
      </c>
      <c r="L8" s="172">
        <f t="shared" si="0"/>
        <v>3.7999999999999972</v>
      </c>
      <c r="M8" s="172">
        <f t="shared" si="1"/>
        <v>0</v>
      </c>
      <c r="N8" s="172">
        <f t="shared" si="2"/>
        <v>8.3333333333333357</v>
      </c>
      <c r="O8" s="172">
        <f t="shared" si="3"/>
        <v>0.375</v>
      </c>
      <c r="P8" s="245" t="str">
        <f>VLOOKUP($A8,'Country characteristics'!$A:$CQ,28,0)</f>
        <v>Europe &amp; Central Asia</v>
      </c>
      <c r="Q8" s="245" t="str">
        <f>VLOOKUP($A8,'Country characteristics'!$A:$CQ,87,0)</f>
        <v>Europe</v>
      </c>
      <c r="R8" s="245">
        <f>VLOOKUP($A8,'Country characteristics'!$A:$CQ,92,0)</f>
        <v>1</v>
      </c>
      <c r="S8" s="245">
        <f>VLOOKUP($A8,'Country characteristics'!$A:$CQ,91,0)</f>
        <v>1</v>
      </c>
      <c r="T8" s="245">
        <f>VLOOKUP($A8,'Country characteristics'!$A:$CQ,88,0)</f>
        <v>0</v>
      </c>
      <c r="U8" s="245">
        <f>VLOOKUP($A8,'Country characteristics'!$A:$CQ,93,0)</f>
        <v>0</v>
      </c>
      <c r="V8" s="245">
        <f>VLOOKUP($A8,'Country characteristics'!$A:$CQ,89,0)</f>
        <v>0</v>
      </c>
      <c r="W8" s="245">
        <f>VLOOKUP($A8,'Country characteristics'!$A:$CQ,90,0)</f>
        <v>0</v>
      </c>
      <c r="X8" s="245">
        <f>VLOOKUP($A8,'Country characteristics'!$A:$CQ,94,0)</f>
        <v>0</v>
      </c>
      <c r="Y8" s="245">
        <f>VLOOKUP($A8,'Country characteristics'!$A:$CQ,95,0)</f>
        <v>0</v>
      </c>
      <c r="Z8" s="245">
        <f>VLOOKUP($A8,'Country characteristics'!$A:$CR,96,0)</f>
        <v>0</v>
      </c>
    </row>
    <row r="9" spans="1:33">
      <c r="A9" s="37" t="s">
        <v>227</v>
      </c>
      <c r="B9" s="163" t="s">
        <v>228</v>
      </c>
      <c r="C9" s="163" t="s">
        <v>229</v>
      </c>
      <c r="D9" s="170">
        <f>VLOOKUP($A9,'Country characteristics'!$A:$DG,61,0)</f>
        <v>60</v>
      </c>
      <c r="E9" s="170">
        <f>VLOOKUP($A9,'Country characteristics'!$A:$DG,62,0)</f>
        <v>90</v>
      </c>
      <c r="F9" s="170">
        <f>VLOOKUP($A9,'Country characteristics'!$A:$DG,63,0)</f>
        <v>21.66667</v>
      </c>
      <c r="G9" s="170">
        <f>VLOOKUP($A9,'Country characteristics'!$A:$DG,64,0)</f>
        <v>25</v>
      </c>
      <c r="H9" s="171">
        <f>VLOOKUP($A9,'SS2020'!$A:$AB,25,0)</f>
        <v>60</v>
      </c>
      <c r="I9" s="171">
        <f>VLOOKUP($A9,'SS2020'!$A:$AB,26,0)</f>
        <v>97.5</v>
      </c>
      <c r="J9" s="171">
        <f>VLOOKUP($A9,'SS2020'!$A:$AB,27,0)</f>
        <v>30</v>
      </c>
      <c r="K9" s="171">
        <f>VLOOKUP($A9,'SS2020'!$A:$AC,28,0)</f>
        <v>16.5</v>
      </c>
      <c r="L9" s="172">
        <f t="shared" si="0"/>
        <v>0</v>
      </c>
      <c r="M9" s="172">
        <f t="shared" si="1"/>
        <v>7.5</v>
      </c>
      <c r="N9" s="172">
        <f t="shared" si="2"/>
        <v>8.3333300000000001</v>
      </c>
      <c r="O9" s="172">
        <f t="shared" si="3"/>
        <v>-8.5</v>
      </c>
      <c r="P9" s="245" t="str">
        <f>VLOOKUP($A9,'Country characteristics'!$A:$CQ,28,0)</f>
        <v>Latin America &amp; Caribbean</v>
      </c>
      <c r="Q9" s="245" t="str">
        <f>VLOOKUP($A9,'Country characteristics'!$A:$CQ,87,0)</f>
        <v>Latin America and the Caribbean</v>
      </c>
      <c r="R9" s="245">
        <f>VLOOKUP($A9,'Country characteristics'!$A:$CQ,92,0)</f>
        <v>0</v>
      </c>
      <c r="S9" s="245">
        <f>VLOOKUP($A9,'Country characteristics'!$A:$CQ,91,0)</f>
        <v>0</v>
      </c>
      <c r="T9" s="245">
        <f>VLOOKUP($A9,'Country characteristics'!$A:$CQ,88,0)</f>
        <v>0</v>
      </c>
      <c r="U9" s="245">
        <f>VLOOKUP($A9,'Country characteristics'!$A:$CQ,93,0)</f>
        <v>1</v>
      </c>
      <c r="V9" s="245">
        <f>VLOOKUP($A9,'Country characteristics'!$A:$CQ,89,0)</f>
        <v>1</v>
      </c>
      <c r="W9" s="245">
        <f>VLOOKUP($A9,'Country characteristics'!$A:$CQ,90,0)</f>
        <v>1</v>
      </c>
      <c r="X9" s="245">
        <f>VLOOKUP($A9,'Country characteristics'!$A:$CQ,94,0)</f>
        <v>1</v>
      </c>
      <c r="Y9" s="245">
        <f>VLOOKUP($A9,'Country characteristics'!$A:$CQ,95,0)</f>
        <v>0</v>
      </c>
      <c r="Z9" s="245">
        <f>VLOOKUP($A9,'Country characteristics'!$A:$CR,96,0)</f>
        <v>0</v>
      </c>
    </row>
    <row r="10" spans="1:33">
      <c r="A10" s="140" t="s">
        <v>356</v>
      </c>
      <c r="B10" s="163" t="s">
        <v>357</v>
      </c>
      <c r="C10" s="163" t="s">
        <v>358</v>
      </c>
      <c r="D10" s="170">
        <f>VLOOKUP($A10,'Country characteristics'!$A:$DG,61,0)</f>
        <v>59.6</v>
      </c>
      <c r="E10" s="170">
        <f>VLOOKUP($A10,'Country characteristics'!$A:$DG,62,0)</f>
        <v>90</v>
      </c>
      <c r="F10" s="170">
        <f>VLOOKUP($A10,'Country characteristics'!$A:$DG,63,0)</f>
        <v>32.916670000000003</v>
      </c>
      <c r="G10" s="170">
        <f>VLOOKUP($A10,'Country characteristics'!$A:$DG,64,0)</f>
        <v>67</v>
      </c>
      <c r="H10" s="171">
        <f>VLOOKUP($A10,'SS2020'!$A:$AB,25,0)</f>
        <v>69.599999999999994</v>
      </c>
      <c r="I10" s="171">
        <f>VLOOKUP($A10,'SS2020'!$A:$AB,26,0)</f>
        <v>100</v>
      </c>
      <c r="J10" s="171">
        <f>VLOOKUP($A10,'SS2020'!$A:$AB,27,0)</f>
        <v>41.25</v>
      </c>
      <c r="K10" s="171">
        <f>VLOOKUP($A10,'SS2020'!$A:$AC,28,0)</f>
        <v>46.375</v>
      </c>
      <c r="L10" s="172">
        <f t="shared" si="0"/>
        <v>9.9999999999999929</v>
      </c>
      <c r="M10" s="172">
        <f t="shared" si="1"/>
        <v>10</v>
      </c>
      <c r="N10" s="172">
        <f t="shared" si="2"/>
        <v>8.3333299999999966</v>
      </c>
      <c r="O10" s="172">
        <f t="shared" si="3"/>
        <v>-20.625</v>
      </c>
      <c r="P10" s="245" t="str">
        <f>VLOOKUP($A10,'Country characteristics'!$A:$CQ,28,0)</f>
        <v>Europe &amp; Central Asia</v>
      </c>
      <c r="Q10" s="245" t="str">
        <f>VLOOKUP($A10,'Country characteristics'!$A:$CQ,87,0)</f>
        <v>Europe</v>
      </c>
      <c r="R10" s="245">
        <f>VLOOKUP($A10,'Country characteristics'!$A:$CQ,92,0)</f>
        <v>0</v>
      </c>
      <c r="S10" s="245">
        <f>VLOOKUP($A10,'Country characteristics'!$A:$CQ,91,0)</f>
        <v>0</v>
      </c>
      <c r="T10" s="245">
        <f>VLOOKUP($A10,'Country characteristics'!$A:$CQ,88,0)</f>
        <v>0</v>
      </c>
      <c r="U10" s="245">
        <f>VLOOKUP($A10,'Country characteristics'!$A:$CQ,93,0)</f>
        <v>0</v>
      </c>
      <c r="V10" s="245">
        <f>VLOOKUP($A10,'Country characteristics'!$A:$CQ,89,0)</f>
        <v>0</v>
      </c>
      <c r="W10" s="245">
        <f>VLOOKUP($A10,'Country characteristics'!$A:$CQ,90,0)</f>
        <v>0</v>
      </c>
      <c r="X10" s="245">
        <f>VLOOKUP($A10,'Country characteristics'!$A:$CQ,94,0)</f>
        <v>0</v>
      </c>
      <c r="Y10" s="245">
        <f>VLOOKUP($A10,'Country characteristics'!$A:$CQ,95,0)</f>
        <v>0</v>
      </c>
      <c r="Z10" s="245">
        <f>VLOOKUP($A10,'Country characteristics'!$A:$CR,96,0)</f>
        <v>0</v>
      </c>
    </row>
    <row r="11" spans="1:33">
      <c r="A11" s="37" t="s">
        <v>203</v>
      </c>
      <c r="B11" s="163" t="s">
        <v>204</v>
      </c>
      <c r="C11" s="163" t="s">
        <v>205</v>
      </c>
      <c r="D11" s="170">
        <f>VLOOKUP($A11,'Country characteristics'!$A:$DG,61,0)</f>
        <v>73.2</v>
      </c>
      <c r="E11" s="170">
        <f>VLOOKUP($A11,'Country characteristics'!$A:$DG,62,0)</f>
        <v>85</v>
      </c>
      <c r="F11" s="170">
        <f>VLOOKUP($A11,'Country characteristics'!$A:$DG,63,0)</f>
        <v>50.416670000000003</v>
      </c>
      <c r="G11" s="170">
        <f>VLOOKUP($A11,'Country characteristics'!$A:$DG,64,0)</f>
        <v>13.5</v>
      </c>
      <c r="H11" s="171">
        <f>VLOOKUP($A11,'SS2020'!$A:$AB,25,0)</f>
        <v>70</v>
      </c>
      <c r="I11" s="171">
        <f>VLOOKUP($A11,'SS2020'!$A:$AB,26,0)</f>
        <v>82.5</v>
      </c>
      <c r="J11" s="171">
        <f>VLOOKUP($A11,'SS2020'!$A:$AB,27,0)</f>
        <v>58.75</v>
      </c>
      <c r="K11" s="171">
        <f>VLOOKUP($A11,'SS2020'!$A:$AC,28,0)</f>
        <v>16.875</v>
      </c>
      <c r="L11" s="172">
        <f t="shared" si="0"/>
        <v>-3.2000000000000028</v>
      </c>
      <c r="M11" s="172">
        <f t="shared" si="1"/>
        <v>-2.5</v>
      </c>
      <c r="N11" s="172">
        <f t="shared" si="2"/>
        <v>8.3333299999999966</v>
      </c>
      <c r="O11" s="172">
        <f t="shared" si="3"/>
        <v>3.375</v>
      </c>
      <c r="P11" s="245" t="str">
        <f>VLOOKUP($A11,'Country characteristics'!$A:$CQ,28,0)</f>
        <v>Europe &amp; Central Asia</v>
      </c>
      <c r="Q11" s="245" t="str">
        <f>VLOOKUP($A11,'Country characteristics'!$A:$CQ,87,0)</f>
        <v>Europe</v>
      </c>
      <c r="R11" s="245">
        <f>VLOOKUP($A11,'Country characteristics'!$A:$CQ,92,0)</f>
        <v>1</v>
      </c>
      <c r="S11" s="245">
        <f>VLOOKUP($A11,'Country characteristics'!$A:$CQ,91,0)</f>
        <v>1</v>
      </c>
      <c r="T11" s="245">
        <f>VLOOKUP($A11,'Country characteristics'!$A:$CQ,88,0)</f>
        <v>0</v>
      </c>
      <c r="U11" s="245">
        <f>VLOOKUP($A11,'Country characteristics'!$A:$CQ,93,0)</f>
        <v>0</v>
      </c>
      <c r="V11" s="245">
        <f>VLOOKUP($A11,'Country characteristics'!$A:$CQ,89,0)</f>
        <v>0</v>
      </c>
      <c r="W11" s="245">
        <f>VLOOKUP($A11,'Country characteristics'!$A:$CQ,90,0)</f>
        <v>0</v>
      </c>
      <c r="X11" s="245">
        <f>VLOOKUP($A11,'Country characteristics'!$A:$CQ,94,0)</f>
        <v>0</v>
      </c>
      <c r="Y11" s="245">
        <f>VLOOKUP($A11,'Country characteristics'!$A:$CQ,95,0)</f>
        <v>0</v>
      </c>
      <c r="Z11" s="245">
        <f>VLOOKUP($A11,'Country characteristics'!$A:$CR,96,0)</f>
        <v>0</v>
      </c>
    </row>
    <row r="12" spans="1:33">
      <c r="A12" s="37" t="s">
        <v>62</v>
      </c>
      <c r="B12" s="163" t="s">
        <v>63</v>
      </c>
      <c r="C12" s="163" t="s">
        <v>64</v>
      </c>
      <c r="D12" s="170">
        <f>VLOOKUP($A12,'Country characteristics'!$A:$DG,61,0)</f>
        <v>85.399990000000003</v>
      </c>
      <c r="E12" s="170">
        <f>VLOOKUP($A12,'Country characteristics'!$A:$DG,62,0)</f>
        <v>72</v>
      </c>
      <c r="F12" s="170">
        <f>VLOOKUP($A12,'Country characteristics'!$A:$DG,63,0)</f>
        <v>65.416669999999996</v>
      </c>
      <c r="G12" s="170">
        <f>VLOOKUP($A12,'Country characteristics'!$A:$DG,64,0)</f>
        <v>7.75</v>
      </c>
      <c r="H12" s="171">
        <f>VLOOKUP($A12,'SS2020'!$A:$AB,25,0)</f>
        <v>75.400000000000006</v>
      </c>
      <c r="I12" s="171">
        <f>VLOOKUP($A12,'SS2020'!$A:$AB,26,0)</f>
        <v>72</v>
      </c>
      <c r="J12" s="171">
        <f>VLOOKUP($A12,'SS2020'!$A:$AB,27,0)</f>
        <v>73.333333333333329</v>
      </c>
      <c r="K12" s="171">
        <f>VLOOKUP($A12,'SS2020'!$A:$AC,28,0)</f>
        <v>14.5</v>
      </c>
      <c r="L12" s="172">
        <f t="shared" si="0"/>
        <v>-9.9999899999999968</v>
      </c>
      <c r="M12" s="172">
        <f t="shared" si="1"/>
        <v>0</v>
      </c>
      <c r="N12" s="172">
        <f t="shared" si="2"/>
        <v>7.9166633333333323</v>
      </c>
      <c r="O12" s="172">
        <f t="shared" si="3"/>
        <v>6.75</v>
      </c>
      <c r="P12" s="245" t="str">
        <f>VLOOKUP($A12,'Country characteristics'!$A:$CQ,28,0)</f>
        <v>Middle East &amp; North Africa</v>
      </c>
      <c r="Q12" s="245" t="str">
        <f>VLOOKUP($A12,'Country characteristics'!$A:$CQ,87,0)</f>
        <v>Europe</v>
      </c>
      <c r="R12" s="245">
        <f>VLOOKUP($A12,'Country characteristics'!$A:$CQ,92,0)</f>
        <v>0</v>
      </c>
      <c r="S12" s="245">
        <f>VLOOKUP($A12,'Country characteristics'!$A:$CQ,91,0)</f>
        <v>1</v>
      </c>
      <c r="T12" s="245">
        <f>VLOOKUP($A12,'Country characteristics'!$A:$CQ,88,0)</f>
        <v>0</v>
      </c>
      <c r="U12" s="245">
        <f>VLOOKUP($A12,'Country characteristics'!$A:$CQ,93,0)</f>
        <v>0</v>
      </c>
      <c r="V12" s="245">
        <f>VLOOKUP($A12,'Country characteristics'!$A:$CQ,89,0)</f>
        <v>0</v>
      </c>
      <c r="W12" s="245">
        <f>VLOOKUP($A12,'Country characteristics'!$A:$CQ,90,0)</f>
        <v>0</v>
      </c>
      <c r="X12" s="245">
        <f>VLOOKUP($A12,'Country characteristics'!$A:$CQ,94,0)</f>
        <v>0</v>
      </c>
      <c r="Y12" s="245">
        <f>VLOOKUP($A12,'Country characteristics'!$A:$CQ,95,0)</f>
        <v>0</v>
      </c>
      <c r="Z12" s="245">
        <f>VLOOKUP($A12,'Country characteristics'!$A:$CR,96,0)</f>
        <v>0</v>
      </c>
    </row>
    <row r="13" spans="1:33">
      <c r="A13" s="37" t="s">
        <v>149</v>
      </c>
      <c r="B13" s="163" t="s">
        <v>150</v>
      </c>
      <c r="C13" s="163" t="s">
        <v>151</v>
      </c>
      <c r="D13" s="170">
        <f>VLOOKUP($A13,'Country characteristics'!$A:$DG,61,0)</f>
        <v>76</v>
      </c>
      <c r="E13" s="170">
        <f>VLOOKUP($A13,'Country characteristics'!$A:$DG,62,0)</f>
        <v>85</v>
      </c>
      <c r="F13" s="170">
        <f>VLOOKUP($A13,'Country characteristics'!$A:$DG,63,0)</f>
        <v>27.91667</v>
      </c>
      <c r="G13" s="170">
        <f>VLOOKUP($A13,'Country characteristics'!$A:$DG,64,0)</f>
        <v>16.375</v>
      </c>
      <c r="H13" s="171">
        <f>VLOOKUP($A13,'SS2020'!$A:$AB,25,0)</f>
        <v>58</v>
      </c>
      <c r="I13" s="171">
        <f>VLOOKUP($A13,'SS2020'!$A:$AB,26,0)</f>
        <v>78.75</v>
      </c>
      <c r="J13" s="171">
        <f>VLOOKUP($A13,'SS2020'!$A:$AB,27,0)</f>
        <v>34.583333333333336</v>
      </c>
      <c r="K13" s="171">
        <f>VLOOKUP($A13,'SS2020'!$A:$AC,28,0)</f>
        <v>16.375</v>
      </c>
      <c r="L13" s="172">
        <f t="shared" si="0"/>
        <v>-18</v>
      </c>
      <c r="M13" s="172">
        <f t="shared" si="1"/>
        <v>-6.25</v>
      </c>
      <c r="N13" s="172">
        <f t="shared" si="2"/>
        <v>6.6666633333333358</v>
      </c>
      <c r="O13" s="172">
        <f t="shared" si="3"/>
        <v>0</v>
      </c>
      <c r="P13" s="245" t="str">
        <f>VLOOKUP($A13,'Country characteristics'!$A:$CQ,28,0)</f>
        <v>South Asia</v>
      </c>
      <c r="Q13" s="245" t="str">
        <f>VLOOKUP($A13,'Country characteristics'!$A:$CQ,87,0)</f>
        <v>Asia</v>
      </c>
      <c r="R13" s="245">
        <f>VLOOKUP($A13,'Country characteristics'!$A:$CQ,92,0)</f>
        <v>0</v>
      </c>
      <c r="S13" s="245">
        <f>VLOOKUP($A13,'Country characteristics'!$A:$CQ,91,0)</f>
        <v>0</v>
      </c>
      <c r="T13" s="245">
        <f>VLOOKUP($A13,'Country characteristics'!$A:$CQ,88,0)</f>
        <v>0</v>
      </c>
      <c r="U13" s="245">
        <f>VLOOKUP($A13,'Country characteristics'!$A:$CQ,93,0)</f>
        <v>1</v>
      </c>
      <c r="V13" s="245">
        <f>VLOOKUP($A13,'Country characteristics'!$A:$CQ,89,0)</f>
        <v>1</v>
      </c>
      <c r="W13" s="245">
        <f>VLOOKUP($A13,'Country characteristics'!$A:$CQ,90,0)</f>
        <v>1</v>
      </c>
      <c r="X13" s="245">
        <f>VLOOKUP($A13,'Country characteristics'!$A:$CQ,94,0)</f>
        <v>0</v>
      </c>
      <c r="Y13" s="245">
        <f>VLOOKUP($A13,'Country characteristics'!$A:$CQ,95,0)</f>
        <v>0</v>
      </c>
      <c r="Z13" s="245">
        <f>VLOOKUP($A13,'Country characteristics'!$A:$CR,96,0)</f>
        <v>0</v>
      </c>
    </row>
    <row r="14" spans="1:33">
      <c r="A14" s="37" t="s">
        <v>89</v>
      </c>
      <c r="B14" s="163" t="s">
        <v>90</v>
      </c>
      <c r="C14" s="163" t="s">
        <v>91</v>
      </c>
      <c r="D14" s="170">
        <f>VLOOKUP($A14,'Country characteristics'!$A:$DG,61,0)</f>
        <v>77.5</v>
      </c>
      <c r="E14" s="170">
        <f>VLOOKUP($A14,'Country characteristics'!$A:$DG,62,0)</f>
        <v>90</v>
      </c>
      <c r="F14" s="170">
        <f>VLOOKUP($A14,'Country characteristics'!$A:$DG,63,0)</f>
        <v>55.416670000000003</v>
      </c>
      <c r="G14" s="170">
        <f>VLOOKUP($A14,'Country characteristics'!$A:$DG,64,0)</f>
        <v>13.75</v>
      </c>
      <c r="H14" s="171">
        <f>VLOOKUP($A14,'SS2020'!$A:$AB,25,0)</f>
        <v>77</v>
      </c>
      <c r="I14" s="171">
        <f>VLOOKUP($A14,'SS2020'!$A:$AB,26,0)</f>
        <v>83</v>
      </c>
      <c r="J14" s="171">
        <f>VLOOKUP($A14,'SS2020'!$A:$AB,27,0)</f>
        <v>62.083333333333336</v>
      </c>
      <c r="K14" s="171">
        <f>VLOOKUP($A14,'SS2020'!$A:$AC,28,0)</f>
        <v>12.25</v>
      </c>
      <c r="L14" s="172">
        <f t="shared" si="0"/>
        <v>-0.5</v>
      </c>
      <c r="M14" s="172">
        <f t="shared" si="1"/>
        <v>-7</v>
      </c>
      <c r="N14" s="172">
        <f t="shared" si="2"/>
        <v>6.6666633333333323</v>
      </c>
      <c r="O14" s="172">
        <f t="shared" si="3"/>
        <v>-1.5</v>
      </c>
      <c r="P14" s="245" t="str">
        <f>VLOOKUP($A14,'Country characteristics'!$A:$CQ,28,0)</f>
        <v>Europe &amp; Central Asia</v>
      </c>
      <c r="Q14" s="245" t="str">
        <f>VLOOKUP($A14,'Country characteristics'!$A:$CQ,87,0)</f>
        <v>Asia</v>
      </c>
      <c r="R14" s="245">
        <f>VLOOKUP($A14,'Country characteristics'!$A:$CQ,92,0)</f>
        <v>0</v>
      </c>
      <c r="S14" s="245">
        <f>VLOOKUP($A14,'Country characteristics'!$A:$CQ,91,0)</f>
        <v>1</v>
      </c>
      <c r="T14" s="245">
        <f>VLOOKUP($A14,'Country characteristics'!$A:$CQ,88,0)</f>
        <v>0</v>
      </c>
      <c r="U14" s="245">
        <f>VLOOKUP($A14,'Country characteristics'!$A:$CQ,93,0)</f>
        <v>0</v>
      </c>
      <c r="V14" s="245">
        <f>VLOOKUP($A14,'Country characteristics'!$A:$CQ,89,0)</f>
        <v>0</v>
      </c>
      <c r="W14" s="245">
        <f>VLOOKUP($A14,'Country characteristics'!$A:$CQ,90,0)</f>
        <v>0</v>
      </c>
      <c r="X14" s="245">
        <f>VLOOKUP($A14,'Country characteristics'!$A:$CQ,94,0)</f>
        <v>0</v>
      </c>
      <c r="Y14" s="245">
        <f>VLOOKUP($A14,'Country characteristics'!$A:$CQ,95,0)</f>
        <v>0</v>
      </c>
      <c r="Z14" s="245">
        <f>VLOOKUP($A14,'Country characteristics'!$A:$CR,96,0)</f>
        <v>0</v>
      </c>
    </row>
    <row r="15" spans="1:33">
      <c r="A15" s="37" t="s">
        <v>155</v>
      </c>
      <c r="B15" s="163" t="s">
        <v>156</v>
      </c>
      <c r="C15" s="163" t="s">
        <v>157</v>
      </c>
      <c r="D15" s="170">
        <f>VLOOKUP($A15,'Country characteristics'!$A:$DG,61,0)</f>
        <v>63.5</v>
      </c>
      <c r="E15" s="170">
        <f>VLOOKUP($A15,'Country characteristics'!$A:$DG,62,0)</f>
        <v>100</v>
      </c>
      <c r="F15" s="170">
        <f>VLOOKUP($A15,'Country characteristics'!$A:$DG,63,0)</f>
        <v>81.25</v>
      </c>
      <c r="G15" s="170">
        <f>VLOOKUP($A15,'Country characteristics'!$A:$DG,64,0)</f>
        <v>38.375</v>
      </c>
      <c r="H15" s="171">
        <f>VLOOKUP($A15,'SS2020'!$A:$AB,25,0)</f>
        <v>63.5</v>
      </c>
      <c r="I15" s="171">
        <f>VLOOKUP($A15,'SS2020'!$A:$AB,26,0)</f>
        <v>90</v>
      </c>
      <c r="J15" s="171">
        <f>VLOOKUP($A15,'SS2020'!$A:$AB,27,0)</f>
        <v>87.5</v>
      </c>
      <c r="K15" s="171">
        <f>VLOOKUP($A15,'SS2020'!$A:$AC,28,0)</f>
        <v>27.375</v>
      </c>
      <c r="L15" s="172">
        <f t="shared" si="0"/>
        <v>0</v>
      </c>
      <c r="M15" s="172">
        <f t="shared" si="1"/>
        <v>-10</v>
      </c>
      <c r="N15" s="172">
        <f t="shared" si="2"/>
        <v>6.25</v>
      </c>
      <c r="O15" s="172">
        <f t="shared" si="3"/>
        <v>-11</v>
      </c>
      <c r="P15" s="245" t="str">
        <f>VLOOKUP($A15,'Country characteristics'!$A:$CQ,28,0)</f>
        <v>East Asia &amp; Pacific</v>
      </c>
      <c r="Q15" s="245" t="str">
        <f>VLOOKUP($A15,'Country characteristics'!$A:$CQ,87,0)</f>
        <v>Oceania</v>
      </c>
      <c r="R15" s="245">
        <f>VLOOKUP($A15,'Country characteristics'!$A:$CQ,92,0)</f>
        <v>0</v>
      </c>
      <c r="S15" s="245">
        <f>VLOOKUP($A15,'Country characteristics'!$A:$CQ,91,0)</f>
        <v>0</v>
      </c>
      <c r="T15" s="245">
        <f>VLOOKUP($A15,'Country characteristics'!$A:$CQ,88,0)</f>
        <v>0</v>
      </c>
      <c r="U15" s="245">
        <f>VLOOKUP($A15,'Country characteristics'!$A:$CQ,93,0)</f>
        <v>0</v>
      </c>
      <c r="V15" s="245">
        <f>VLOOKUP($A15,'Country characteristics'!$A:$CQ,89,0)</f>
        <v>0</v>
      </c>
      <c r="W15" s="245">
        <f>VLOOKUP($A15,'Country characteristics'!$A:$CQ,90,0)</f>
        <v>0</v>
      </c>
      <c r="X15" s="245">
        <f>VLOOKUP($A15,'Country characteristics'!$A:$CQ,94,0)</f>
        <v>0</v>
      </c>
      <c r="Y15" s="245">
        <f>VLOOKUP($A15,'Country characteristics'!$A:$CQ,95,0)</f>
        <v>0</v>
      </c>
      <c r="Z15" s="245">
        <f>VLOOKUP($A15,'Country characteristics'!$A:$CR,96,0)</f>
        <v>0</v>
      </c>
    </row>
    <row r="16" spans="1:33">
      <c r="A16" s="37" t="s">
        <v>401</v>
      </c>
      <c r="B16" s="163" t="s">
        <v>402</v>
      </c>
      <c r="C16" s="163" t="s">
        <v>403</v>
      </c>
      <c r="D16" s="170">
        <f>VLOOKUP($A16,'Country characteristics'!$A:$DG,61,0)</f>
        <v>48</v>
      </c>
      <c r="E16" s="170">
        <f>VLOOKUP($A16,'Country characteristics'!$A:$DG,62,0)</f>
        <v>100</v>
      </c>
      <c r="F16" s="170">
        <f>VLOOKUP($A16,'Country characteristics'!$A:$DG,63,0)</f>
        <v>72.916669999999996</v>
      </c>
      <c r="G16" s="170">
        <f>VLOOKUP($A16,'Country characteristics'!$A:$DG,64,0)</f>
        <v>38.875</v>
      </c>
      <c r="H16" s="171">
        <f>VLOOKUP($A16,'SS2020'!$A:$AB,25,0)</f>
        <v>33.5</v>
      </c>
      <c r="I16" s="171">
        <f>VLOOKUP($A16,'SS2020'!$A:$AB,26,0)</f>
        <v>90</v>
      </c>
      <c r="J16" s="171">
        <f>VLOOKUP($A16,'SS2020'!$A:$AB,27,0)</f>
        <v>79.166666666666671</v>
      </c>
      <c r="K16" s="171">
        <f>VLOOKUP($A16,'SS2020'!$A:$AC,28,0)</f>
        <v>26.625</v>
      </c>
      <c r="L16" s="172">
        <f t="shared" si="0"/>
        <v>-14.5</v>
      </c>
      <c r="M16" s="172">
        <f t="shared" si="1"/>
        <v>-10</v>
      </c>
      <c r="N16" s="172">
        <f t="shared" si="2"/>
        <v>6.2499966666666751</v>
      </c>
      <c r="O16" s="172">
        <f t="shared" si="3"/>
        <v>-12.25</v>
      </c>
      <c r="P16" s="245" t="str">
        <f>VLOOKUP($A16,'Country characteristics'!$A:$CQ,28,0)</f>
        <v>East Asia &amp; Pacific</v>
      </c>
      <c r="Q16" s="245" t="str">
        <f>VLOOKUP($A16,'Country characteristics'!$A:$CQ,87,0)</f>
        <v>Oceania</v>
      </c>
      <c r="R16" s="245">
        <f>VLOOKUP($A16,'Country characteristics'!$A:$CQ,92,0)</f>
        <v>0</v>
      </c>
      <c r="S16" s="245">
        <f>VLOOKUP($A16,'Country characteristics'!$A:$CQ,91,0)</f>
        <v>0</v>
      </c>
      <c r="T16" s="245">
        <f>VLOOKUP($A16,'Country characteristics'!$A:$CQ,88,0)</f>
        <v>0</v>
      </c>
      <c r="U16" s="245">
        <f>VLOOKUP($A16,'Country characteristics'!$A:$CQ,93,0)</f>
        <v>0</v>
      </c>
      <c r="V16" s="245">
        <f>VLOOKUP($A16,'Country characteristics'!$A:$CQ,89,0)</f>
        <v>0</v>
      </c>
      <c r="W16" s="245">
        <f>VLOOKUP($A16,'Country characteristics'!$A:$CQ,90,0)</f>
        <v>0</v>
      </c>
      <c r="X16" s="245">
        <f>VLOOKUP($A16,'Country characteristics'!$A:$CQ,94,0)</f>
        <v>0</v>
      </c>
      <c r="Y16" s="245">
        <f>VLOOKUP($A16,'Country characteristics'!$A:$CQ,95,0)</f>
        <v>0</v>
      </c>
      <c r="Z16" s="245">
        <f>VLOOKUP($A16,'Country characteristics'!$A:$CR,96,0)</f>
        <v>0</v>
      </c>
    </row>
    <row r="17" spans="1:26">
      <c r="A17" s="37" t="s">
        <v>44</v>
      </c>
      <c r="B17" s="163" t="s">
        <v>45</v>
      </c>
      <c r="C17" s="163" t="s">
        <v>46</v>
      </c>
      <c r="D17" s="170">
        <f>VLOOKUP($A17,'Country characteristics'!$A:$DG,61,0)</f>
        <v>68.599999999999994</v>
      </c>
      <c r="E17" s="170">
        <f>VLOOKUP($A17,'Country characteristics'!$A:$DG,62,0)</f>
        <v>45</v>
      </c>
      <c r="F17" s="170">
        <f>VLOOKUP($A17,'Country characteristics'!$A:$DG,63,0)</f>
        <v>41.25</v>
      </c>
      <c r="G17" s="170">
        <f>VLOOKUP($A17,'Country characteristics'!$A:$DG,64,0)</f>
        <v>7.875</v>
      </c>
      <c r="H17" s="171">
        <f>VLOOKUP($A17,'SS2020'!$A:$AB,25,0)</f>
        <v>67.400000000000006</v>
      </c>
      <c r="I17" s="171">
        <f>VLOOKUP($A17,'SS2020'!$A:$AB,26,0)</f>
        <v>55</v>
      </c>
      <c r="J17" s="171">
        <f>VLOOKUP($A17,'SS2020'!$A:$AB,27,0)</f>
        <v>47.083333333333336</v>
      </c>
      <c r="K17" s="171">
        <f>VLOOKUP($A17,'SS2020'!$A:$AC,28,0)</f>
        <v>7.375</v>
      </c>
      <c r="L17" s="172">
        <f t="shared" si="0"/>
        <v>-1.1999999999999886</v>
      </c>
      <c r="M17" s="172">
        <f t="shared" si="1"/>
        <v>10</v>
      </c>
      <c r="N17" s="172">
        <f t="shared" si="2"/>
        <v>5.8333333333333357</v>
      </c>
      <c r="O17" s="172">
        <f t="shared" si="3"/>
        <v>-0.5</v>
      </c>
      <c r="P17" s="245" t="str">
        <f>VLOOKUP($A17,'Country characteristics'!$A:$CQ,28,0)</f>
        <v>Europe &amp; Central Asia</v>
      </c>
      <c r="Q17" s="245" t="str">
        <f>VLOOKUP($A17,'Country characteristics'!$A:$CQ,87,0)</f>
        <v>Europe</v>
      </c>
      <c r="R17" s="245">
        <f>VLOOKUP($A17,'Country characteristics'!$A:$CQ,92,0)</f>
        <v>1</v>
      </c>
      <c r="S17" s="245">
        <f>VLOOKUP($A17,'Country characteristics'!$A:$CQ,91,0)</f>
        <v>1</v>
      </c>
      <c r="T17" s="245">
        <f>VLOOKUP($A17,'Country characteristics'!$A:$CQ,88,0)</f>
        <v>1</v>
      </c>
      <c r="U17" s="245">
        <f>VLOOKUP($A17,'Country characteristics'!$A:$CQ,93,0)</f>
        <v>1</v>
      </c>
      <c r="V17" s="245">
        <f>VLOOKUP($A17,'Country characteristics'!$A:$CQ,89,0)</f>
        <v>0</v>
      </c>
      <c r="W17" s="245">
        <f>VLOOKUP($A17,'Country characteristics'!$A:$CQ,90,0)</f>
        <v>0</v>
      </c>
      <c r="X17" s="245">
        <f>VLOOKUP($A17,'Country characteristics'!$A:$CQ,94,0)</f>
        <v>0</v>
      </c>
      <c r="Y17" s="245">
        <f>VLOOKUP($A17,'Country characteristics'!$A:$CQ,95,0)</f>
        <v>0</v>
      </c>
      <c r="Z17" s="245">
        <f>VLOOKUP($A17,'Country characteristics'!$A:$CR,96,0)</f>
        <v>0</v>
      </c>
    </row>
    <row r="18" spans="1:26">
      <c r="A18" s="37" t="s">
        <v>209</v>
      </c>
      <c r="B18" s="163" t="s">
        <v>210</v>
      </c>
      <c r="C18" s="163" t="s">
        <v>211</v>
      </c>
      <c r="D18" s="170">
        <f>VLOOKUP($A18,'Country characteristics'!$A:$DG,61,0)</f>
        <v>48.5</v>
      </c>
      <c r="E18" s="170">
        <f>VLOOKUP($A18,'Country characteristics'!$A:$DG,62,0)</f>
        <v>70</v>
      </c>
      <c r="F18" s="170">
        <f>VLOOKUP($A18,'Country characteristics'!$A:$DG,63,0)</f>
        <v>66.666669999999996</v>
      </c>
      <c r="G18" s="170">
        <f>VLOOKUP($A18,'Country characteristics'!$A:$DG,64,0)</f>
        <v>16.5</v>
      </c>
      <c r="H18" s="171">
        <f>VLOOKUP($A18,'SS2020'!$A:$AB,25,0)</f>
        <v>56.3</v>
      </c>
      <c r="I18" s="171">
        <f>VLOOKUP($A18,'SS2020'!$A:$AB,26,0)</f>
        <v>70</v>
      </c>
      <c r="J18" s="171">
        <f>VLOOKUP($A18,'SS2020'!$A:$AB,27,0)</f>
        <v>69.166666666666671</v>
      </c>
      <c r="K18" s="171">
        <f>VLOOKUP($A18,'SS2020'!$A:$AC,28,0)</f>
        <v>15.375</v>
      </c>
      <c r="L18" s="172">
        <f t="shared" si="0"/>
        <v>7.7999999999999972</v>
      </c>
      <c r="M18" s="172">
        <f t="shared" si="1"/>
        <v>0</v>
      </c>
      <c r="N18" s="172">
        <f t="shared" si="2"/>
        <v>2.4999966666666751</v>
      </c>
      <c r="O18" s="172">
        <f t="shared" si="3"/>
        <v>-1.125</v>
      </c>
      <c r="P18" s="245" t="str">
        <f>VLOOKUP($A18,'Country characteristics'!$A:$CQ,28,0)</f>
        <v>Europe &amp; Central Asia</v>
      </c>
      <c r="Q18" s="245" t="str">
        <f>VLOOKUP($A18,'Country characteristics'!$A:$CQ,87,0)</f>
        <v>Europe</v>
      </c>
      <c r="R18" s="245">
        <f>VLOOKUP($A18,'Country characteristics'!$A:$CQ,92,0)</f>
        <v>1</v>
      </c>
      <c r="S18" s="245">
        <f>VLOOKUP($A18,'Country characteristics'!$A:$CQ,91,0)</f>
        <v>1</v>
      </c>
      <c r="T18" s="245">
        <f>VLOOKUP($A18,'Country characteristics'!$A:$CQ,88,0)</f>
        <v>0</v>
      </c>
      <c r="U18" s="245">
        <f>VLOOKUP($A18,'Country characteristics'!$A:$CQ,93,0)</f>
        <v>0</v>
      </c>
      <c r="V18" s="245">
        <f>VLOOKUP($A18,'Country characteristics'!$A:$CQ,89,0)</f>
        <v>0</v>
      </c>
      <c r="W18" s="245">
        <f>VLOOKUP($A18,'Country characteristics'!$A:$CQ,90,0)</f>
        <v>0</v>
      </c>
      <c r="X18" s="245">
        <f>VLOOKUP($A18,'Country characteristics'!$A:$CQ,94,0)</f>
        <v>0</v>
      </c>
      <c r="Y18" s="245">
        <f>VLOOKUP($A18,'Country characteristics'!$A:$CQ,95,0)</f>
        <v>0</v>
      </c>
      <c r="Z18" s="245">
        <f>VLOOKUP($A18,'Country characteristics'!$A:$CR,96,0)</f>
        <v>0</v>
      </c>
    </row>
    <row r="19" spans="1:26">
      <c r="A19" s="37" t="s">
        <v>188</v>
      </c>
      <c r="B19" s="163" t="s">
        <v>189</v>
      </c>
      <c r="C19" s="163" t="s">
        <v>190</v>
      </c>
      <c r="D19" s="170">
        <f>VLOOKUP($A19,'Country characteristics'!$A:$DG,61,0)</f>
        <v>67.5</v>
      </c>
      <c r="E19" s="170">
        <f>VLOOKUP($A19,'Country characteristics'!$A:$DG,62,0)</f>
        <v>100</v>
      </c>
      <c r="F19" s="170">
        <f>VLOOKUP($A19,'Country characteristics'!$A:$DG,63,0)</f>
        <v>43.75</v>
      </c>
      <c r="G19" s="170">
        <f>VLOOKUP($A19,'Country characteristics'!$A:$DG,64,0)</f>
        <v>51.875</v>
      </c>
      <c r="H19" s="171">
        <f>VLOOKUP($A19,'SS2020'!$A:$AB,25,0)</f>
        <v>55</v>
      </c>
      <c r="I19" s="171">
        <f>VLOOKUP($A19,'SS2020'!$A:$AB,26,0)</f>
        <v>95.75</v>
      </c>
      <c r="J19" s="171">
        <f>VLOOKUP($A19,'SS2020'!$A:$AB,27,0)</f>
        <v>48.75</v>
      </c>
      <c r="K19" s="171">
        <f>VLOOKUP($A19,'SS2020'!$A:$AC,28,0)</f>
        <v>52.662500000000001</v>
      </c>
      <c r="L19" s="172">
        <f t="shared" si="0"/>
        <v>-12.5</v>
      </c>
      <c r="M19" s="172">
        <f t="shared" si="1"/>
        <v>-4.25</v>
      </c>
      <c r="N19" s="172">
        <f t="shared" si="2"/>
        <v>5</v>
      </c>
      <c r="O19" s="172">
        <f t="shared" si="3"/>
        <v>0.78750000000000142</v>
      </c>
      <c r="P19" s="245" t="str">
        <f>VLOOKUP($A19,'Country characteristics'!$A:$CQ,28,0)</f>
        <v>East Asia &amp; Pacific</v>
      </c>
      <c r="Q19" s="245" t="str">
        <f>VLOOKUP($A19,'Country characteristics'!$A:$CQ,87,0)</f>
        <v>Asia</v>
      </c>
      <c r="R19" s="245">
        <f>VLOOKUP($A19,'Country characteristics'!$A:$CQ,92,0)</f>
        <v>0</v>
      </c>
      <c r="S19" s="245">
        <f>VLOOKUP($A19,'Country characteristics'!$A:$CQ,91,0)</f>
        <v>0</v>
      </c>
      <c r="T19" s="245">
        <f>VLOOKUP($A19,'Country characteristics'!$A:$CQ,88,0)</f>
        <v>0</v>
      </c>
      <c r="U19" s="245">
        <f>VLOOKUP($A19,'Country characteristics'!$A:$CQ,93,0)</f>
        <v>0</v>
      </c>
      <c r="V19" s="245">
        <f>VLOOKUP($A19,'Country characteristics'!$A:$CQ,89,0)</f>
        <v>1</v>
      </c>
      <c r="W19" s="245">
        <f>VLOOKUP($A19,'Country characteristics'!$A:$CQ,90,0)</f>
        <v>1</v>
      </c>
      <c r="X19" s="245">
        <f>VLOOKUP($A19,'Country characteristics'!$A:$CQ,94,0)</f>
        <v>0</v>
      </c>
      <c r="Y19" s="245">
        <f>VLOOKUP($A19,'Country characteristics'!$A:$CQ,95,0)</f>
        <v>0</v>
      </c>
      <c r="Z19" s="245">
        <f>VLOOKUP($A19,'Country characteristics'!$A:$CR,96,0)</f>
        <v>0</v>
      </c>
    </row>
    <row r="20" spans="1:26">
      <c r="A20" s="37" t="s">
        <v>353</v>
      </c>
      <c r="B20" s="163" t="s">
        <v>354</v>
      </c>
      <c r="C20" s="163" t="s">
        <v>355</v>
      </c>
      <c r="D20" s="170">
        <f>VLOOKUP($A20,'Country characteristics'!$A:$DG,61,0)</f>
        <v>70.5</v>
      </c>
      <c r="E20" s="170">
        <f>VLOOKUP($A20,'Country characteristics'!$A:$DG,62,0)</f>
        <v>65</v>
      </c>
      <c r="F20" s="170">
        <f>VLOOKUP($A20,'Country characteristics'!$A:$DG,63,0)</f>
        <v>61.25</v>
      </c>
      <c r="G20" s="170">
        <f>VLOOKUP($A20,'Country characteristics'!$A:$DG,64,0)</f>
        <v>9.625</v>
      </c>
      <c r="H20" s="171">
        <f>VLOOKUP($A20,'SS2020'!$A:$AB,25,0)</f>
        <v>56</v>
      </c>
      <c r="I20" s="171">
        <f>VLOOKUP($A20,'SS2020'!$A:$AB,26,0)</f>
        <v>52</v>
      </c>
      <c r="J20" s="171">
        <f>VLOOKUP($A20,'SS2020'!$A:$AB,27,0)</f>
        <v>66.25</v>
      </c>
      <c r="K20" s="171">
        <f>VLOOKUP($A20,'SS2020'!$A:$AC,28,0)</f>
        <v>12.875</v>
      </c>
      <c r="L20" s="172">
        <f t="shared" si="0"/>
        <v>-14.5</v>
      </c>
      <c r="M20" s="172">
        <f t="shared" si="1"/>
        <v>-13</v>
      </c>
      <c r="N20" s="172">
        <f t="shared" si="2"/>
        <v>5</v>
      </c>
      <c r="O20" s="172">
        <f t="shared" si="3"/>
        <v>3.25</v>
      </c>
      <c r="P20" s="245" t="str">
        <f>VLOOKUP($A20,'Country characteristics'!$A:$CQ,28,0)</f>
        <v>Europe &amp; Central Asia</v>
      </c>
      <c r="Q20" s="245" t="str">
        <f>VLOOKUP($A20,'Country characteristics'!$A:$CQ,87,0)</f>
        <v>Europe</v>
      </c>
      <c r="R20" s="245">
        <f>VLOOKUP($A20,'Country characteristics'!$A:$CQ,92,0)</f>
        <v>0</v>
      </c>
      <c r="S20" s="245">
        <f>VLOOKUP($A20,'Country characteristics'!$A:$CQ,91,0)</f>
        <v>1</v>
      </c>
      <c r="T20" s="245">
        <f>VLOOKUP($A20,'Country characteristics'!$A:$CQ,88,0)</f>
        <v>0</v>
      </c>
      <c r="U20" s="245">
        <f>VLOOKUP($A20,'Country characteristics'!$A:$CQ,93,0)</f>
        <v>0</v>
      </c>
      <c r="V20" s="245">
        <f>VLOOKUP($A20,'Country characteristics'!$A:$CQ,89,0)</f>
        <v>0</v>
      </c>
      <c r="W20" s="245">
        <f>VLOOKUP($A20,'Country characteristics'!$A:$CQ,90,0)</f>
        <v>0</v>
      </c>
      <c r="X20" s="245">
        <f>VLOOKUP($A20,'Country characteristics'!$A:$CQ,94,0)</f>
        <v>0</v>
      </c>
      <c r="Y20" s="245">
        <f>VLOOKUP($A20,'Country characteristics'!$A:$CQ,95,0)</f>
        <v>0</v>
      </c>
      <c r="Z20" s="245">
        <f>VLOOKUP($A20,'Country characteristics'!$A:$CR,96,0)</f>
        <v>0</v>
      </c>
    </row>
    <row r="21" spans="1:26">
      <c r="A21" s="37" t="s">
        <v>74</v>
      </c>
      <c r="B21" s="163" t="s">
        <v>75</v>
      </c>
      <c r="C21" s="163" t="s">
        <v>76</v>
      </c>
      <c r="D21" s="170">
        <f>VLOOKUP($A21,'Country characteristics'!$A:$DG,61,0)</f>
        <v>84</v>
      </c>
      <c r="E21" s="170">
        <f>VLOOKUP($A21,'Country characteristics'!$A:$DG,62,0)</f>
        <v>100</v>
      </c>
      <c r="F21" s="170">
        <f>VLOOKUP($A21,'Country characteristics'!$A:$DG,63,0)</f>
        <v>85</v>
      </c>
      <c r="G21" s="170">
        <f>VLOOKUP($A21,'Country characteristics'!$A:$DG,64,0)</f>
        <v>65</v>
      </c>
      <c r="H21" s="171">
        <f>VLOOKUP($A21,'SS2020'!$A:$AB,25,0)</f>
        <v>76.400000000000006</v>
      </c>
      <c r="I21" s="171">
        <f>VLOOKUP($A21,'SS2020'!$A:$AB,26,0)</f>
        <v>100</v>
      </c>
      <c r="J21" s="171">
        <f>VLOOKUP($A21,'SS2020'!$A:$AB,27,0)</f>
        <v>89.166666666666671</v>
      </c>
      <c r="K21" s="171">
        <f>VLOOKUP($A21,'SS2020'!$A:$AC,28,0)</f>
        <v>22.625</v>
      </c>
      <c r="L21" s="172">
        <f t="shared" si="0"/>
        <v>-7.5999999999999943</v>
      </c>
      <c r="M21" s="172">
        <f t="shared" si="1"/>
        <v>0</v>
      </c>
      <c r="N21" s="172">
        <f t="shared" si="2"/>
        <v>4.1666666666666714</v>
      </c>
      <c r="O21" s="172">
        <f t="shared" si="3"/>
        <v>-42.375</v>
      </c>
      <c r="P21" s="245" t="str">
        <f>VLOOKUP($A21,'Country characteristics'!$A:$CQ,28,0)</f>
        <v>Latin America &amp; Caribbean</v>
      </c>
      <c r="Q21" s="245" t="str">
        <f>VLOOKUP($A21,'Country characteristics'!$A:$CQ,87,0)</f>
        <v>Latin America and the Caribbean</v>
      </c>
      <c r="R21" s="245">
        <f>VLOOKUP($A21,'Country characteristics'!$A:$CQ,92,0)</f>
        <v>0</v>
      </c>
      <c r="S21" s="245">
        <f>VLOOKUP($A21,'Country characteristics'!$A:$CQ,91,0)</f>
        <v>0</v>
      </c>
      <c r="T21" s="245">
        <f>VLOOKUP($A21,'Country characteristics'!$A:$CQ,88,0)</f>
        <v>0</v>
      </c>
      <c r="U21" s="245">
        <f>VLOOKUP($A21,'Country characteristics'!$A:$CQ,93,0)</f>
        <v>0</v>
      </c>
      <c r="V21" s="245">
        <f>VLOOKUP($A21,'Country characteristics'!$A:$CQ,89,0)</f>
        <v>0</v>
      </c>
      <c r="W21" s="245">
        <f>VLOOKUP($A21,'Country characteristics'!$A:$CQ,90,0)</f>
        <v>0</v>
      </c>
      <c r="X21" s="245">
        <f>VLOOKUP($A21,'Country characteristics'!$A:$CQ,94,0)</f>
        <v>0</v>
      </c>
      <c r="Y21" s="245">
        <f>VLOOKUP($A21,'Country characteristics'!$A:$CQ,95,0)</f>
        <v>1</v>
      </c>
      <c r="Z21" s="245">
        <f>VLOOKUP($A21,'Country characteristics'!$A:$CR,96,0)</f>
        <v>1</v>
      </c>
    </row>
    <row r="22" spans="1:26">
      <c r="A22" s="37" t="s">
        <v>17</v>
      </c>
      <c r="B22" s="163" t="s">
        <v>18</v>
      </c>
      <c r="C22" s="163" t="s">
        <v>19</v>
      </c>
      <c r="D22" s="170">
        <f>VLOOKUP($A22,'Country characteristics'!$A:$DG,61,0)</f>
        <v>92.1</v>
      </c>
      <c r="E22" s="170">
        <f>VLOOKUP($A22,'Country characteristics'!$A:$DG,62,0)</f>
        <v>100</v>
      </c>
      <c r="F22" s="170">
        <f>VLOOKUP($A22,'Country characteristics'!$A:$DG,63,0)</f>
        <v>71.666669999999996</v>
      </c>
      <c r="G22" s="170">
        <f>VLOOKUP($A22,'Country characteristics'!$A:$DG,64,0)</f>
        <v>34.625</v>
      </c>
      <c r="H22" s="171">
        <f>VLOOKUP($A22,'SS2020'!$A:$AB,25,0)</f>
        <v>92.1</v>
      </c>
      <c r="I22" s="171">
        <f>VLOOKUP($A22,'SS2020'!$A:$AB,26,0)</f>
        <v>100</v>
      </c>
      <c r="J22" s="171">
        <f>VLOOKUP($A22,'SS2020'!$A:$AB,27,0)</f>
        <v>75.833333333333329</v>
      </c>
      <c r="K22" s="171">
        <f>VLOOKUP($A22,'SS2020'!$A:$AC,28,0)</f>
        <v>16.375</v>
      </c>
      <c r="L22" s="172">
        <f t="shared" si="0"/>
        <v>0</v>
      </c>
      <c r="M22" s="172">
        <f t="shared" si="1"/>
        <v>0</v>
      </c>
      <c r="N22" s="172">
        <f t="shared" si="2"/>
        <v>4.1666633333333323</v>
      </c>
      <c r="O22" s="172">
        <f t="shared" si="3"/>
        <v>-18.25</v>
      </c>
      <c r="P22" s="245" t="str">
        <f>VLOOKUP($A22,'Country characteristics'!$A:$CQ,28,0)</f>
        <v>Europe &amp; Central Asia</v>
      </c>
      <c r="Q22" s="245" t="str">
        <f>VLOOKUP($A22,'Country characteristics'!$A:$CQ,87,0)</f>
        <v>Europe</v>
      </c>
      <c r="R22" s="245">
        <f>VLOOKUP($A22,'Country characteristics'!$A:$CQ,92,0)</f>
        <v>1</v>
      </c>
      <c r="S22" s="245">
        <f>VLOOKUP($A22,'Country characteristics'!$A:$CQ,91,0)</f>
        <v>0</v>
      </c>
      <c r="T22" s="245">
        <f>VLOOKUP($A22,'Country characteristics'!$A:$CQ,88,0)</f>
        <v>0</v>
      </c>
      <c r="U22" s="245">
        <f>VLOOKUP($A22,'Country characteristics'!$A:$CQ,93,0)</f>
        <v>0</v>
      </c>
      <c r="V22" s="245">
        <f>VLOOKUP($A22,'Country characteristics'!$A:$CQ,89,0)</f>
        <v>0</v>
      </c>
      <c r="W22" s="245">
        <f>VLOOKUP($A22,'Country characteristics'!$A:$CQ,90,0)</f>
        <v>0</v>
      </c>
      <c r="X22" s="245">
        <f>VLOOKUP($A22,'Country characteristics'!$A:$CQ,94,0)</f>
        <v>0</v>
      </c>
      <c r="Y22" s="245">
        <f>VLOOKUP($A22,'Country characteristics'!$A:$CQ,95,0)</f>
        <v>0</v>
      </c>
      <c r="Z22" s="245">
        <f>VLOOKUP($A22,'Country characteristics'!$A:$CR,96,0)</f>
        <v>0</v>
      </c>
    </row>
    <row r="23" spans="1:26">
      <c r="A23" s="37" t="s">
        <v>23</v>
      </c>
      <c r="B23" s="163" t="s">
        <v>24</v>
      </c>
      <c r="C23" s="163" t="s">
        <v>25</v>
      </c>
      <c r="D23" s="170">
        <f>VLOOKUP($A23,'Country characteristics'!$A:$DG,61,0)</f>
        <v>76</v>
      </c>
      <c r="E23" s="170">
        <f>VLOOKUP($A23,'Country characteristics'!$A:$DG,62,0)</f>
        <v>100</v>
      </c>
      <c r="F23" s="170">
        <f>VLOOKUP($A23,'Country characteristics'!$A:$DG,63,0)</f>
        <v>59.166670000000003</v>
      </c>
      <c r="G23" s="170">
        <f>VLOOKUP($A23,'Country characteristics'!$A:$DG,64,0)</f>
        <v>26.875</v>
      </c>
      <c r="H23" s="171">
        <f>VLOOKUP($A23,'SS2020'!$A:$AB,25,0)</f>
        <v>74</v>
      </c>
      <c r="I23" s="171">
        <f>VLOOKUP($A23,'SS2020'!$A:$AB,26,0)</f>
        <v>100</v>
      </c>
      <c r="J23" s="171">
        <f>VLOOKUP($A23,'SS2020'!$A:$AB,27,0)</f>
        <v>63.333333333333336</v>
      </c>
      <c r="K23" s="171">
        <f>VLOOKUP($A23,'SS2020'!$A:$AC,28,0)</f>
        <v>12.375</v>
      </c>
      <c r="L23" s="172">
        <f t="shared" si="0"/>
        <v>-2</v>
      </c>
      <c r="M23" s="172">
        <f t="shared" si="1"/>
        <v>0</v>
      </c>
      <c r="N23" s="172">
        <f t="shared" si="2"/>
        <v>4.1666633333333323</v>
      </c>
      <c r="O23" s="172">
        <f t="shared" si="3"/>
        <v>-14.5</v>
      </c>
      <c r="P23" s="245" t="str">
        <f>VLOOKUP($A23,'Country characteristics'!$A:$CQ,28,0)</f>
        <v>East Asia &amp; Pacific</v>
      </c>
      <c r="Q23" s="245" t="str">
        <f>VLOOKUP($A23,'Country characteristics'!$A:$CQ,87,0)</f>
        <v>Asia</v>
      </c>
      <c r="R23" s="245">
        <f>VLOOKUP($A23,'Country characteristics'!$A:$CQ,92,0)</f>
        <v>0</v>
      </c>
      <c r="S23" s="245">
        <f>VLOOKUP($A23,'Country characteristics'!$A:$CQ,91,0)</f>
        <v>0</v>
      </c>
      <c r="T23" s="245">
        <f>VLOOKUP($A23,'Country characteristics'!$A:$CQ,88,0)</f>
        <v>0</v>
      </c>
      <c r="U23" s="245">
        <f>VLOOKUP($A23,'Country characteristics'!$A:$CQ,93,0)</f>
        <v>0</v>
      </c>
      <c r="V23" s="245">
        <f>VLOOKUP($A23,'Country characteristics'!$A:$CQ,89,0)</f>
        <v>0</v>
      </c>
      <c r="W23" s="245">
        <f>VLOOKUP($A23,'Country characteristics'!$A:$CQ,90,0)</f>
        <v>0</v>
      </c>
      <c r="X23" s="245">
        <f>VLOOKUP($A23,'Country characteristics'!$A:$CQ,94,0)</f>
        <v>0</v>
      </c>
      <c r="Y23" s="245">
        <f>VLOOKUP($A23,'Country characteristics'!$A:$CQ,95,0)</f>
        <v>0</v>
      </c>
      <c r="Z23" s="245">
        <f>VLOOKUP($A23,'Country characteristics'!$A:$CR,96,0)</f>
        <v>0</v>
      </c>
    </row>
    <row r="24" spans="1:26">
      <c r="A24" s="37" t="s">
        <v>329</v>
      </c>
      <c r="B24" s="163" t="s">
        <v>330</v>
      </c>
      <c r="C24" s="163" t="s">
        <v>331</v>
      </c>
      <c r="D24" s="170">
        <f>VLOOKUP($A24,'Country characteristics'!$A:$DG,61,0)</f>
        <v>66.2</v>
      </c>
      <c r="E24" s="170">
        <f>VLOOKUP($A24,'Country characteristics'!$A:$DG,62,0)</f>
        <v>100</v>
      </c>
      <c r="F24" s="170">
        <f>VLOOKUP($A24,'Country characteristics'!$A:$DG,63,0)</f>
        <v>49.166670000000003</v>
      </c>
      <c r="G24" s="170">
        <f>VLOOKUP($A24,'Country characteristics'!$A:$DG,64,0)</f>
        <v>76.5</v>
      </c>
      <c r="H24" s="171">
        <f>VLOOKUP($A24,'SS2020'!$A:$AB,25,0)</f>
        <v>44.8</v>
      </c>
      <c r="I24" s="171">
        <f>VLOOKUP($A24,'SS2020'!$A:$AB,26,0)</f>
        <v>95</v>
      </c>
      <c r="J24" s="171">
        <f>VLOOKUP($A24,'SS2020'!$A:$AB,27,0)</f>
        <v>53.333333333333336</v>
      </c>
      <c r="K24" s="171">
        <f>VLOOKUP($A24,'SS2020'!$A:$AC,28,0)</f>
        <v>38.875</v>
      </c>
      <c r="L24" s="172">
        <f t="shared" si="0"/>
        <v>-21.400000000000006</v>
      </c>
      <c r="M24" s="172">
        <f t="shared" si="1"/>
        <v>-5</v>
      </c>
      <c r="N24" s="172">
        <f t="shared" si="2"/>
        <v>4.1666633333333323</v>
      </c>
      <c r="O24" s="172">
        <f t="shared" si="3"/>
        <v>-37.625</v>
      </c>
      <c r="P24" s="245" t="str">
        <f>VLOOKUP($A24,'Country characteristics'!$A:$CQ,28,0)</f>
        <v>Latin America &amp; Caribbean</v>
      </c>
      <c r="Q24" s="245" t="str">
        <f>VLOOKUP($A24,'Country characteristics'!$A:$CQ,87,0)</f>
        <v>Latin America and the Caribbean</v>
      </c>
      <c r="R24" s="245">
        <f>VLOOKUP($A24,'Country characteristics'!$A:$CQ,92,0)</f>
        <v>0</v>
      </c>
      <c r="S24" s="245">
        <f>VLOOKUP($A24,'Country characteristics'!$A:$CQ,91,0)</f>
        <v>0</v>
      </c>
      <c r="T24" s="245">
        <f>VLOOKUP($A24,'Country characteristics'!$A:$CQ,88,0)</f>
        <v>0</v>
      </c>
      <c r="U24" s="245">
        <f>VLOOKUP($A24,'Country characteristics'!$A:$CQ,93,0)</f>
        <v>0</v>
      </c>
      <c r="V24" s="245">
        <f>VLOOKUP($A24,'Country characteristics'!$A:$CQ,89,0)</f>
        <v>0</v>
      </c>
      <c r="W24" s="245">
        <f>VLOOKUP($A24,'Country characteristics'!$A:$CQ,90,0)</f>
        <v>1</v>
      </c>
      <c r="X24" s="245">
        <f>VLOOKUP($A24,'Country characteristics'!$A:$CQ,94,0)</f>
        <v>1</v>
      </c>
      <c r="Y24" s="245">
        <f>VLOOKUP($A24,'Country characteristics'!$A:$CQ,95,0)</f>
        <v>1</v>
      </c>
      <c r="Z24" s="245">
        <f>VLOOKUP($A24,'Country characteristics'!$A:$CR,96,0)</f>
        <v>0</v>
      </c>
    </row>
    <row r="25" spans="1:26">
      <c r="A25" s="37" t="s">
        <v>230</v>
      </c>
      <c r="B25" s="163" t="s">
        <v>231</v>
      </c>
      <c r="C25" s="163" t="s">
        <v>232</v>
      </c>
      <c r="D25" s="170">
        <f>VLOOKUP($A25,'Country characteristics'!$A:$DG,61,0)</f>
        <v>69</v>
      </c>
      <c r="E25" s="170">
        <f>VLOOKUP($A25,'Country characteristics'!$A:$DG,62,0)</f>
        <v>100</v>
      </c>
      <c r="F25" s="170">
        <f>VLOOKUP($A25,'Country characteristics'!$A:$DG,63,0)</f>
        <v>71.666669999999996</v>
      </c>
      <c r="G25" s="170">
        <f>VLOOKUP($A25,'Country characteristics'!$A:$DG,64,0)</f>
        <v>86.625</v>
      </c>
      <c r="H25" s="171">
        <f>VLOOKUP($A25,'SS2020'!$A:$AB,25,0)</f>
        <v>69</v>
      </c>
      <c r="I25" s="171">
        <f>VLOOKUP($A25,'SS2020'!$A:$AB,26,0)</f>
        <v>90</v>
      </c>
      <c r="J25" s="171">
        <f>VLOOKUP($A25,'SS2020'!$A:$AB,27,0)</f>
        <v>75.833333333333329</v>
      </c>
      <c r="K25" s="171">
        <f>VLOOKUP($A25,'SS2020'!$A:$AC,28,0)</f>
        <v>86.625</v>
      </c>
      <c r="L25" s="172">
        <f t="shared" si="0"/>
        <v>0</v>
      </c>
      <c r="M25" s="172">
        <f t="shared" si="1"/>
        <v>-10</v>
      </c>
      <c r="N25" s="172">
        <f t="shared" si="2"/>
        <v>4.1666633333333323</v>
      </c>
      <c r="O25" s="172">
        <f t="shared" si="3"/>
        <v>0</v>
      </c>
      <c r="P25" s="245" t="str">
        <f>VLOOKUP($A25,'Country characteristics'!$A:$CQ,28,0)</f>
        <v>South Asia</v>
      </c>
      <c r="Q25" s="245" t="str">
        <f>VLOOKUP($A25,'Country characteristics'!$A:$CQ,87,0)</f>
        <v>Asia</v>
      </c>
      <c r="R25" s="245">
        <f>VLOOKUP($A25,'Country characteristics'!$A:$CQ,92,0)</f>
        <v>0</v>
      </c>
      <c r="S25" s="245">
        <f>VLOOKUP($A25,'Country characteristics'!$A:$CQ,91,0)</f>
        <v>0</v>
      </c>
      <c r="T25" s="245">
        <f>VLOOKUP($A25,'Country characteristics'!$A:$CQ,88,0)</f>
        <v>0</v>
      </c>
      <c r="U25" s="245">
        <f>VLOOKUP($A25,'Country characteristics'!$A:$CQ,93,0)</f>
        <v>0</v>
      </c>
      <c r="V25" s="245">
        <f>VLOOKUP($A25,'Country characteristics'!$A:$CQ,89,0)</f>
        <v>0</v>
      </c>
      <c r="W25" s="245">
        <f>VLOOKUP($A25,'Country characteristics'!$A:$CQ,90,0)</f>
        <v>0</v>
      </c>
      <c r="X25" s="245">
        <f>VLOOKUP($A25,'Country characteristics'!$A:$CQ,94,0)</f>
        <v>0</v>
      </c>
      <c r="Y25" s="245">
        <f>VLOOKUP($A25,'Country characteristics'!$A:$CQ,95,0)</f>
        <v>0</v>
      </c>
      <c r="Z25" s="245">
        <f>VLOOKUP($A25,'Country characteristics'!$A:$CR,96,0)</f>
        <v>0</v>
      </c>
    </row>
    <row r="26" spans="1:26">
      <c r="A26" s="37" t="s">
        <v>371</v>
      </c>
      <c r="B26" s="163" t="s">
        <v>372</v>
      </c>
      <c r="C26" s="163" t="s">
        <v>373</v>
      </c>
      <c r="D26" s="170">
        <f>VLOOKUP($A26,'Country characteristics'!$A:$DG,61,0)</f>
        <v>60.8</v>
      </c>
      <c r="E26" s="170">
        <f>VLOOKUP($A26,'Country characteristics'!$A:$DG,62,0)</f>
        <v>73</v>
      </c>
      <c r="F26" s="170">
        <f>VLOOKUP($A26,'Country characteristics'!$A:$DG,63,0)</f>
        <v>49.166670000000003</v>
      </c>
      <c r="G26" s="170">
        <f>VLOOKUP($A26,'Country characteristics'!$A:$DG,64,0)</f>
        <v>13.25</v>
      </c>
      <c r="H26" s="171">
        <f>VLOOKUP($A26,'SS2020'!$A:$AB,25,0)</f>
        <v>43.8</v>
      </c>
      <c r="I26" s="171">
        <f>VLOOKUP($A26,'SS2020'!$A:$AB,26,0)</f>
        <v>54.5</v>
      </c>
      <c r="J26" s="171">
        <f>VLOOKUP($A26,'SS2020'!$A:$AB,27,0)</f>
        <v>52.916666666666664</v>
      </c>
      <c r="K26" s="171">
        <f>VLOOKUP($A26,'SS2020'!$A:$AC,28,0)</f>
        <v>13</v>
      </c>
      <c r="L26" s="172">
        <f t="shared" si="0"/>
        <v>-17</v>
      </c>
      <c r="M26" s="172">
        <f t="shared" si="1"/>
        <v>-18.5</v>
      </c>
      <c r="N26" s="172">
        <f t="shared" si="2"/>
        <v>3.7499966666666609</v>
      </c>
      <c r="O26" s="172">
        <f t="shared" si="3"/>
        <v>-0.25</v>
      </c>
      <c r="P26" s="245" t="str">
        <f>VLOOKUP($A26,'Country characteristics'!$A:$CQ,28,0)</f>
        <v>Europe &amp; Central Asia</v>
      </c>
      <c r="Q26" s="245" t="str">
        <f>VLOOKUP($A26,'Country characteristics'!$A:$CQ,87,0)</f>
        <v>Europe</v>
      </c>
      <c r="R26" s="245">
        <f>VLOOKUP($A26,'Country characteristics'!$A:$CQ,92,0)</f>
        <v>1</v>
      </c>
      <c r="S26" s="245">
        <f>VLOOKUP($A26,'Country characteristics'!$A:$CQ,91,0)</f>
        <v>1</v>
      </c>
      <c r="T26" s="245">
        <f>VLOOKUP($A26,'Country characteristics'!$A:$CQ,88,0)</f>
        <v>0</v>
      </c>
      <c r="U26" s="245">
        <f>VLOOKUP($A26,'Country characteristics'!$A:$CQ,93,0)</f>
        <v>0</v>
      </c>
      <c r="V26" s="245">
        <f>VLOOKUP($A26,'Country characteristics'!$A:$CQ,89,0)</f>
        <v>0</v>
      </c>
      <c r="W26" s="245">
        <f>VLOOKUP($A26,'Country characteristics'!$A:$CQ,90,0)</f>
        <v>0</v>
      </c>
      <c r="X26" s="245">
        <f>VLOOKUP($A26,'Country characteristics'!$A:$CQ,94,0)</f>
        <v>0</v>
      </c>
      <c r="Y26" s="245">
        <f>VLOOKUP($A26,'Country characteristics'!$A:$CQ,95,0)</f>
        <v>0</v>
      </c>
      <c r="Z26" s="245">
        <f>VLOOKUP($A26,'Country characteristics'!$A:$CR,96,0)</f>
        <v>0</v>
      </c>
    </row>
    <row r="27" spans="1:26">
      <c r="A27" s="37" t="s">
        <v>53</v>
      </c>
      <c r="B27" s="163" t="s">
        <v>54</v>
      </c>
      <c r="C27" s="163" t="s">
        <v>55</v>
      </c>
      <c r="D27" s="170">
        <f>VLOOKUP($A27,'Country characteristics'!$A:$DG,61,0)</f>
        <v>91.2</v>
      </c>
      <c r="E27" s="170">
        <f>VLOOKUP($A27,'Country characteristics'!$A:$DG,62,0)</f>
        <v>90</v>
      </c>
      <c r="F27" s="170">
        <f>VLOOKUP($A27,'Country characteristics'!$A:$DG,63,0)</f>
        <v>69.583340000000007</v>
      </c>
      <c r="G27" s="170">
        <f>VLOOKUP($A27,'Country characteristics'!$A:$DG,64,0)</f>
        <v>52.25</v>
      </c>
      <c r="H27" s="171">
        <f>VLOOKUP($A27,'SS2020'!$A:$AB,25,0)</f>
        <v>88.8</v>
      </c>
      <c r="I27" s="171">
        <f>VLOOKUP($A27,'SS2020'!$A:$AB,26,0)</f>
        <v>100</v>
      </c>
      <c r="J27" s="171">
        <f>VLOOKUP($A27,'SS2020'!$A:$AB,27,0)</f>
        <v>73.333333333333329</v>
      </c>
      <c r="K27" s="171">
        <f>VLOOKUP($A27,'SS2020'!$A:$AC,28,0)</f>
        <v>13.375</v>
      </c>
      <c r="L27" s="172">
        <f t="shared" si="0"/>
        <v>-2.4000000000000057</v>
      </c>
      <c r="M27" s="172">
        <f t="shared" si="1"/>
        <v>10</v>
      </c>
      <c r="N27" s="172">
        <f t="shared" si="2"/>
        <v>3.7499933333333217</v>
      </c>
      <c r="O27" s="172">
        <f t="shared" si="3"/>
        <v>-38.875</v>
      </c>
      <c r="P27" s="245" t="str">
        <f>VLOOKUP($A27,'Country characteristics'!$A:$CQ,28,0)</f>
        <v>Latin America &amp; Caribbean</v>
      </c>
      <c r="Q27" s="245" t="str">
        <f>VLOOKUP($A27,'Country characteristics'!$A:$CQ,87,0)</f>
        <v>Latin America and the Caribbean</v>
      </c>
      <c r="R27" s="245">
        <f>VLOOKUP($A27,'Country characteristics'!$A:$CQ,92,0)</f>
        <v>0</v>
      </c>
      <c r="S27" s="245">
        <f>VLOOKUP($A27,'Country characteristics'!$A:$CQ,91,0)</f>
        <v>0</v>
      </c>
      <c r="T27" s="245">
        <f>VLOOKUP($A27,'Country characteristics'!$A:$CQ,88,0)</f>
        <v>0</v>
      </c>
      <c r="U27" s="245">
        <f>VLOOKUP($A27,'Country characteristics'!$A:$CQ,93,0)</f>
        <v>0</v>
      </c>
      <c r="V27" s="245">
        <f>VLOOKUP($A27,'Country characteristics'!$A:$CQ,89,0)</f>
        <v>0</v>
      </c>
      <c r="W27" s="245">
        <f>VLOOKUP($A27,'Country characteristics'!$A:$CQ,90,0)</f>
        <v>1</v>
      </c>
      <c r="X27" s="245">
        <f>VLOOKUP($A27,'Country characteristics'!$A:$CQ,94,0)</f>
        <v>1</v>
      </c>
      <c r="Y27" s="245">
        <f>VLOOKUP($A27,'Country characteristics'!$A:$CQ,95,0)</f>
        <v>0</v>
      </c>
      <c r="Z27" s="245">
        <f>VLOOKUP($A27,'Country characteristics'!$A:$CR,96,0)</f>
        <v>0</v>
      </c>
    </row>
    <row r="28" spans="1:26">
      <c r="A28" s="37" t="s">
        <v>191</v>
      </c>
      <c r="B28" s="163" t="s">
        <v>192</v>
      </c>
      <c r="C28" s="163" t="s">
        <v>193</v>
      </c>
      <c r="D28" s="170">
        <f>VLOOKUP($A28,'Country characteristics'!$A:$DG,61,0)</f>
        <v>66.7</v>
      </c>
      <c r="E28" s="170">
        <f>VLOOKUP($A28,'Country characteristics'!$A:$DG,62,0)</f>
        <v>100</v>
      </c>
      <c r="F28" s="170">
        <f>VLOOKUP($A28,'Country characteristics'!$A:$DG,63,0)</f>
        <v>41.25</v>
      </c>
      <c r="G28" s="170">
        <f>VLOOKUP($A28,'Country characteristics'!$A:$DG,64,0)</f>
        <v>72.375</v>
      </c>
      <c r="H28" s="171">
        <f>VLOOKUP($A28,'SS2020'!$A:$AB,25,0)</f>
        <v>66.7</v>
      </c>
      <c r="I28" s="171">
        <f>VLOOKUP($A28,'SS2020'!$A:$AB,26,0)</f>
        <v>98</v>
      </c>
      <c r="J28" s="171">
        <f>VLOOKUP($A28,'SS2020'!$A:$AB,27,0)</f>
        <v>44.583333333333336</v>
      </c>
      <c r="K28" s="171">
        <f>VLOOKUP($A28,'SS2020'!$A:$AC,28,0)</f>
        <v>72.375</v>
      </c>
      <c r="L28" s="172">
        <f t="shared" si="0"/>
        <v>0</v>
      </c>
      <c r="M28" s="172">
        <f t="shared" si="1"/>
        <v>-2</v>
      </c>
      <c r="N28" s="172">
        <f t="shared" si="2"/>
        <v>3.3333333333333357</v>
      </c>
      <c r="O28" s="172">
        <f t="shared" si="3"/>
        <v>0</v>
      </c>
      <c r="P28" s="245" t="str">
        <f>VLOOKUP($A28,'Country characteristics'!$A:$CQ,28,0)</f>
        <v>Latin America &amp; Caribbean</v>
      </c>
      <c r="Q28" s="245" t="str">
        <f>VLOOKUP($A28,'Country characteristics'!$A:$CQ,87,0)</f>
        <v>Latin America and the Caribbean</v>
      </c>
      <c r="R28" s="245">
        <f>VLOOKUP($A28,'Country characteristics'!$A:$CQ,92,0)</f>
        <v>0</v>
      </c>
      <c r="S28" s="245">
        <f>VLOOKUP($A28,'Country characteristics'!$A:$CQ,91,0)</f>
        <v>0</v>
      </c>
      <c r="T28" s="245">
        <f>VLOOKUP($A28,'Country characteristics'!$A:$CQ,88,0)</f>
        <v>0</v>
      </c>
      <c r="U28" s="245">
        <f>VLOOKUP($A28,'Country characteristics'!$A:$CQ,93,0)</f>
        <v>0</v>
      </c>
      <c r="V28" s="245">
        <f>VLOOKUP($A28,'Country characteristics'!$A:$CQ,89,0)</f>
        <v>1</v>
      </c>
      <c r="W28" s="245">
        <f>VLOOKUP($A28,'Country characteristics'!$A:$CQ,90,0)</f>
        <v>1</v>
      </c>
      <c r="X28" s="245">
        <f>VLOOKUP($A28,'Country characteristics'!$A:$CQ,94,0)</f>
        <v>0</v>
      </c>
      <c r="Y28" s="245">
        <f>VLOOKUP($A28,'Country characteristics'!$A:$CQ,95,0)</f>
        <v>1</v>
      </c>
      <c r="Z28" s="245">
        <f>VLOOKUP($A28,'Country characteristics'!$A:$CR,96,0)</f>
        <v>0</v>
      </c>
    </row>
    <row r="29" spans="1:26">
      <c r="A29" s="37" t="s">
        <v>377</v>
      </c>
      <c r="B29" s="163" t="s">
        <v>378</v>
      </c>
      <c r="C29" s="163" t="s">
        <v>379</v>
      </c>
      <c r="D29" s="170">
        <f>VLOOKUP($A29,'Country characteristics'!$A:$DG,61,0)</f>
        <v>50.4</v>
      </c>
      <c r="E29" s="170">
        <f>VLOOKUP($A29,'Country characteristics'!$A:$DG,62,0)</f>
        <v>100</v>
      </c>
      <c r="F29" s="170">
        <f>VLOOKUP($A29,'Country characteristics'!$A:$DG,63,0)</f>
        <v>66.666669999999996</v>
      </c>
      <c r="G29" s="170">
        <f>VLOOKUP($A29,'Country characteristics'!$A:$DG,64,0)</f>
        <v>42.25</v>
      </c>
      <c r="H29" s="171">
        <f>VLOOKUP($A29,'SS2020'!$A:$AB,25,0)</f>
        <v>34.4</v>
      </c>
      <c r="I29" s="171">
        <f>VLOOKUP($A29,'SS2020'!$A:$AB,26,0)</f>
        <v>97.5</v>
      </c>
      <c r="J29" s="171">
        <f>VLOOKUP($A29,'SS2020'!$A:$AB,27,0)</f>
        <v>70</v>
      </c>
      <c r="K29" s="171">
        <f>VLOOKUP($A29,'SS2020'!$A:$AC,28,0)</f>
        <v>21.75</v>
      </c>
      <c r="L29" s="172">
        <f t="shared" si="0"/>
        <v>-16</v>
      </c>
      <c r="M29" s="172">
        <f t="shared" si="1"/>
        <v>-2.5</v>
      </c>
      <c r="N29" s="172">
        <f t="shared" si="2"/>
        <v>3.3333300000000037</v>
      </c>
      <c r="O29" s="172">
        <f t="shared" si="3"/>
        <v>-20.5</v>
      </c>
      <c r="P29" s="245" t="str">
        <f>VLOOKUP($A29,'Country characteristics'!$A:$CQ,28,0)</f>
        <v>Europe &amp; Central Asia</v>
      </c>
      <c r="Q29" s="245" t="str">
        <f>VLOOKUP($A29,'Country characteristics'!$A:$CQ,87,0)</f>
        <v>Europe</v>
      </c>
      <c r="R29" s="245">
        <f>VLOOKUP($A29,'Country characteristics'!$A:$CQ,92,0)</f>
        <v>0</v>
      </c>
      <c r="S29" s="245">
        <f>VLOOKUP($A29,'Country characteristics'!$A:$CQ,91,0)</f>
        <v>0</v>
      </c>
      <c r="T29" s="245">
        <f>VLOOKUP($A29,'Country characteristics'!$A:$CQ,88,0)</f>
        <v>0</v>
      </c>
      <c r="U29" s="245">
        <f>VLOOKUP($A29,'Country characteristics'!$A:$CQ,93,0)</f>
        <v>0</v>
      </c>
      <c r="V29" s="245">
        <f>VLOOKUP($A29,'Country characteristics'!$A:$CQ,89,0)</f>
        <v>0</v>
      </c>
      <c r="W29" s="245">
        <f>VLOOKUP($A29,'Country characteristics'!$A:$CQ,90,0)</f>
        <v>0</v>
      </c>
      <c r="X29" s="245">
        <f>VLOOKUP($A29,'Country characteristics'!$A:$CQ,94,0)</f>
        <v>0</v>
      </c>
      <c r="Y29" s="245">
        <f>VLOOKUP($A29,'Country characteristics'!$A:$CQ,95,0)</f>
        <v>0</v>
      </c>
      <c r="Z29" s="245">
        <f>VLOOKUP($A29,'Country characteristics'!$A:$CR,96,0)</f>
        <v>0</v>
      </c>
    </row>
    <row r="30" spans="1:26">
      <c r="A30" s="37" t="s">
        <v>86</v>
      </c>
      <c r="B30" s="163" t="s">
        <v>87</v>
      </c>
      <c r="C30" s="163" t="s">
        <v>88</v>
      </c>
      <c r="D30" s="170">
        <f>VLOOKUP($A30,'Country characteristics'!$A:$DG,61,0)</f>
        <v>74.599999999999994</v>
      </c>
      <c r="E30" s="170">
        <f>VLOOKUP($A30,'Country characteristics'!$A:$DG,62,0)</f>
        <v>100</v>
      </c>
      <c r="F30" s="170">
        <f>VLOOKUP($A30,'Country characteristics'!$A:$DG,63,0)</f>
        <v>67.916659999999993</v>
      </c>
      <c r="G30" s="170">
        <f>VLOOKUP($A30,'Country characteristics'!$A:$DG,64,0)</f>
        <v>40</v>
      </c>
      <c r="H30" s="171">
        <f>VLOOKUP($A30,'SS2020'!$A:$AB,25,0)</f>
        <v>60.6</v>
      </c>
      <c r="I30" s="171">
        <f>VLOOKUP($A30,'SS2020'!$A:$AB,26,0)</f>
        <v>90</v>
      </c>
      <c r="J30" s="171">
        <f>VLOOKUP($A30,'SS2020'!$A:$AB,27,0)</f>
        <v>70.833333333333329</v>
      </c>
      <c r="K30" s="171">
        <f>VLOOKUP($A30,'SS2020'!$A:$AC,28,0)</f>
        <v>25.375</v>
      </c>
      <c r="L30" s="172">
        <f t="shared" si="0"/>
        <v>-13.999999999999993</v>
      </c>
      <c r="M30" s="172">
        <f t="shared" si="1"/>
        <v>-10</v>
      </c>
      <c r="N30" s="172">
        <f t="shared" si="2"/>
        <v>2.9166733333333354</v>
      </c>
      <c r="O30" s="172">
        <f t="shared" si="3"/>
        <v>-14.625</v>
      </c>
      <c r="P30" s="245" t="str">
        <f>VLOOKUP($A30,'Country characteristics'!$A:$CQ,28,0)</f>
        <v>Middle East &amp; North Africa</v>
      </c>
      <c r="Q30" s="245" t="str">
        <f>VLOOKUP($A30,'Country characteristics'!$A:$CQ,87,0)</f>
        <v>Asia</v>
      </c>
      <c r="R30" s="245">
        <f>VLOOKUP($A30,'Country characteristics'!$A:$CQ,92,0)</f>
        <v>0</v>
      </c>
      <c r="S30" s="245">
        <f>VLOOKUP($A30,'Country characteristics'!$A:$CQ,91,0)</f>
        <v>0</v>
      </c>
      <c r="T30" s="245">
        <f>VLOOKUP($A30,'Country characteristics'!$A:$CQ,88,0)</f>
        <v>0</v>
      </c>
      <c r="U30" s="245">
        <f>VLOOKUP($A30,'Country characteristics'!$A:$CQ,93,0)</f>
        <v>0</v>
      </c>
      <c r="V30" s="245">
        <f>VLOOKUP($A30,'Country characteristics'!$A:$CQ,89,0)</f>
        <v>1</v>
      </c>
      <c r="W30" s="245">
        <f>VLOOKUP($A30,'Country characteristics'!$A:$CQ,90,0)</f>
        <v>1</v>
      </c>
      <c r="X30" s="245">
        <f>VLOOKUP($A30,'Country characteristics'!$A:$CQ,94,0)</f>
        <v>0</v>
      </c>
      <c r="Y30" s="245">
        <f>VLOOKUP($A30,'Country characteristics'!$A:$CQ,95,0)</f>
        <v>0</v>
      </c>
      <c r="Z30" s="245">
        <f>VLOOKUP($A30,'Country characteristics'!$A:$CR,96,0)</f>
        <v>0</v>
      </c>
    </row>
    <row r="31" spans="1:26">
      <c r="A31" s="37" t="s">
        <v>212</v>
      </c>
      <c r="B31" s="163" t="s">
        <v>213</v>
      </c>
      <c r="C31" s="163" t="s">
        <v>214</v>
      </c>
      <c r="D31" s="170">
        <f>VLOOKUP($A31,'Country characteristics'!$A:$DG,61,0)</f>
        <v>82.9</v>
      </c>
      <c r="E31" s="170">
        <f>VLOOKUP($A31,'Country characteristics'!$A:$DG,62,0)</f>
        <v>90</v>
      </c>
      <c r="F31" s="170">
        <f>VLOOKUP($A31,'Country characteristics'!$A:$DG,63,0)</f>
        <v>85.833340000000007</v>
      </c>
      <c r="G31" s="170">
        <f>VLOOKUP($A31,'Country characteristics'!$A:$DG,64,0)</f>
        <v>38.375</v>
      </c>
      <c r="H31" s="171">
        <f>VLOOKUP($A31,'SS2020'!$A:$AB,25,0)</f>
        <v>82.9</v>
      </c>
      <c r="I31" s="171">
        <f>VLOOKUP($A31,'SS2020'!$A:$AB,26,0)</f>
        <v>90</v>
      </c>
      <c r="J31" s="171">
        <f>VLOOKUP($A31,'SS2020'!$A:$AB,27,0)</f>
        <v>88.75</v>
      </c>
      <c r="K31" s="171">
        <f>VLOOKUP($A31,'SS2020'!$A:$AC,28,0)</f>
        <v>26.625000000000004</v>
      </c>
      <c r="L31" s="172">
        <f t="shared" si="0"/>
        <v>0</v>
      </c>
      <c r="M31" s="172">
        <f t="shared" si="1"/>
        <v>0</v>
      </c>
      <c r="N31" s="172">
        <f t="shared" si="2"/>
        <v>2.9166599999999931</v>
      </c>
      <c r="O31" s="172">
        <f t="shared" si="3"/>
        <v>-11.749999999999996</v>
      </c>
      <c r="P31" s="245" t="str">
        <f>VLOOKUP($A31,'Country characteristics'!$A:$CQ,28,0)</f>
        <v>Latin America &amp; Caribbean</v>
      </c>
      <c r="Q31" s="245" t="str">
        <f>VLOOKUP($A31,'Country characteristics'!$A:$CQ,87,0)</f>
        <v>Latin America and the Caribbean</v>
      </c>
      <c r="R31" s="245">
        <f>VLOOKUP($A31,'Country characteristics'!$A:$CQ,92,0)</f>
        <v>0</v>
      </c>
      <c r="S31" s="245">
        <f>VLOOKUP($A31,'Country characteristics'!$A:$CQ,91,0)</f>
        <v>0</v>
      </c>
      <c r="T31" s="245">
        <f>VLOOKUP($A31,'Country characteristics'!$A:$CQ,88,0)</f>
        <v>0</v>
      </c>
      <c r="U31" s="245">
        <f>VLOOKUP($A31,'Country characteristics'!$A:$CQ,93,0)</f>
        <v>0</v>
      </c>
      <c r="V31" s="245">
        <f>VLOOKUP($A31,'Country characteristics'!$A:$CQ,89,0)</f>
        <v>0</v>
      </c>
      <c r="W31" s="245">
        <f>VLOOKUP($A31,'Country characteristics'!$A:$CQ,90,0)</f>
        <v>0</v>
      </c>
      <c r="X31" s="245">
        <f>VLOOKUP($A31,'Country characteristics'!$A:$CQ,94,0)</f>
        <v>0</v>
      </c>
      <c r="Y31" s="245">
        <f>VLOOKUP($A31,'Country characteristics'!$A:$CQ,95,0)</f>
        <v>1</v>
      </c>
      <c r="Z31" s="245">
        <f>VLOOKUP($A31,'Country characteristics'!$A:$CR,96,0)</f>
        <v>1</v>
      </c>
    </row>
    <row r="32" spans="1:26">
      <c r="A32" s="37" t="s">
        <v>95</v>
      </c>
      <c r="B32" s="163" t="s">
        <v>96</v>
      </c>
      <c r="C32" s="163" t="s">
        <v>97</v>
      </c>
      <c r="D32" s="170">
        <f>VLOOKUP($A32,'Country characteristics'!$A:$DG,61,0)</f>
        <v>60.3</v>
      </c>
      <c r="E32" s="170">
        <f>VLOOKUP($A32,'Country characteristics'!$A:$DG,62,0)</f>
        <v>68</v>
      </c>
      <c r="F32" s="170">
        <f>VLOOKUP($A32,'Country characteristics'!$A:$DG,63,0)</f>
        <v>53.333329999999997</v>
      </c>
      <c r="G32" s="170">
        <f>VLOOKUP($A32,'Country characteristics'!$A:$DG,64,0)</f>
        <v>12.875</v>
      </c>
      <c r="H32" s="171">
        <f>VLOOKUP($A32,'SS2020'!$A:$AB,25,0)</f>
        <v>60.3</v>
      </c>
      <c r="I32" s="171">
        <f>VLOOKUP($A32,'SS2020'!$A:$AB,26,0)</f>
        <v>57</v>
      </c>
      <c r="J32" s="171">
        <f>VLOOKUP($A32,'SS2020'!$A:$AB,27,0)</f>
        <v>55.833333333333336</v>
      </c>
      <c r="K32" s="171">
        <f>VLOOKUP($A32,'SS2020'!$A:$AC,28,0)</f>
        <v>10.375</v>
      </c>
      <c r="L32" s="172">
        <f t="shared" si="0"/>
        <v>0</v>
      </c>
      <c r="M32" s="172">
        <f t="shared" si="1"/>
        <v>-11</v>
      </c>
      <c r="N32" s="172">
        <f t="shared" si="2"/>
        <v>2.5000033333333391</v>
      </c>
      <c r="O32" s="172">
        <f t="shared" si="3"/>
        <v>-2.5</v>
      </c>
      <c r="P32" s="245" t="str">
        <f>VLOOKUP($A32,'Country characteristics'!$A:$CQ,28,0)</f>
        <v>Europe &amp; Central Asia</v>
      </c>
      <c r="Q32" s="245" t="str">
        <f>VLOOKUP($A32,'Country characteristics'!$A:$CQ,87,0)</f>
        <v>Europe</v>
      </c>
      <c r="R32" s="245">
        <f>VLOOKUP($A32,'Country characteristics'!$A:$CQ,92,0)</f>
        <v>1</v>
      </c>
      <c r="S32" s="245">
        <f>VLOOKUP($A32,'Country characteristics'!$A:$CQ,91,0)</f>
        <v>1</v>
      </c>
      <c r="T32" s="245">
        <f>VLOOKUP($A32,'Country characteristics'!$A:$CQ,88,0)</f>
        <v>0</v>
      </c>
      <c r="U32" s="245">
        <f>VLOOKUP($A32,'Country characteristics'!$A:$CQ,93,0)</f>
        <v>0</v>
      </c>
      <c r="V32" s="245">
        <f>VLOOKUP($A32,'Country characteristics'!$A:$CQ,89,0)</f>
        <v>0</v>
      </c>
      <c r="W32" s="245">
        <f>VLOOKUP($A32,'Country characteristics'!$A:$CQ,90,0)</f>
        <v>0</v>
      </c>
      <c r="X32" s="245">
        <f>VLOOKUP($A32,'Country characteristics'!$A:$CQ,94,0)</f>
        <v>0</v>
      </c>
      <c r="Y32" s="245">
        <f>VLOOKUP($A32,'Country characteristics'!$A:$CQ,95,0)</f>
        <v>0</v>
      </c>
      <c r="Z32" s="245">
        <f>VLOOKUP($A32,'Country characteristics'!$A:$CR,96,0)</f>
        <v>0</v>
      </c>
    </row>
    <row r="33" spans="1:26">
      <c r="A33" s="37" t="s">
        <v>32</v>
      </c>
      <c r="B33" s="163" t="s">
        <v>33</v>
      </c>
      <c r="C33" s="163" t="s">
        <v>34</v>
      </c>
      <c r="D33" s="170">
        <f>VLOOKUP($A33,'Country characteristics'!$A:$DG,61,0)</f>
        <v>89</v>
      </c>
      <c r="E33" s="170">
        <f>VLOOKUP($A33,'Country characteristics'!$A:$DG,62,0)</f>
        <v>80</v>
      </c>
      <c r="F33" s="170">
        <f>VLOOKUP($A33,'Country characteristics'!$A:$DG,63,0)</f>
        <v>67.5</v>
      </c>
      <c r="G33" s="170">
        <f>VLOOKUP($A33,'Country characteristics'!$A:$DG,64,0)</f>
        <v>17.625</v>
      </c>
      <c r="H33" s="171">
        <f>VLOOKUP($A33,'SS2020'!$A:$AB,25,0)</f>
        <v>89</v>
      </c>
      <c r="I33" s="171">
        <f>VLOOKUP($A33,'SS2020'!$A:$AB,26,0)</f>
        <v>82.5</v>
      </c>
      <c r="J33" s="171">
        <f>VLOOKUP($A33,'SS2020'!$A:$AB,27,0)</f>
        <v>70</v>
      </c>
      <c r="K33" s="171">
        <f>VLOOKUP($A33,'SS2020'!$A:$AC,28,0)</f>
        <v>17.625</v>
      </c>
      <c r="L33" s="172">
        <f t="shared" si="0"/>
        <v>0</v>
      </c>
      <c r="M33" s="172">
        <f t="shared" si="1"/>
        <v>2.5</v>
      </c>
      <c r="N33" s="172">
        <f t="shared" si="2"/>
        <v>2.5</v>
      </c>
      <c r="O33" s="172">
        <f t="shared" si="3"/>
        <v>0</v>
      </c>
      <c r="P33" s="245" t="str">
        <f>VLOOKUP($A33,'Country characteristics'!$A:$CQ,28,0)</f>
        <v>Europe &amp; Central Asia</v>
      </c>
      <c r="Q33" s="245" t="str">
        <f>VLOOKUP($A33,'Country characteristics'!$A:$CQ,87,0)</f>
        <v>Europe</v>
      </c>
      <c r="R33" s="245">
        <f>VLOOKUP($A33,'Country characteristics'!$A:$CQ,92,0)</f>
        <v>1</v>
      </c>
      <c r="S33" s="245">
        <f>VLOOKUP($A33,'Country characteristics'!$A:$CQ,91,0)</f>
        <v>1</v>
      </c>
      <c r="T33" s="245">
        <f>VLOOKUP($A33,'Country characteristics'!$A:$CQ,88,0)</f>
        <v>0</v>
      </c>
      <c r="U33" s="245">
        <f>VLOOKUP($A33,'Country characteristics'!$A:$CQ,93,0)</f>
        <v>0</v>
      </c>
      <c r="V33" s="245">
        <f>VLOOKUP($A33,'Country characteristics'!$A:$CQ,89,0)</f>
        <v>0</v>
      </c>
      <c r="W33" s="245">
        <f>VLOOKUP($A33,'Country characteristics'!$A:$CQ,90,0)</f>
        <v>0</v>
      </c>
      <c r="X33" s="245">
        <f>VLOOKUP($A33,'Country characteristics'!$A:$CQ,94,0)</f>
        <v>0</v>
      </c>
      <c r="Y33" s="245">
        <f>VLOOKUP($A33,'Country characteristics'!$A:$CQ,95,0)</f>
        <v>0</v>
      </c>
      <c r="Z33" s="245">
        <f>VLOOKUP($A33,'Country characteristics'!$A:$CR,96,0)</f>
        <v>0</v>
      </c>
    </row>
    <row r="34" spans="1:26">
      <c r="A34" s="37" t="s">
        <v>194</v>
      </c>
      <c r="B34" s="163" t="s">
        <v>195</v>
      </c>
      <c r="C34" s="163" t="s">
        <v>196</v>
      </c>
      <c r="D34" s="170">
        <f>VLOOKUP($A34,'Country characteristics'!$A:$DG,61,0)</f>
        <v>84</v>
      </c>
      <c r="E34" s="170">
        <f>VLOOKUP($A34,'Country characteristics'!$A:$DG,62,0)</f>
        <v>100</v>
      </c>
      <c r="F34" s="170">
        <f>VLOOKUP($A34,'Country characteristics'!$A:$DG,63,0)</f>
        <v>90</v>
      </c>
      <c r="G34" s="170">
        <f>VLOOKUP($A34,'Country characteristics'!$A:$DG,64,0)</f>
        <v>22.5</v>
      </c>
      <c r="H34" s="171">
        <f>VLOOKUP($A34,'SS2020'!$A:$AB,25,0)</f>
        <v>84</v>
      </c>
      <c r="I34" s="171">
        <f>VLOOKUP($A34,'SS2020'!$A:$AB,26,0)</f>
        <v>100</v>
      </c>
      <c r="J34" s="171">
        <f>VLOOKUP($A34,'SS2020'!$A:$AB,27,0)</f>
        <v>92.5</v>
      </c>
      <c r="K34" s="171">
        <f>VLOOKUP($A34,'SS2020'!$A:$AC,28,0)</f>
        <v>22.25</v>
      </c>
      <c r="L34" s="172">
        <f t="shared" si="0"/>
        <v>0</v>
      </c>
      <c r="M34" s="172">
        <f t="shared" si="1"/>
        <v>0</v>
      </c>
      <c r="N34" s="172">
        <f t="shared" si="2"/>
        <v>2.5</v>
      </c>
      <c r="O34" s="172">
        <f t="shared" si="3"/>
        <v>-0.25</v>
      </c>
      <c r="P34" s="245" t="str">
        <f>VLOOKUP($A34,'Country characteristics'!$A:$CQ,28,0)</f>
        <v>Latin America &amp; Caribbean</v>
      </c>
      <c r="Q34" s="245" t="str">
        <f>VLOOKUP($A34,'Country characteristics'!$A:$CQ,87,0)</f>
        <v>Latin America and the Caribbean</v>
      </c>
      <c r="R34" s="245">
        <f>VLOOKUP($A34,'Country characteristics'!$A:$CQ,92,0)</f>
        <v>0</v>
      </c>
      <c r="S34" s="245">
        <f>VLOOKUP($A34,'Country characteristics'!$A:$CQ,91,0)</f>
        <v>0</v>
      </c>
      <c r="T34" s="245">
        <f>VLOOKUP($A34,'Country characteristics'!$A:$CQ,88,0)</f>
        <v>0</v>
      </c>
      <c r="U34" s="245">
        <f>VLOOKUP($A34,'Country characteristics'!$A:$CQ,93,0)</f>
        <v>0</v>
      </c>
      <c r="V34" s="245">
        <f>VLOOKUP($A34,'Country characteristics'!$A:$CQ,89,0)</f>
        <v>0</v>
      </c>
      <c r="W34" s="245">
        <f>VLOOKUP($A34,'Country characteristics'!$A:$CQ,90,0)</f>
        <v>0</v>
      </c>
      <c r="X34" s="245">
        <f>VLOOKUP($A34,'Country characteristics'!$A:$CQ,94,0)</f>
        <v>0</v>
      </c>
      <c r="Y34" s="245">
        <f>VLOOKUP($A34,'Country characteristics'!$A:$CQ,95,0)</f>
        <v>1</v>
      </c>
      <c r="Z34" s="245">
        <f>VLOOKUP($A34,'Country characteristics'!$A:$CR,96,0)</f>
        <v>0</v>
      </c>
    </row>
    <row r="35" spans="1:26">
      <c r="A35" s="37" t="s">
        <v>386</v>
      </c>
      <c r="B35" s="163" t="s">
        <v>387</v>
      </c>
      <c r="C35" s="163" t="s">
        <v>388</v>
      </c>
      <c r="D35" s="170">
        <f>VLOOKUP($A35,'Country characteristics'!$A:$DG,61,0)</f>
        <v>55.4</v>
      </c>
      <c r="E35" s="170">
        <f>VLOOKUP($A35,'Country characteristics'!$A:$DG,62,0)</f>
        <v>100</v>
      </c>
      <c r="F35" s="170">
        <f>VLOOKUP($A35,'Country characteristics'!$A:$DG,63,0)</f>
        <v>85.833340000000007</v>
      </c>
      <c r="G35" s="170">
        <f>VLOOKUP($A35,'Country characteristics'!$A:$DG,64,0)</f>
        <v>62.375</v>
      </c>
      <c r="H35" s="171">
        <f>VLOOKUP($A35,'SS2020'!$A:$AB,25,0)</f>
        <v>55.4</v>
      </c>
      <c r="I35" s="171">
        <f>VLOOKUP($A35,'SS2020'!$A:$AB,26,0)</f>
        <v>100</v>
      </c>
      <c r="J35" s="171">
        <f>VLOOKUP($A35,'SS2020'!$A:$AB,27,0)</f>
        <v>88.333333333333329</v>
      </c>
      <c r="K35" s="171">
        <f>VLOOKUP($A35,'SS2020'!$A:$AC,28,0)</f>
        <v>26</v>
      </c>
      <c r="L35" s="172">
        <f t="shared" ref="L35:L66" si="5">H35-D35</f>
        <v>0</v>
      </c>
      <c r="M35" s="172">
        <f t="shared" ref="M35:M66" si="6">I35-E35</f>
        <v>0</v>
      </c>
      <c r="N35" s="172">
        <f t="shared" ref="N35:N66" si="7">J35-F35</f>
        <v>2.4999933333333217</v>
      </c>
      <c r="O35" s="172">
        <f t="shared" ref="O35:O66" si="8">K35-G35</f>
        <v>-36.375</v>
      </c>
      <c r="P35" s="245" t="str">
        <f>VLOOKUP($A35,'Country characteristics'!$A:$CQ,28,0)</f>
        <v>Latin America &amp; Caribbean</v>
      </c>
      <c r="Q35" s="245" t="str">
        <f>VLOOKUP($A35,'Country characteristics'!$A:$CQ,87,0)</f>
        <v>Latin America and the Caribbean</v>
      </c>
      <c r="R35" s="245">
        <f>VLOOKUP($A35,'Country characteristics'!$A:$CQ,92,0)</f>
        <v>0</v>
      </c>
      <c r="S35" s="245">
        <f>VLOOKUP($A35,'Country characteristics'!$A:$CQ,91,0)</f>
        <v>0</v>
      </c>
      <c r="T35" s="245">
        <f>VLOOKUP($A35,'Country characteristics'!$A:$CQ,88,0)</f>
        <v>0</v>
      </c>
      <c r="U35" s="245">
        <f>VLOOKUP($A35,'Country characteristics'!$A:$CQ,93,0)</f>
        <v>0</v>
      </c>
      <c r="V35" s="245">
        <f>VLOOKUP($A35,'Country characteristics'!$A:$CQ,89,0)</f>
        <v>0</v>
      </c>
      <c r="W35" s="245">
        <f>VLOOKUP($A35,'Country characteristics'!$A:$CQ,90,0)</f>
        <v>0</v>
      </c>
      <c r="X35" s="245">
        <f>VLOOKUP($A35,'Country characteristics'!$A:$CQ,94,0)</f>
        <v>0</v>
      </c>
      <c r="Y35" s="245">
        <f>VLOOKUP($A35,'Country characteristics'!$A:$CQ,95,0)</f>
        <v>1</v>
      </c>
      <c r="Z35" s="245">
        <f>VLOOKUP($A35,'Country characteristics'!$A:$CR,96,0)</f>
        <v>1</v>
      </c>
    </row>
    <row r="36" spans="1:26">
      <c r="A36" s="37" t="s">
        <v>65</v>
      </c>
      <c r="B36" s="163" t="s">
        <v>66</v>
      </c>
      <c r="C36" s="163" t="s">
        <v>67</v>
      </c>
      <c r="D36" s="170">
        <f>VLOOKUP($A36,'Country characteristics'!$A:$DG,61,0)</f>
        <v>72.8</v>
      </c>
      <c r="E36" s="170">
        <f>VLOOKUP($A36,'Country characteristics'!$A:$DG,62,0)</f>
        <v>80</v>
      </c>
      <c r="F36" s="170">
        <f>VLOOKUP($A36,'Country characteristics'!$A:$DG,63,0)</f>
        <v>40</v>
      </c>
      <c r="G36" s="170">
        <f>VLOOKUP($A36,'Country characteristics'!$A:$DG,64,0)</f>
        <v>22.75</v>
      </c>
      <c r="H36" s="171">
        <f>VLOOKUP($A36,'SS2020'!$A:$AB,25,0)</f>
        <v>72.8</v>
      </c>
      <c r="I36" s="171">
        <f>VLOOKUP($A36,'SS2020'!$A:$AB,26,0)</f>
        <v>88.75</v>
      </c>
      <c r="J36" s="171">
        <f>VLOOKUP($A36,'SS2020'!$A:$AB,27,0)</f>
        <v>41.666666666666664</v>
      </c>
      <c r="K36" s="171">
        <f>VLOOKUP($A36,'SS2020'!$A:$AC,28,0)</f>
        <v>14.75</v>
      </c>
      <c r="L36" s="172">
        <f t="shared" si="5"/>
        <v>0</v>
      </c>
      <c r="M36" s="172">
        <f t="shared" si="6"/>
        <v>8.75</v>
      </c>
      <c r="N36" s="172">
        <f t="shared" si="7"/>
        <v>1.6666666666666643</v>
      </c>
      <c r="O36" s="172">
        <f t="shared" si="8"/>
        <v>-8</v>
      </c>
      <c r="P36" s="245" t="str">
        <f>VLOOKUP($A36,'Country characteristics'!$A:$CQ,28,0)</f>
        <v>North America</v>
      </c>
      <c r="Q36" s="245" t="str">
        <f>VLOOKUP($A36,'Country characteristics'!$A:$CQ,87,0)</f>
        <v>North America</v>
      </c>
      <c r="R36" s="245">
        <f>VLOOKUP($A36,'Country characteristics'!$A:$CQ,92,0)</f>
        <v>1</v>
      </c>
      <c r="S36" s="245">
        <f>VLOOKUP($A36,'Country characteristics'!$A:$CQ,91,0)</f>
        <v>0</v>
      </c>
      <c r="T36" s="245">
        <f>VLOOKUP($A36,'Country characteristics'!$A:$CQ,88,0)</f>
        <v>1</v>
      </c>
      <c r="U36" s="245">
        <f>VLOOKUP($A36,'Country characteristics'!$A:$CQ,93,0)</f>
        <v>1</v>
      </c>
      <c r="V36" s="245">
        <f>VLOOKUP($A36,'Country characteristics'!$A:$CQ,89,0)</f>
        <v>0</v>
      </c>
      <c r="W36" s="245">
        <f>VLOOKUP($A36,'Country characteristics'!$A:$CQ,90,0)</f>
        <v>0</v>
      </c>
      <c r="X36" s="245">
        <f>VLOOKUP($A36,'Country characteristics'!$A:$CQ,94,0)</f>
        <v>0</v>
      </c>
      <c r="Y36" s="245">
        <f>VLOOKUP($A36,'Country characteristics'!$A:$CQ,95,0)</f>
        <v>0</v>
      </c>
      <c r="Z36" s="245">
        <f>VLOOKUP($A36,'Country characteristics'!$A:$CR,96,0)</f>
        <v>0</v>
      </c>
    </row>
    <row r="37" spans="1:26">
      <c r="A37" s="37" t="s">
        <v>347</v>
      </c>
      <c r="B37" s="163" t="s">
        <v>348</v>
      </c>
      <c r="C37" s="163" t="s">
        <v>349</v>
      </c>
      <c r="D37" s="170">
        <f>VLOOKUP($A37,'Country characteristics'!$A:$DG,61,0)</f>
        <v>52</v>
      </c>
      <c r="E37" s="170">
        <f>VLOOKUP($A37,'Country characteristics'!$A:$DG,62,0)</f>
        <v>90</v>
      </c>
      <c r="F37" s="170">
        <f>VLOOKUP($A37,'Country characteristics'!$A:$DG,63,0)</f>
        <v>57.91666</v>
      </c>
      <c r="G37" s="170">
        <f>VLOOKUP($A37,'Country characteristics'!$A:$DG,64,0)</f>
        <v>79.25</v>
      </c>
      <c r="H37" s="171">
        <f>VLOOKUP($A37,'SS2020'!$A:$AB,25,0)</f>
        <v>28</v>
      </c>
      <c r="I37" s="171">
        <f>VLOOKUP($A37,'SS2020'!$A:$AB,26,0)</f>
        <v>95</v>
      </c>
      <c r="J37" s="171">
        <f>VLOOKUP($A37,'SS2020'!$A:$AB,27,0)</f>
        <v>58.75</v>
      </c>
      <c r="K37" s="171">
        <f>VLOOKUP($A37,'SS2020'!$A:$AC,28,0)</f>
        <v>69.347499999999997</v>
      </c>
      <c r="L37" s="172">
        <f t="shared" si="5"/>
        <v>-24</v>
      </c>
      <c r="M37" s="172">
        <f t="shared" si="6"/>
        <v>5</v>
      </c>
      <c r="N37" s="172">
        <f t="shared" si="7"/>
        <v>0.83333999999999975</v>
      </c>
      <c r="O37" s="172">
        <f t="shared" si="8"/>
        <v>-9.9025000000000034</v>
      </c>
      <c r="P37" s="245" t="str">
        <f>VLOOKUP($A37,'Country characteristics'!$A:$CQ,28,0)</f>
        <v>Sub-Saharan Africa</v>
      </c>
      <c r="Q37" s="245" t="str">
        <f>VLOOKUP($A37,'Country characteristics'!$A:$CQ,87,0)</f>
        <v>Africa</v>
      </c>
      <c r="R37" s="245">
        <f>VLOOKUP($A37,'Country characteristics'!$A:$CQ,92,0)</f>
        <v>0</v>
      </c>
      <c r="S37" s="245">
        <f>VLOOKUP($A37,'Country characteristics'!$A:$CQ,91,0)</f>
        <v>0</v>
      </c>
      <c r="T37" s="245">
        <f>VLOOKUP($A37,'Country characteristics'!$A:$CQ,88,0)</f>
        <v>0</v>
      </c>
      <c r="U37" s="245">
        <f>VLOOKUP($A37,'Country characteristics'!$A:$CQ,93,0)</f>
        <v>0</v>
      </c>
      <c r="V37" s="245">
        <f>VLOOKUP($A37,'Country characteristics'!$A:$CQ,89,0)</f>
        <v>0</v>
      </c>
      <c r="W37" s="245">
        <f>VLOOKUP($A37,'Country characteristics'!$A:$CQ,90,0)</f>
        <v>0</v>
      </c>
      <c r="X37" s="245">
        <f>VLOOKUP($A37,'Country characteristics'!$A:$CQ,94,0)</f>
        <v>0</v>
      </c>
      <c r="Y37" s="245">
        <f>VLOOKUP($A37,'Country characteristics'!$A:$CQ,95,0)</f>
        <v>0</v>
      </c>
      <c r="Z37" s="245">
        <f>VLOOKUP($A37,'Country characteristics'!$A:$CR,96,0)</f>
        <v>0</v>
      </c>
    </row>
    <row r="38" spans="1:26">
      <c r="A38" s="37" t="s">
        <v>344</v>
      </c>
      <c r="B38" s="163" t="s">
        <v>345</v>
      </c>
      <c r="C38" s="163" t="s">
        <v>346</v>
      </c>
      <c r="D38" s="170">
        <f>VLOOKUP($A38,'Country characteristics'!$A:$DG,61,0)</f>
        <v>66.399990000000003</v>
      </c>
      <c r="E38" s="170">
        <f>VLOOKUP($A38,'Country characteristics'!$A:$DG,62,0)</f>
        <v>100</v>
      </c>
      <c r="F38" s="170">
        <f>VLOOKUP($A38,'Country characteristics'!$A:$DG,63,0)</f>
        <v>83.333330000000004</v>
      </c>
      <c r="G38" s="170">
        <f>VLOOKUP($A38,'Country characteristics'!$A:$DG,64,0)</f>
        <v>46.875</v>
      </c>
      <c r="H38" s="171">
        <f>VLOOKUP($A38,'SS2020'!$A:$AB,25,0)</f>
        <v>64.400000000000006</v>
      </c>
      <c r="I38" s="171">
        <f>VLOOKUP($A38,'SS2020'!$A:$AB,26,0)</f>
        <v>100</v>
      </c>
      <c r="J38" s="171">
        <f>VLOOKUP($A38,'SS2020'!$A:$AB,27,0)</f>
        <v>84.166666666666671</v>
      </c>
      <c r="K38" s="171">
        <f>VLOOKUP($A38,'SS2020'!$A:$AC,28,0)</f>
        <v>34.625</v>
      </c>
      <c r="L38" s="172">
        <f t="shared" si="5"/>
        <v>-1.9999899999999968</v>
      </c>
      <c r="M38" s="172">
        <f t="shared" si="6"/>
        <v>0</v>
      </c>
      <c r="N38" s="172">
        <f t="shared" si="7"/>
        <v>0.83333666666666772</v>
      </c>
      <c r="O38" s="172">
        <f t="shared" si="8"/>
        <v>-12.25</v>
      </c>
      <c r="P38" s="245" t="str">
        <f>VLOOKUP($A38,'Country characteristics'!$A:$CQ,28,0)</f>
        <v>Latin America &amp; Caribbean</v>
      </c>
      <c r="Q38" s="245" t="str">
        <f>VLOOKUP($A38,'Country characteristics'!$A:$CQ,87,0)</f>
        <v>Latin America and the Caribbean</v>
      </c>
      <c r="R38" s="245">
        <f>VLOOKUP($A38,'Country characteristics'!$A:$CQ,92,0)</f>
        <v>0</v>
      </c>
      <c r="S38" s="245">
        <f>VLOOKUP($A38,'Country characteristics'!$A:$CQ,91,0)</f>
        <v>0</v>
      </c>
      <c r="T38" s="245">
        <f>VLOOKUP($A38,'Country characteristics'!$A:$CQ,88,0)</f>
        <v>0</v>
      </c>
      <c r="U38" s="245">
        <f>VLOOKUP($A38,'Country characteristics'!$A:$CQ,93,0)</f>
        <v>0</v>
      </c>
      <c r="V38" s="245">
        <f>VLOOKUP($A38,'Country characteristics'!$A:$CQ,89,0)</f>
        <v>0</v>
      </c>
      <c r="W38" s="245">
        <f>VLOOKUP($A38,'Country characteristics'!$A:$CQ,90,0)</f>
        <v>0</v>
      </c>
      <c r="X38" s="245">
        <f>VLOOKUP($A38,'Country characteristics'!$A:$CQ,94,0)</f>
        <v>0</v>
      </c>
      <c r="Y38" s="245">
        <f>VLOOKUP($A38,'Country characteristics'!$A:$CQ,95,0)</f>
        <v>1</v>
      </c>
      <c r="Z38" s="245">
        <f>VLOOKUP($A38,'Country characteristics'!$A:$CR,96,0)</f>
        <v>0</v>
      </c>
    </row>
    <row r="39" spans="1:26">
      <c r="A39" s="37" t="s">
        <v>158</v>
      </c>
      <c r="B39" s="163" t="s">
        <v>159</v>
      </c>
      <c r="C39" s="163" t="s">
        <v>160</v>
      </c>
      <c r="D39" s="170">
        <f>VLOOKUP($A39,'Country characteristics'!$A:$DG,61,0)</f>
        <v>61.4</v>
      </c>
      <c r="E39" s="170">
        <f>VLOOKUP($A39,'Country characteristics'!$A:$DG,62,0)</f>
        <v>45</v>
      </c>
      <c r="F39" s="170">
        <f>VLOOKUP($A39,'Country characteristics'!$A:$DG,63,0)</f>
        <v>48.75</v>
      </c>
      <c r="G39" s="170">
        <f>VLOOKUP($A39,'Country characteristics'!$A:$DG,64,0)</f>
        <v>13.875</v>
      </c>
      <c r="H39" s="171">
        <f>VLOOKUP($A39,'SS2020'!$A:$AB,25,0)</f>
        <v>52</v>
      </c>
      <c r="I39" s="171">
        <f>VLOOKUP($A39,'SS2020'!$A:$AB,26,0)</f>
        <v>60</v>
      </c>
      <c r="J39" s="171">
        <f>VLOOKUP($A39,'SS2020'!$A:$AB,27,0)</f>
        <v>49.583333333333336</v>
      </c>
      <c r="K39" s="171">
        <f>VLOOKUP($A39,'SS2020'!$A:$AC,28,0)</f>
        <v>10.875</v>
      </c>
      <c r="L39" s="172">
        <f t="shared" si="5"/>
        <v>-9.3999999999999986</v>
      </c>
      <c r="M39" s="172">
        <f t="shared" si="6"/>
        <v>15</v>
      </c>
      <c r="N39" s="172">
        <f t="shared" si="7"/>
        <v>0.8333333333333357</v>
      </c>
      <c r="O39" s="172">
        <f t="shared" si="8"/>
        <v>-3</v>
      </c>
      <c r="P39" s="245" t="str">
        <f>VLOOKUP($A39,'Country characteristics'!$A:$CQ,28,0)</f>
        <v>Europe &amp; Central Asia</v>
      </c>
      <c r="Q39" s="245" t="str">
        <f>VLOOKUP($A39,'Country characteristics'!$A:$CQ,87,0)</f>
        <v>Europe</v>
      </c>
      <c r="R39" s="245">
        <f>VLOOKUP($A39,'Country characteristics'!$A:$CQ,92,0)</f>
        <v>1</v>
      </c>
      <c r="S39" s="245">
        <f>VLOOKUP($A39,'Country characteristics'!$A:$CQ,91,0)</f>
        <v>1</v>
      </c>
      <c r="T39" s="245">
        <f>VLOOKUP($A39,'Country characteristics'!$A:$CQ,88,0)</f>
        <v>0</v>
      </c>
      <c r="U39" s="245">
        <f>VLOOKUP($A39,'Country characteristics'!$A:$CQ,93,0)</f>
        <v>0</v>
      </c>
      <c r="V39" s="245">
        <f>VLOOKUP($A39,'Country characteristics'!$A:$CQ,89,0)</f>
        <v>0</v>
      </c>
      <c r="W39" s="245">
        <f>VLOOKUP($A39,'Country characteristics'!$A:$CQ,90,0)</f>
        <v>0</v>
      </c>
      <c r="X39" s="245">
        <f>VLOOKUP($A39,'Country characteristics'!$A:$CQ,94,0)</f>
        <v>0</v>
      </c>
      <c r="Y39" s="245">
        <f>VLOOKUP($A39,'Country characteristics'!$A:$CQ,95,0)</f>
        <v>0</v>
      </c>
      <c r="Z39" s="245">
        <f>VLOOKUP($A39,'Country characteristics'!$A:$CR,96,0)</f>
        <v>0</v>
      </c>
    </row>
    <row r="40" spans="1:26">
      <c r="A40" s="37" t="s">
        <v>14</v>
      </c>
      <c r="B40" s="163" t="s">
        <v>15</v>
      </c>
      <c r="C40" s="163" t="s">
        <v>16</v>
      </c>
      <c r="D40" s="170">
        <f>VLOOKUP($A40,'Country characteristics'!$A:$DG,61,0)</f>
        <v>74</v>
      </c>
      <c r="E40" s="170">
        <f>VLOOKUP($A40,'Country characteristics'!$A:$DG,62,0)</f>
        <v>95</v>
      </c>
      <c r="F40" s="170">
        <f>VLOOKUP($A40,'Country characteristics'!$A:$DG,63,0)</f>
        <v>26.66667</v>
      </c>
      <c r="G40" s="170">
        <f>VLOOKUP($A40,'Country characteristics'!$A:$DG,64,0)</f>
        <v>47.875</v>
      </c>
      <c r="H40" s="171">
        <f>VLOOKUP($A40,'SS2020'!$A:$AB,25,0)</f>
        <v>86</v>
      </c>
      <c r="I40" s="171">
        <f>VLOOKUP($A40,'SS2020'!$A:$AB,26,0)</f>
        <v>93</v>
      </c>
      <c r="J40" s="171">
        <f>VLOOKUP($A40,'SS2020'!$A:$AB,27,0)</f>
        <v>27.5</v>
      </c>
      <c r="K40" s="171">
        <f>VLOOKUP($A40,'SS2020'!$A:$AC,28,0)</f>
        <v>49.44</v>
      </c>
      <c r="L40" s="172">
        <f t="shared" si="5"/>
        <v>12</v>
      </c>
      <c r="M40" s="172">
        <f t="shared" si="6"/>
        <v>-2</v>
      </c>
      <c r="N40" s="172">
        <f t="shared" si="7"/>
        <v>0.83333000000000013</v>
      </c>
      <c r="O40" s="172">
        <f t="shared" si="8"/>
        <v>1.5649999999999977</v>
      </c>
      <c r="P40" s="245" t="str">
        <f>VLOOKUP($A40,'Country characteristics'!$A:$CQ,28,0)</f>
        <v>North America</v>
      </c>
      <c r="Q40" s="245" t="str">
        <f>VLOOKUP($A40,'Country characteristics'!$A:$CQ,87,0)</f>
        <v>North America</v>
      </c>
      <c r="R40" s="245">
        <f>VLOOKUP($A40,'Country characteristics'!$A:$CQ,92,0)</f>
        <v>1</v>
      </c>
      <c r="S40" s="245">
        <f>VLOOKUP($A40,'Country characteristics'!$A:$CQ,91,0)</f>
        <v>0</v>
      </c>
      <c r="T40" s="245">
        <f>VLOOKUP($A40,'Country characteristics'!$A:$CQ,88,0)</f>
        <v>1</v>
      </c>
      <c r="U40" s="245">
        <f>VLOOKUP($A40,'Country characteristics'!$A:$CQ,93,0)</f>
        <v>1</v>
      </c>
      <c r="V40" s="245">
        <f>VLOOKUP($A40,'Country characteristics'!$A:$CQ,89,0)</f>
        <v>0</v>
      </c>
      <c r="W40" s="245">
        <f>VLOOKUP($A40,'Country characteristics'!$A:$CQ,90,0)</f>
        <v>0</v>
      </c>
      <c r="X40" s="245">
        <f>VLOOKUP($A40,'Country characteristics'!$A:$CQ,94,0)</f>
        <v>0</v>
      </c>
      <c r="Y40" s="245">
        <f>VLOOKUP($A40,'Country characteristics'!$A:$CQ,95,0)</f>
        <v>0</v>
      </c>
      <c r="Z40" s="245">
        <f>VLOOKUP($A40,'Country characteristics'!$A:$CR,96,0)</f>
        <v>0</v>
      </c>
    </row>
    <row r="41" spans="1:26">
      <c r="A41" s="37" t="s">
        <v>236</v>
      </c>
      <c r="B41" s="163" t="s">
        <v>237</v>
      </c>
      <c r="C41" s="163" t="s">
        <v>238</v>
      </c>
      <c r="D41" s="170">
        <f>VLOOKUP($A41,'Country characteristics'!$A:$DG,61,0)</f>
        <v>67.400000000000006</v>
      </c>
      <c r="E41" s="170">
        <f>VLOOKUP($A41,'Country characteristics'!$A:$DG,62,0)</f>
        <v>85</v>
      </c>
      <c r="F41" s="170">
        <f>VLOOKUP($A41,'Country characteristics'!$A:$DG,63,0)</f>
        <v>49.583329999999997</v>
      </c>
      <c r="G41" s="170">
        <f>VLOOKUP($A41,'Country characteristics'!$A:$DG,64,0)</f>
        <v>8.5</v>
      </c>
      <c r="H41" s="171">
        <f>VLOOKUP($A41,'SS2020'!$A:$AB,25,0)</f>
        <v>67.400000000000006</v>
      </c>
      <c r="I41" s="171">
        <f>VLOOKUP($A41,'SS2020'!$A:$AB,26,0)</f>
        <v>80</v>
      </c>
      <c r="J41" s="171">
        <f>VLOOKUP($A41,'SS2020'!$A:$AB,27,0)</f>
        <v>50</v>
      </c>
      <c r="K41" s="171">
        <f>VLOOKUP($A41,'SS2020'!$A:$AC,28,0)</f>
        <v>10.875</v>
      </c>
      <c r="L41" s="172">
        <f t="shared" si="5"/>
        <v>0</v>
      </c>
      <c r="M41" s="172">
        <f t="shared" si="6"/>
        <v>-5</v>
      </c>
      <c r="N41" s="172">
        <f t="shared" si="7"/>
        <v>0.41667000000000343</v>
      </c>
      <c r="O41" s="172">
        <f t="shared" si="8"/>
        <v>2.375</v>
      </c>
      <c r="P41" s="245" t="str">
        <f>VLOOKUP($A41,'Country characteristics'!$A:$CQ,28,0)</f>
        <v>Europe &amp; Central Asia</v>
      </c>
      <c r="Q41" s="245" t="str">
        <f>VLOOKUP($A41,'Country characteristics'!$A:$CQ,87,0)</f>
        <v>Europe</v>
      </c>
      <c r="R41" s="245">
        <f>VLOOKUP($A41,'Country characteristics'!$A:$CQ,92,0)</f>
        <v>1</v>
      </c>
      <c r="S41" s="245">
        <f>VLOOKUP($A41,'Country characteristics'!$A:$CQ,91,0)</f>
        <v>1</v>
      </c>
      <c r="T41" s="245">
        <f>VLOOKUP($A41,'Country characteristics'!$A:$CQ,88,0)</f>
        <v>0</v>
      </c>
      <c r="U41" s="245">
        <f>VLOOKUP($A41,'Country characteristics'!$A:$CQ,93,0)</f>
        <v>0</v>
      </c>
      <c r="V41" s="245">
        <f>VLOOKUP($A41,'Country characteristics'!$A:$CQ,89,0)</f>
        <v>0</v>
      </c>
      <c r="W41" s="245">
        <f>VLOOKUP($A41,'Country characteristics'!$A:$CQ,90,0)</f>
        <v>0</v>
      </c>
      <c r="X41" s="245">
        <f>VLOOKUP($A41,'Country characteristics'!$A:$CQ,94,0)</f>
        <v>0</v>
      </c>
      <c r="Y41" s="245">
        <f>VLOOKUP($A41,'Country characteristics'!$A:$CQ,95,0)</f>
        <v>0</v>
      </c>
      <c r="Z41" s="245">
        <f>VLOOKUP($A41,'Country characteristics'!$A:$CR,96,0)</f>
        <v>0</v>
      </c>
    </row>
    <row r="42" spans="1:26">
      <c r="A42" s="37" t="s">
        <v>26</v>
      </c>
      <c r="B42" s="163" t="s">
        <v>27</v>
      </c>
      <c r="C42" s="163" t="s">
        <v>28</v>
      </c>
      <c r="D42" s="170">
        <f>VLOOKUP($A42,'Country characteristics'!$A:$DG,61,0)</f>
        <v>80</v>
      </c>
      <c r="E42" s="170">
        <f>VLOOKUP($A42,'Country characteristics'!$A:$DG,62,0)</f>
        <v>70</v>
      </c>
      <c r="F42" s="170">
        <f>VLOOKUP($A42,'Country characteristics'!$A:$DG,63,0)</f>
        <v>55.833329999999997</v>
      </c>
      <c r="G42" s="170">
        <f>VLOOKUP($A42,'Country characteristics'!$A:$DG,64,0)</f>
        <v>19.75</v>
      </c>
      <c r="H42" s="171">
        <f>VLOOKUP($A42,'SS2020'!$A:$AB,25,0)</f>
        <v>76</v>
      </c>
      <c r="I42" s="171">
        <f>VLOOKUP($A42,'SS2020'!$A:$AB,26,0)</f>
        <v>62.5</v>
      </c>
      <c r="J42" s="171">
        <f>VLOOKUP($A42,'SS2020'!$A:$AB,27,0)</f>
        <v>56.25</v>
      </c>
      <c r="K42" s="171">
        <f>VLOOKUP($A42,'SS2020'!$A:$AC,28,0)</f>
        <v>19.75</v>
      </c>
      <c r="L42" s="172">
        <f t="shared" si="5"/>
        <v>-4</v>
      </c>
      <c r="M42" s="172">
        <f t="shared" si="6"/>
        <v>-7.5</v>
      </c>
      <c r="N42" s="172">
        <f t="shared" si="7"/>
        <v>0.41667000000000343</v>
      </c>
      <c r="O42" s="172">
        <f t="shared" si="8"/>
        <v>0</v>
      </c>
      <c r="P42" s="245" t="str">
        <f>VLOOKUP($A42,'Country characteristics'!$A:$CQ,28,0)</f>
        <v>Europe &amp; Central Asia</v>
      </c>
      <c r="Q42" s="245" t="str">
        <f>VLOOKUP($A42,'Country characteristics'!$A:$CQ,87,0)</f>
        <v>Europe</v>
      </c>
      <c r="R42" s="245">
        <f>VLOOKUP($A42,'Country characteristics'!$A:$CQ,92,0)</f>
        <v>1</v>
      </c>
      <c r="S42" s="245">
        <f>VLOOKUP($A42,'Country characteristics'!$A:$CQ,91,0)</f>
        <v>1</v>
      </c>
      <c r="T42" s="245">
        <f>VLOOKUP($A42,'Country characteristics'!$A:$CQ,88,0)</f>
        <v>0</v>
      </c>
      <c r="U42" s="245">
        <f>VLOOKUP($A42,'Country characteristics'!$A:$CQ,93,0)</f>
        <v>0</v>
      </c>
      <c r="V42" s="245">
        <f>VLOOKUP($A42,'Country characteristics'!$A:$CQ,89,0)</f>
        <v>0</v>
      </c>
      <c r="W42" s="245">
        <f>VLOOKUP($A42,'Country characteristics'!$A:$CQ,90,0)</f>
        <v>0</v>
      </c>
      <c r="X42" s="245">
        <f>VLOOKUP($A42,'Country characteristics'!$A:$CQ,94,0)</f>
        <v>0</v>
      </c>
      <c r="Y42" s="245">
        <f>VLOOKUP($A42,'Country characteristics'!$A:$CQ,95,0)</f>
        <v>0</v>
      </c>
      <c r="Z42" s="245">
        <f>VLOOKUP($A42,'Country characteristics'!$A:$CR,96,0)</f>
        <v>0</v>
      </c>
    </row>
    <row r="43" spans="1:26">
      <c r="A43" s="37" t="s">
        <v>143</v>
      </c>
      <c r="B43" s="163" t="s">
        <v>144</v>
      </c>
      <c r="C43" s="163" t="s">
        <v>145</v>
      </c>
      <c r="D43" s="170">
        <f>VLOOKUP($A43,'Country characteristics'!$A:$DG,61,0)</f>
        <v>76.099999999999994</v>
      </c>
      <c r="E43" s="170">
        <f>VLOOKUP($A43,'Country characteristics'!$A:$DG,62,0)</f>
        <v>90</v>
      </c>
      <c r="F43" s="170">
        <f>VLOOKUP($A43,'Country characteristics'!$A:$DG,63,0)</f>
        <v>70.416659999999993</v>
      </c>
      <c r="G43" s="170">
        <f>VLOOKUP($A43,'Country characteristics'!$A:$DG,64,0)</f>
        <v>36.125</v>
      </c>
      <c r="H43" s="171">
        <f>VLOOKUP($A43,'SS2020'!$A:$AB,25,0)</f>
        <v>71.5</v>
      </c>
      <c r="I43" s="171">
        <f>VLOOKUP($A43,'SS2020'!$A:$AB,26,0)</f>
        <v>100</v>
      </c>
      <c r="J43" s="171">
        <f>VLOOKUP($A43,'SS2020'!$A:$AB,27,0)</f>
        <v>70.416666666666671</v>
      </c>
      <c r="K43" s="171">
        <f>VLOOKUP($A43,'SS2020'!$A:$AC,28,0)</f>
        <v>13.375</v>
      </c>
      <c r="L43" s="172">
        <f t="shared" si="5"/>
        <v>-4.5999999999999943</v>
      </c>
      <c r="M43" s="172">
        <f t="shared" si="6"/>
        <v>10</v>
      </c>
      <c r="N43" s="172">
        <f t="shared" si="7"/>
        <v>6.6666666782566608E-6</v>
      </c>
      <c r="O43" s="172">
        <f t="shared" si="8"/>
        <v>-22.75</v>
      </c>
      <c r="P43" s="245" t="str">
        <f>VLOOKUP($A43,'Country characteristics'!$A:$CQ,28,0)</f>
        <v>Middle East &amp; North Africa</v>
      </c>
      <c r="Q43" s="245" t="str">
        <f>VLOOKUP($A43,'Country characteristics'!$A:$CQ,87,0)</f>
        <v>Asia</v>
      </c>
      <c r="R43" s="245">
        <f>VLOOKUP($A43,'Country characteristics'!$A:$CQ,92,0)</f>
        <v>0</v>
      </c>
      <c r="S43" s="245">
        <f>VLOOKUP($A43,'Country characteristics'!$A:$CQ,91,0)</f>
        <v>0</v>
      </c>
      <c r="T43" s="245">
        <f>VLOOKUP($A43,'Country characteristics'!$A:$CQ,88,0)</f>
        <v>0</v>
      </c>
      <c r="U43" s="245">
        <f>VLOOKUP($A43,'Country characteristics'!$A:$CQ,93,0)</f>
        <v>1</v>
      </c>
      <c r="V43" s="245">
        <f>VLOOKUP($A43,'Country characteristics'!$A:$CQ,89,0)</f>
        <v>0</v>
      </c>
      <c r="W43" s="245">
        <f>VLOOKUP($A43,'Country characteristics'!$A:$CQ,90,0)</f>
        <v>1</v>
      </c>
      <c r="X43" s="245">
        <f>VLOOKUP($A43,'Country characteristics'!$A:$CQ,94,0)</f>
        <v>0</v>
      </c>
      <c r="Y43" s="245">
        <f>VLOOKUP($A43,'Country characteristics'!$A:$CQ,95,0)</f>
        <v>0</v>
      </c>
      <c r="Z43" s="245">
        <f>VLOOKUP($A43,'Country characteristics'!$A:$CR,96,0)</f>
        <v>0</v>
      </c>
    </row>
    <row r="44" spans="1:26">
      <c r="A44" s="37" t="s">
        <v>98</v>
      </c>
      <c r="B44" s="163" t="s">
        <v>99</v>
      </c>
      <c r="C44" s="163" t="s">
        <v>100</v>
      </c>
      <c r="D44" s="170">
        <f>VLOOKUP($A44,'Country characteristics'!$A:$DG,61,0)</f>
        <v>90.2</v>
      </c>
      <c r="E44" s="170">
        <f>VLOOKUP($A44,'Country characteristics'!$A:$DG,62,0)</f>
        <v>90</v>
      </c>
      <c r="F44" s="170">
        <f>VLOOKUP($A44,'Country characteristics'!$A:$DG,63,0)</f>
        <v>71.666659999999993</v>
      </c>
      <c r="G44" s="170">
        <f>VLOOKUP($A44,'Country characteristics'!$A:$DG,64,0)</f>
        <v>21.375</v>
      </c>
      <c r="H44" s="171">
        <f>VLOOKUP($A44,'SS2020'!$A:$AB,25,0)</f>
        <v>85.2</v>
      </c>
      <c r="I44" s="171">
        <f>VLOOKUP($A44,'SS2020'!$A:$AB,26,0)</f>
        <v>90</v>
      </c>
      <c r="J44" s="171">
        <f>VLOOKUP($A44,'SS2020'!$A:$AB,27,0)</f>
        <v>71.666666666666671</v>
      </c>
      <c r="K44" s="171">
        <f>VLOOKUP($A44,'SS2020'!$A:$AC,28,0)</f>
        <v>20.875</v>
      </c>
      <c r="L44" s="172">
        <f t="shared" si="5"/>
        <v>-5</v>
      </c>
      <c r="M44" s="172">
        <f t="shared" si="6"/>
        <v>0</v>
      </c>
      <c r="N44" s="172">
        <f t="shared" si="7"/>
        <v>6.6666666782566608E-6</v>
      </c>
      <c r="O44" s="172">
        <f t="shared" si="8"/>
        <v>-0.5</v>
      </c>
      <c r="P44" s="245" t="str">
        <f>VLOOKUP($A44,'Country characteristics'!$A:$CQ,28,0)</f>
        <v>Europe &amp; Central Asia</v>
      </c>
      <c r="Q44" s="245" t="str">
        <f>VLOOKUP($A44,'Country characteristics'!$A:$CQ,87,0)</f>
        <v>Europe</v>
      </c>
      <c r="R44" s="245">
        <f>VLOOKUP($A44,'Country characteristics'!$A:$CQ,92,0)</f>
        <v>0</v>
      </c>
      <c r="S44" s="245">
        <f>VLOOKUP($A44,'Country characteristics'!$A:$CQ,91,0)</f>
        <v>0</v>
      </c>
      <c r="T44" s="245">
        <f>VLOOKUP($A44,'Country characteristics'!$A:$CQ,88,0)</f>
        <v>0</v>
      </c>
      <c r="U44" s="245">
        <f>VLOOKUP($A44,'Country characteristics'!$A:$CQ,93,0)</f>
        <v>0</v>
      </c>
      <c r="V44" s="245">
        <f>VLOOKUP($A44,'Country characteristics'!$A:$CQ,89,0)</f>
        <v>0</v>
      </c>
      <c r="W44" s="245">
        <f>VLOOKUP($A44,'Country characteristics'!$A:$CQ,90,0)</f>
        <v>0</v>
      </c>
      <c r="X44" s="245">
        <f>VLOOKUP($A44,'Country characteristics'!$A:$CQ,94,0)</f>
        <v>0</v>
      </c>
      <c r="Y44" s="245">
        <f>VLOOKUP($A44,'Country characteristics'!$A:$CQ,95,0)</f>
        <v>0</v>
      </c>
      <c r="Z44" s="245">
        <f>VLOOKUP($A44,'Country characteristics'!$A:$CR,96,0)</f>
        <v>0</v>
      </c>
    </row>
    <row r="45" spans="1:26">
      <c r="A45" s="37" t="s">
        <v>296</v>
      </c>
      <c r="B45" s="163" t="s">
        <v>297</v>
      </c>
      <c r="C45" s="163" t="s">
        <v>298</v>
      </c>
      <c r="D45" s="170">
        <f>VLOOKUP($A45,'Country characteristics'!$A:$DG,61,0)</f>
        <v>74.5</v>
      </c>
      <c r="E45" s="170">
        <f>VLOOKUP($A45,'Country characteristics'!$A:$DG,62,0)</f>
        <v>100</v>
      </c>
      <c r="F45" s="170">
        <f>VLOOKUP($A45,'Country characteristics'!$A:$DG,63,0)</f>
        <v>83.333330000000004</v>
      </c>
      <c r="G45" s="170">
        <f>VLOOKUP($A45,'Country characteristics'!$A:$DG,64,0)</f>
        <v>30.875</v>
      </c>
      <c r="H45" s="171">
        <f>VLOOKUP($A45,'SS2020'!$A:$AB,25,0)</f>
        <v>79.5</v>
      </c>
      <c r="I45" s="171">
        <f>VLOOKUP($A45,'SS2020'!$A:$AB,26,0)</f>
        <v>100</v>
      </c>
      <c r="J45" s="171">
        <f>VLOOKUP($A45,'SS2020'!$A:$AB,27,0)</f>
        <v>83.333333333333329</v>
      </c>
      <c r="K45" s="171">
        <f>VLOOKUP($A45,'SS2020'!$A:$AC,28,0)</f>
        <v>24.875</v>
      </c>
      <c r="L45" s="172">
        <f t="shared" si="5"/>
        <v>5</v>
      </c>
      <c r="M45" s="172">
        <f t="shared" si="6"/>
        <v>0</v>
      </c>
      <c r="N45" s="172">
        <f t="shared" si="7"/>
        <v>3.3333333249174757E-6</v>
      </c>
      <c r="O45" s="172">
        <f t="shared" si="8"/>
        <v>-6</v>
      </c>
      <c r="P45" s="245" t="str">
        <f>VLOOKUP($A45,'Country characteristics'!$A:$CQ,28,0)</f>
        <v>Latin America &amp; Caribbean</v>
      </c>
      <c r="Q45" s="245" t="str">
        <f>VLOOKUP($A45,'Country characteristics'!$A:$CQ,87,0)</f>
        <v>Latin America and the Caribbean</v>
      </c>
      <c r="R45" s="245">
        <f>VLOOKUP($A45,'Country characteristics'!$A:$CQ,92,0)</f>
        <v>0</v>
      </c>
      <c r="S45" s="245">
        <f>VLOOKUP($A45,'Country characteristics'!$A:$CQ,91,0)</f>
        <v>0</v>
      </c>
      <c r="T45" s="245">
        <f>VLOOKUP($A45,'Country characteristics'!$A:$CQ,88,0)</f>
        <v>0</v>
      </c>
      <c r="U45" s="245">
        <f>VLOOKUP($A45,'Country characteristics'!$A:$CQ,93,0)</f>
        <v>0</v>
      </c>
      <c r="V45" s="245">
        <f>VLOOKUP($A45,'Country characteristics'!$A:$CQ,89,0)</f>
        <v>0</v>
      </c>
      <c r="W45" s="245">
        <f>VLOOKUP($A45,'Country characteristics'!$A:$CQ,90,0)</f>
        <v>0</v>
      </c>
      <c r="X45" s="245">
        <f>VLOOKUP($A45,'Country characteristics'!$A:$CQ,94,0)</f>
        <v>0</v>
      </c>
      <c r="Y45" s="245">
        <f>VLOOKUP($A45,'Country characteristics'!$A:$CQ,95,0)</f>
        <v>1</v>
      </c>
      <c r="Z45" s="245">
        <f>VLOOKUP($A45,'Country characteristics'!$A:$CR,96,0)</f>
        <v>0</v>
      </c>
    </row>
    <row r="46" spans="1:26">
      <c r="A46" s="37" t="s">
        <v>218</v>
      </c>
      <c r="B46" s="163" t="s">
        <v>219</v>
      </c>
      <c r="C46" s="163" t="s">
        <v>220</v>
      </c>
      <c r="D46" s="170">
        <f>VLOOKUP($A46,'Country characteristics'!$A:$DG,61,0)</f>
        <v>63</v>
      </c>
      <c r="E46" s="170">
        <f>VLOOKUP($A46,'Country characteristics'!$A:$DG,62,0)</f>
        <v>100</v>
      </c>
      <c r="F46" s="170">
        <f>VLOOKUP($A46,'Country characteristics'!$A:$DG,63,0)</f>
        <v>64.583330000000004</v>
      </c>
      <c r="G46" s="170">
        <f>VLOOKUP($A46,'Country characteristics'!$A:$DG,64,0)</f>
        <v>45.125</v>
      </c>
      <c r="H46" s="171">
        <f>VLOOKUP($A46,'SS2020'!$A:$AB,25,0)</f>
        <v>60.4</v>
      </c>
      <c r="I46" s="171">
        <f>VLOOKUP($A46,'SS2020'!$A:$AB,26,0)</f>
        <v>90</v>
      </c>
      <c r="J46" s="171">
        <f>VLOOKUP($A46,'SS2020'!$A:$AB,27,0)</f>
        <v>64.583333333333329</v>
      </c>
      <c r="K46" s="171">
        <f>VLOOKUP($A46,'SS2020'!$A:$AC,28,0)</f>
        <v>39.625</v>
      </c>
      <c r="L46" s="172">
        <f t="shared" si="5"/>
        <v>-2.6000000000000014</v>
      </c>
      <c r="M46" s="172">
        <f t="shared" si="6"/>
        <v>-10</v>
      </c>
      <c r="N46" s="172">
        <f t="shared" si="7"/>
        <v>3.3333333249174757E-6</v>
      </c>
      <c r="O46" s="172">
        <f t="shared" si="8"/>
        <v>-5.5</v>
      </c>
      <c r="P46" s="245" t="str">
        <f>VLOOKUP($A46,'Country characteristics'!$A:$CQ,28,0)</f>
        <v>Europe &amp; Central Asia</v>
      </c>
      <c r="Q46" s="245" t="str">
        <f>VLOOKUP($A46,'Country characteristics'!$A:$CQ,87,0)</f>
        <v>Europe</v>
      </c>
      <c r="R46" s="245">
        <f>VLOOKUP($A46,'Country characteristics'!$A:$CQ,92,0)</f>
        <v>0</v>
      </c>
      <c r="S46" s="245">
        <f>VLOOKUP($A46,'Country characteristics'!$A:$CQ,91,0)</f>
        <v>0</v>
      </c>
      <c r="T46" s="245">
        <f>VLOOKUP($A46,'Country characteristics'!$A:$CQ,88,0)</f>
        <v>0</v>
      </c>
      <c r="U46" s="245">
        <f>VLOOKUP($A46,'Country characteristics'!$A:$CQ,93,0)</f>
        <v>0</v>
      </c>
      <c r="V46" s="245">
        <f>VLOOKUP($A46,'Country characteristics'!$A:$CQ,89,0)</f>
        <v>0</v>
      </c>
      <c r="W46" s="245">
        <f>VLOOKUP($A46,'Country characteristics'!$A:$CQ,90,0)</f>
        <v>0</v>
      </c>
      <c r="X46" s="245">
        <f>VLOOKUP($A46,'Country characteristics'!$A:$CQ,94,0)</f>
        <v>0</v>
      </c>
      <c r="Y46" s="245">
        <f>VLOOKUP($A46,'Country characteristics'!$A:$CQ,95,0)</f>
        <v>0</v>
      </c>
      <c r="Z46" s="245">
        <f>VLOOKUP($A46,'Country characteristics'!$A:$CR,96,0)</f>
        <v>0</v>
      </c>
    </row>
    <row r="47" spans="1:26">
      <c r="A47" s="37" t="s">
        <v>71</v>
      </c>
      <c r="B47" s="163" t="s">
        <v>72</v>
      </c>
      <c r="C47" s="163" t="s">
        <v>73</v>
      </c>
      <c r="D47" s="170">
        <f>VLOOKUP($A47,'Country characteristics'!$A:$DG,61,0)</f>
        <v>77.5</v>
      </c>
      <c r="E47" s="170">
        <f>VLOOKUP($A47,'Country characteristics'!$A:$DG,62,0)</f>
        <v>90</v>
      </c>
      <c r="F47" s="170">
        <f>VLOOKUP($A47,'Country characteristics'!$A:$DG,63,0)</f>
        <v>45</v>
      </c>
      <c r="G47" s="170">
        <f>VLOOKUP($A47,'Country characteristics'!$A:$DG,64,0)</f>
        <v>18.25</v>
      </c>
      <c r="H47" s="171">
        <f>VLOOKUP($A47,'SS2020'!$A:$AB,25,0)</f>
        <v>77.5</v>
      </c>
      <c r="I47" s="171">
        <f>VLOOKUP($A47,'SS2020'!$A:$AB,26,0)</f>
        <v>100</v>
      </c>
      <c r="J47" s="171">
        <f>VLOOKUP($A47,'SS2020'!$A:$AB,27,0)</f>
        <v>45</v>
      </c>
      <c r="K47" s="171">
        <f>VLOOKUP($A47,'SS2020'!$A:$AC,28,0)</f>
        <v>18.5</v>
      </c>
      <c r="L47" s="172">
        <f t="shared" si="5"/>
        <v>0</v>
      </c>
      <c r="M47" s="172">
        <f t="shared" si="6"/>
        <v>10</v>
      </c>
      <c r="N47" s="172">
        <f t="shared" si="7"/>
        <v>0</v>
      </c>
      <c r="O47" s="172">
        <f t="shared" si="8"/>
        <v>0.25</v>
      </c>
      <c r="P47" s="245" t="str">
        <f>VLOOKUP($A47,'Country characteristics'!$A:$CQ,28,0)</f>
        <v>East Asia &amp; Pacific</v>
      </c>
      <c r="Q47" s="245" t="str">
        <f>VLOOKUP($A47,'Country characteristics'!$A:$CQ,87,0)</f>
        <v>Asia</v>
      </c>
      <c r="R47" s="245">
        <f>VLOOKUP($A47,'Country characteristics'!$A:$CQ,92,0)</f>
        <v>1</v>
      </c>
      <c r="S47" s="245">
        <f>VLOOKUP($A47,'Country characteristics'!$A:$CQ,91,0)</f>
        <v>0</v>
      </c>
      <c r="T47" s="245">
        <f>VLOOKUP($A47,'Country characteristics'!$A:$CQ,88,0)</f>
        <v>0</v>
      </c>
      <c r="U47" s="245">
        <f>VLOOKUP($A47,'Country characteristics'!$A:$CQ,93,0)</f>
        <v>1</v>
      </c>
      <c r="V47" s="245">
        <f>VLOOKUP($A47,'Country characteristics'!$A:$CQ,89,0)</f>
        <v>0</v>
      </c>
      <c r="W47" s="245">
        <f>VLOOKUP($A47,'Country characteristics'!$A:$CQ,90,0)</f>
        <v>0</v>
      </c>
      <c r="X47" s="245">
        <f>VLOOKUP($A47,'Country characteristics'!$A:$CQ,94,0)</f>
        <v>0</v>
      </c>
      <c r="Y47" s="245">
        <f>VLOOKUP($A47,'Country characteristics'!$A:$CQ,95,0)</f>
        <v>0</v>
      </c>
      <c r="Z47" s="245">
        <f>VLOOKUP($A47,'Country characteristics'!$A:$CR,96,0)</f>
        <v>0</v>
      </c>
    </row>
    <row r="48" spans="1:26">
      <c r="A48" s="37" t="s">
        <v>11</v>
      </c>
      <c r="B48" s="163" t="s">
        <v>12</v>
      </c>
      <c r="C48" s="163" t="s">
        <v>13</v>
      </c>
      <c r="D48" s="170">
        <f>VLOOKUP($A48,'Country characteristics'!$A:$DG,61,0)</f>
        <v>83</v>
      </c>
      <c r="E48" s="170">
        <f>VLOOKUP($A48,'Country characteristics'!$A:$DG,62,0)</f>
        <v>90</v>
      </c>
      <c r="F48" s="170">
        <f>VLOOKUP($A48,'Country characteristics'!$A:$DG,63,0)</f>
        <v>85</v>
      </c>
      <c r="G48" s="170">
        <f>VLOOKUP($A48,'Country characteristics'!$A:$DG,64,0)</f>
        <v>17.625</v>
      </c>
      <c r="H48" s="171">
        <f>VLOOKUP($A48,'SS2020'!$A:$AB,25,0)</f>
        <v>80.400000000000006</v>
      </c>
      <c r="I48" s="171">
        <f>VLOOKUP($A48,'SS2020'!$A:$AB,26,0)</f>
        <v>100</v>
      </c>
      <c r="J48" s="171">
        <f>VLOOKUP($A48,'SS2020'!$A:$AB,27,0)</f>
        <v>85</v>
      </c>
      <c r="K48" s="171">
        <f>VLOOKUP($A48,'SS2020'!$A:$AC,28,0)</f>
        <v>27.375</v>
      </c>
      <c r="L48" s="172">
        <f t="shared" si="5"/>
        <v>-2.5999999999999943</v>
      </c>
      <c r="M48" s="172">
        <f t="shared" si="6"/>
        <v>10</v>
      </c>
      <c r="N48" s="172">
        <f t="shared" si="7"/>
        <v>0</v>
      </c>
      <c r="O48" s="172">
        <f t="shared" si="8"/>
        <v>9.75</v>
      </c>
      <c r="P48" s="245" t="str">
        <f>VLOOKUP($A48,'Country characteristics'!$A:$CQ,28,0)</f>
        <v>Latin America &amp; Caribbean</v>
      </c>
      <c r="Q48" s="245" t="str">
        <f>VLOOKUP($A48,'Country characteristics'!$A:$CQ,87,0)</f>
        <v>Latin America and the Caribbean</v>
      </c>
      <c r="R48" s="245">
        <f>VLOOKUP($A48,'Country characteristics'!$A:$CQ,92,0)</f>
        <v>0</v>
      </c>
      <c r="S48" s="245">
        <f>VLOOKUP($A48,'Country characteristics'!$A:$CQ,91,0)</f>
        <v>0</v>
      </c>
      <c r="T48" s="245">
        <f>VLOOKUP($A48,'Country characteristics'!$A:$CQ,88,0)</f>
        <v>0</v>
      </c>
      <c r="U48" s="245">
        <f>VLOOKUP($A48,'Country characteristics'!$A:$CQ,93,0)</f>
        <v>0</v>
      </c>
      <c r="V48" s="245">
        <f>VLOOKUP($A48,'Country characteristics'!$A:$CQ,89,0)</f>
        <v>0</v>
      </c>
      <c r="W48" s="245">
        <f>VLOOKUP($A48,'Country characteristics'!$A:$CQ,90,0)</f>
        <v>0</v>
      </c>
      <c r="X48" s="245">
        <f>VLOOKUP($A48,'Country characteristics'!$A:$CQ,94,0)</f>
        <v>0</v>
      </c>
      <c r="Y48" s="245">
        <f>VLOOKUP($A48,'Country characteristics'!$A:$CQ,95,0)</f>
        <v>1</v>
      </c>
      <c r="Z48" s="245">
        <f>VLOOKUP($A48,'Country characteristics'!$A:$CR,96,0)</f>
        <v>0</v>
      </c>
    </row>
    <row r="49" spans="1:26">
      <c r="A49" s="37" t="s">
        <v>200</v>
      </c>
      <c r="B49" s="163" t="s">
        <v>201</v>
      </c>
      <c r="C49" s="163" t="s">
        <v>202</v>
      </c>
      <c r="D49" s="170">
        <f>VLOOKUP($A49,'Country characteristics'!$A:$DG,61,0)</f>
        <v>53.4</v>
      </c>
      <c r="E49" s="170">
        <f>VLOOKUP($A49,'Country characteristics'!$A:$DG,62,0)</f>
        <v>70</v>
      </c>
      <c r="F49" s="170">
        <f>VLOOKUP($A49,'Country characteristics'!$A:$DG,63,0)</f>
        <v>41.25</v>
      </c>
      <c r="G49" s="170">
        <f>VLOOKUP($A49,'Country characteristics'!$A:$DG,64,0)</f>
        <v>11.25</v>
      </c>
      <c r="H49" s="171">
        <f>VLOOKUP($A49,'SS2020'!$A:$AB,25,0)</f>
        <v>53.4</v>
      </c>
      <c r="I49" s="171">
        <f>VLOOKUP($A49,'SS2020'!$A:$AB,26,0)</f>
        <v>72.5</v>
      </c>
      <c r="J49" s="171">
        <f>VLOOKUP($A49,'SS2020'!$A:$AB,27,0)</f>
        <v>41.25</v>
      </c>
      <c r="K49" s="171">
        <f>VLOOKUP($A49,'SS2020'!$A:$AC,28,0)</f>
        <v>9</v>
      </c>
      <c r="L49" s="172">
        <f t="shared" si="5"/>
        <v>0</v>
      </c>
      <c r="M49" s="172">
        <f t="shared" si="6"/>
        <v>2.5</v>
      </c>
      <c r="N49" s="172">
        <f t="shared" si="7"/>
        <v>0</v>
      </c>
      <c r="O49" s="172">
        <f t="shared" si="8"/>
        <v>-2.25</v>
      </c>
      <c r="P49" s="245" t="str">
        <f>VLOOKUP($A49,'Country characteristics'!$A:$CQ,28,0)</f>
        <v>Europe &amp; Central Asia</v>
      </c>
      <c r="Q49" s="245" t="str">
        <f>VLOOKUP($A49,'Country characteristics'!$A:$CQ,87,0)</f>
        <v>Europe</v>
      </c>
      <c r="R49" s="245">
        <f>VLOOKUP($A49,'Country characteristics'!$A:$CQ,92,0)</f>
        <v>1</v>
      </c>
      <c r="S49" s="245">
        <f>VLOOKUP($A49,'Country characteristics'!$A:$CQ,91,0)</f>
        <v>1</v>
      </c>
      <c r="T49" s="245">
        <f>VLOOKUP($A49,'Country characteristics'!$A:$CQ,88,0)</f>
        <v>0</v>
      </c>
      <c r="U49" s="245">
        <f>VLOOKUP($A49,'Country characteristics'!$A:$CQ,93,0)</f>
        <v>0</v>
      </c>
      <c r="V49" s="245">
        <f>VLOOKUP($A49,'Country characteristics'!$A:$CQ,89,0)</f>
        <v>0</v>
      </c>
      <c r="W49" s="245">
        <f>VLOOKUP($A49,'Country characteristics'!$A:$CQ,90,0)</f>
        <v>0</v>
      </c>
      <c r="X49" s="245">
        <f>VLOOKUP($A49,'Country characteristics'!$A:$CQ,94,0)</f>
        <v>0</v>
      </c>
      <c r="Y49" s="245">
        <f>VLOOKUP($A49,'Country characteristics'!$A:$CQ,95,0)</f>
        <v>0</v>
      </c>
      <c r="Z49" s="245">
        <f>VLOOKUP($A49,'Country characteristics'!$A:$CR,96,0)</f>
        <v>0</v>
      </c>
    </row>
    <row r="50" spans="1:26">
      <c r="A50" s="37" t="s">
        <v>269</v>
      </c>
      <c r="B50" s="163" t="s">
        <v>270</v>
      </c>
      <c r="C50" s="163" t="s">
        <v>271</v>
      </c>
      <c r="D50" s="170">
        <f>VLOOKUP($A50,'Country characteristics'!$A:$DG,61,0)</f>
        <v>70.599999999999994</v>
      </c>
      <c r="E50" s="170">
        <f>VLOOKUP($A50,'Country characteristics'!$A:$DG,62,0)</f>
        <v>70</v>
      </c>
      <c r="F50" s="170">
        <f>VLOOKUP($A50,'Country characteristics'!$A:$DG,63,0)</f>
        <v>47.5</v>
      </c>
      <c r="G50" s="170">
        <f>VLOOKUP($A50,'Country characteristics'!$A:$DG,64,0)</f>
        <v>16.5</v>
      </c>
      <c r="H50" s="171">
        <f>VLOOKUP($A50,'SS2020'!$A:$AB,25,0)</f>
        <v>68.400000000000006</v>
      </c>
      <c r="I50" s="171">
        <f>VLOOKUP($A50,'SS2020'!$A:$AB,26,0)</f>
        <v>72.5</v>
      </c>
      <c r="J50" s="171">
        <f>VLOOKUP($A50,'SS2020'!$A:$AB,27,0)</f>
        <v>47.5</v>
      </c>
      <c r="K50" s="171">
        <f>VLOOKUP($A50,'SS2020'!$A:$AC,28,0)</f>
        <v>13.25</v>
      </c>
      <c r="L50" s="172">
        <f t="shared" si="5"/>
        <v>-2.1999999999999886</v>
      </c>
      <c r="M50" s="172">
        <f t="shared" si="6"/>
        <v>2.5</v>
      </c>
      <c r="N50" s="172">
        <f t="shared" si="7"/>
        <v>0</v>
      </c>
      <c r="O50" s="172">
        <f t="shared" si="8"/>
        <v>-3.25</v>
      </c>
      <c r="P50" s="245" t="str">
        <f>VLOOKUP($A50,'Country characteristics'!$A:$CQ,28,0)</f>
        <v>Europe &amp; Central Asia</v>
      </c>
      <c r="Q50" s="245" t="str">
        <f>VLOOKUP($A50,'Country characteristics'!$A:$CQ,87,0)</f>
        <v>Europe</v>
      </c>
      <c r="R50" s="245">
        <f>VLOOKUP($A50,'Country characteristics'!$A:$CQ,92,0)</f>
        <v>1</v>
      </c>
      <c r="S50" s="245">
        <f>VLOOKUP($A50,'Country characteristics'!$A:$CQ,91,0)</f>
        <v>1</v>
      </c>
      <c r="T50" s="245">
        <f>VLOOKUP($A50,'Country characteristics'!$A:$CQ,88,0)</f>
        <v>0</v>
      </c>
      <c r="U50" s="245">
        <f>VLOOKUP($A50,'Country characteristics'!$A:$CQ,93,0)</f>
        <v>0</v>
      </c>
      <c r="V50" s="245">
        <f>VLOOKUP($A50,'Country characteristics'!$A:$CQ,89,0)</f>
        <v>0</v>
      </c>
      <c r="W50" s="245">
        <f>VLOOKUP($A50,'Country characteristics'!$A:$CQ,90,0)</f>
        <v>0</v>
      </c>
      <c r="X50" s="245">
        <f>VLOOKUP($A50,'Country characteristics'!$A:$CQ,94,0)</f>
        <v>0</v>
      </c>
      <c r="Y50" s="245">
        <f>VLOOKUP($A50,'Country characteristics'!$A:$CQ,95,0)</f>
        <v>0</v>
      </c>
      <c r="Z50" s="245">
        <f>VLOOKUP($A50,'Country characteristics'!$A:$CR,96,0)</f>
        <v>0</v>
      </c>
    </row>
    <row r="51" spans="1:26">
      <c r="A51" s="37" t="s">
        <v>215</v>
      </c>
      <c r="B51" s="163" t="s">
        <v>216</v>
      </c>
      <c r="C51" s="163" t="s">
        <v>217</v>
      </c>
      <c r="D51" s="170">
        <f>VLOOKUP($A51,'Country characteristics'!$A:$DG,61,0)</f>
        <v>67.400000000000006</v>
      </c>
      <c r="E51" s="170">
        <f>VLOOKUP($A51,'Country characteristics'!$A:$DG,62,0)</f>
        <v>100</v>
      </c>
      <c r="F51" s="170">
        <f>VLOOKUP($A51,'Country characteristics'!$A:$DG,63,0)</f>
        <v>78.75</v>
      </c>
      <c r="G51" s="170">
        <f>VLOOKUP($A51,'Country characteristics'!$A:$DG,64,0)</f>
        <v>38.125</v>
      </c>
      <c r="H51" s="171">
        <f>VLOOKUP($A51,'SS2020'!$A:$AB,25,0)</f>
        <v>69.400000000000006</v>
      </c>
      <c r="I51" s="171">
        <f>VLOOKUP($A51,'SS2020'!$A:$AB,26,0)</f>
        <v>100</v>
      </c>
      <c r="J51" s="171">
        <f>VLOOKUP($A51,'SS2020'!$A:$AB,27,0)</f>
        <v>78.75</v>
      </c>
      <c r="K51" s="171">
        <f>VLOOKUP($A51,'SS2020'!$A:$AC,28,0)</f>
        <v>37.625</v>
      </c>
      <c r="L51" s="172">
        <f t="shared" si="5"/>
        <v>2</v>
      </c>
      <c r="M51" s="172">
        <f t="shared" si="6"/>
        <v>0</v>
      </c>
      <c r="N51" s="172">
        <f t="shared" si="7"/>
        <v>0</v>
      </c>
      <c r="O51" s="172">
        <f t="shared" si="8"/>
        <v>-0.5</v>
      </c>
      <c r="P51" s="245" t="str">
        <f>VLOOKUP($A51,'Country characteristics'!$A:$CQ,28,0)</f>
        <v>Latin America &amp; Caribbean</v>
      </c>
      <c r="Q51" s="245" t="str">
        <f>VLOOKUP($A51,'Country characteristics'!$A:$CQ,87,0)</f>
        <v>Latin America and the Caribbean</v>
      </c>
      <c r="R51" s="245">
        <f>VLOOKUP($A51,'Country characteristics'!$A:$CQ,92,0)</f>
        <v>0</v>
      </c>
      <c r="S51" s="245">
        <f>VLOOKUP($A51,'Country characteristics'!$A:$CQ,91,0)</f>
        <v>0</v>
      </c>
      <c r="T51" s="245">
        <f>VLOOKUP($A51,'Country characteristics'!$A:$CQ,88,0)</f>
        <v>0</v>
      </c>
      <c r="U51" s="245">
        <f>VLOOKUP($A51,'Country characteristics'!$A:$CQ,93,0)</f>
        <v>0</v>
      </c>
      <c r="V51" s="245">
        <f>VLOOKUP($A51,'Country characteristics'!$A:$CQ,89,0)</f>
        <v>1</v>
      </c>
      <c r="W51" s="245">
        <f>VLOOKUP($A51,'Country characteristics'!$A:$CQ,90,0)</f>
        <v>1</v>
      </c>
      <c r="X51" s="245">
        <f>VLOOKUP($A51,'Country characteristics'!$A:$CQ,94,0)</f>
        <v>1</v>
      </c>
      <c r="Y51" s="245">
        <f>VLOOKUP($A51,'Country characteristics'!$A:$CQ,95,0)</f>
        <v>1</v>
      </c>
      <c r="Z51" s="245">
        <f>VLOOKUP($A51,'Country characteristics'!$A:$CR,96,0)</f>
        <v>0</v>
      </c>
    </row>
    <row r="52" spans="1:26">
      <c r="A52" s="37" t="s">
        <v>338</v>
      </c>
      <c r="B52" s="163" t="s">
        <v>339</v>
      </c>
      <c r="C52" s="163" t="s">
        <v>340</v>
      </c>
      <c r="D52" s="170">
        <f>VLOOKUP($A52,'Country characteristics'!$A:$DG,61,0)</f>
        <v>82.1</v>
      </c>
      <c r="E52" s="170">
        <f>VLOOKUP($A52,'Country characteristics'!$A:$DG,62,0)</f>
        <v>90</v>
      </c>
      <c r="F52" s="170">
        <f>VLOOKUP($A52,'Country characteristics'!$A:$DG,63,0)</f>
        <v>82.5</v>
      </c>
      <c r="G52" s="170">
        <f>VLOOKUP($A52,'Country characteristics'!$A:$DG,64,0)</f>
        <v>37</v>
      </c>
      <c r="H52" s="171">
        <f>VLOOKUP($A52,'SS2020'!$A:$AB,25,0)</f>
        <v>82.1</v>
      </c>
      <c r="I52" s="171">
        <f>VLOOKUP($A52,'SS2020'!$A:$AB,26,0)</f>
        <v>90</v>
      </c>
      <c r="J52" s="171">
        <f>VLOOKUP($A52,'SS2020'!$A:$AB,27,0)</f>
        <v>82.5</v>
      </c>
      <c r="K52" s="171">
        <f>VLOOKUP($A52,'SS2020'!$A:$AC,28,0)</f>
        <v>30.75</v>
      </c>
      <c r="L52" s="172">
        <f t="shared" si="5"/>
        <v>0</v>
      </c>
      <c r="M52" s="172">
        <f t="shared" si="6"/>
        <v>0</v>
      </c>
      <c r="N52" s="172">
        <f t="shared" si="7"/>
        <v>0</v>
      </c>
      <c r="O52" s="172">
        <f t="shared" si="8"/>
        <v>-6.25</v>
      </c>
      <c r="P52" s="245" t="str">
        <f>VLOOKUP($A52,'Country characteristics'!$A:$CQ,28,0)</f>
        <v>Latin America &amp; Caribbean</v>
      </c>
      <c r="Q52" s="245" t="str">
        <f>VLOOKUP($A52,'Country characteristics'!$A:$CQ,87,0)</f>
        <v>Latin America and the Caribbean</v>
      </c>
      <c r="R52" s="245">
        <f>VLOOKUP($A52,'Country characteristics'!$A:$CQ,92,0)</f>
        <v>0</v>
      </c>
      <c r="S52" s="245">
        <f>VLOOKUP($A52,'Country characteristics'!$A:$CQ,91,0)</f>
        <v>0</v>
      </c>
      <c r="T52" s="245">
        <f>VLOOKUP($A52,'Country characteristics'!$A:$CQ,88,0)</f>
        <v>0</v>
      </c>
      <c r="U52" s="245">
        <f>VLOOKUP($A52,'Country characteristics'!$A:$CQ,93,0)</f>
        <v>0</v>
      </c>
      <c r="V52" s="245">
        <f>VLOOKUP($A52,'Country characteristics'!$A:$CQ,89,0)</f>
        <v>0</v>
      </c>
      <c r="W52" s="245">
        <f>VLOOKUP($A52,'Country characteristics'!$A:$CQ,90,0)</f>
        <v>0</v>
      </c>
      <c r="X52" s="245">
        <f>VLOOKUP($A52,'Country characteristics'!$A:$CQ,94,0)</f>
        <v>0</v>
      </c>
      <c r="Y52" s="245">
        <f>VLOOKUP($A52,'Country characteristics'!$A:$CQ,95,0)</f>
        <v>1</v>
      </c>
      <c r="Z52" s="245">
        <f>VLOOKUP($A52,'Country characteristics'!$A:$CR,96,0)</f>
        <v>0</v>
      </c>
    </row>
    <row r="53" spans="1:26">
      <c r="A53" s="37" t="s">
        <v>128</v>
      </c>
      <c r="B53" s="163" t="s">
        <v>129</v>
      </c>
      <c r="C53" s="163" t="s">
        <v>130</v>
      </c>
      <c r="D53" s="170">
        <f>VLOOKUP($A53,'Country characteristics'!$A:$DG,61,0)</f>
        <v>78.400000000000006</v>
      </c>
      <c r="E53" s="170">
        <f>VLOOKUP($A53,'Country characteristics'!$A:$DG,62,0)</f>
        <v>100</v>
      </c>
      <c r="F53" s="170">
        <f>VLOOKUP($A53,'Country characteristics'!$A:$DG,63,0)</f>
        <v>77.5</v>
      </c>
      <c r="G53" s="170">
        <f>VLOOKUP($A53,'Country characteristics'!$A:$DG,64,0)</f>
        <v>26</v>
      </c>
      <c r="H53" s="171">
        <f>VLOOKUP($A53,'SS2020'!$A:$AB,25,0)</f>
        <v>78.400000000000006</v>
      </c>
      <c r="I53" s="171">
        <f>VLOOKUP($A53,'SS2020'!$A:$AB,26,0)</f>
        <v>100</v>
      </c>
      <c r="J53" s="171">
        <f>VLOOKUP($A53,'SS2020'!$A:$AB,27,0)</f>
        <v>77.5</v>
      </c>
      <c r="K53" s="171">
        <f>VLOOKUP($A53,'SS2020'!$A:$AC,28,0)</f>
        <v>24.375</v>
      </c>
      <c r="L53" s="172">
        <f t="shared" si="5"/>
        <v>0</v>
      </c>
      <c r="M53" s="172">
        <f t="shared" si="6"/>
        <v>0</v>
      </c>
      <c r="N53" s="172">
        <f t="shared" si="7"/>
        <v>0</v>
      </c>
      <c r="O53" s="172">
        <f t="shared" si="8"/>
        <v>-1.625</v>
      </c>
      <c r="P53" s="245" t="str">
        <f>VLOOKUP($A53,'Country characteristics'!$A:$CQ,28,0)</f>
        <v>North America</v>
      </c>
      <c r="Q53" s="245" t="str">
        <f>VLOOKUP($A53,'Country characteristics'!$A:$CQ,87,0)</f>
        <v>North America</v>
      </c>
      <c r="R53" s="245">
        <f>VLOOKUP($A53,'Country characteristics'!$A:$CQ,92,0)</f>
        <v>0</v>
      </c>
      <c r="S53" s="245">
        <f>VLOOKUP($A53,'Country characteristics'!$A:$CQ,91,0)</f>
        <v>0</v>
      </c>
      <c r="T53" s="245">
        <f>VLOOKUP($A53,'Country characteristics'!$A:$CQ,88,0)</f>
        <v>0</v>
      </c>
      <c r="U53" s="245">
        <f>VLOOKUP($A53,'Country characteristics'!$A:$CQ,93,0)</f>
        <v>0</v>
      </c>
      <c r="V53" s="245">
        <f>VLOOKUP($A53,'Country characteristics'!$A:$CQ,89,0)</f>
        <v>0</v>
      </c>
      <c r="W53" s="245">
        <f>VLOOKUP($A53,'Country characteristics'!$A:$CQ,90,0)</f>
        <v>0</v>
      </c>
      <c r="X53" s="245">
        <f>VLOOKUP($A53,'Country characteristics'!$A:$CQ,94,0)</f>
        <v>0</v>
      </c>
      <c r="Y53" s="245">
        <f>VLOOKUP($A53,'Country characteristics'!$A:$CQ,95,0)</f>
        <v>1</v>
      </c>
      <c r="Z53" s="245">
        <f>VLOOKUP($A53,'Country characteristics'!$A:$CR,96,0)</f>
        <v>0</v>
      </c>
    </row>
    <row r="54" spans="1:26">
      <c r="A54" s="37" t="s">
        <v>326</v>
      </c>
      <c r="B54" s="163" t="s">
        <v>327</v>
      </c>
      <c r="C54" s="163" t="s">
        <v>328</v>
      </c>
      <c r="D54" s="170">
        <f>VLOOKUP($A54,'Country characteristics'!$A:$DG,61,0)</f>
        <v>78</v>
      </c>
      <c r="E54" s="170">
        <f>VLOOKUP($A54,'Country characteristics'!$A:$DG,62,0)</f>
        <v>100</v>
      </c>
      <c r="F54" s="170">
        <f>VLOOKUP($A54,'Country characteristics'!$A:$DG,63,0)</f>
        <v>92.5</v>
      </c>
      <c r="G54" s="170">
        <f>VLOOKUP($A54,'Country characteristics'!$A:$DG,64,0)</f>
        <v>81.625</v>
      </c>
      <c r="H54" s="171">
        <f>VLOOKUP($A54,'SS2020'!$A:$AB,25,0)</f>
        <v>76.8</v>
      </c>
      <c r="I54" s="171">
        <f>VLOOKUP($A54,'SS2020'!$A:$AB,26,0)</f>
        <v>100</v>
      </c>
      <c r="J54" s="171">
        <f>VLOOKUP($A54,'SS2020'!$A:$AB,27,0)</f>
        <v>92.5</v>
      </c>
      <c r="K54" s="171">
        <f>VLOOKUP($A54,'SS2020'!$A:$AC,28,0)</f>
        <v>21.75</v>
      </c>
      <c r="L54" s="172">
        <f t="shared" si="5"/>
        <v>-1.2000000000000028</v>
      </c>
      <c r="M54" s="172">
        <f t="shared" si="6"/>
        <v>0</v>
      </c>
      <c r="N54" s="172">
        <f t="shared" si="7"/>
        <v>0</v>
      </c>
      <c r="O54" s="172">
        <f t="shared" si="8"/>
        <v>-59.875</v>
      </c>
      <c r="P54" s="245" t="str">
        <f>VLOOKUP($A54,'Country characteristics'!$A:$CQ,28,0)</f>
        <v>East Asia &amp; Pacific</v>
      </c>
      <c r="Q54" s="245" t="str">
        <f>VLOOKUP($A54,'Country characteristics'!$A:$CQ,87,0)</f>
        <v>Oceania</v>
      </c>
      <c r="R54" s="245">
        <f>VLOOKUP($A54,'Country characteristics'!$A:$CQ,92,0)</f>
        <v>0</v>
      </c>
      <c r="S54" s="245">
        <f>VLOOKUP($A54,'Country characteristics'!$A:$CQ,91,0)</f>
        <v>0</v>
      </c>
      <c r="T54" s="245">
        <f>VLOOKUP($A54,'Country characteristics'!$A:$CQ,88,0)</f>
        <v>0</v>
      </c>
      <c r="U54" s="245">
        <f>VLOOKUP($A54,'Country characteristics'!$A:$CQ,93,0)</f>
        <v>0</v>
      </c>
      <c r="V54" s="245">
        <f>VLOOKUP($A54,'Country characteristics'!$A:$CQ,89,0)</f>
        <v>0</v>
      </c>
      <c r="W54" s="245">
        <f>VLOOKUP($A54,'Country characteristics'!$A:$CQ,90,0)</f>
        <v>0</v>
      </c>
      <c r="X54" s="245">
        <f>VLOOKUP($A54,'Country characteristics'!$A:$CQ,94,0)</f>
        <v>0</v>
      </c>
      <c r="Y54" s="245">
        <f>VLOOKUP($A54,'Country characteristics'!$A:$CQ,95,0)</f>
        <v>0</v>
      </c>
      <c r="Z54" s="245">
        <f>VLOOKUP($A54,'Country characteristics'!$A:$CR,96,0)</f>
        <v>0</v>
      </c>
    </row>
    <row r="55" spans="1:26">
      <c r="A55" s="37" t="s">
        <v>38</v>
      </c>
      <c r="B55" s="163" t="s">
        <v>39</v>
      </c>
      <c r="C55" s="163" t="s">
        <v>40</v>
      </c>
      <c r="D55" s="170">
        <f>VLOOKUP($A55,'Country characteristics'!$A:$DG,61,0)</f>
        <v>79.400000000000006</v>
      </c>
      <c r="E55" s="170">
        <f>VLOOKUP($A55,'Country characteristics'!$A:$DG,62,0)</f>
        <v>100</v>
      </c>
      <c r="F55" s="170">
        <f>VLOOKUP($A55,'Country characteristics'!$A:$DG,63,0)</f>
        <v>92.5</v>
      </c>
      <c r="G55" s="170">
        <f>VLOOKUP($A55,'Country characteristics'!$A:$DG,64,0)</f>
        <v>56.25</v>
      </c>
      <c r="H55" s="171">
        <f>VLOOKUP($A55,'SS2020'!$A:$AB,25,0)</f>
        <v>84.4</v>
      </c>
      <c r="I55" s="171">
        <f>VLOOKUP($A55,'SS2020'!$A:$AB,26,0)</f>
        <v>95</v>
      </c>
      <c r="J55" s="171">
        <f>VLOOKUP($A55,'SS2020'!$A:$AB,27,0)</f>
        <v>92.5</v>
      </c>
      <c r="K55" s="171">
        <f>VLOOKUP($A55,'SS2020'!$A:$AC,28,0)</f>
        <v>26.625</v>
      </c>
      <c r="L55" s="172">
        <f t="shared" si="5"/>
        <v>5</v>
      </c>
      <c r="M55" s="172">
        <f t="shared" si="6"/>
        <v>-5</v>
      </c>
      <c r="N55" s="172">
        <f t="shared" si="7"/>
        <v>0</v>
      </c>
      <c r="O55" s="172">
        <f t="shared" si="8"/>
        <v>-29.625</v>
      </c>
      <c r="P55" s="245" t="str">
        <f>VLOOKUP($A55,'Country characteristics'!$A:$CQ,28,0)</f>
        <v>Middle East &amp; North Africa</v>
      </c>
      <c r="Q55" s="245" t="str">
        <f>VLOOKUP($A55,'Country characteristics'!$A:$CQ,87,0)</f>
        <v>Asia</v>
      </c>
      <c r="R55" s="245">
        <f>VLOOKUP($A55,'Country characteristics'!$A:$CQ,92,0)</f>
        <v>0</v>
      </c>
      <c r="S55" s="245">
        <f>VLOOKUP($A55,'Country characteristics'!$A:$CQ,91,0)</f>
        <v>0</v>
      </c>
      <c r="T55" s="245">
        <f>VLOOKUP($A55,'Country characteristics'!$A:$CQ,88,0)</f>
        <v>0</v>
      </c>
      <c r="U55" s="245">
        <f>VLOOKUP($A55,'Country characteristics'!$A:$CQ,93,0)</f>
        <v>0</v>
      </c>
      <c r="V55" s="245">
        <f>VLOOKUP($A55,'Country characteristics'!$A:$CQ,89,0)</f>
        <v>0</v>
      </c>
      <c r="W55" s="245">
        <f>VLOOKUP($A55,'Country characteristics'!$A:$CQ,90,0)</f>
        <v>0</v>
      </c>
      <c r="X55" s="245">
        <f>VLOOKUP($A55,'Country characteristics'!$A:$CQ,94,0)</f>
        <v>0</v>
      </c>
      <c r="Y55" s="245">
        <f>VLOOKUP($A55,'Country characteristics'!$A:$CQ,95,0)</f>
        <v>0</v>
      </c>
      <c r="Z55" s="245">
        <f>VLOOKUP($A55,'Country characteristics'!$A:$CR,96,0)</f>
        <v>0</v>
      </c>
    </row>
    <row r="56" spans="1:26">
      <c r="A56" s="37" t="s">
        <v>35</v>
      </c>
      <c r="B56" s="163" t="s">
        <v>36</v>
      </c>
      <c r="C56" s="163" t="s">
        <v>37</v>
      </c>
      <c r="D56" s="170">
        <f>VLOOKUP($A56,'Country characteristics'!$A:$DG,61,0)</f>
        <v>63</v>
      </c>
      <c r="E56" s="170">
        <f>VLOOKUP($A56,'Country characteristics'!$A:$DG,62,0)</f>
        <v>90</v>
      </c>
      <c r="F56" s="170">
        <f>VLOOKUP($A56,'Country characteristics'!$A:$DG,63,0)</f>
        <v>91.666669999999996</v>
      </c>
      <c r="G56" s="170">
        <f>VLOOKUP($A56,'Country characteristics'!$A:$DG,64,0)</f>
        <v>14.5</v>
      </c>
      <c r="H56" s="171">
        <f>VLOOKUP($A56,'SS2020'!$A:$AB,25,0)</f>
        <v>63</v>
      </c>
      <c r="I56" s="171">
        <f>VLOOKUP($A56,'SS2020'!$A:$AB,26,0)</f>
        <v>100</v>
      </c>
      <c r="J56" s="171">
        <f>VLOOKUP($A56,'SS2020'!$A:$AB,27,0)</f>
        <v>91.666666666666671</v>
      </c>
      <c r="K56" s="171">
        <f>VLOOKUP($A56,'SS2020'!$A:$AC,28,0)</f>
        <v>15.25</v>
      </c>
      <c r="L56" s="172">
        <f t="shared" si="5"/>
        <v>0</v>
      </c>
      <c r="M56" s="172">
        <f t="shared" si="6"/>
        <v>10</v>
      </c>
      <c r="N56" s="172">
        <f t="shared" si="7"/>
        <v>-3.3333333249174757E-6</v>
      </c>
      <c r="O56" s="172">
        <f t="shared" si="8"/>
        <v>0.75</v>
      </c>
      <c r="P56" s="245" t="str">
        <f>VLOOKUP($A56,'Country characteristics'!$A:$CQ,28,0)</f>
        <v>Latin America &amp; Caribbean</v>
      </c>
      <c r="Q56" s="245" t="str">
        <f>VLOOKUP($A56,'Country characteristics'!$A:$CQ,87,0)</f>
        <v>Latin America and the Caribbean</v>
      </c>
      <c r="R56" s="245">
        <f>VLOOKUP($A56,'Country characteristics'!$A:$CQ,92,0)</f>
        <v>0</v>
      </c>
      <c r="S56" s="245">
        <f>VLOOKUP($A56,'Country characteristics'!$A:$CQ,91,0)</f>
        <v>0</v>
      </c>
      <c r="T56" s="245">
        <f>VLOOKUP($A56,'Country characteristics'!$A:$CQ,88,0)</f>
        <v>0</v>
      </c>
      <c r="U56" s="245">
        <f>VLOOKUP($A56,'Country characteristics'!$A:$CQ,93,0)</f>
        <v>0</v>
      </c>
      <c r="V56" s="245">
        <f>VLOOKUP($A56,'Country characteristics'!$A:$CQ,89,0)</f>
        <v>0</v>
      </c>
      <c r="W56" s="245">
        <f>VLOOKUP($A56,'Country characteristics'!$A:$CQ,90,0)</f>
        <v>0</v>
      </c>
      <c r="X56" s="245">
        <f>VLOOKUP($A56,'Country characteristics'!$A:$CQ,94,0)</f>
        <v>0</v>
      </c>
      <c r="Y56" s="245">
        <f>VLOOKUP($A56,'Country characteristics'!$A:$CQ,95,0)</f>
        <v>0</v>
      </c>
      <c r="Z56" s="245">
        <f>VLOOKUP($A56,'Country characteristics'!$A:$CR,96,0)</f>
        <v>0</v>
      </c>
    </row>
    <row r="57" spans="1:26">
      <c r="A57" s="37" t="s">
        <v>275</v>
      </c>
      <c r="B57" s="163" t="s">
        <v>276</v>
      </c>
      <c r="C57" s="163" t="s">
        <v>277</v>
      </c>
      <c r="D57" s="170">
        <f>VLOOKUP($A57,'Country characteristics'!$A:$DG,61,0)</f>
        <v>68</v>
      </c>
      <c r="E57" s="170">
        <f>VLOOKUP($A57,'Country characteristics'!$A:$DG,62,0)</f>
        <v>100</v>
      </c>
      <c r="F57" s="170">
        <f>VLOOKUP($A57,'Country characteristics'!$A:$DG,63,0)</f>
        <v>71.666669999999996</v>
      </c>
      <c r="G57" s="170">
        <f>VLOOKUP($A57,'Country characteristics'!$A:$DG,64,0)</f>
        <v>47.875</v>
      </c>
      <c r="H57" s="171">
        <f>VLOOKUP($A57,'SS2020'!$A:$AB,25,0)</f>
        <v>70</v>
      </c>
      <c r="I57" s="171">
        <f>VLOOKUP($A57,'SS2020'!$A:$AB,26,0)</f>
        <v>100</v>
      </c>
      <c r="J57" s="171">
        <f>VLOOKUP($A57,'SS2020'!$A:$AB,27,0)</f>
        <v>71.666666666666671</v>
      </c>
      <c r="K57" s="171">
        <f>VLOOKUP($A57,'SS2020'!$A:$AC,28,0)</f>
        <v>49.44</v>
      </c>
      <c r="L57" s="172">
        <f t="shared" si="5"/>
        <v>2</v>
      </c>
      <c r="M57" s="172">
        <f t="shared" si="6"/>
        <v>0</v>
      </c>
      <c r="N57" s="172">
        <f t="shared" si="7"/>
        <v>-3.3333333249174757E-6</v>
      </c>
      <c r="O57" s="172">
        <f t="shared" si="8"/>
        <v>1.5649999999999977</v>
      </c>
      <c r="P57" s="245" t="str">
        <f>VLOOKUP($A57,'Country characteristics'!$A:$CQ,28,0)</f>
        <v>Latin America &amp; Caribbean</v>
      </c>
      <c r="Q57" s="245" t="str">
        <f>VLOOKUP($A57,'Country characteristics'!$A:$CQ,87,0)</f>
        <v>Latin America and the Caribbean</v>
      </c>
      <c r="R57" s="245">
        <f>VLOOKUP($A57,'Country characteristics'!$A:$CQ,92,0)</f>
        <v>0</v>
      </c>
      <c r="S57" s="245">
        <f>VLOOKUP($A57,'Country characteristics'!$A:$CQ,91,0)</f>
        <v>0</v>
      </c>
      <c r="T57" s="245">
        <f>VLOOKUP($A57,'Country characteristics'!$A:$CQ,88,0)</f>
        <v>0</v>
      </c>
      <c r="U57" s="245">
        <f>VLOOKUP($A57,'Country characteristics'!$A:$CQ,93,0)</f>
        <v>0</v>
      </c>
      <c r="V57" s="245">
        <f>VLOOKUP($A57,'Country characteristics'!$A:$CQ,89,0)</f>
        <v>0</v>
      </c>
      <c r="W57" s="245">
        <f>VLOOKUP($A57,'Country characteristics'!$A:$CQ,90,0)</f>
        <v>0</v>
      </c>
      <c r="X57" s="245">
        <f>VLOOKUP($A57,'Country characteristics'!$A:$CQ,94,0)</f>
        <v>0</v>
      </c>
      <c r="Y57" s="245">
        <f>VLOOKUP($A57,'Country characteristics'!$A:$CQ,95,0)</f>
        <v>1</v>
      </c>
      <c r="Z57" s="245">
        <f>VLOOKUP($A57,'Country characteristics'!$A:$CR,96,0)</f>
        <v>0</v>
      </c>
    </row>
    <row r="58" spans="1:26">
      <c r="A58" s="37" t="s">
        <v>407</v>
      </c>
      <c r="B58" s="163" t="s">
        <v>408</v>
      </c>
      <c r="C58" s="163" t="s">
        <v>409</v>
      </c>
      <c r="D58" s="170">
        <f>VLOOKUP($A58,'Country characteristics'!$A:$DG,61,0)</f>
        <v>77.5</v>
      </c>
      <c r="E58" s="170">
        <f>VLOOKUP($A58,'Country characteristics'!$A:$DG,62,0)</f>
        <v>100</v>
      </c>
      <c r="F58" s="170">
        <f>VLOOKUP($A58,'Country characteristics'!$A:$DG,63,0)</f>
        <v>77.916669999999996</v>
      </c>
      <c r="G58" s="170">
        <f>VLOOKUP($A58,'Country characteristics'!$A:$DG,64,0)</f>
        <v>34.125</v>
      </c>
      <c r="H58" s="171">
        <f>VLOOKUP($A58,'SS2020'!$A:$AB,25,0)</f>
        <v>76.3</v>
      </c>
      <c r="I58" s="171">
        <f>VLOOKUP($A58,'SS2020'!$A:$AB,26,0)</f>
        <v>100</v>
      </c>
      <c r="J58" s="171">
        <f>VLOOKUP($A58,'SS2020'!$A:$AB,27,0)</f>
        <v>77.916666666666671</v>
      </c>
      <c r="K58" s="171">
        <f>VLOOKUP($A58,'SS2020'!$A:$AC,28,0)</f>
        <v>14.25</v>
      </c>
      <c r="L58" s="172">
        <f t="shared" si="5"/>
        <v>-1.2000000000000028</v>
      </c>
      <c r="M58" s="172">
        <f t="shared" si="6"/>
        <v>0</v>
      </c>
      <c r="N58" s="172">
        <f t="shared" si="7"/>
        <v>-3.3333333249174757E-6</v>
      </c>
      <c r="O58" s="172">
        <f t="shared" si="8"/>
        <v>-19.875</v>
      </c>
      <c r="P58" s="245" t="str">
        <f>VLOOKUP($A58,'Country characteristics'!$A:$CQ,28,0)</f>
        <v>East Asia &amp; Pacific</v>
      </c>
      <c r="Q58" s="245" t="str">
        <f>VLOOKUP($A58,'Country characteristics'!$A:$CQ,87,0)</f>
        <v>Oceania</v>
      </c>
      <c r="R58" s="245">
        <f>VLOOKUP($A58,'Country characteristics'!$A:$CQ,92,0)</f>
        <v>0</v>
      </c>
      <c r="S58" s="245">
        <f>VLOOKUP($A58,'Country characteristics'!$A:$CQ,91,0)</f>
        <v>0</v>
      </c>
      <c r="T58" s="245">
        <f>VLOOKUP($A58,'Country characteristics'!$A:$CQ,88,0)</f>
        <v>0</v>
      </c>
      <c r="U58" s="245">
        <f>VLOOKUP($A58,'Country characteristics'!$A:$CQ,93,0)</f>
        <v>0</v>
      </c>
      <c r="V58" s="245">
        <f>VLOOKUP($A58,'Country characteristics'!$A:$CQ,89,0)</f>
        <v>0</v>
      </c>
      <c r="W58" s="245">
        <f>VLOOKUP($A58,'Country characteristics'!$A:$CQ,90,0)</f>
        <v>0</v>
      </c>
      <c r="X58" s="245">
        <f>VLOOKUP($A58,'Country characteristics'!$A:$CQ,94,0)</f>
        <v>0</v>
      </c>
      <c r="Y58" s="245">
        <f>VLOOKUP($A58,'Country characteristics'!$A:$CQ,95,0)</f>
        <v>0</v>
      </c>
      <c r="Z58" s="245">
        <f>VLOOKUP($A58,'Country characteristics'!$A:$CR,96,0)</f>
        <v>1</v>
      </c>
    </row>
    <row r="59" spans="1:26">
      <c r="A59" s="37" t="s">
        <v>257</v>
      </c>
      <c r="B59" s="163" t="s">
        <v>258</v>
      </c>
      <c r="C59" s="163" t="s">
        <v>259</v>
      </c>
      <c r="D59" s="170">
        <f>VLOOKUP($A59,'Country characteristics'!$A:$DG,61,0)</f>
        <v>64.900000000000006</v>
      </c>
      <c r="E59" s="170">
        <f>VLOOKUP($A59,'Country characteristics'!$A:$DG,62,0)</f>
        <v>100</v>
      </c>
      <c r="F59" s="170">
        <f>VLOOKUP($A59,'Country characteristics'!$A:$DG,63,0)</f>
        <v>72.916669999999996</v>
      </c>
      <c r="G59" s="170">
        <f>VLOOKUP($A59,'Country characteristics'!$A:$DG,64,0)</f>
        <v>27.75</v>
      </c>
      <c r="H59" s="171">
        <f>VLOOKUP($A59,'SS2020'!$A:$AB,25,0)</f>
        <v>50.4</v>
      </c>
      <c r="I59" s="171">
        <f>VLOOKUP($A59,'SS2020'!$A:$AB,26,0)</f>
        <v>100</v>
      </c>
      <c r="J59" s="171">
        <f>VLOOKUP($A59,'SS2020'!$A:$AB,27,0)</f>
        <v>72.916666666666671</v>
      </c>
      <c r="K59" s="171">
        <f>VLOOKUP($A59,'SS2020'!$A:$AC,28,0)</f>
        <v>14.25</v>
      </c>
      <c r="L59" s="172">
        <f t="shared" si="5"/>
        <v>-14.500000000000007</v>
      </c>
      <c r="M59" s="172">
        <f t="shared" si="6"/>
        <v>0</v>
      </c>
      <c r="N59" s="172">
        <f t="shared" si="7"/>
        <v>-3.3333333249174757E-6</v>
      </c>
      <c r="O59" s="172">
        <f t="shared" si="8"/>
        <v>-13.5</v>
      </c>
      <c r="P59" s="245" t="str">
        <f>VLOOKUP($A59,'Country characteristics'!$A:$CQ,28,0)</f>
        <v>Latin America &amp; Caribbean</v>
      </c>
      <c r="Q59" s="245" t="str">
        <f>VLOOKUP($A59,'Country characteristics'!$A:$CQ,87,0)</f>
        <v>Latin America and the Caribbean</v>
      </c>
      <c r="R59" s="245">
        <f>VLOOKUP($A59,'Country characteristics'!$A:$CQ,92,0)</f>
        <v>0</v>
      </c>
      <c r="S59" s="245">
        <f>VLOOKUP($A59,'Country characteristics'!$A:$CQ,91,0)</f>
        <v>0</v>
      </c>
      <c r="T59" s="245">
        <f>VLOOKUP($A59,'Country characteristics'!$A:$CQ,88,0)</f>
        <v>0</v>
      </c>
      <c r="U59" s="245">
        <f>VLOOKUP($A59,'Country characteristics'!$A:$CQ,93,0)</f>
        <v>0</v>
      </c>
      <c r="V59" s="245">
        <f>VLOOKUP($A59,'Country characteristics'!$A:$CQ,89,0)</f>
        <v>0</v>
      </c>
      <c r="W59" s="245">
        <f>VLOOKUP($A59,'Country characteristics'!$A:$CQ,90,0)</f>
        <v>1</v>
      </c>
      <c r="X59" s="245">
        <f>VLOOKUP($A59,'Country characteristics'!$A:$CQ,94,0)</f>
        <v>1</v>
      </c>
      <c r="Y59" s="245">
        <f>VLOOKUP($A59,'Country characteristics'!$A:$CQ,95,0)</f>
        <v>0</v>
      </c>
      <c r="Z59" s="245">
        <f>VLOOKUP($A59,'Country characteristics'!$A:$CR,96,0)</f>
        <v>0</v>
      </c>
    </row>
    <row r="60" spans="1:26">
      <c r="A60" s="37" t="s">
        <v>59</v>
      </c>
      <c r="B60" s="163" t="s">
        <v>60</v>
      </c>
      <c r="C60" s="163" t="s">
        <v>61</v>
      </c>
      <c r="D60" s="170">
        <f>VLOOKUP($A60,'Country characteristics'!$A:$DG,61,0)</f>
        <v>79.599999999999994</v>
      </c>
      <c r="E60" s="170">
        <f>VLOOKUP($A60,'Country characteristics'!$A:$DG,62,0)</f>
        <v>90</v>
      </c>
      <c r="F60" s="170">
        <f>VLOOKUP($A60,'Country characteristics'!$A:$DG,63,0)</f>
        <v>72.916669999999996</v>
      </c>
      <c r="G60" s="170">
        <f>VLOOKUP($A60,'Country characteristics'!$A:$DG,64,0)</f>
        <v>78</v>
      </c>
      <c r="H60" s="171">
        <f>VLOOKUP($A60,'SS2020'!$A:$AB,25,0)</f>
        <v>75.8</v>
      </c>
      <c r="I60" s="171">
        <f>VLOOKUP($A60,'SS2020'!$A:$AB,26,0)</f>
        <v>75</v>
      </c>
      <c r="J60" s="171">
        <f>VLOOKUP($A60,'SS2020'!$A:$AB,27,0)</f>
        <v>72.916666666666671</v>
      </c>
      <c r="K60" s="171">
        <f>VLOOKUP($A60,'SS2020'!$A:$AC,28,0)</f>
        <v>68.375</v>
      </c>
      <c r="L60" s="172">
        <f t="shared" si="5"/>
        <v>-3.7999999999999972</v>
      </c>
      <c r="M60" s="172">
        <f t="shared" si="6"/>
        <v>-15</v>
      </c>
      <c r="N60" s="172">
        <f t="shared" si="7"/>
        <v>-3.3333333249174757E-6</v>
      </c>
      <c r="O60" s="172">
        <f t="shared" si="8"/>
        <v>-9.625</v>
      </c>
      <c r="P60" s="245" t="str">
        <f>VLOOKUP($A60,'Country characteristics'!$A:$CQ,28,0)</f>
        <v>East Asia &amp; Pacific</v>
      </c>
      <c r="Q60" s="245" t="str">
        <f>VLOOKUP($A60,'Country characteristics'!$A:$CQ,87,0)</f>
        <v>Asia</v>
      </c>
      <c r="R60" s="245">
        <f>VLOOKUP($A60,'Country characteristics'!$A:$CQ,92,0)</f>
        <v>0</v>
      </c>
      <c r="S60" s="245">
        <f>VLOOKUP($A60,'Country characteristics'!$A:$CQ,91,0)</f>
        <v>0</v>
      </c>
      <c r="T60" s="245">
        <f>VLOOKUP($A60,'Country characteristics'!$A:$CQ,88,0)</f>
        <v>0</v>
      </c>
      <c r="U60" s="245">
        <f>VLOOKUP($A60,'Country characteristics'!$A:$CQ,93,0)</f>
        <v>0</v>
      </c>
      <c r="V60" s="245">
        <f>VLOOKUP($A60,'Country characteristics'!$A:$CQ,89,0)</f>
        <v>0</v>
      </c>
      <c r="W60" s="245">
        <f>VLOOKUP($A60,'Country characteristics'!$A:$CQ,90,0)</f>
        <v>1</v>
      </c>
      <c r="X60" s="245">
        <f>VLOOKUP($A60,'Country characteristics'!$A:$CQ,94,0)</f>
        <v>0</v>
      </c>
      <c r="Y60" s="245">
        <f>VLOOKUP($A60,'Country characteristics'!$A:$CQ,95,0)</f>
        <v>0</v>
      </c>
      <c r="Z60" s="245">
        <f>VLOOKUP($A60,'Country characteristics'!$A:$CR,96,0)</f>
        <v>0</v>
      </c>
    </row>
    <row r="61" spans="1:26">
      <c r="A61" s="37" t="s">
        <v>266</v>
      </c>
      <c r="B61" s="163" t="s">
        <v>267</v>
      </c>
      <c r="C61" s="163" t="s">
        <v>268</v>
      </c>
      <c r="D61" s="170">
        <f>VLOOKUP($A61,'Country characteristics'!$A:$DG,61,0)</f>
        <v>82.6</v>
      </c>
      <c r="E61" s="170">
        <f>VLOOKUP($A61,'Country characteristics'!$A:$DG,62,0)</f>
        <v>100</v>
      </c>
      <c r="F61" s="170">
        <f>VLOOKUP($A61,'Country characteristics'!$A:$DG,63,0)</f>
        <v>83.333330000000004</v>
      </c>
      <c r="G61" s="170">
        <f>VLOOKUP($A61,'Country characteristics'!$A:$DG,64,0)</f>
        <v>34.75</v>
      </c>
      <c r="H61" s="171">
        <f>VLOOKUP($A61,'SS2020'!$A:$AB,25,0)</f>
        <v>79.400000000000006</v>
      </c>
      <c r="I61" s="171">
        <f>VLOOKUP($A61,'SS2020'!$A:$AB,26,0)</f>
        <v>100</v>
      </c>
      <c r="J61" s="171">
        <f>VLOOKUP($A61,'SS2020'!$A:$AB,27,0)</f>
        <v>82.5</v>
      </c>
      <c r="K61" s="171">
        <f>VLOOKUP($A61,'SS2020'!$A:$AC,28,0)</f>
        <v>25.125</v>
      </c>
      <c r="L61" s="172">
        <f t="shared" si="5"/>
        <v>-3.1999999999999886</v>
      </c>
      <c r="M61" s="172">
        <f t="shared" si="6"/>
        <v>0</v>
      </c>
      <c r="N61" s="172">
        <f t="shared" si="7"/>
        <v>-0.83333000000000368</v>
      </c>
      <c r="O61" s="172">
        <f t="shared" si="8"/>
        <v>-9.625</v>
      </c>
      <c r="P61" s="245" t="str">
        <f>VLOOKUP($A61,'Country characteristics'!$A:$CQ,28,0)</f>
        <v>East Asia &amp; Pacific</v>
      </c>
      <c r="Q61" s="245" t="str">
        <f>VLOOKUP($A61,'Country characteristics'!$A:$CQ,87,0)</f>
        <v>Oceania</v>
      </c>
      <c r="R61" s="245">
        <f>VLOOKUP($A61,'Country characteristics'!$A:$CQ,92,0)</f>
        <v>0</v>
      </c>
      <c r="S61" s="245">
        <f>VLOOKUP($A61,'Country characteristics'!$A:$CQ,91,0)</f>
        <v>0</v>
      </c>
      <c r="T61" s="245">
        <f>VLOOKUP($A61,'Country characteristics'!$A:$CQ,88,0)</f>
        <v>0</v>
      </c>
      <c r="U61" s="245">
        <f>VLOOKUP($A61,'Country characteristics'!$A:$CQ,93,0)</f>
        <v>0</v>
      </c>
      <c r="V61" s="245">
        <f>VLOOKUP($A61,'Country characteristics'!$A:$CQ,89,0)</f>
        <v>0</v>
      </c>
      <c r="W61" s="245">
        <f>VLOOKUP($A61,'Country characteristics'!$A:$CQ,90,0)</f>
        <v>0</v>
      </c>
      <c r="X61" s="245">
        <f>VLOOKUP($A61,'Country characteristics'!$A:$CQ,94,0)</f>
        <v>0</v>
      </c>
      <c r="Y61" s="245">
        <f>VLOOKUP($A61,'Country characteristics'!$A:$CQ,95,0)</f>
        <v>0</v>
      </c>
      <c r="Z61" s="245">
        <f>VLOOKUP($A61,'Country characteristics'!$A:$CR,96,0)</f>
        <v>0</v>
      </c>
    </row>
    <row r="62" spans="1:26">
      <c r="A62" s="37" t="s">
        <v>137</v>
      </c>
      <c r="B62" s="163" t="s">
        <v>138</v>
      </c>
      <c r="C62" s="163" t="s">
        <v>139</v>
      </c>
      <c r="D62" s="170">
        <f>VLOOKUP($A62,'Country characteristics'!$A:$DG,61,0)</f>
        <v>67.8</v>
      </c>
      <c r="E62" s="170">
        <f>VLOOKUP($A62,'Country characteristics'!$A:$DG,62,0)</f>
        <v>90</v>
      </c>
      <c r="F62" s="170">
        <f>VLOOKUP($A62,'Country characteristics'!$A:$DG,63,0)</f>
        <v>70.416659999999993</v>
      </c>
      <c r="G62" s="170">
        <f>VLOOKUP($A62,'Country characteristics'!$A:$DG,64,0)</f>
        <v>15</v>
      </c>
      <c r="H62" s="171">
        <f>VLOOKUP($A62,'SS2020'!$A:$AB,25,0)</f>
        <v>66.400000000000006</v>
      </c>
      <c r="I62" s="171">
        <f>VLOOKUP($A62,'SS2020'!$A:$AB,26,0)</f>
        <v>100</v>
      </c>
      <c r="J62" s="171">
        <f>VLOOKUP($A62,'SS2020'!$A:$AB,27,0)</f>
        <v>68.75</v>
      </c>
      <c r="K62" s="171">
        <f>VLOOKUP($A62,'SS2020'!$A:$AC,28,0)</f>
        <v>12.25</v>
      </c>
      <c r="L62" s="172">
        <f t="shared" si="5"/>
        <v>-1.3999999999999915</v>
      </c>
      <c r="M62" s="172">
        <f t="shared" si="6"/>
        <v>10</v>
      </c>
      <c r="N62" s="172">
        <f t="shared" si="7"/>
        <v>-1.6666599999999931</v>
      </c>
      <c r="O62" s="172">
        <f t="shared" si="8"/>
        <v>-2.75</v>
      </c>
      <c r="P62" s="245" t="str">
        <f>VLOOKUP($A62,'Country characteristics'!$A:$CQ,28,0)</f>
        <v>Europe &amp; Central Asia</v>
      </c>
      <c r="Q62" s="245" t="str">
        <f>VLOOKUP($A62,'Country characteristics'!$A:$CQ,87,0)</f>
        <v>Europe</v>
      </c>
      <c r="R62" s="245">
        <f>VLOOKUP($A62,'Country characteristics'!$A:$CQ,92,0)</f>
        <v>0</v>
      </c>
      <c r="S62" s="245">
        <f>VLOOKUP($A62,'Country characteristics'!$A:$CQ,91,0)</f>
        <v>0</v>
      </c>
      <c r="T62" s="245">
        <f>VLOOKUP($A62,'Country characteristics'!$A:$CQ,88,0)</f>
        <v>0</v>
      </c>
      <c r="U62" s="245">
        <f>VLOOKUP($A62,'Country characteristics'!$A:$CQ,93,0)</f>
        <v>0</v>
      </c>
      <c r="V62" s="245">
        <f>VLOOKUP($A62,'Country characteristics'!$A:$CQ,89,0)</f>
        <v>0</v>
      </c>
      <c r="W62" s="245">
        <f>VLOOKUP($A62,'Country characteristics'!$A:$CQ,90,0)</f>
        <v>0</v>
      </c>
      <c r="X62" s="245">
        <f>VLOOKUP($A62,'Country characteristics'!$A:$CQ,94,0)</f>
        <v>0</v>
      </c>
      <c r="Y62" s="245">
        <f>VLOOKUP($A62,'Country characteristics'!$A:$CQ,95,0)</f>
        <v>0</v>
      </c>
      <c r="Z62" s="245">
        <f>VLOOKUP($A62,'Country characteristics'!$A:$CR,96,0)</f>
        <v>0</v>
      </c>
    </row>
    <row r="63" spans="1:26">
      <c r="A63" s="37" t="s">
        <v>122</v>
      </c>
      <c r="B63" s="163" t="s">
        <v>123</v>
      </c>
      <c r="C63" s="163" t="s">
        <v>124</v>
      </c>
      <c r="D63" s="170">
        <f>VLOOKUP($A63,'Country characteristics'!$A:$DG,61,0)</f>
        <v>71.2</v>
      </c>
      <c r="E63" s="170">
        <f>VLOOKUP($A63,'Country characteristics'!$A:$DG,62,0)</f>
        <v>95</v>
      </c>
      <c r="F63" s="170">
        <f>VLOOKUP($A63,'Country characteristics'!$A:$DG,63,0)</f>
        <v>51.66666</v>
      </c>
      <c r="G63" s="170">
        <f>VLOOKUP($A63,'Country characteristics'!$A:$DG,64,0)</f>
        <v>31</v>
      </c>
      <c r="H63" s="171">
        <f>VLOOKUP($A63,'SS2020'!$A:$AB,25,0)</f>
        <v>67.8</v>
      </c>
      <c r="I63" s="171">
        <f>VLOOKUP($A63,'SS2020'!$A:$AB,26,0)</f>
        <v>97.5</v>
      </c>
      <c r="J63" s="171">
        <f>VLOOKUP($A63,'SS2020'!$A:$AB,27,0)</f>
        <v>50</v>
      </c>
      <c r="K63" s="171">
        <f>VLOOKUP($A63,'SS2020'!$A:$AC,28,0)</f>
        <v>11.75</v>
      </c>
      <c r="L63" s="172">
        <f t="shared" si="5"/>
        <v>-3.4000000000000057</v>
      </c>
      <c r="M63" s="172">
        <f t="shared" si="6"/>
        <v>2.5</v>
      </c>
      <c r="N63" s="172">
        <f t="shared" si="7"/>
        <v>-1.6666600000000003</v>
      </c>
      <c r="O63" s="172">
        <f t="shared" si="8"/>
        <v>-19.25</v>
      </c>
      <c r="P63" s="245" t="str">
        <f>VLOOKUP($A63,'Country characteristics'!$A:$CQ,28,0)</f>
        <v>Middle East &amp; North Africa</v>
      </c>
      <c r="Q63" s="245" t="str">
        <f>VLOOKUP($A63,'Country characteristics'!$A:$CQ,87,0)</f>
        <v>Asia</v>
      </c>
      <c r="R63" s="245">
        <f>VLOOKUP($A63,'Country characteristics'!$A:$CQ,92,0)</f>
        <v>1</v>
      </c>
      <c r="S63" s="245">
        <f>VLOOKUP($A63,'Country characteristics'!$A:$CQ,91,0)</f>
        <v>0</v>
      </c>
      <c r="T63" s="245">
        <f>VLOOKUP($A63,'Country characteristics'!$A:$CQ,88,0)</f>
        <v>0</v>
      </c>
      <c r="U63" s="245">
        <f>VLOOKUP($A63,'Country characteristics'!$A:$CQ,93,0)</f>
        <v>0</v>
      </c>
      <c r="V63" s="245">
        <f>VLOOKUP($A63,'Country characteristics'!$A:$CQ,89,0)</f>
        <v>0</v>
      </c>
      <c r="W63" s="245">
        <f>VLOOKUP($A63,'Country characteristics'!$A:$CQ,90,0)</f>
        <v>0</v>
      </c>
      <c r="X63" s="245">
        <f>VLOOKUP($A63,'Country characteristics'!$A:$CQ,94,0)</f>
        <v>0</v>
      </c>
      <c r="Y63" s="245">
        <f>VLOOKUP($A63,'Country characteristics'!$A:$CQ,95,0)</f>
        <v>0</v>
      </c>
      <c r="Z63" s="245">
        <f>VLOOKUP($A63,'Country characteristics'!$A:$CR,96,0)</f>
        <v>0</v>
      </c>
    </row>
    <row r="64" spans="1:26">
      <c r="A64" s="37" t="s">
        <v>50</v>
      </c>
      <c r="B64" s="163" t="s">
        <v>51</v>
      </c>
      <c r="C64" s="163" t="s">
        <v>52</v>
      </c>
      <c r="D64" s="170">
        <f>VLOOKUP($A64,'Country characteristics'!$A:$DG,61,0)</f>
        <v>86.5</v>
      </c>
      <c r="E64" s="170">
        <f>VLOOKUP($A64,'Country characteristics'!$A:$DG,62,0)</f>
        <v>75</v>
      </c>
      <c r="F64" s="170">
        <f>VLOOKUP($A64,'Country characteristics'!$A:$DG,63,0)</f>
        <v>51.66666</v>
      </c>
      <c r="G64" s="170">
        <f>VLOOKUP($A64,'Country characteristics'!$A:$DG,64,0)</f>
        <v>16.125</v>
      </c>
      <c r="H64" s="171">
        <f>VLOOKUP($A64,'SS2020'!$A:$AB,25,0)</f>
        <v>62</v>
      </c>
      <c r="I64" s="171">
        <f>VLOOKUP($A64,'SS2020'!$A:$AB,26,0)</f>
        <v>72</v>
      </c>
      <c r="J64" s="171">
        <f>VLOOKUP($A64,'SS2020'!$A:$AB,27,0)</f>
        <v>50</v>
      </c>
      <c r="K64" s="171">
        <f>VLOOKUP($A64,'SS2020'!$A:$AC,28,0)</f>
        <v>16.125</v>
      </c>
      <c r="L64" s="172">
        <f t="shared" si="5"/>
        <v>-24.5</v>
      </c>
      <c r="M64" s="172">
        <f t="shared" si="6"/>
        <v>-3</v>
      </c>
      <c r="N64" s="172">
        <f t="shared" si="7"/>
        <v>-1.6666600000000003</v>
      </c>
      <c r="O64" s="172">
        <f t="shared" si="8"/>
        <v>0</v>
      </c>
      <c r="P64" s="245" t="str">
        <f>VLOOKUP($A64,'Country characteristics'!$A:$CQ,28,0)</f>
        <v>Europe &amp; Central Asia</v>
      </c>
      <c r="Q64" s="245" t="str">
        <f>VLOOKUP($A64,'Country characteristics'!$A:$CQ,87,0)</f>
        <v>Europe</v>
      </c>
      <c r="R64" s="245">
        <f>VLOOKUP($A64,'Country characteristics'!$A:$CQ,92,0)</f>
        <v>1</v>
      </c>
      <c r="S64" s="245">
        <f>VLOOKUP($A64,'Country characteristics'!$A:$CQ,91,0)</f>
        <v>1</v>
      </c>
      <c r="T64" s="245">
        <f>VLOOKUP($A64,'Country characteristics'!$A:$CQ,88,0)</f>
        <v>1</v>
      </c>
      <c r="U64" s="245">
        <f>VLOOKUP($A64,'Country characteristics'!$A:$CQ,93,0)</f>
        <v>1</v>
      </c>
      <c r="V64" s="245">
        <f>VLOOKUP($A64,'Country characteristics'!$A:$CQ,89,0)</f>
        <v>0</v>
      </c>
      <c r="W64" s="245">
        <f>VLOOKUP($A64,'Country characteristics'!$A:$CQ,90,0)</f>
        <v>0</v>
      </c>
      <c r="X64" s="245">
        <f>VLOOKUP($A64,'Country characteristics'!$A:$CQ,94,0)</f>
        <v>0</v>
      </c>
      <c r="Y64" s="245">
        <f>VLOOKUP($A64,'Country characteristics'!$A:$CQ,95,0)</f>
        <v>0</v>
      </c>
      <c r="Z64" s="245">
        <f>VLOOKUP($A64,'Country characteristics'!$A:$CR,96,0)</f>
        <v>0</v>
      </c>
    </row>
    <row r="65" spans="1:26">
      <c r="A65" s="37" t="s">
        <v>131</v>
      </c>
      <c r="B65" s="163" t="s">
        <v>132</v>
      </c>
      <c r="C65" s="163" t="s">
        <v>133</v>
      </c>
      <c r="D65" s="170">
        <f>VLOOKUP($A65,'Country characteristics'!$A:$DG,61,0)</f>
        <v>57.4</v>
      </c>
      <c r="E65" s="170">
        <f>VLOOKUP($A65,'Country characteristics'!$A:$DG,62,0)</f>
        <v>63</v>
      </c>
      <c r="F65" s="170">
        <f>VLOOKUP($A65,'Country characteristics'!$A:$DG,63,0)</f>
        <v>57.083329999999997</v>
      </c>
      <c r="G65" s="170">
        <f>VLOOKUP($A65,'Country characteristics'!$A:$DG,64,0)</f>
        <v>11.25</v>
      </c>
      <c r="H65" s="171">
        <f>VLOOKUP($A65,'SS2020'!$A:$AB,25,0)</f>
        <v>57.4</v>
      </c>
      <c r="I65" s="171">
        <f>VLOOKUP($A65,'SS2020'!$A:$AB,26,0)</f>
        <v>70.5</v>
      </c>
      <c r="J65" s="171">
        <f>VLOOKUP($A65,'SS2020'!$A:$AB,27,0)</f>
        <v>55.416666666666664</v>
      </c>
      <c r="K65" s="171">
        <f>VLOOKUP($A65,'SS2020'!$A:$AC,28,0)</f>
        <v>8.875</v>
      </c>
      <c r="L65" s="172">
        <f t="shared" si="5"/>
        <v>0</v>
      </c>
      <c r="M65" s="172">
        <f t="shared" si="6"/>
        <v>7.5</v>
      </c>
      <c r="N65" s="172">
        <f t="shared" si="7"/>
        <v>-1.6666633333333323</v>
      </c>
      <c r="O65" s="172">
        <f t="shared" si="8"/>
        <v>-2.375</v>
      </c>
      <c r="P65" s="245" t="str">
        <f>VLOOKUP($A65,'Country characteristics'!$A:$CQ,28,0)</f>
        <v>Europe &amp; Central Asia</v>
      </c>
      <c r="Q65" s="245" t="str">
        <f>VLOOKUP($A65,'Country characteristics'!$A:$CQ,87,0)</f>
        <v>Europe</v>
      </c>
      <c r="R65" s="245">
        <f>VLOOKUP($A65,'Country characteristics'!$A:$CQ,92,0)</f>
        <v>1</v>
      </c>
      <c r="S65" s="245">
        <f>VLOOKUP($A65,'Country characteristics'!$A:$CQ,91,0)</f>
        <v>1</v>
      </c>
      <c r="T65" s="245">
        <f>VLOOKUP($A65,'Country characteristics'!$A:$CQ,88,0)</f>
        <v>1</v>
      </c>
      <c r="U65" s="245">
        <f>VLOOKUP($A65,'Country characteristics'!$A:$CQ,93,0)</f>
        <v>1</v>
      </c>
      <c r="V65" s="245">
        <f>VLOOKUP($A65,'Country characteristics'!$A:$CQ,89,0)</f>
        <v>0</v>
      </c>
      <c r="W65" s="245">
        <f>VLOOKUP($A65,'Country characteristics'!$A:$CQ,90,0)</f>
        <v>0</v>
      </c>
      <c r="X65" s="245">
        <f>VLOOKUP($A65,'Country characteristics'!$A:$CQ,94,0)</f>
        <v>0</v>
      </c>
      <c r="Y65" s="245">
        <f>VLOOKUP($A65,'Country characteristics'!$A:$CQ,95,0)</f>
        <v>0</v>
      </c>
      <c r="Z65" s="245">
        <f>VLOOKUP($A65,'Country characteristics'!$A:$CR,96,0)</f>
        <v>0</v>
      </c>
    </row>
    <row r="66" spans="1:26">
      <c r="A66" s="37" t="s">
        <v>287</v>
      </c>
      <c r="B66" s="163" t="s">
        <v>288</v>
      </c>
      <c r="C66" s="163" t="s">
        <v>289</v>
      </c>
      <c r="D66" s="170">
        <f>VLOOKUP($A66,'Country characteristics'!$A:$DG,61,0)</f>
        <v>60.4</v>
      </c>
      <c r="E66" s="170">
        <f>VLOOKUP($A66,'Country characteristics'!$A:$DG,62,0)</f>
        <v>90</v>
      </c>
      <c r="F66" s="170">
        <f>VLOOKUP($A66,'Country characteristics'!$A:$DG,63,0)</f>
        <v>58.333329999999997</v>
      </c>
      <c r="G66" s="170">
        <f>VLOOKUP($A66,'Country characteristics'!$A:$DG,64,0)</f>
        <v>20.875</v>
      </c>
      <c r="H66" s="171">
        <f>VLOOKUP($A66,'SS2020'!$A:$AB,25,0)</f>
        <v>51.4</v>
      </c>
      <c r="I66" s="171">
        <f>VLOOKUP($A66,'SS2020'!$A:$AB,26,0)</f>
        <v>85</v>
      </c>
      <c r="J66" s="171">
        <f>VLOOKUP($A66,'SS2020'!$A:$AB,27,0)</f>
        <v>56.666666666666664</v>
      </c>
      <c r="K66" s="171">
        <f>VLOOKUP($A66,'SS2020'!$A:$AC,28,0)</f>
        <v>19.875</v>
      </c>
      <c r="L66" s="172">
        <f t="shared" si="5"/>
        <v>-9</v>
      </c>
      <c r="M66" s="172">
        <f t="shared" si="6"/>
        <v>-5</v>
      </c>
      <c r="N66" s="172">
        <f t="shared" si="7"/>
        <v>-1.6666633333333323</v>
      </c>
      <c r="O66" s="172">
        <f t="shared" si="8"/>
        <v>-1</v>
      </c>
      <c r="P66" s="245" t="str">
        <f>VLOOKUP($A66,'Country characteristics'!$A:$CQ,28,0)</f>
        <v>Europe &amp; Central Asia</v>
      </c>
      <c r="Q66" s="245" t="str">
        <f>VLOOKUP($A66,'Country characteristics'!$A:$CQ,87,0)</f>
        <v>Europe</v>
      </c>
      <c r="R66" s="245">
        <f>VLOOKUP($A66,'Country characteristics'!$A:$CQ,92,0)</f>
        <v>0</v>
      </c>
      <c r="S66" s="245">
        <f>VLOOKUP($A66,'Country characteristics'!$A:$CQ,91,0)</f>
        <v>0</v>
      </c>
      <c r="T66" s="245">
        <f>VLOOKUP($A66,'Country characteristics'!$A:$CQ,88,0)</f>
        <v>0</v>
      </c>
      <c r="U66" s="245">
        <f>VLOOKUP($A66,'Country characteristics'!$A:$CQ,93,0)</f>
        <v>0</v>
      </c>
      <c r="V66" s="245">
        <f>VLOOKUP($A66,'Country characteristics'!$A:$CQ,89,0)</f>
        <v>0</v>
      </c>
      <c r="W66" s="245">
        <f>VLOOKUP($A66,'Country characteristics'!$A:$CQ,90,0)</f>
        <v>0</v>
      </c>
      <c r="X66" s="245">
        <f>VLOOKUP($A66,'Country characteristics'!$A:$CQ,94,0)</f>
        <v>0</v>
      </c>
      <c r="Y66" s="245">
        <f>VLOOKUP($A66,'Country characteristics'!$A:$CQ,95,0)</f>
        <v>0</v>
      </c>
      <c r="Z66" s="245">
        <f>VLOOKUP($A66,'Country characteristics'!$A:$CR,96,0)</f>
        <v>0</v>
      </c>
    </row>
    <row r="67" spans="1:26">
      <c r="A67" s="37" t="s">
        <v>116</v>
      </c>
      <c r="B67" s="163" t="s">
        <v>117</v>
      </c>
      <c r="C67" s="163" t="s">
        <v>118</v>
      </c>
      <c r="D67" s="170">
        <f>VLOOKUP($A67,'Country characteristics'!$A:$DG,61,0)</f>
        <v>78.899990000000003</v>
      </c>
      <c r="E67" s="170">
        <f>VLOOKUP($A67,'Country characteristics'!$A:$DG,62,0)</f>
        <v>65</v>
      </c>
      <c r="F67" s="170">
        <f>VLOOKUP($A67,'Country characteristics'!$A:$DG,63,0)</f>
        <v>51.25</v>
      </c>
      <c r="G67" s="170">
        <f>VLOOKUP($A67,'Country characteristics'!$A:$DG,64,0)</f>
        <v>22.75</v>
      </c>
      <c r="H67" s="171">
        <f>VLOOKUP($A67,'SS2020'!$A:$AB,25,0)</f>
        <v>82.5</v>
      </c>
      <c r="I67" s="171">
        <f>VLOOKUP($A67,'SS2020'!$A:$AB,26,0)</f>
        <v>75</v>
      </c>
      <c r="J67" s="171">
        <f>VLOOKUP($A67,'SS2020'!$A:$AB,27,0)</f>
        <v>49.583333333333336</v>
      </c>
      <c r="K67" s="171">
        <f>VLOOKUP($A67,'SS2020'!$A:$AC,28,0)</f>
        <v>11.25</v>
      </c>
      <c r="L67" s="172">
        <f t="shared" ref="L67:L98" si="9">H67-D67</f>
        <v>3.6000099999999975</v>
      </c>
      <c r="M67" s="172">
        <f t="shared" ref="M67:M98" si="10">I67-E67</f>
        <v>10</v>
      </c>
      <c r="N67" s="172">
        <f t="shared" ref="N67:N98" si="11">J67-F67</f>
        <v>-1.6666666666666643</v>
      </c>
      <c r="O67" s="172">
        <f t="shared" ref="O67:O98" si="12">K67-G67</f>
        <v>-11.5</v>
      </c>
      <c r="P67" s="245" t="str">
        <f>VLOOKUP($A67,'Country characteristics'!$A:$CQ,28,0)</f>
        <v>Europe &amp; Central Asia</v>
      </c>
      <c r="Q67" s="245" t="str">
        <f>VLOOKUP($A67,'Country characteristics'!$A:$CQ,87,0)</f>
        <v>Europe</v>
      </c>
      <c r="R67" s="245">
        <f>VLOOKUP($A67,'Country characteristics'!$A:$CQ,92,0)</f>
        <v>1</v>
      </c>
      <c r="S67" s="245">
        <f>VLOOKUP($A67,'Country characteristics'!$A:$CQ,91,0)</f>
        <v>1</v>
      </c>
      <c r="T67" s="245">
        <f>VLOOKUP($A67,'Country characteristics'!$A:$CQ,88,0)</f>
        <v>0</v>
      </c>
      <c r="U67" s="245">
        <f>VLOOKUP($A67,'Country characteristics'!$A:$CQ,93,0)</f>
        <v>0</v>
      </c>
      <c r="V67" s="245">
        <f>VLOOKUP($A67,'Country characteristics'!$A:$CQ,89,0)</f>
        <v>0</v>
      </c>
      <c r="W67" s="245">
        <f>VLOOKUP($A67,'Country characteristics'!$A:$CQ,90,0)</f>
        <v>0</v>
      </c>
      <c r="X67" s="245">
        <f>VLOOKUP($A67,'Country characteristics'!$A:$CQ,94,0)</f>
        <v>0</v>
      </c>
      <c r="Y67" s="245">
        <f>VLOOKUP($A67,'Country characteristics'!$A:$CQ,95,0)</f>
        <v>0</v>
      </c>
      <c r="Z67" s="245">
        <f>VLOOKUP($A67,'Country characteristics'!$A:$CR,96,0)</f>
        <v>0</v>
      </c>
    </row>
    <row r="68" spans="1:26">
      <c r="A68" s="37" t="s">
        <v>233</v>
      </c>
      <c r="B68" s="163" t="s">
        <v>234</v>
      </c>
      <c r="C68" s="163" t="s">
        <v>235</v>
      </c>
      <c r="D68" s="170">
        <f>VLOOKUP($A68,'Country characteristics'!$A:$DG,61,0)</f>
        <v>74</v>
      </c>
      <c r="E68" s="170">
        <f>VLOOKUP($A68,'Country characteristics'!$A:$DG,62,0)</f>
        <v>75</v>
      </c>
      <c r="F68" s="170">
        <f>VLOOKUP($A68,'Country characteristics'!$A:$DG,63,0)</f>
        <v>46.25</v>
      </c>
      <c r="G68" s="170">
        <f>VLOOKUP($A68,'Country characteristics'!$A:$DG,64,0)</f>
        <v>17.875</v>
      </c>
      <c r="H68" s="171">
        <f>VLOOKUP($A68,'SS2020'!$A:$AB,25,0)</f>
        <v>74.8</v>
      </c>
      <c r="I68" s="171">
        <f>VLOOKUP($A68,'SS2020'!$A:$AB,26,0)</f>
        <v>75</v>
      </c>
      <c r="J68" s="171">
        <f>VLOOKUP($A68,'SS2020'!$A:$AB,27,0)</f>
        <v>44.583333333333336</v>
      </c>
      <c r="K68" s="171">
        <f>VLOOKUP($A68,'SS2020'!$A:$AC,28,0)</f>
        <v>14.875</v>
      </c>
      <c r="L68" s="172">
        <f t="shared" si="9"/>
        <v>0.79999999999999716</v>
      </c>
      <c r="M68" s="172">
        <f t="shared" si="10"/>
        <v>0</v>
      </c>
      <c r="N68" s="172">
        <f t="shared" si="11"/>
        <v>-1.6666666666666643</v>
      </c>
      <c r="O68" s="172">
        <f t="shared" si="12"/>
        <v>-3</v>
      </c>
      <c r="P68" s="245" t="str">
        <f>VLOOKUP($A68,'Country characteristics'!$A:$CQ,28,0)</f>
        <v>Europe &amp; Central Asia</v>
      </c>
      <c r="Q68" s="245" t="str">
        <f>VLOOKUP($A68,'Country characteristics'!$A:$CQ,87,0)</f>
        <v>Europe</v>
      </c>
      <c r="R68" s="245">
        <f>VLOOKUP($A68,'Country characteristics'!$A:$CQ,92,0)</f>
        <v>1</v>
      </c>
      <c r="S68" s="245">
        <f>VLOOKUP($A68,'Country characteristics'!$A:$CQ,91,0)</f>
        <v>1</v>
      </c>
      <c r="T68" s="245">
        <f>VLOOKUP($A68,'Country characteristics'!$A:$CQ,88,0)</f>
        <v>0</v>
      </c>
      <c r="U68" s="245">
        <f>VLOOKUP($A68,'Country characteristics'!$A:$CQ,93,0)</f>
        <v>0</v>
      </c>
      <c r="V68" s="245">
        <f>VLOOKUP($A68,'Country characteristics'!$A:$CQ,89,0)</f>
        <v>0</v>
      </c>
      <c r="W68" s="245">
        <f>VLOOKUP($A68,'Country characteristics'!$A:$CQ,90,0)</f>
        <v>0</v>
      </c>
      <c r="X68" s="245">
        <f>VLOOKUP($A68,'Country characteristics'!$A:$CQ,94,0)</f>
        <v>0</v>
      </c>
      <c r="Y68" s="245">
        <f>VLOOKUP($A68,'Country characteristics'!$A:$CQ,95,0)</f>
        <v>0</v>
      </c>
      <c r="Z68" s="245">
        <f>VLOOKUP($A68,'Country characteristics'!$A:$CR,96,0)</f>
        <v>0</v>
      </c>
    </row>
    <row r="69" spans="1:26">
      <c r="A69" s="37" t="s">
        <v>185</v>
      </c>
      <c r="B69" s="163" t="s">
        <v>186</v>
      </c>
      <c r="C69" s="163" t="s">
        <v>187</v>
      </c>
      <c r="D69" s="170">
        <f>VLOOKUP($A69,'Country characteristics'!$A:$DG,61,0)</f>
        <v>65.599999999999994</v>
      </c>
      <c r="E69" s="170">
        <f>VLOOKUP($A69,'Country characteristics'!$A:$DG,62,0)</f>
        <v>90</v>
      </c>
      <c r="F69" s="170">
        <f>VLOOKUP($A69,'Country characteristics'!$A:$DG,63,0)</f>
        <v>48.75</v>
      </c>
      <c r="G69" s="170">
        <f>VLOOKUP($A69,'Country characteristics'!$A:$DG,64,0)</f>
        <v>19.125</v>
      </c>
      <c r="H69" s="171">
        <f>VLOOKUP($A69,'SS2020'!$A:$AB,25,0)</f>
        <v>65.599999999999994</v>
      </c>
      <c r="I69" s="171">
        <f>VLOOKUP($A69,'SS2020'!$A:$AB,26,0)</f>
        <v>85</v>
      </c>
      <c r="J69" s="171">
        <f>VLOOKUP($A69,'SS2020'!$A:$AB,27,0)</f>
        <v>47.083333333333336</v>
      </c>
      <c r="K69" s="171">
        <f>VLOOKUP($A69,'SS2020'!$A:$AC,28,0)</f>
        <v>18.875</v>
      </c>
      <c r="L69" s="172">
        <f t="shared" si="9"/>
        <v>0</v>
      </c>
      <c r="M69" s="172">
        <f t="shared" si="10"/>
        <v>-5</v>
      </c>
      <c r="N69" s="172">
        <f t="shared" si="11"/>
        <v>-1.6666666666666643</v>
      </c>
      <c r="O69" s="172">
        <f t="shared" si="12"/>
        <v>-0.25</v>
      </c>
      <c r="P69" s="245" t="str">
        <f>VLOOKUP($A69,'Country characteristics'!$A:$CQ,28,0)</f>
        <v>Europe &amp; Central Asia</v>
      </c>
      <c r="Q69" s="245" t="str">
        <f>VLOOKUP($A69,'Country characteristics'!$A:$CQ,87,0)</f>
        <v>Europe</v>
      </c>
      <c r="R69" s="245">
        <f>VLOOKUP($A69,'Country characteristics'!$A:$CQ,92,0)</f>
        <v>1</v>
      </c>
      <c r="S69" s="245">
        <f>VLOOKUP($A69,'Country characteristics'!$A:$CQ,91,0)</f>
        <v>1</v>
      </c>
      <c r="T69" s="245">
        <f>VLOOKUP($A69,'Country characteristics'!$A:$CQ,88,0)</f>
        <v>0</v>
      </c>
      <c r="U69" s="245">
        <f>VLOOKUP($A69,'Country characteristics'!$A:$CQ,93,0)</f>
        <v>0</v>
      </c>
      <c r="V69" s="245">
        <f>VLOOKUP($A69,'Country characteristics'!$A:$CQ,89,0)</f>
        <v>0</v>
      </c>
      <c r="W69" s="245">
        <f>VLOOKUP($A69,'Country characteristics'!$A:$CQ,90,0)</f>
        <v>0</v>
      </c>
      <c r="X69" s="245">
        <f>VLOOKUP($A69,'Country characteristics'!$A:$CQ,94,0)</f>
        <v>0</v>
      </c>
      <c r="Y69" s="245">
        <f>VLOOKUP($A69,'Country characteristics'!$A:$CQ,95,0)</f>
        <v>0</v>
      </c>
      <c r="Z69" s="245">
        <f>VLOOKUP($A69,'Country characteristics'!$A:$CR,96,0)</f>
        <v>0</v>
      </c>
    </row>
    <row r="70" spans="1:26">
      <c r="A70" s="37" t="s">
        <v>140</v>
      </c>
      <c r="B70" s="163" t="s">
        <v>141</v>
      </c>
      <c r="C70" s="163" t="s">
        <v>142</v>
      </c>
      <c r="D70" s="170">
        <f>VLOOKUP($A70,'Country characteristics'!$A:$DG,61,0)</f>
        <v>69</v>
      </c>
      <c r="E70" s="170">
        <f>VLOOKUP($A70,'Country characteristics'!$A:$DG,62,0)</f>
        <v>100</v>
      </c>
      <c r="F70" s="170">
        <f>VLOOKUP($A70,'Country characteristics'!$A:$DG,63,0)</f>
        <v>51.25</v>
      </c>
      <c r="G70" s="170">
        <f>VLOOKUP($A70,'Country characteristics'!$A:$DG,64,0)</f>
        <v>31.75</v>
      </c>
      <c r="H70" s="171">
        <f>VLOOKUP($A70,'SS2020'!$A:$AB,25,0)</f>
        <v>67.8</v>
      </c>
      <c r="I70" s="171">
        <f>VLOOKUP($A70,'SS2020'!$A:$AB,26,0)</f>
        <v>90</v>
      </c>
      <c r="J70" s="171">
        <f>VLOOKUP($A70,'SS2020'!$A:$AB,27,0)</f>
        <v>49.583333333333336</v>
      </c>
      <c r="K70" s="171">
        <f>VLOOKUP($A70,'SS2020'!$A:$AC,28,0)</f>
        <v>13.625</v>
      </c>
      <c r="L70" s="172">
        <f t="shared" si="9"/>
        <v>-1.2000000000000028</v>
      </c>
      <c r="M70" s="172">
        <f t="shared" si="10"/>
        <v>-10</v>
      </c>
      <c r="N70" s="172">
        <f t="shared" si="11"/>
        <v>-1.6666666666666643</v>
      </c>
      <c r="O70" s="172">
        <f t="shared" si="12"/>
        <v>-18.125</v>
      </c>
      <c r="P70" s="245" t="str">
        <f>VLOOKUP($A70,'Country characteristics'!$A:$CQ,28,0)</f>
        <v>Europe &amp; Central Asia</v>
      </c>
      <c r="Q70" s="245" t="str">
        <f>VLOOKUP($A70,'Country characteristics'!$A:$CQ,87,0)</f>
        <v>Europe</v>
      </c>
      <c r="R70" s="245">
        <f>VLOOKUP($A70,'Country characteristics'!$A:$CQ,92,0)</f>
        <v>0</v>
      </c>
      <c r="S70" s="245">
        <f>VLOOKUP($A70,'Country characteristics'!$A:$CQ,91,0)</f>
        <v>0</v>
      </c>
      <c r="T70" s="245">
        <f>VLOOKUP($A70,'Country characteristics'!$A:$CQ,88,0)</f>
        <v>0</v>
      </c>
      <c r="U70" s="245">
        <f>VLOOKUP($A70,'Country characteristics'!$A:$CQ,93,0)</f>
        <v>1</v>
      </c>
      <c r="V70" s="245">
        <f>VLOOKUP($A70,'Country characteristics'!$A:$CQ,89,0)</f>
        <v>0</v>
      </c>
      <c r="W70" s="245">
        <f>VLOOKUP($A70,'Country characteristics'!$A:$CQ,90,0)</f>
        <v>0</v>
      </c>
      <c r="X70" s="245">
        <f>VLOOKUP($A70,'Country characteristics'!$A:$CQ,94,0)</f>
        <v>0</v>
      </c>
      <c r="Y70" s="245">
        <f>VLOOKUP($A70,'Country characteristics'!$A:$CQ,95,0)</f>
        <v>0</v>
      </c>
      <c r="Z70" s="245">
        <f>VLOOKUP($A70,'Country characteristics'!$A:$CR,96,0)</f>
        <v>0</v>
      </c>
    </row>
    <row r="71" spans="1:26">
      <c r="A71" s="37" t="s">
        <v>374</v>
      </c>
      <c r="B71" s="163" t="s">
        <v>375</v>
      </c>
      <c r="C71" s="163" t="s">
        <v>376</v>
      </c>
      <c r="D71" s="170">
        <f>VLOOKUP($A71,'Country characteristics'!$A:$DG,61,0)</f>
        <v>88.6</v>
      </c>
      <c r="E71" s="170">
        <f>VLOOKUP($A71,'Country characteristics'!$A:$DG,62,0)</f>
        <v>100</v>
      </c>
      <c r="F71" s="170">
        <f>VLOOKUP($A71,'Country characteristics'!$A:$DG,63,0)</f>
        <v>92.5</v>
      </c>
      <c r="G71" s="170">
        <f>VLOOKUP($A71,'Country characteristics'!$A:$DG,64,0)</f>
        <v>59.875</v>
      </c>
      <c r="H71" s="171">
        <f>VLOOKUP($A71,'SS2020'!$A:$AB,25,0)</f>
        <v>79.8</v>
      </c>
      <c r="I71" s="171">
        <f>VLOOKUP($A71,'SS2020'!$A:$AB,26,0)</f>
        <v>100</v>
      </c>
      <c r="J71" s="171">
        <f>VLOOKUP($A71,'SS2020'!$A:$AB,27,0)</f>
        <v>90.833333333333329</v>
      </c>
      <c r="K71" s="171">
        <f>VLOOKUP($A71,'SS2020'!$A:$AC,28,0)</f>
        <v>19.375</v>
      </c>
      <c r="L71" s="172">
        <f t="shared" si="9"/>
        <v>-8.7999999999999972</v>
      </c>
      <c r="M71" s="172">
        <f t="shared" si="10"/>
        <v>0</v>
      </c>
      <c r="N71" s="172">
        <f t="shared" si="11"/>
        <v>-1.6666666666666714</v>
      </c>
      <c r="O71" s="172">
        <f t="shared" si="12"/>
        <v>-40.5</v>
      </c>
      <c r="P71" s="245" t="str">
        <f>VLOOKUP($A71,'Country characteristics'!$A:$CQ,28,0)</f>
        <v>Latin America &amp; Caribbean</v>
      </c>
      <c r="Q71" s="245" t="str">
        <f>VLOOKUP($A71,'Country characteristics'!$A:$CQ,87,0)</f>
        <v>Latin America and the Caribbean</v>
      </c>
      <c r="R71" s="245">
        <f>VLOOKUP($A71,'Country characteristics'!$A:$CQ,92,0)</f>
        <v>0</v>
      </c>
      <c r="S71" s="245">
        <f>VLOOKUP($A71,'Country characteristics'!$A:$CQ,91,0)</f>
        <v>0</v>
      </c>
      <c r="T71" s="245">
        <f>VLOOKUP($A71,'Country characteristics'!$A:$CQ,88,0)</f>
        <v>0</v>
      </c>
      <c r="U71" s="245">
        <f>VLOOKUP($A71,'Country characteristics'!$A:$CQ,93,0)</f>
        <v>0</v>
      </c>
      <c r="V71" s="245">
        <f>VLOOKUP($A71,'Country characteristics'!$A:$CQ,89,0)</f>
        <v>0</v>
      </c>
      <c r="W71" s="245">
        <f>VLOOKUP($A71,'Country characteristics'!$A:$CQ,90,0)</f>
        <v>0</v>
      </c>
      <c r="X71" s="245">
        <f>VLOOKUP($A71,'Country characteristics'!$A:$CQ,94,0)</f>
        <v>0</v>
      </c>
      <c r="Y71" s="245">
        <f>VLOOKUP($A71,'Country characteristics'!$A:$CQ,95,0)</f>
        <v>1</v>
      </c>
      <c r="Z71" s="245">
        <f>VLOOKUP($A71,'Country characteristics'!$A:$CR,96,0)</f>
        <v>1</v>
      </c>
    </row>
    <row r="72" spans="1:26">
      <c r="A72" s="37" t="s">
        <v>251</v>
      </c>
      <c r="B72" s="163" t="s">
        <v>252</v>
      </c>
      <c r="C72" s="163" t="s">
        <v>253</v>
      </c>
      <c r="D72" s="170">
        <f>VLOOKUP($A72,'Country characteristics'!$A:$DG,61,0)</f>
        <v>76</v>
      </c>
      <c r="E72" s="170">
        <f>VLOOKUP($A72,'Country characteristics'!$A:$DG,62,0)</f>
        <v>100</v>
      </c>
      <c r="F72" s="170">
        <f>VLOOKUP($A72,'Country characteristics'!$A:$DG,63,0)</f>
        <v>77.5</v>
      </c>
      <c r="G72" s="170">
        <f>VLOOKUP($A72,'Country characteristics'!$A:$DG,64,0)</f>
        <v>52.75</v>
      </c>
      <c r="H72" s="171">
        <f>VLOOKUP($A72,'SS2020'!$A:$AB,25,0)</f>
        <v>46.9</v>
      </c>
      <c r="I72" s="171">
        <f>VLOOKUP($A72,'SS2020'!$A:$AB,26,0)</f>
        <v>95</v>
      </c>
      <c r="J72" s="171">
        <f>VLOOKUP($A72,'SS2020'!$A:$AB,27,0)</f>
        <v>75.833333333333329</v>
      </c>
      <c r="K72" s="171">
        <f>VLOOKUP($A72,'SS2020'!$A:$AC,28,0)</f>
        <v>20.875</v>
      </c>
      <c r="L72" s="172">
        <f t="shared" si="9"/>
        <v>-29.1</v>
      </c>
      <c r="M72" s="172">
        <f t="shared" si="10"/>
        <v>-5</v>
      </c>
      <c r="N72" s="172">
        <f t="shared" si="11"/>
        <v>-1.6666666666666714</v>
      </c>
      <c r="O72" s="172">
        <f t="shared" si="12"/>
        <v>-31.875</v>
      </c>
      <c r="P72" s="245" t="str">
        <f>VLOOKUP($A72,'Country characteristics'!$A:$CQ,28,0)</f>
        <v>Middle East &amp; North Africa</v>
      </c>
      <c r="Q72" s="245" t="str">
        <f>VLOOKUP($A72,'Country characteristics'!$A:$CQ,87,0)</f>
        <v>Asia</v>
      </c>
      <c r="R72" s="245">
        <f>VLOOKUP($A72,'Country characteristics'!$A:$CQ,92,0)</f>
        <v>0</v>
      </c>
      <c r="S72" s="245">
        <f>VLOOKUP($A72,'Country characteristics'!$A:$CQ,91,0)</f>
        <v>0</v>
      </c>
      <c r="T72" s="245">
        <f>VLOOKUP($A72,'Country characteristics'!$A:$CQ,88,0)</f>
        <v>0</v>
      </c>
      <c r="U72" s="245">
        <f>VLOOKUP($A72,'Country characteristics'!$A:$CQ,93,0)</f>
        <v>0</v>
      </c>
      <c r="V72" s="245">
        <f>VLOOKUP($A72,'Country characteristics'!$A:$CQ,89,0)</f>
        <v>0</v>
      </c>
      <c r="W72" s="245">
        <f>VLOOKUP($A72,'Country characteristics'!$A:$CQ,90,0)</f>
        <v>0</v>
      </c>
      <c r="X72" s="245">
        <f>VLOOKUP($A72,'Country characteristics'!$A:$CQ,94,0)</f>
        <v>0</v>
      </c>
      <c r="Y72" s="245">
        <f>VLOOKUP($A72,'Country characteristics'!$A:$CQ,95,0)</f>
        <v>0</v>
      </c>
      <c r="Z72" s="245">
        <f>VLOOKUP($A72,'Country characteristics'!$A:$CR,96,0)</f>
        <v>0</v>
      </c>
    </row>
    <row r="73" spans="1:26">
      <c r="A73" s="37" t="s">
        <v>398</v>
      </c>
      <c r="B73" s="163" t="s">
        <v>399</v>
      </c>
      <c r="C73" s="163" t="s">
        <v>400</v>
      </c>
      <c r="D73" s="170">
        <f>VLOOKUP($A73,'Country characteristics'!$A:$DG,61,0)</f>
        <v>76</v>
      </c>
      <c r="E73" s="170">
        <f>VLOOKUP($A73,'Country characteristics'!$A:$DG,62,0)</f>
        <v>100</v>
      </c>
      <c r="F73" s="170">
        <f>VLOOKUP($A73,'Country characteristics'!$A:$DG,63,0)</f>
        <v>90</v>
      </c>
      <c r="G73" s="170">
        <f>VLOOKUP($A73,'Country characteristics'!$A:$DG,64,0)</f>
        <v>32.5</v>
      </c>
      <c r="H73" s="171">
        <f>VLOOKUP($A73,'SS2020'!$A:$AB,25,0)</f>
        <v>76</v>
      </c>
      <c r="I73" s="171">
        <f>VLOOKUP($A73,'SS2020'!$A:$AB,26,0)</f>
        <v>90</v>
      </c>
      <c r="J73" s="171">
        <f>VLOOKUP($A73,'SS2020'!$A:$AB,27,0)</f>
        <v>88.333333333333329</v>
      </c>
      <c r="K73" s="171">
        <f>VLOOKUP($A73,'SS2020'!$A:$AC,28,0)</f>
        <v>33</v>
      </c>
      <c r="L73" s="172">
        <f t="shared" si="9"/>
        <v>0</v>
      </c>
      <c r="M73" s="172">
        <f t="shared" si="10"/>
        <v>-10</v>
      </c>
      <c r="N73" s="172">
        <f t="shared" si="11"/>
        <v>-1.6666666666666714</v>
      </c>
      <c r="O73" s="172">
        <f t="shared" si="12"/>
        <v>0.5</v>
      </c>
      <c r="P73" s="245" t="str">
        <f>VLOOKUP($A73,'Country characteristics'!$A:$CQ,28,0)</f>
        <v>Latin America &amp; Caribbean</v>
      </c>
      <c r="Q73" s="245" t="str">
        <f>VLOOKUP($A73,'Country characteristics'!$A:$CQ,87,0)</f>
        <v>Latin America and the Caribbean</v>
      </c>
      <c r="R73" s="245">
        <f>VLOOKUP($A73,'Country characteristics'!$A:$CQ,92,0)</f>
        <v>0</v>
      </c>
      <c r="S73" s="245">
        <f>VLOOKUP($A73,'Country characteristics'!$A:$CQ,91,0)</f>
        <v>0</v>
      </c>
      <c r="T73" s="245">
        <f>VLOOKUP($A73,'Country characteristics'!$A:$CQ,88,0)</f>
        <v>0</v>
      </c>
      <c r="U73" s="245">
        <f>VLOOKUP($A73,'Country characteristics'!$A:$CQ,93,0)</f>
        <v>0</v>
      </c>
      <c r="V73" s="245">
        <f>VLOOKUP($A73,'Country characteristics'!$A:$CQ,89,0)</f>
        <v>0</v>
      </c>
      <c r="W73" s="245">
        <f>VLOOKUP($A73,'Country characteristics'!$A:$CQ,90,0)</f>
        <v>0</v>
      </c>
      <c r="X73" s="245">
        <f>VLOOKUP($A73,'Country characteristics'!$A:$CQ,94,0)</f>
        <v>0</v>
      </c>
      <c r="Y73" s="245">
        <f>VLOOKUP($A73,'Country characteristics'!$A:$CQ,95,0)</f>
        <v>1</v>
      </c>
      <c r="Z73" s="245">
        <f>VLOOKUP($A73,'Country characteristics'!$A:$CR,96,0)</f>
        <v>0</v>
      </c>
    </row>
    <row r="74" spans="1:26">
      <c r="A74" s="37" t="s">
        <v>20</v>
      </c>
      <c r="B74" s="163" t="s">
        <v>21</v>
      </c>
      <c r="C74" s="163" t="s">
        <v>22</v>
      </c>
      <c r="D74" s="170">
        <f>VLOOKUP($A74,'Country characteristics'!$A:$DG,61,0)</f>
        <v>87.2</v>
      </c>
      <c r="E74" s="170">
        <f>VLOOKUP($A74,'Country characteristics'!$A:$DG,62,0)</f>
        <v>88</v>
      </c>
      <c r="F74" s="170">
        <f>VLOOKUP($A74,'Country characteristics'!$A:$DG,63,0)</f>
        <v>65.416669999999996</v>
      </c>
      <c r="G74" s="170">
        <f>VLOOKUP($A74,'Country characteristics'!$A:$DG,64,0)</f>
        <v>38.125</v>
      </c>
      <c r="H74" s="171">
        <f>VLOOKUP($A74,'SS2020'!$A:$AB,25,0)</f>
        <v>82.8</v>
      </c>
      <c r="I74" s="171">
        <f>VLOOKUP($A74,'SS2020'!$A:$AB,26,0)</f>
        <v>93.5</v>
      </c>
      <c r="J74" s="171">
        <f>VLOOKUP($A74,'SS2020'!$A:$AB,27,0)</f>
        <v>63.75</v>
      </c>
      <c r="K74" s="171">
        <f>VLOOKUP($A74,'SS2020'!$A:$AC,28,0)</f>
        <v>15.875</v>
      </c>
      <c r="L74" s="172">
        <f t="shared" si="9"/>
        <v>-4.4000000000000057</v>
      </c>
      <c r="M74" s="172">
        <f t="shared" si="10"/>
        <v>5.5</v>
      </c>
      <c r="N74" s="172">
        <f t="shared" si="11"/>
        <v>-1.6666699999999963</v>
      </c>
      <c r="O74" s="172">
        <f t="shared" si="12"/>
        <v>-22.25</v>
      </c>
      <c r="P74" s="245" t="str">
        <f>VLOOKUP($A74,'Country characteristics'!$A:$CQ,28,0)</f>
        <v>East Asia &amp; Pacific</v>
      </c>
      <c r="Q74" s="245" t="str">
        <f>VLOOKUP($A74,'Country characteristics'!$A:$CQ,87,0)</f>
        <v>Asia</v>
      </c>
      <c r="R74" s="245">
        <f>VLOOKUP($A74,'Country characteristics'!$A:$CQ,92,0)</f>
        <v>0</v>
      </c>
      <c r="S74" s="245">
        <f>VLOOKUP($A74,'Country characteristics'!$A:$CQ,91,0)</f>
        <v>0</v>
      </c>
      <c r="T74" s="245">
        <f>VLOOKUP($A74,'Country characteristics'!$A:$CQ,88,0)</f>
        <v>0</v>
      </c>
      <c r="U74" s="245">
        <f>VLOOKUP($A74,'Country characteristics'!$A:$CQ,93,0)</f>
        <v>0</v>
      </c>
      <c r="V74" s="245">
        <f>VLOOKUP($A74,'Country characteristics'!$A:$CQ,89,0)</f>
        <v>0</v>
      </c>
      <c r="W74" s="245">
        <f>VLOOKUP($A74,'Country characteristics'!$A:$CQ,90,0)</f>
        <v>0</v>
      </c>
      <c r="X74" s="245">
        <f>VLOOKUP($A74,'Country characteristics'!$A:$CQ,94,0)</f>
        <v>0</v>
      </c>
      <c r="Y74" s="245">
        <f>VLOOKUP($A74,'Country characteristics'!$A:$CQ,95,0)</f>
        <v>0</v>
      </c>
      <c r="Z74" s="245">
        <f>VLOOKUP($A74,'Country characteristics'!$A:$CR,96,0)</f>
        <v>0</v>
      </c>
    </row>
    <row r="75" spans="1:26">
      <c r="A75" s="37" t="s">
        <v>350</v>
      </c>
      <c r="B75" s="163" t="s">
        <v>351</v>
      </c>
      <c r="C75" s="163" t="s">
        <v>352</v>
      </c>
      <c r="D75" s="170">
        <f>VLOOKUP($A75,'Country characteristics'!$A:$DG,61,0)</f>
        <v>53.4</v>
      </c>
      <c r="E75" s="170">
        <f>VLOOKUP($A75,'Country characteristics'!$A:$DG,62,0)</f>
        <v>100</v>
      </c>
      <c r="F75" s="170">
        <f>VLOOKUP($A75,'Country characteristics'!$A:$DG,63,0)</f>
        <v>84.166669999999996</v>
      </c>
      <c r="G75" s="170">
        <f>VLOOKUP($A75,'Country characteristics'!$A:$DG,64,0)</f>
        <v>31.75</v>
      </c>
      <c r="H75" s="171">
        <f>VLOOKUP($A75,'SS2020'!$A:$AB,25,0)</f>
        <v>53.4</v>
      </c>
      <c r="I75" s="171">
        <f>VLOOKUP($A75,'SS2020'!$A:$AB,26,0)</f>
        <v>90</v>
      </c>
      <c r="J75" s="171">
        <f>VLOOKUP($A75,'SS2020'!$A:$AB,27,0)</f>
        <v>82.5</v>
      </c>
      <c r="K75" s="171">
        <f>VLOOKUP($A75,'SS2020'!$A:$AC,28,0)</f>
        <v>25.25</v>
      </c>
      <c r="L75" s="172">
        <f t="shared" si="9"/>
        <v>0</v>
      </c>
      <c r="M75" s="172">
        <f t="shared" si="10"/>
        <v>-10</v>
      </c>
      <c r="N75" s="172">
        <f t="shared" si="11"/>
        <v>-1.6666699999999963</v>
      </c>
      <c r="O75" s="172">
        <f t="shared" si="12"/>
        <v>-6.5</v>
      </c>
      <c r="P75" s="245" t="str">
        <f>VLOOKUP($A75,'Country characteristics'!$A:$CQ,28,0)</f>
        <v>Latin America &amp; Caribbean</v>
      </c>
      <c r="Q75" s="245" t="str">
        <f>VLOOKUP($A75,'Country characteristics'!$A:$CQ,87,0)</f>
        <v>Latin America and the Caribbean</v>
      </c>
      <c r="R75" s="245">
        <f>VLOOKUP($A75,'Country characteristics'!$A:$CQ,92,0)</f>
        <v>0</v>
      </c>
      <c r="S75" s="245">
        <f>VLOOKUP($A75,'Country characteristics'!$A:$CQ,91,0)</f>
        <v>0</v>
      </c>
      <c r="T75" s="245">
        <f>VLOOKUP($A75,'Country characteristics'!$A:$CQ,88,0)</f>
        <v>0</v>
      </c>
      <c r="U75" s="245">
        <f>VLOOKUP($A75,'Country characteristics'!$A:$CQ,93,0)</f>
        <v>0</v>
      </c>
      <c r="V75" s="245">
        <f>VLOOKUP($A75,'Country characteristics'!$A:$CQ,89,0)</f>
        <v>0</v>
      </c>
      <c r="W75" s="245">
        <f>VLOOKUP($A75,'Country characteristics'!$A:$CQ,90,0)</f>
        <v>0</v>
      </c>
      <c r="X75" s="245">
        <f>VLOOKUP($A75,'Country characteristics'!$A:$CQ,94,0)</f>
        <v>0</v>
      </c>
      <c r="Y75" s="245">
        <f>VLOOKUP($A75,'Country characteristics'!$A:$CQ,95,0)</f>
        <v>1</v>
      </c>
      <c r="Z75" s="245">
        <f>VLOOKUP($A75,'Country characteristics'!$A:$CR,96,0)</f>
        <v>1</v>
      </c>
    </row>
    <row r="76" spans="1:26">
      <c r="A76" s="37" t="s">
        <v>107</v>
      </c>
      <c r="B76" s="163" t="s">
        <v>108</v>
      </c>
      <c r="C76" s="163" t="s">
        <v>109</v>
      </c>
      <c r="D76" s="170">
        <f>VLOOKUP($A76,'Country characteristics'!$A:$DG,61,0)</f>
        <v>73.3</v>
      </c>
      <c r="E76" s="170">
        <f>VLOOKUP($A76,'Country characteristics'!$A:$DG,62,0)</f>
        <v>60</v>
      </c>
      <c r="F76" s="170">
        <f>VLOOKUP($A76,'Country characteristics'!$A:$DG,63,0)</f>
        <v>52.916670000000003</v>
      </c>
      <c r="G76" s="170">
        <f>VLOOKUP($A76,'Country characteristics'!$A:$DG,64,0)</f>
        <v>12.25</v>
      </c>
      <c r="H76" s="171">
        <f>VLOOKUP($A76,'SS2020'!$A:$AB,25,0)</f>
        <v>65.8</v>
      </c>
      <c r="I76" s="171">
        <f>VLOOKUP($A76,'SS2020'!$A:$AB,26,0)</f>
        <v>62.5</v>
      </c>
      <c r="J76" s="171">
        <f>VLOOKUP($A76,'SS2020'!$A:$AB,27,0)</f>
        <v>51.25</v>
      </c>
      <c r="K76" s="171">
        <f>VLOOKUP($A76,'SS2020'!$A:$AC,28,0)</f>
        <v>12.25</v>
      </c>
      <c r="L76" s="172">
        <f t="shared" si="9"/>
        <v>-7.5</v>
      </c>
      <c r="M76" s="172">
        <f t="shared" si="10"/>
        <v>2.5</v>
      </c>
      <c r="N76" s="172">
        <f t="shared" si="11"/>
        <v>-1.6666700000000034</v>
      </c>
      <c r="O76" s="172">
        <f t="shared" si="12"/>
        <v>0</v>
      </c>
      <c r="P76" s="245" t="str">
        <f>VLOOKUP($A76,'Country characteristics'!$A:$CQ,28,0)</f>
        <v>Europe &amp; Central Asia</v>
      </c>
      <c r="Q76" s="245" t="str">
        <f>VLOOKUP($A76,'Country characteristics'!$A:$CQ,87,0)</f>
        <v>Europe</v>
      </c>
      <c r="R76" s="245">
        <f>VLOOKUP($A76,'Country characteristics'!$A:$CQ,92,0)</f>
        <v>1</v>
      </c>
      <c r="S76" s="245">
        <f>VLOOKUP($A76,'Country characteristics'!$A:$CQ,91,0)</f>
        <v>1</v>
      </c>
      <c r="T76" s="245">
        <f>VLOOKUP($A76,'Country characteristics'!$A:$CQ,88,0)</f>
        <v>1</v>
      </c>
      <c r="U76" s="245">
        <f>VLOOKUP($A76,'Country characteristics'!$A:$CQ,93,0)</f>
        <v>1</v>
      </c>
      <c r="V76" s="245">
        <f>VLOOKUP($A76,'Country characteristics'!$A:$CQ,89,0)</f>
        <v>0</v>
      </c>
      <c r="W76" s="245">
        <f>VLOOKUP($A76,'Country characteristics'!$A:$CQ,90,0)</f>
        <v>0</v>
      </c>
      <c r="X76" s="245">
        <f>VLOOKUP($A76,'Country characteristics'!$A:$CQ,94,0)</f>
        <v>0</v>
      </c>
      <c r="Y76" s="245">
        <f>VLOOKUP($A76,'Country characteristics'!$A:$CQ,95,0)</f>
        <v>0</v>
      </c>
      <c r="Z76" s="245">
        <f>VLOOKUP($A76,'Country characteristics'!$A:$CR,96,0)</f>
        <v>0</v>
      </c>
    </row>
    <row r="77" spans="1:26">
      <c r="A77" s="37" t="s">
        <v>392</v>
      </c>
      <c r="B77" s="163" t="s">
        <v>393</v>
      </c>
      <c r="C77" s="163" t="s">
        <v>394</v>
      </c>
      <c r="D77" s="170">
        <f>VLOOKUP($A77,'Country characteristics'!$A:$DG,61,0)</f>
        <v>39.9</v>
      </c>
      <c r="E77" s="170">
        <f>VLOOKUP($A77,'Country characteristics'!$A:$DG,62,0)</f>
        <v>65</v>
      </c>
      <c r="F77" s="170">
        <f>VLOOKUP($A77,'Country characteristics'!$A:$DG,63,0)</f>
        <v>42.08334</v>
      </c>
      <c r="G77" s="170">
        <f>VLOOKUP($A77,'Country characteristics'!$A:$DG,64,0)</f>
        <v>14.875</v>
      </c>
      <c r="H77" s="171">
        <f>VLOOKUP($A77,'SS2020'!$A:$AB,25,0)</f>
        <v>34.4</v>
      </c>
      <c r="I77" s="171">
        <f>VLOOKUP($A77,'SS2020'!$A:$AB,26,0)</f>
        <v>56</v>
      </c>
      <c r="J77" s="171">
        <f>VLOOKUP($A77,'SS2020'!$A:$AB,27,0)</f>
        <v>40.416666666666664</v>
      </c>
      <c r="K77" s="171">
        <f>VLOOKUP($A77,'SS2020'!$A:$AC,28,0)</f>
        <v>14.125</v>
      </c>
      <c r="L77" s="172">
        <f t="shared" si="9"/>
        <v>-5.5</v>
      </c>
      <c r="M77" s="172">
        <f t="shared" si="10"/>
        <v>-9</v>
      </c>
      <c r="N77" s="172">
        <f t="shared" si="11"/>
        <v>-1.6666733333333354</v>
      </c>
      <c r="O77" s="172">
        <f t="shared" si="12"/>
        <v>-0.75</v>
      </c>
      <c r="P77" s="245" t="str">
        <f>VLOOKUP($A77,'Country characteristics'!$A:$CQ,28,0)</f>
        <v>Europe &amp; Central Asia</v>
      </c>
      <c r="Q77" s="245" t="str">
        <f>VLOOKUP($A77,'Country characteristics'!$A:$CQ,87,0)</f>
        <v>Europe</v>
      </c>
      <c r="R77" s="245">
        <f>VLOOKUP($A77,'Country characteristics'!$A:$CQ,92,0)</f>
        <v>1</v>
      </c>
      <c r="S77" s="245">
        <f>VLOOKUP($A77,'Country characteristics'!$A:$CQ,91,0)</f>
        <v>1</v>
      </c>
      <c r="T77" s="245">
        <f>VLOOKUP($A77,'Country characteristics'!$A:$CQ,88,0)</f>
        <v>0</v>
      </c>
      <c r="U77" s="245">
        <f>VLOOKUP($A77,'Country characteristics'!$A:$CQ,93,0)</f>
        <v>0</v>
      </c>
      <c r="V77" s="245">
        <f>VLOOKUP($A77,'Country characteristics'!$A:$CQ,89,0)</f>
        <v>0</v>
      </c>
      <c r="W77" s="245">
        <f>VLOOKUP($A77,'Country characteristics'!$A:$CQ,90,0)</f>
        <v>0</v>
      </c>
      <c r="X77" s="245">
        <f>VLOOKUP($A77,'Country characteristics'!$A:$CQ,94,0)</f>
        <v>0</v>
      </c>
      <c r="Y77" s="245">
        <f>VLOOKUP($A77,'Country characteristics'!$A:$CQ,95,0)</f>
        <v>0</v>
      </c>
      <c r="Z77" s="245">
        <f>VLOOKUP($A77,'Country characteristics'!$A:$CR,96,0)</f>
        <v>0</v>
      </c>
    </row>
    <row r="78" spans="1:26">
      <c r="A78" s="37" t="s">
        <v>161</v>
      </c>
      <c r="B78" s="163" t="s">
        <v>162</v>
      </c>
      <c r="C78" s="163" t="s">
        <v>163</v>
      </c>
      <c r="D78" s="170">
        <f>VLOOKUP($A78,'Country characteristics'!$A:$DG,61,0)</f>
        <v>92</v>
      </c>
      <c r="E78" s="170">
        <f>VLOOKUP($A78,'Country characteristics'!$A:$DG,62,0)</f>
        <v>90</v>
      </c>
      <c r="F78" s="170">
        <f>VLOOKUP($A78,'Country characteristics'!$A:$DG,63,0)</f>
        <v>72.916669999999996</v>
      </c>
      <c r="G78" s="170">
        <f>VLOOKUP($A78,'Country characteristics'!$A:$DG,64,0)</f>
        <v>24.875</v>
      </c>
      <c r="H78" s="171">
        <f>VLOOKUP($A78,'SS2020'!$A:$AB,25,0)</f>
        <v>90.8</v>
      </c>
      <c r="I78" s="171">
        <f>VLOOKUP($A78,'SS2020'!$A:$AB,26,0)</f>
        <v>95</v>
      </c>
      <c r="J78" s="171">
        <f>VLOOKUP($A78,'SS2020'!$A:$AB,27,0)</f>
        <v>70.833333333333329</v>
      </c>
      <c r="K78" s="171">
        <f>VLOOKUP($A78,'SS2020'!$A:$AC,28,0)</f>
        <v>19.125</v>
      </c>
      <c r="L78" s="172">
        <f t="shared" si="9"/>
        <v>-1.2000000000000028</v>
      </c>
      <c r="M78" s="172">
        <f t="shared" si="10"/>
        <v>5</v>
      </c>
      <c r="N78" s="172">
        <f t="shared" si="11"/>
        <v>-2.0833366666666677</v>
      </c>
      <c r="O78" s="172">
        <f t="shared" si="12"/>
        <v>-5.75</v>
      </c>
      <c r="P78" s="245" t="str">
        <f>VLOOKUP($A78,'Country characteristics'!$A:$CQ,28,0)</f>
        <v>Sub-Saharan Africa</v>
      </c>
      <c r="Q78" s="245" t="str">
        <f>VLOOKUP($A78,'Country characteristics'!$A:$CQ,87,0)</f>
        <v>Africa</v>
      </c>
      <c r="R78" s="245">
        <f>VLOOKUP($A78,'Country characteristics'!$A:$CQ,92,0)</f>
        <v>0</v>
      </c>
      <c r="S78" s="245">
        <f>VLOOKUP($A78,'Country characteristics'!$A:$CQ,91,0)</f>
        <v>0</v>
      </c>
      <c r="T78" s="245">
        <f>VLOOKUP($A78,'Country characteristics'!$A:$CQ,88,0)</f>
        <v>0</v>
      </c>
      <c r="U78" s="245">
        <f>VLOOKUP($A78,'Country characteristics'!$A:$CQ,93,0)</f>
        <v>0</v>
      </c>
      <c r="V78" s="245">
        <f>VLOOKUP($A78,'Country characteristics'!$A:$CQ,89,0)</f>
        <v>0</v>
      </c>
      <c r="W78" s="245">
        <f>VLOOKUP($A78,'Country characteristics'!$A:$CQ,90,0)</f>
        <v>0</v>
      </c>
      <c r="X78" s="245">
        <f>VLOOKUP($A78,'Country characteristics'!$A:$CQ,94,0)</f>
        <v>0</v>
      </c>
      <c r="Y78" s="245">
        <f>VLOOKUP($A78,'Country characteristics'!$A:$CQ,95,0)</f>
        <v>0</v>
      </c>
      <c r="Z78" s="245">
        <f>VLOOKUP($A78,'Country characteristics'!$A:$CR,96,0)</f>
        <v>1</v>
      </c>
    </row>
    <row r="79" spans="1:26">
      <c r="A79" s="37" t="s">
        <v>335</v>
      </c>
      <c r="B79" s="163" t="s">
        <v>336</v>
      </c>
      <c r="C79" s="163" t="s">
        <v>337</v>
      </c>
      <c r="D79" s="170">
        <f>VLOOKUP($A79,'Country characteristics'!$A:$DG,61,0)</f>
        <v>80</v>
      </c>
      <c r="E79" s="170">
        <f>VLOOKUP($A79,'Country characteristics'!$A:$DG,62,0)</f>
        <v>100</v>
      </c>
      <c r="F79" s="170">
        <f>VLOOKUP($A79,'Country characteristics'!$A:$DG,63,0)</f>
        <v>86.666659999999993</v>
      </c>
      <c r="G79" s="170">
        <f>VLOOKUP($A79,'Country characteristics'!$A:$DG,64,0)</f>
        <v>32.5</v>
      </c>
      <c r="H79" s="171">
        <f>VLOOKUP($A79,'SS2020'!$A:$AB,25,0)</f>
        <v>70</v>
      </c>
      <c r="I79" s="171">
        <f>VLOOKUP($A79,'SS2020'!$A:$AB,26,0)</f>
        <v>90</v>
      </c>
      <c r="J79" s="171">
        <f>VLOOKUP($A79,'SS2020'!$A:$AB,27,0)</f>
        <v>84.166666666666671</v>
      </c>
      <c r="K79" s="171">
        <f>VLOOKUP($A79,'SS2020'!$A:$AC,28,0)</f>
        <v>25.25</v>
      </c>
      <c r="L79" s="172">
        <f t="shared" si="9"/>
        <v>-10</v>
      </c>
      <c r="M79" s="172">
        <f t="shared" si="10"/>
        <v>-10</v>
      </c>
      <c r="N79" s="172">
        <f t="shared" si="11"/>
        <v>-2.4999933333333217</v>
      </c>
      <c r="O79" s="172">
        <f t="shared" si="12"/>
        <v>-7.25</v>
      </c>
      <c r="P79" s="245" t="str">
        <f>VLOOKUP($A79,'Country characteristics'!$A:$CQ,28,0)</f>
        <v>Europe &amp; Central Asia</v>
      </c>
      <c r="Q79" s="245" t="str">
        <f>VLOOKUP($A79,'Country characteristics'!$A:$CQ,87,0)</f>
        <v>Europe</v>
      </c>
      <c r="R79" s="245">
        <f>VLOOKUP($A79,'Country characteristics'!$A:$CQ,92,0)</f>
        <v>0</v>
      </c>
      <c r="S79" s="245">
        <f>VLOOKUP($A79,'Country characteristics'!$A:$CQ,91,0)</f>
        <v>0</v>
      </c>
      <c r="T79" s="245">
        <f>VLOOKUP($A79,'Country characteristics'!$A:$CQ,88,0)</f>
        <v>0</v>
      </c>
      <c r="U79" s="245">
        <f>VLOOKUP($A79,'Country characteristics'!$A:$CQ,93,0)</f>
        <v>0</v>
      </c>
      <c r="V79" s="245">
        <f>VLOOKUP($A79,'Country characteristics'!$A:$CQ,89,0)</f>
        <v>0</v>
      </c>
      <c r="W79" s="245">
        <f>VLOOKUP($A79,'Country characteristics'!$A:$CQ,90,0)</f>
        <v>0</v>
      </c>
      <c r="X79" s="245">
        <f>VLOOKUP($A79,'Country characteristics'!$A:$CQ,94,0)</f>
        <v>0</v>
      </c>
      <c r="Y79" s="245">
        <f>VLOOKUP($A79,'Country characteristics'!$A:$CQ,95,0)</f>
        <v>0</v>
      </c>
      <c r="Z79" s="245">
        <f>VLOOKUP($A79,'Country characteristics'!$A:$CR,96,0)</f>
        <v>0</v>
      </c>
    </row>
    <row r="80" spans="1:26">
      <c r="A80" s="37" t="s">
        <v>182</v>
      </c>
      <c r="B80" s="163" t="s">
        <v>183</v>
      </c>
      <c r="C80" s="163" t="s">
        <v>184</v>
      </c>
      <c r="D80" s="170">
        <f>VLOOKUP($A80,'Country characteristics'!$A:$DG,61,0)</f>
        <v>62.7</v>
      </c>
      <c r="E80" s="170">
        <f>VLOOKUP($A80,'Country characteristics'!$A:$DG,62,0)</f>
        <v>95</v>
      </c>
      <c r="F80" s="170">
        <f>VLOOKUP($A80,'Country characteristics'!$A:$DG,63,0)</f>
        <v>45</v>
      </c>
      <c r="G80" s="170">
        <f>VLOOKUP($A80,'Country characteristics'!$A:$DG,64,0)</f>
        <v>15.875</v>
      </c>
      <c r="H80" s="171">
        <f>VLOOKUP($A80,'SS2020'!$A:$AB,25,0)</f>
        <v>62.7</v>
      </c>
      <c r="I80" s="171">
        <f>VLOOKUP($A80,'SS2020'!$A:$AB,26,0)</f>
        <v>98.75</v>
      </c>
      <c r="J80" s="171">
        <f>VLOOKUP($A80,'SS2020'!$A:$AB,27,0)</f>
        <v>42.5</v>
      </c>
      <c r="K80" s="171">
        <f>VLOOKUP($A80,'SS2020'!$A:$AC,28,0)</f>
        <v>15.625</v>
      </c>
      <c r="L80" s="172">
        <f t="shared" si="9"/>
        <v>0</v>
      </c>
      <c r="M80" s="172">
        <f t="shared" si="10"/>
        <v>3.75</v>
      </c>
      <c r="N80" s="172">
        <f t="shared" si="11"/>
        <v>-2.5</v>
      </c>
      <c r="O80" s="172">
        <f t="shared" si="12"/>
        <v>-0.25</v>
      </c>
      <c r="P80" s="245" t="str">
        <f>VLOOKUP($A80,'Country characteristics'!$A:$CQ,28,0)</f>
        <v>Sub-Saharan Africa</v>
      </c>
      <c r="Q80" s="245" t="str">
        <f>VLOOKUP($A80,'Country characteristics'!$A:$CQ,87,0)</f>
        <v>Africa</v>
      </c>
      <c r="R80" s="245">
        <f>VLOOKUP($A80,'Country characteristics'!$A:$CQ,92,0)</f>
        <v>0</v>
      </c>
      <c r="S80" s="245">
        <f>VLOOKUP($A80,'Country characteristics'!$A:$CQ,91,0)</f>
        <v>0</v>
      </c>
      <c r="T80" s="245">
        <f>VLOOKUP($A80,'Country characteristics'!$A:$CQ,88,0)</f>
        <v>0</v>
      </c>
      <c r="U80" s="245">
        <f>VLOOKUP($A80,'Country characteristics'!$A:$CQ,93,0)</f>
        <v>1</v>
      </c>
      <c r="V80" s="245">
        <f>VLOOKUP($A80,'Country characteristics'!$A:$CQ,89,0)</f>
        <v>1</v>
      </c>
      <c r="W80" s="245">
        <f>VLOOKUP($A80,'Country characteristics'!$A:$CQ,90,0)</f>
        <v>0</v>
      </c>
      <c r="X80" s="245">
        <f>VLOOKUP($A80,'Country characteristics'!$A:$CQ,94,0)</f>
        <v>0</v>
      </c>
      <c r="Y80" s="245">
        <f>VLOOKUP($A80,'Country characteristics'!$A:$CQ,95,0)</f>
        <v>0</v>
      </c>
      <c r="Z80" s="245">
        <f>VLOOKUP($A80,'Country characteristics'!$A:$CR,96,0)</f>
        <v>0</v>
      </c>
    </row>
    <row r="81" spans="1:26">
      <c r="A81" s="37" t="s">
        <v>320</v>
      </c>
      <c r="B81" s="163" t="s">
        <v>321</v>
      </c>
      <c r="C81" s="163" t="s">
        <v>322</v>
      </c>
      <c r="D81" s="170">
        <f>VLOOKUP($A81,'Country characteristics'!$A:$DG,61,0)</f>
        <v>51.5</v>
      </c>
      <c r="E81" s="170">
        <f>VLOOKUP($A81,'Country characteristics'!$A:$DG,62,0)</f>
        <v>70</v>
      </c>
      <c r="F81" s="170">
        <f>VLOOKUP($A81,'Country characteristics'!$A:$DG,63,0)</f>
        <v>66.666669999999996</v>
      </c>
      <c r="G81" s="170">
        <f>VLOOKUP($A81,'Country characteristics'!$A:$DG,64,0)</f>
        <v>22.625</v>
      </c>
      <c r="H81" s="171">
        <f>VLOOKUP($A81,'SS2020'!$A:$AB,25,0)</f>
        <v>48</v>
      </c>
      <c r="I81" s="171">
        <f>VLOOKUP($A81,'SS2020'!$A:$AB,26,0)</f>
        <v>65</v>
      </c>
      <c r="J81" s="171">
        <f>VLOOKUP($A81,'SS2020'!$A:$AB,27,0)</f>
        <v>60.833333333333336</v>
      </c>
      <c r="K81" s="171">
        <f>VLOOKUP($A81,'SS2020'!$A:$AC,28,0)</f>
        <v>22.125</v>
      </c>
      <c r="L81" s="172">
        <f t="shared" si="9"/>
        <v>-3.5</v>
      </c>
      <c r="M81" s="172">
        <f t="shared" si="10"/>
        <v>-5</v>
      </c>
      <c r="N81" s="172">
        <f t="shared" si="11"/>
        <v>-5.8333366666666606</v>
      </c>
      <c r="O81" s="172">
        <f t="shared" si="12"/>
        <v>-0.5</v>
      </c>
      <c r="P81" s="245" t="str">
        <f>VLOOKUP($A81,'Country characteristics'!$A:$CQ,28,0)</f>
        <v>Europe &amp; Central Asia</v>
      </c>
      <c r="Q81" s="245" t="str">
        <f>VLOOKUP($A81,'Country characteristics'!$A:$CQ,87,0)</f>
        <v>Europe</v>
      </c>
      <c r="R81" s="245">
        <f>VLOOKUP($A81,'Country characteristics'!$A:$CQ,92,0)</f>
        <v>1</v>
      </c>
      <c r="S81" s="245">
        <f>VLOOKUP($A81,'Country characteristics'!$A:$CQ,91,0)</f>
        <v>1</v>
      </c>
      <c r="T81" s="245">
        <f>VLOOKUP($A81,'Country characteristics'!$A:$CQ,88,0)</f>
        <v>0</v>
      </c>
      <c r="U81" s="245">
        <f>VLOOKUP($A81,'Country characteristics'!$A:$CQ,93,0)</f>
        <v>0</v>
      </c>
      <c r="V81" s="245">
        <f>VLOOKUP($A81,'Country characteristics'!$A:$CQ,89,0)</f>
        <v>0</v>
      </c>
      <c r="W81" s="245">
        <f>VLOOKUP($A81,'Country characteristics'!$A:$CQ,90,0)</f>
        <v>0</v>
      </c>
      <c r="X81" s="245">
        <f>VLOOKUP($A81,'Country characteristics'!$A:$CQ,94,0)</f>
        <v>0</v>
      </c>
      <c r="Y81" s="245">
        <f>VLOOKUP($A81,'Country characteristics'!$A:$CQ,95,0)</f>
        <v>0</v>
      </c>
      <c r="Z81" s="245">
        <f>VLOOKUP($A81,'Country characteristics'!$A:$CR,96,0)</f>
        <v>0</v>
      </c>
    </row>
    <row r="82" spans="1:26">
      <c r="A82" s="37" t="s">
        <v>341</v>
      </c>
      <c r="B82" s="163" t="s">
        <v>342</v>
      </c>
      <c r="C82" s="163" t="s">
        <v>343</v>
      </c>
      <c r="D82" s="170">
        <f>VLOOKUP($A82,'Country characteristics'!$A:$DG,61,0)</f>
        <v>80.599999999999994</v>
      </c>
      <c r="E82" s="170">
        <f>VLOOKUP($A82,'Country characteristics'!$A:$DG,62,0)</f>
        <v>90</v>
      </c>
      <c r="F82" s="170">
        <f>VLOOKUP($A82,'Country characteristics'!$A:$DG,63,0)</f>
        <v>69.583340000000007</v>
      </c>
      <c r="G82" s="170">
        <f>VLOOKUP($A82,'Country characteristics'!$A:$DG,64,0)</f>
        <v>80.875</v>
      </c>
      <c r="H82" s="171">
        <f>VLOOKUP($A82,'SS2020'!$A:$AB,25,0)</f>
        <v>80.599999999999994</v>
      </c>
      <c r="I82" s="171">
        <f>VLOOKUP($A82,'SS2020'!$A:$AB,26,0)</f>
        <v>92</v>
      </c>
      <c r="J82" s="171">
        <f>VLOOKUP($A82,'SS2020'!$A:$AB,27,0)</f>
        <v>67.083333333333329</v>
      </c>
      <c r="K82" s="171">
        <f>VLOOKUP($A82,'SS2020'!$A:$AC,28,0)</f>
        <v>74.827500000000001</v>
      </c>
      <c r="L82" s="172">
        <f t="shared" si="9"/>
        <v>0</v>
      </c>
      <c r="M82" s="172">
        <f t="shared" si="10"/>
        <v>2</v>
      </c>
      <c r="N82" s="172">
        <f t="shared" si="11"/>
        <v>-2.5000066666666783</v>
      </c>
      <c r="O82" s="172">
        <f t="shared" si="12"/>
        <v>-6.0474999999999994</v>
      </c>
      <c r="P82" s="245" t="str">
        <f>VLOOKUP($A82,'Country characteristics'!$A:$CQ,28,0)</f>
        <v>Sub-Saharan Africa</v>
      </c>
      <c r="Q82" s="245" t="str">
        <f>VLOOKUP($A82,'Country characteristics'!$A:$CQ,87,0)</f>
        <v>Africa</v>
      </c>
      <c r="R82" s="245">
        <f>VLOOKUP($A82,'Country characteristics'!$A:$CQ,92,0)</f>
        <v>0</v>
      </c>
      <c r="S82" s="245">
        <f>VLOOKUP($A82,'Country characteristics'!$A:$CQ,91,0)</f>
        <v>0</v>
      </c>
      <c r="T82" s="245">
        <f>VLOOKUP($A82,'Country characteristics'!$A:$CQ,88,0)</f>
        <v>0</v>
      </c>
      <c r="U82" s="245">
        <f>VLOOKUP($A82,'Country characteristics'!$A:$CQ,93,0)</f>
        <v>0</v>
      </c>
      <c r="V82" s="245">
        <f>VLOOKUP($A82,'Country characteristics'!$A:$CQ,89,0)</f>
        <v>0</v>
      </c>
      <c r="W82" s="245">
        <f>VLOOKUP($A82,'Country characteristics'!$A:$CQ,90,0)</f>
        <v>1</v>
      </c>
      <c r="X82" s="245">
        <f>VLOOKUP($A82,'Country characteristics'!$A:$CQ,94,0)</f>
        <v>0</v>
      </c>
      <c r="Y82" s="245">
        <f>VLOOKUP($A82,'Country characteristics'!$A:$CQ,95,0)</f>
        <v>0</v>
      </c>
      <c r="Z82" s="245">
        <f>VLOOKUP($A82,'Country characteristics'!$A:$CR,96,0)</f>
        <v>0</v>
      </c>
    </row>
    <row r="83" spans="1:26">
      <c r="A83" s="37" t="s">
        <v>284</v>
      </c>
      <c r="B83" s="163" t="s">
        <v>285</v>
      </c>
      <c r="C83" s="163" t="s">
        <v>286</v>
      </c>
      <c r="D83" s="170">
        <f>VLOOKUP($A83,'Country characteristics'!$A:$DG,61,0)</f>
        <v>79.599999999999994</v>
      </c>
      <c r="E83" s="170">
        <f>VLOOKUP($A83,'Country characteristics'!$A:$DG,62,0)</f>
        <v>90</v>
      </c>
      <c r="F83" s="170">
        <f>VLOOKUP($A83,'Country characteristics'!$A:$DG,63,0)</f>
        <v>91.666669999999996</v>
      </c>
      <c r="G83" s="170">
        <f>VLOOKUP($A83,'Country characteristics'!$A:$DG,64,0)</f>
        <v>34.375</v>
      </c>
      <c r="H83" s="171">
        <f>VLOOKUP($A83,'SS2020'!$A:$AB,25,0)</f>
        <v>77.599999999999994</v>
      </c>
      <c r="I83" s="171">
        <f>VLOOKUP($A83,'SS2020'!$A:$AB,26,0)</f>
        <v>100</v>
      </c>
      <c r="J83" s="171">
        <f>VLOOKUP($A83,'SS2020'!$A:$AB,27,0)</f>
        <v>88.333333333333329</v>
      </c>
      <c r="K83" s="171">
        <f>VLOOKUP($A83,'SS2020'!$A:$AC,28,0)</f>
        <v>34.625</v>
      </c>
      <c r="L83" s="172">
        <f t="shared" si="9"/>
        <v>-2</v>
      </c>
      <c r="M83" s="172">
        <f t="shared" si="10"/>
        <v>10</v>
      </c>
      <c r="N83" s="172">
        <f t="shared" si="11"/>
        <v>-3.3333366666666677</v>
      </c>
      <c r="O83" s="172">
        <f t="shared" si="12"/>
        <v>0.25</v>
      </c>
      <c r="P83" s="245" t="str">
        <f>VLOOKUP($A83,'Country characteristics'!$A:$CQ,28,0)</f>
        <v>Latin America &amp; Caribbean</v>
      </c>
      <c r="Q83" s="245" t="str">
        <f>VLOOKUP($A83,'Country characteristics'!$A:$CQ,87,0)</f>
        <v>Latin America and the Caribbean</v>
      </c>
      <c r="R83" s="245">
        <f>VLOOKUP($A83,'Country characteristics'!$A:$CQ,92,0)</f>
        <v>0</v>
      </c>
      <c r="S83" s="245">
        <f>VLOOKUP($A83,'Country characteristics'!$A:$CQ,91,0)</f>
        <v>0</v>
      </c>
      <c r="T83" s="245">
        <f>VLOOKUP($A83,'Country characteristics'!$A:$CQ,88,0)</f>
        <v>0</v>
      </c>
      <c r="U83" s="245">
        <f>VLOOKUP($A83,'Country characteristics'!$A:$CQ,93,0)</f>
        <v>0</v>
      </c>
      <c r="V83" s="245">
        <f>VLOOKUP($A83,'Country characteristics'!$A:$CQ,89,0)</f>
        <v>0</v>
      </c>
      <c r="W83" s="245">
        <f>VLOOKUP($A83,'Country characteristics'!$A:$CQ,90,0)</f>
        <v>0</v>
      </c>
      <c r="X83" s="245">
        <f>VLOOKUP($A83,'Country characteristics'!$A:$CQ,94,0)</f>
        <v>0</v>
      </c>
      <c r="Y83" s="245">
        <f>VLOOKUP($A83,'Country characteristics'!$A:$CQ,95,0)</f>
        <v>1</v>
      </c>
      <c r="Z83" s="245">
        <f>VLOOKUP($A83,'Country characteristics'!$A:$CR,96,0)</f>
        <v>0</v>
      </c>
    </row>
    <row r="84" spans="1:26">
      <c r="A84" s="37" t="s">
        <v>383</v>
      </c>
      <c r="B84" s="163" t="s">
        <v>384</v>
      </c>
      <c r="C84" s="163" t="s">
        <v>385</v>
      </c>
      <c r="D84" s="170">
        <f>VLOOKUP($A84,'Country characteristics'!$A:$DG,61,0)</f>
        <v>72.599999999999994</v>
      </c>
      <c r="E84" s="170">
        <f>VLOOKUP($A84,'Country characteristics'!$A:$DG,62,0)</f>
        <v>100</v>
      </c>
      <c r="F84" s="170">
        <f>VLOOKUP($A84,'Country characteristics'!$A:$DG,63,0)</f>
        <v>88.333340000000007</v>
      </c>
      <c r="G84" s="170">
        <f>VLOOKUP($A84,'Country characteristics'!$A:$DG,64,0)</f>
        <v>72</v>
      </c>
      <c r="H84" s="171">
        <f>VLOOKUP($A84,'SS2020'!$A:$AB,25,0)</f>
        <v>72.599999999999994</v>
      </c>
      <c r="I84" s="171">
        <f>VLOOKUP($A84,'SS2020'!$A:$AB,26,0)</f>
        <v>100</v>
      </c>
      <c r="J84" s="171">
        <f>VLOOKUP($A84,'SS2020'!$A:$AB,27,0)</f>
        <v>84.583333333333329</v>
      </c>
      <c r="K84" s="171">
        <f>VLOOKUP($A84,'SS2020'!$A:$AC,28,0)</f>
        <v>48.875</v>
      </c>
      <c r="L84" s="172">
        <f t="shared" si="9"/>
        <v>0</v>
      </c>
      <c r="M84" s="172">
        <f t="shared" si="10"/>
        <v>0</v>
      </c>
      <c r="N84" s="172">
        <f t="shared" si="11"/>
        <v>-3.7500066666666783</v>
      </c>
      <c r="O84" s="172">
        <f t="shared" si="12"/>
        <v>-23.125</v>
      </c>
      <c r="P84" s="245" t="str">
        <f>VLOOKUP($A84,'Country characteristics'!$A:$CQ,28,0)</f>
        <v>East Asia &amp; Pacific</v>
      </c>
      <c r="Q84" s="245" t="str">
        <f>VLOOKUP($A84,'Country characteristics'!$A:$CQ,87,0)</f>
        <v>Asia</v>
      </c>
      <c r="R84" s="245">
        <f>VLOOKUP($A84,'Country characteristics'!$A:$CQ,92,0)</f>
        <v>0</v>
      </c>
      <c r="S84" s="245">
        <f>VLOOKUP($A84,'Country characteristics'!$A:$CQ,91,0)</f>
        <v>0</v>
      </c>
      <c r="T84" s="245">
        <f>VLOOKUP($A84,'Country characteristics'!$A:$CQ,88,0)</f>
        <v>0</v>
      </c>
      <c r="U84" s="245">
        <f>VLOOKUP($A84,'Country characteristics'!$A:$CQ,93,0)</f>
        <v>0</v>
      </c>
      <c r="V84" s="245">
        <f>VLOOKUP($A84,'Country characteristics'!$A:$CQ,89,0)</f>
        <v>0</v>
      </c>
      <c r="W84" s="245">
        <f>VLOOKUP($A84,'Country characteristics'!$A:$CQ,90,0)</f>
        <v>0</v>
      </c>
      <c r="X84" s="245">
        <f>VLOOKUP($A84,'Country characteristics'!$A:$CQ,94,0)</f>
        <v>0</v>
      </c>
      <c r="Y84" s="245">
        <f>VLOOKUP($A84,'Country characteristics'!$A:$CQ,95,0)</f>
        <v>0</v>
      </c>
      <c r="Z84" s="245">
        <f>VLOOKUP($A84,'Country characteristics'!$A:$CR,96,0)</f>
        <v>1</v>
      </c>
    </row>
    <row r="85" spans="1:26">
      <c r="A85" s="37" t="s">
        <v>317</v>
      </c>
      <c r="B85" s="163" t="s">
        <v>318</v>
      </c>
      <c r="C85" s="163" t="s">
        <v>319</v>
      </c>
      <c r="D85" s="170">
        <f>VLOOKUP($A85,'Country characteristics'!$A:$DG,61,0)</f>
        <v>67</v>
      </c>
      <c r="E85" s="170">
        <f>VLOOKUP($A85,'Country characteristics'!$A:$DG,62,0)</f>
        <v>85</v>
      </c>
      <c r="F85" s="170">
        <f>VLOOKUP($A85,'Country characteristics'!$A:$DG,63,0)</f>
        <v>51.66666</v>
      </c>
      <c r="G85" s="170">
        <f>VLOOKUP($A85,'Country characteristics'!$A:$DG,64,0)</f>
        <v>21.875</v>
      </c>
      <c r="H85" s="171">
        <f>VLOOKUP($A85,'SS2020'!$A:$AB,25,0)</f>
        <v>56</v>
      </c>
      <c r="I85" s="171">
        <f>VLOOKUP($A85,'SS2020'!$A:$AB,26,0)</f>
        <v>85</v>
      </c>
      <c r="J85" s="171">
        <f>VLOOKUP($A85,'SS2020'!$A:$AB,27,0)</f>
        <v>47.5</v>
      </c>
      <c r="K85" s="171">
        <f>VLOOKUP($A85,'SS2020'!$A:$AC,28,0)</f>
        <v>9.875</v>
      </c>
      <c r="L85" s="172">
        <f t="shared" si="9"/>
        <v>-11</v>
      </c>
      <c r="M85" s="172">
        <f t="shared" si="10"/>
        <v>0</v>
      </c>
      <c r="N85" s="172">
        <f t="shared" si="11"/>
        <v>-4.1666600000000003</v>
      </c>
      <c r="O85" s="172">
        <f t="shared" si="12"/>
        <v>-12</v>
      </c>
      <c r="P85" s="245" t="str">
        <f>VLOOKUP($A85,'Country characteristics'!$A:$CQ,28,0)</f>
        <v>Europe &amp; Central Asia</v>
      </c>
      <c r="Q85" s="245" t="str">
        <f>VLOOKUP($A85,'Country characteristics'!$A:$CQ,87,0)</f>
        <v>Europe</v>
      </c>
      <c r="R85" s="245">
        <f>VLOOKUP($A85,'Country characteristics'!$A:$CQ,92,0)</f>
        <v>1</v>
      </c>
      <c r="S85" s="245">
        <f>VLOOKUP($A85,'Country characteristics'!$A:$CQ,91,0)</f>
        <v>1</v>
      </c>
      <c r="T85" s="245">
        <f>VLOOKUP($A85,'Country characteristics'!$A:$CQ,88,0)</f>
        <v>0</v>
      </c>
      <c r="U85" s="245">
        <f>VLOOKUP($A85,'Country characteristics'!$A:$CQ,93,0)</f>
        <v>0</v>
      </c>
      <c r="V85" s="245">
        <f>VLOOKUP($A85,'Country characteristics'!$A:$CQ,89,0)</f>
        <v>0</v>
      </c>
      <c r="W85" s="245">
        <f>VLOOKUP($A85,'Country characteristics'!$A:$CQ,90,0)</f>
        <v>0</v>
      </c>
      <c r="X85" s="245">
        <f>VLOOKUP($A85,'Country characteristics'!$A:$CQ,94,0)</f>
        <v>0</v>
      </c>
      <c r="Y85" s="245">
        <f>VLOOKUP($A85,'Country characteristics'!$A:$CQ,95,0)</f>
        <v>0</v>
      </c>
      <c r="Z85" s="245">
        <f>VLOOKUP($A85,'Country characteristics'!$A:$CR,96,0)</f>
        <v>0</v>
      </c>
    </row>
    <row r="86" spans="1:26">
      <c r="A86" s="37" t="s">
        <v>176</v>
      </c>
      <c r="B86" s="163" t="s">
        <v>177</v>
      </c>
      <c r="C86" s="163" t="s">
        <v>178</v>
      </c>
      <c r="D86" s="170">
        <f>VLOOKUP($A86,'Country characteristics'!$A:$DG,61,0)</f>
        <v>76.7</v>
      </c>
      <c r="E86" s="170">
        <f>VLOOKUP($A86,'Country characteristics'!$A:$DG,62,0)</f>
        <v>85</v>
      </c>
      <c r="F86" s="170">
        <f>VLOOKUP($A86,'Country characteristics'!$A:$DG,63,0)</f>
        <v>70.833330000000004</v>
      </c>
      <c r="G86" s="170">
        <f>VLOOKUP($A86,'Country characteristics'!$A:$DG,64,0)</f>
        <v>19.25</v>
      </c>
      <c r="H86" s="171">
        <f>VLOOKUP($A86,'SS2020'!$A:$AB,25,0)</f>
        <v>71.7</v>
      </c>
      <c r="I86" s="171">
        <f>VLOOKUP($A86,'SS2020'!$A:$AB,26,0)</f>
        <v>85</v>
      </c>
      <c r="J86" s="171">
        <f>VLOOKUP($A86,'SS2020'!$A:$AB,27,0)</f>
        <v>66.666666666666671</v>
      </c>
      <c r="K86" s="171">
        <f>VLOOKUP($A86,'SS2020'!$A:$AC,28,0)</f>
        <v>17.25</v>
      </c>
      <c r="L86" s="172">
        <f t="shared" si="9"/>
        <v>-5</v>
      </c>
      <c r="M86" s="172">
        <f t="shared" si="10"/>
        <v>0</v>
      </c>
      <c r="N86" s="172">
        <f t="shared" si="11"/>
        <v>-4.1666633333333323</v>
      </c>
      <c r="O86" s="172">
        <f t="shared" si="12"/>
        <v>-2</v>
      </c>
      <c r="P86" s="245" t="str">
        <f>VLOOKUP($A86,'Country characteristics'!$A:$CQ,28,0)</f>
        <v>Europe &amp; Central Asia</v>
      </c>
      <c r="Q86" s="245" t="str">
        <f>VLOOKUP($A86,'Country characteristics'!$A:$CQ,87,0)</f>
        <v>Europe</v>
      </c>
      <c r="R86" s="245">
        <f>VLOOKUP($A86,'Country characteristics'!$A:$CQ,92,0)</f>
        <v>0</v>
      </c>
      <c r="S86" s="245">
        <f>VLOOKUP($A86,'Country characteristics'!$A:$CQ,91,0)</f>
        <v>1</v>
      </c>
      <c r="T86" s="245">
        <f>VLOOKUP($A86,'Country characteristics'!$A:$CQ,88,0)</f>
        <v>0</v>
      </c>
      <c r="U86" s="245">
        <f>VLOOKUP($A86,'Country characteristics'!$A:$CQ,93,0)</f>
        <v>0</v>
      </c>
      <c r="V86" s="245">
        <f>VLOOKUP($A86,'Country characteristics'!$A:$CQ,89,0)</f>
        <v>0</v>
      </c>
      <c r="W86" s="245">
        <f>VLOOKUP($A86,'Country characteristics'!$A:$CQ,90,0)</f>
        <v>0</v>
      </c>
      <c r="X86" s="245">
        <f>VLOOKUP($A86,'Country characteristics'!$A:$CQ,94,0)</f>
        <v>0</v>
      </c>
      <c r="Y86" s="245">
        <f>VLOOKUP($A86,'Country characteristics'!$A:$CQ,95,0)</f>
        <v>0</v>
      </c>
      <c r="Z86" s="245">
        <f>VLOOKUP($A86,'Country characteristics'!$A:$CR,96,0)</f>
        <v>0</v>
      </c>
    </row>
    <row r="87" spans="1:26">
      <c r="A87" s="37" t="s">
        <v>389</v>
      </c>
      <c r="B87" s="163" t="s">
        <v>390</v>
      </c>
      <c r="C87" s="163" t="s">
        <v>391</v>
      </c>
      <c r="D87" s="170">
        <f>VLOOKUP($A87,'Country characteristics'!$A:$DG,61,0)</f>
        <v>47.4</v>
      </c>
      <c r="E87" s="170">
        <f>VLOOKUP($A87,'Country characteristics'!$A:$DG,62,0)</f>
        <v>90</v>
      </c>
      <c r="F87" s="170">
        <f>VLOOKUP($A87,'Country characteristics'!$A:$DG,63,0)</f>
        <v>55</v>
      </c>
      <c r="G87" s="170">
        <f>VLOOKUP($A87,'Country characteristics'!$A:$DG,64,0)</f>
        <v>72</v>
      </c>
      <c r="H87" s="171">
        <f>VLOOKUP($A87,'SS2020'!$A:$AB,25,0)</f>
        <v>51</v>
      </c>
      <c r="I87" s="171">
        <f>VLOOKUP($A87,'SS2020'!$A:$AB,26,0)</f>
        <v>95</v>
      </c>
      <c r="J87" s="171">
        <f>VLOOKUP($A87,'SS2020'!$A:$AB,27,0)</f>
        <v>50.833333333333336</v>
      </c>
      <c r="K87" s="171">
        <f>VLOOKUP($A87,'SS2020'!$A:$AC,28,0)</f>
        <v>64.517499999999998</v>
      </c>
      <c r="L87" s="172">
        <f t="shared" si="9"/>
        <v>3.6000000000000014</v>
      </c>
      <c r="M87" s="172">
        <f t="shared" si="10"/>
        <v>5</v>
      </c>
      <c r="N87" s="172">
        <f t="shared" si="11"/>
        <v>-4.1666666666666643</v>
      </c>
      <c r="O87" s="172">
        <f t="shared" si="12"/>
        <v>-7.4825000000000017</v>
      </c>
      <c r="P87" s="245" t="str">
        <f>VLOOKUP($A87,'Country characteristics'!$A:$CQ,28,0)</f>
        <v>Latin America &amp; Caribbean</v>
      </c>
      <c r="Q87" s="245" t="str">
        <f>VLOOKUP($A87,'Country characteristics'!$A:$CQ,87,0)</f>
        <v>Latin America and the Caribbean</v>
      </c>
      <c r="R87" s="245">
        <f>VLOOKUP($A87,'Country characteristics'!$A:$CQ,92,0)</f>
        <v>0</v>
      </c>
      <c r="S87" s="245">
        <f>VLOOKUP($A87,'Country characteristics'!$A:$CQ,91,0)</f>
        <v>0</v>
      </c>
      <c r="T87" s="245">
        <f>VLOOKUP($A87,'Country characteristics'!$A:$CQ,88,0)</f>
        <v>0</v>
      </c>
      <c r="U87" s="245">
        <f>VLOOKUP($A87,'Country characteristics'!$A:$CQ,93,0)</f>
        <v>0</v>
      </c>
      <c r="V87" s="245">
        <f>VLOOKUP($A87,'Country characteristics'!$A:$CQ,89,0)</f>
        <v>1</v>
      </c>
      <c r="W87" s="245">
        <f>VLOOKUP($A87,'Country characteristics'!$A:$CQ,90,0)</f>
        <v>1</v>
      </c>
      <c r="X87" s="245">
        <f>VLOOKUP($A87,'Country characteristics'!$A:$CQ,94,0)</f>
        <v>0</v>
      </c>
      <c r="Y87" s="245">
        <f>VLOOKUP($A87,'Country characteristics'!$A:$CQ,95,0)</f>
        <v>1</v>
      </c>
      <c r="Z87" s="245">
        <f>VLOOKUP($A87,'Country characteristics'!$A:$CR,96,0)</f>
        <v>1</v>
      </c>
    </row>
    <row r="88" spans="1:26">
      <c r="A88" s="37" t="s">
        <v>254</v>
      </c>
      <c r="B88" s="163" t="s">
        <v>255</v>
      </c>
      <c r="C88" s="163" t="s">
        <v>256</v>
      </c>
      <c r="D88" s="170">
        <f>VLOOKUP($A88,'Country characteristics'!$A:$DG,61,0)</f>
        <v>67.5</v>
      </c>
      <c r="E88" s="170">
        <f>VLOOKUP($A88,'Country characteristics'!$A:$DG,62,0)</f>
        <v>100</v>
      </c>
      <c r="F88" s="170">
        <f>VLOOKUP($A88,'Country characteristics'!$A:$DG,63,0)</f>
        <v>42.5</v>
      </c>
      <c r="G88" s="170">
        <f>VLOOKUP($A88,'Country characteristics'!$A:$DG,64,0)</f>
        <v>34.875</v>
      </c>
      <c r="H88" s="171">
        <f>VLOOKUP($A88,'SS2020'!$A:$AB,25,0)</f>
        <v>65.5</v>
      </c>
      <c r="I88" s="171">
        <f>VLOOKUP($A88,'SS2020'!$A:$AB,26,0)</f>
        <v>98.75</v>
      </c>
      <c r="J88" s="171">
        <f>VLOOKUP($A88,'SS2020'!$A:$AB,27,0)</f>
        <v>38.333333333333336</v>
      </c>
      <c r="K88" s="171">
        <f>VLOOKUP($A88,'SS2020'!$A:$AC,28,0)</f>
        <v>16.125</v>
      </c>
      <c r="L88" s="172">
        <f t="shared" si="9"/>
        <v>-2</v>
      </c>
      <c r="M88" s="172">
        <f t="shared" si="10"/>
        <v>-1.25</v>
      </c>
      <c r="N88" s="172">
        <f t="shared" si="11"/>
        <v>-4.1666666666666643</v>
      </c>
      <c r="O88" s="172">
        <f t="shared" si="12"/>
        <v>-18.75</v>
      </c>
      <c r="P88" s="245" t="str">
        <f>VLOOKUP($A88,'Country characteristics'!$A:$CQ,28,0)</f>
        <v>Latin America &amp; Caribbean</v>
      </c>
      <c r="Q88" s="245" t="str">
        <f>VLOOKUP($A88,'Country characteristics'!$A:$CQ,87,0)</f>
        <v>Latin America and the Caribbean</v>
      </c>
      <c r="R88" s="245">
        <f>VLOOKUP($A88,'Country characteristics'!$A:$CQ,92,0)</f>
        <v>1</v>
      </c>
      <c r="S88" s="245">
        <f>VLOOKUP($A88,'Country characteristics'!$A:$CQ,91,0)</f>
        <v>0</v>
      </c>
      <c r="T88" s="245">
        <f>VLOOKUP($A88,'Country characteristics'!$A:$CQ,88,0)</f>
        <v>0</v>
      </c>
      <c r="U88" s="245">
        <f>VLOOKUP($A88,'Country characteristics'!$A:$CQ,93,0)</f>
        <v>0</v>
      </c>
      <c r="V88" s="245">
        <f>VLOOKUP($A88,'Country characteristics'!$A:$CQ,89,0)</f>
        <v>0</v>
      </c>
      <c r="W88" s="245">
        <f>VLOOKUP($A88,'Country characteristics'!$A:$CQ,90,0)</f>
        <v>1</v>
      </c>
      <c r="X88" s="245">
        <f>VLOOKUP($A88,'Country characteristics'!$A:$CQ,94,0)</f>
        <v>1</v>
      </c>
      <c r="Y88" s="245">
        <f>VLOOKUP($A88,'Country characteristics'!$A:$CQ,95,0)</f>
        <v>0</v>
      </c>
      <c r="Z88" s="245">
        <f>VLOOKUP($A88,'Country characteristics'!$A:$CR,96,0)</f>
        <v>0</v>
      </c>
    </row>
    <row r="89" spans="1:26">
      <c r="A89" s="37" t="s">
        <v>173</v>
      </c>
      <c r="B89" s="163" t="s">
        <v>174</v>
      </c>
      <c r="C89" s="163" t="s">
        <v>175</v>
      </c>
      <c r="D89" s="170">
        <f>VLOOKUP($A89,'Country characteristics'!$A:$DG,61,0)</f>
        <v>79</v>
      </c>
      <c r="E89" s="170">
        <f>VLOOKUP($A89,'Country characteristics'!$A:$DG,62,0)</f>
        <v>100</v>
      </c>
      <c r="F89" s="170">
        <f>VLOOKUP($A89,'Country characteristics'!$A:$DG,63,0)</f>
        <v>41.25</v>
      </c>
      <c r="G89" s="170">
        <f>VLOOKUP($A89,'Country characteristics'!$A:$DG,64,0)</f>
        <v>54.25</v>
      </c>
      <c r="H89" s="171">
        <f>VLOOKUP($A89,'SS2020'!$A:$AB,25,0)</f>
        <v>76.400000000000006</v>
      </c>
      <c r="I89" s="171">
        <f>VLOOKUP($A89,'SS2020'!$A:$AB,26,0)</f>
        <v>97.5</v>
      </c>
      <c r="J89" s="171">
        <f>VLOOKUP($A89,'SS2020'!$A:$AB,27,0)</f>
        <v>37.083333333333336</v>
      </c>
      <c r="K89" s="171">
        <f>VLOOKUP($A89,'SS2020'!$A:$AC,28,0)</f>
        <v>24.5</v>
      </c>
      <c r="L89" s="172">
        <f t="shared" si="9"/>
        <v>-2.5999999999999943</v>
      </c>
      <c r="M89" s="172">
        <f t="shared" si="10"/>
        <v>-2.5</v>
      </c>
      <c r="N89" s="172">
        <f t="shared" si="11"/>
        <v>-4.1666666666666643</v>
      </c>
      <c r="O89" s="172">
        <f t="shared" si="12"/>
        <v>-29.75</v>
      </c>
      <c r="P89" s="245" t="str">
        <f>VLOOKUP($A89,'Country characteristics'!$A:$CQ,28,0)</f>
        <v>Europe &amp; Central Asia</v>
      </c>
      <c r="Q89" s="245" t="str">
        <f>VLOOKUP($A89,'Country characteristics'!$A:$CQ,87,0)</f>
        <v>Asia</v>
      </c>
      <c r="R89" s="245">
        <f>VLOOKUP($A89,'Country characteristics'!$A:$CQ,92,0)</f>
        <v>1</v>
      </c>
      <c r="S89" s="245">
        <f>VLOOKUP($A89,'Country characteristics'!$A:$CQ,91,0)</f>
        <v>0</v>
      </c>
      <c r="T89" s="245">
        <f>VLOOKUP($A89,'Country characteristics'!$A:$CQ,88,0)</f>
        <v>0</v>
      </c>
      <c r="U89" s="245">
        <f>VLOOKUP($A89,'Country characteristics'!$A:$CQ,93,0)</f>
        <v>1</v>
      </c>
      <c r="V89" s="245">
        <f>VLOOKUP($A89,'Country characteristics'!$A:$CQ,89,0)</f>
        <v>0</v>
      </c>
      <c r="W89" s="245">
        <f>VLOOKUP($A89,'Country characteristics'!$A:$CQ,90,0)</f>
        <v>0</v>
      </c>
      <c r="X89" s="245">
        <f>VLOOKUP($A89,'Country characteristics'!$A:$CQ,94,0)</f>
        <v>0</v>
      </c>
      <c r="Y89" s="245">
        <f>VLOOKUP($A89,'Country characteristics'!$A:$CQ,95,0)</f>
        <v>0</v>
      </c>
      <c r="Z89" s="245">
        <f>VLOOKUP($A89,'Country characteristics'!$A:$CR,96,0)</f>
        <v>0</v>
      </c>
    </row>
    <row r="90" spans="1:26">
      <c r="A90" s="37" t="s">
        <v>104</v>
      </c>
      <c r="B90" s="163" t="s">
        <v>105</v>
      </c>
      <c r="C90" s="163" t="s">
        <v>106</v>
      </c>
      <c r="D90" s="170">
        <f>VLOOKUP($A90,'Country characteristics'!$A:$DG,61,0)</f>
        <v>85.399990000000003</v>
      </c>
      <c r="E90" s="170">
        <f>VLOOKUP($A90,'Country characteristics'!$A:$DG,62,0)</f>
        <v>100</v>
      </c>
      <c r="F90" s="170">
        <f>VLOOKUP($A90,'Country characteristics'!$A:$DG,63,0)</f>
        <v>71.666669999999996</v>
      </c>
      <c r="G90" s="170">
        <f>VLOOKUP($A90,'Country characteristics'!$A:$DG,64,0)</f>
        <v>20.375</v>
      </c>
      <c r="H90" s="171">
        <f>VLOOKUP($A90,'SS2020'!$A:$AB,25,0)</f>
        <v>87.4</v>
      </c>
      <c r="I90" s="171">
        <f>VLOOKUP($A90,'SS2020'!$A:$AB,26,0)</f>
        <v>100</v>
      </c>
      <c r="J90" s="171">
        <f>VLOOKUP($A90,'SS2020'!$A:$AB,27,0)</f>
        <v>67.5</v>
      </c>
      <c r="K90" s="171">
        <f>VLOOKUP($A90,'SS2020'!$A:$AC,28,0)</f>
        <v>12.125</v>
      </c>
      <c r="L90" s="172">
        <f t="shared" si="9"/>
        <v>2.0000100000000032</v>
      </c>
      <c r="M90" s="172">
        <f t="shared" si="10"/>
        <v>0</v>
      </c>
      <c r="N90" s="172">
        <f t="shared" si="11"/>
        <v>-4.1666699999999963</v>
      </c>
      <c r="O90" s="172">
        <f t="shared" si="12"/>
        <v>-8.25</v>
      </c>
      <c r="P90" s="245" t="str">
        <f>VLOOKUP($A90,'Country characteristics'!$A:$CQ,28,0)</f>
        <v>East Asia &amp; Pacific</v>
      </c>
      <c r="Q90" s="245" t="str">
        <f>VLOOKUP($A90,'Country characteristics'!$A:$CQ,87,0)</f>
        <v>Asia</v>
      </c>
      <c r="R90" s="245">
        <f>VLOOKUP($A90,'Country characteristics'!$A:$CQ,92,0)</f>
        <v>0</v>
      </c>
      <c r="S90" s="245">
        <f>VLOOKUP($A90,'Country characteristics'!$A:$CQ,91,0)</f>
        <v>0</v>
      </c>
      <c r="T90" s="245">
        <f>VLOOKUP($A90,'Country characteristics'!$A:$CQ,88,0)</f>
        <v>0</v>
      </c>
      <c r="U90" s="245">
        <f>VLOOKUP($A90,'Country characteristics'!$A:$CQ,93,0)</f>
        <v>0</v>
      </c>
      <c r="V90" s="245">
        <f>VLOOKUP($A90,'Country characteristics'!$A:$CQ,89,0)</f>
        <v>0</v>
      </c>
      <c r="W90" s="245">
        <f>VLOOKUP($A90,'Country characteristics'!$A:$CQ,90,0)</f>
        <v>1</v>
      </c>
      <c r="X90" s="245">
        <f>VLOOKUP($A90,'Country characteristics'!$A:$CQ,94,0)</f>
        <v>0</v>
      </c>
      <c r="Y90" s="245">
        <f>VLOOKUP($A90,'Country characteristics'!$A:$CQ,95,0)</f>
        <v>0</v>
      </c>
      <c r="Z90" s="245">
        <f>VLOOKUP($A90,'Country characteristics'!$A:$CR,96,0)</f>
        <v>0</v>
      </c>
    </row>
    <row r="91" spans="1:26">
      <c r="A91" s="37" t="s">
        <v>281</v>
      </c>
      <c r="B91" s="163" t="s">
        <v>282</v>
      </c>
      <c r="C91" s="163" t="s">
        <v>283</v>
      </c>
      <c r="D91" s="170">
        <f>VLOOKUP($A91,'Country characteristics'!$A:$DG,61,0)</f>
        <v>72</v>
      </c>
      <c r="E91" s="170">
        <f>VLOOKUP($A91,'Country characteristics'!$A:$DG,62,0)</f>
        <v>100</v>
      </c>
      <c r="F91" s="170">
        <f>VLOOKUP($A91,'Country characteristics'!$A:$DG,63,0)</f>
        <v>72.916669999999996</v>
      </c>
      <c r="G91" s="170">
        <f>VLOOKUP($A91,'Country characteristics'!$A:$DG,64,0)</f>
        <v>77.375</v>
      </c>
      <c r="H91" s="171">
        <f>VLOOKUP($A91,'SS2020'!$A:$AB,25,0)</f>
        <v>72</v>
      </c>
      <c r="I91" s="171">
        <f>VLOOKUP($A91,'SS2020'!$A:$AB,26,0)</f>
        <v>100</v>
      </c>
      <c r="J91" s="171">
        <f>VLOOKUP($A91,'SS2020'!$A:$AB,27,0)</f>
        <v>68.75</v>
      </c>
      <c r="K91" s="171">
        <f>VLOOKUP($A91,'SS2020'!$A:$AC,28,0)</f>
        <v>77.375</v>
      </c>
      <c r="L91" s="172">
        <f t="shared" si="9"/>
        <v>0</v>
      </c>
      <c r="M91" s="172">
        <f t="shared" si="10"/>
        <v>0</v>
      </c>
      <c r="N91" s="172">
        <f t="shared" si="11"/>
        <v>-4.1666699999999963</v>
      </c>
      <c r="O91" s="172">
        <f t="shared" si="12"/>
        <v>0</v>
      </c>
      <c r="P91" s="245" t="str">
        <f>VLOOKUP($A91,'Country characteristics'!$A:$CQ,28,0)</f>
        <v>Latin America &amp; Caribbean</v>
      </c>
      <c r="Q91" s="245" t="str">
        <f>VLOOKUP($A91,'Country characteristics'!$A:$CQ,87,0)</f>
        <v>Latin America and the Caribbean</v>
      </c>
      <c r="R91" s="245">
        <f>VLOOKUP($A91,'Country characteristics'!$A:$CQ,92,0)</f>
        <v>0</v>
      </c>
      <c r="S91" s="245">
        <f>VLOOKUP($A91,'Country characteristics'!$A:$CQ,91,0)</f>
        <v>0</v>
      </c>
      <c r="T91" s="245">
        <f>VLOOKUP($A91,'Country characteristics'!$A:$CQ,88,0)</f>
        <v>0</v>
      </c>
      <c r="U91" s="245">
        <f>VLOOKUP($A91,'Country characteristics'!$A:$CQ,93,0)</f>
        <v>0</v>
      </c>
      <c r="V91" s="245">
        <f>VLOOKUP($A91,'Country characteristics'!$A:$CQ,89,0)</f>
        <v>0</v>
      </c>
      <c r="W91" s="245">
        <f>VLOOKUP($A91,'Country characteristics'!$A:$CQ,90,0)</f>
        <v>1</v>
      </c>
      <c r="X91" s="245">
        <f>VLOOKUP($A91,'Country characteristics'!$A:$CQ,94,0)</f>
        <v>1</v>
      </c>
      <c r="Y91" s="245">
        <f>VLOOKUP($A91,'Country characteristics'!$A:$CQ,95,0)</f>
        <v>0</v>
      </c>
      <c r="Z91" s="245">
        <f>VLOOKUP($A91,'Country characteristics'!$A:$CR,96,0)</f>
        <v>0</v>
      </c>
    </row>
    <row r="92" spans="1:26">
      <c r="A92" s="37" t="s">
        <v>221</v>
      </c>
      <c r="B92" s="163" t="s">
        <v>222</v>
      </c>
      <c r="C92" s="163" t="s">
        <v>223</v>
      </c>
      <c r="D92" s="170">
        <f>VLOOKUP($A92,'Country characteristics'!$A:$DG,61,0)</f>
        <v>59.5</v>
      </c>
      <c r="E92" s="170">
        <f>VLOOKUP($A92,'Country characteristics'!$A:$DG,62,0)</f>
        <v>82</v>
      </c>
      <c r="F92" s="170">
        <f>VLOOKUP($A92,'Country characteristics'!$A:$DG,63,0)</f>
        <v>42.916670000000003</v>
      </c>
      <c r="G92" s="170">
        <f>VLOOKUP($A92,'Country characteristics'!$A:$DG,64,0)</f>
        <v>16.625</v>
      </c>
      <c r="H92" s="171">
        <f>VLOOKUP($A92,'SS2020'!$A:$AB,25,0)</f>
        <v>44.4</v>
      </c>
      <c r="I92" s="171">
        <f>VLOOKUP($A92,'SS2020'!$A:$AB,26,0)</f>
        <v>77</v>
      </c>
      <c r="J92" s="171">
        <f>VLOOKUP($A92,'SS2020'!$A:$AB,27,0)</f>
        <v>38.75</v>
      </c>
      <c r="K92" s="171">
        <f>VLOOKUP($A92,'SS2020'!$A:$AC,28,0)</f>
        <v>11.625</v>
      </c>
      <c r="L92" s="172">
        <f t="shared" si="9"/>
        <v>-15.100000000000001</v>
      </c>
      <c r="M92" s="172">
        <f t="shared" si="10"/>
        <v>-5</v>
      </c>
      <c r="N92" s="172">
        <f t="shared" si="11"/>
        <v>-4.1666700000000034</v>
      </c>
      <c r="O92" s="172">
        <f t="shared" si="12"/>
        <v>-5</v>
      </c>
      <c r="P92" s="245" t="str">
        <f>VLOOKUP($A92,'Country characteristics'!$A:$CQ,28,0)</f>
        <v>Europe &amp; Central Asia</v>
      </c>
      <c r="Q92" s="245" t="str">
        <f>VLOOKUP($A92,'Country characteristics'!$A:$CQ,87,0)</f>
        <v>Europe</v>
      </c>
      <c r="R92" s="245">
        <f>VLOOKUP($A92,'Country characteristics'!$A:$CQ,92,0)</f>
        <v>1</v>
      </c>
      <c r="S92" s="245">
        <f>VLOOKUP($A92,'Country characteristics'!$A:$CQ,91,0)</f>
        <v>0</v>
      </c>
      <c r="T92" s="245">
        <f>VLOOKUP($A92,'Country characteristics'!$A:$CQ,88,0)</f>
        <v>0</v>
      </c>
      <c r="U92" s="245">
        <f>VLOOKUP($A92,'Country characteristics'!$A:$CQ,93,0)</f>
        <v>0</v>
      </c>
      <c r="V92" s="245">
        <f>VLOOKUP($A92,'Country characteristics'!$A:$CQ,89,0)</f>
        <v>0</v>
      </c>
      <c r="W92" s="245">
        <f>VLOOKUP($A92,'Country characteristics'!$A:$CQ,90,0)</f>
        <v>0</v>
      </c>
      <c r="X92" s="245">
        <f>VLOOKUP($A92,'Country characteristics'!$A:$CQ,94,0)</f>
        <v>0</v>
      </c>
      <c r="Y92" s="245">
        <f>VLOOKUP($A92,'Country characteristics'!$A:$CQ,95,0)</f>
        <v>0</v>
      </c>
      <c r="Z92" s="245">
        <f>VLOOKUP($A92,'Country characteristics'!$A:$CR,96,0)</f>
        <v>0</v>
      </c>
    </row>
    <row r="93" spans="1:26">
      <c r="A93" s="37" t="s">
        <v>239</v>
      </c>
      <c r="B93" s="163" t="s">
        <v>240</v>
      </c>
      <c r="C93" s="163" t="s">
        <v>241</v>
      </c>
      <c r="D93" s="170">
        <f>VLOOKUP($A93,'Country characteristics'!$A:$DG,61,0)</f>
        <v>79.5</v>
      </c>
      <c r="E93" s="170">
        <f>VLOOKUP($A93,'Country characteristics'!$A:$DG,62,0)</f>
        <v>100</v>
      </c>
      <c r="F93" s="170">
        <f>VLOOKUP($A93,'Country characteristics'!$A:$DG,63,0)</f>
        <v>75.833340000000007</v>
      </c>
      <c r="G93" s="170">
        <f>VLOOKUP($A93,'Country characteristics'!$A:$DG,64,0)</f>
        <v>47.875</v>
      </c>
      <c r="H93" s="171">
        <f>VLOOKUP($A93,'SS2020'!$A:$AB,25,0)</f>
        <v>69.5</v>
      </c>
      <c r="I93" s="171">
        <f>VLOOKUP($A93,'SS2020'!$A:$AB,26,0)</f>
        <v>97.5</v>
      </c>
      <c r="J93" s="171">
        <f>VLOOKUP($A93,'SS2020'!$A:$AB,27,0)</f>
        <v>71.666666666666671</v>
      </c>
      <c r="K93" s="171">
        <f>VLOOKUP($A93,'SS2020'!$A:$AC,28,0)</f>
        <v>49.44</v>
      </c>
      <c r="L93" s="172">
        <f t="shared" si="9"/>
        <v>-10</v>
      </c>
      <c r="M93" s="172">
        <f t="shared" si="10"/>
        <v>-2.5</v>
      </c>
      <c r="N93" s="172">
        <f t="shared" si="11"/>
        <v>-4.1666733333333354</v>
      </c>
      <c r="O93" s="172">
        <f t="shared" si="12"/>
        <v>1.5649999999999977</v>
      </c>
      <c r="P93" s="245" t="str">
        <f>VLOOKUP($A93,'Country characteristics'!$A:$CQ,28,0)</f>
        <v>Latin America &amp; Caribbean</v>
      </c>
      <c r="Q93" s="245" t="str">
        <f>VLOOKUP($A93,'Country characteristics'!$A:$CQ,87,0)</f>
        <v>Latin America and the Caribbean</v>
      </c>
      <c r="R93" s="245">
        <f>VLOOKUP($A93,'Country characteristics'!$A:$CQ,92,0)</f>
        <v>0</v>
      </c>
      <c r="S93" s="245">
        <f>VLOOKUP($A93,'Country characteristics'!$A:$CQ,91,0)</f>
        <v>0</v>
      </c>
      <c r="T93" s="245">
        <f>VLOOKUP($A93,'Country characteristics'!$A:$CQ,88,0)</f>
        <v>0</v>
      </c>
      <c r="U93" s="245">
        <f>VLOOKUP($A93,'Country characteristics'!$A:$CQ,93,0)</f>
        <v>0</v>
      </c>
      <c r="V93" s="245">
        <f>VLOOKUP($A93,'Country characteristics'!$A:$CQ,89,0)</f>
        <v>0</v>
      </c>
      <c r="W93" s="245">
        <f>VLOOKUP($A93,'Country characteristics'!$A:$CQ,90,0)</f>
        <v>0</v>
      </c>
      <c r="X93" s="245">
        <f>VLOOKUP($A93,'Country characteristics'!$A:$CQ,94,0)</f>
        <v>0</v>
      </c>
      <c r="Y93" s="245">
        <f>VLOOKUP($A93,'Country characteristics'!$A:$CQ,95,0)</f>
        <v>0</v>
      </c>
      <c r="Z93" s="245">
        <f>VLOOKUP($A93,'Country characteristics'!$A:$CR,96,0)</f>
        <v>0</v>
      </c>
    </row>
    <row r="94" spans="1:26">
      <c r="A94" s="37" t="s">
        <v>197</v>
      </c>
      <c r="B94" s="163" t="s">
        <v>198</v>
      </c>
      <c r="C94" s="163" t="s">
        <v>199</v>
      </c>
      <c r="D94" s="170">
        <f>VLOOKUP($A94,'Country characteristics'!$A:$DG,61,0)</f>
        <v>80.599999999999994</v>
      </c>
      <c r="E94" s="170">
        <f>VLOOKUP($A94,'Country characteristics'!$A:$DG,62,0)</f>
        <v>90</v>
      </c>
      <c r="F94" s="170">
        <f>VLOOKUP($A94,'Country characteristics'!$A:$DG,63,0)</f>
        <v>82.5</v>
      </c>
      <c r="G94" s="170">
        <f>VLOOKUP($A94,'Country characteristics'!$A:$DG,64,0)</f>
        <v>32.25</v>
      </c>
      <c r="H94" s="171">
        <f>VLOOKUP($A94,'SS2020'!$A:$AB,25,0)</f>
        <v>82.9</v>
      </c>
      <c r="I94" s="171">
        <f>VLOOKUP($A94,'SS2020'!$A:$AB,26,0)</f>
        <v>100</v>
      </c>
      <c r="J94" s="171">
        <f>VLOOKUP($A94,'SS2020'!$A:$AB,27,0)</f>
        <v>77.916666666666671</v>
      </c>
      <c r="K94" s="171">
        <f>VLOOKUP($A94,'SS2020'!$A:$AC,28,0)</f>
        <v>24.5</v>
      </c>
      <c r="L94" s="172">
        <f t="shared" si="9"/>
        <v>2.3000000000000114</v>
      </c>
      <c r="M94" s="172">
        <f t="shared" si="10"/>
        <v>10</v>
      </c>
      <c r="N94" s="172">
        <f t="shared" si="11"/>
        <v>-4.5833333333333286</v>
      </c>
      <c r="O94" s="172">
        <f t="shared" si="12"/>
        <v>-7.75</v>
      </c>
      <c r="P94" s="245" t="str">
        <f>VLOOKUP($A94,'Country characteristics'!$A:$CQ,28,0)</f>
        <v>Latin America &amp; Caribbean</v>
      </c>
      <c r="Q94" s="245" t="str">
        <f>VLOOKUP($A94,'Country characteristics'!$A:$CQ,87,0)</f>
        <v>Latin America and the Caribbean</v>
      </c>
      <c r="R94" s="245">
        <f>VLOOKUP($A94,'Country characteristics'!$A:$CQ,92,0)</f>
        <v>0</v>
      </c>
      <c r="S94" s="245">
        <f>VLOOKUP($A94,'Country characteristics'!$A:$CQ,91,0)</f>
        <v>0</v>
      </c>
      <c r="T94" s="245">
        <f>VLOOKUP($A94,'Country characteristics'!$A:$CQ,88,0)</f>
        <v>0</v>
      </c>
      <c r="U94" s="245">
        <f>VLOOKUP($A94,'Country characteristics'!$A:$CQ,93,0)</f>
        <v>0</v>
      </c>
      <c r="V94" s="245">
        <f>VLOOKUP($A94,'Country characteristics'!$A:$CQ,89,0)</f>
        <v>0</v>
      </c>
      <c r="W94" s="245">
        <f>VLOOKUP($A94,'Country characteristics'!$A:$CQ,90,0)</f>
        <v>0</v>
      </c>
      <c r="X94" s="245">
        <f>VLOOKUP($A94,'Country characteristics'!$A:$CQ,94,0)</f>
        <v>0</v>
      </c>
      <c r="Y94" s="245">
        <f>VLOOKUP($A94,'Country characteristics'!$A:$CQ,95,0)</f>
        <v>1</v>
      </c>
      <c r="Z94" s="245">
        <f>VLOOKUP($A94,'Country characteristics'!$A:$CR,96,0)</f>
        <v>0</v>
      </c>
    </row>
    <row r="95" spans="1:26">
      <c r="A95" s="37" t="s">
        <v>83</v>
      </c>
      <c r="B95" s="163" t="s">
        <v>84</v>
      </c>
      <c r="C95" s="163" t="s">
        <v>85</v>
      </c>
      <c r="D95" s="170">
        <f>VLOOKUP($A95,'Country characteristics'!$A:$DG,61,0)</f>
        <v>78</v>
      </c>
      <c r="E95" s="170">
        <f>VLOOKUP($A95,'Country characteristics'!$A:$DG,62,0)</f>
        <v>90</v>
      </c>
      <c r="F95" s="170">
        <f>VLOOKUP($A95,'Country characteristics'!$A:$DG,63,0)</f>
        <v>45.416670000000003</v>
      </c>
      <c r="G95" s="170">
        <f>VLOOKUP($A95,'Country characteristics'!$A:$DG,64,0)</f>
        <v>22.25</v>
      </c>
      <c r="H95" s="171">
        <f>VLOOKUP($A95,'SS2020'!$A:$AB,25,0)</f>
        <v>75.400000000000006</v>
      </c>
      <c r="I95" s="171">
        <f>VLOOKUP($A95,'SS2020'!$A:$AB,26,0)</f>
        <v>100</v>
      </c>
      <c r="J95" s="171">
        <f>VLOOKUP($A95,'SS2020'!$A:$AB,27,0)</f>
        <v>40.416666666666664</v>
      </c>
      <c r="K95" s="171">
        <f>VLOOKUP($A95,'SS2020'!$A:$AC,28,0)</f>
        <v>19.375</v>
      </c>
      <c r="L95" s="172">
        <f t="shared" si="9"/>
        <v>-2.5999999999999943</v>
      </c>
      <c r="M95" s="172">
        <f t="shared" si="10"/>
        <v>10</v>
      </c>
      <c r="N95" s="172">
        <f t="shared" si="11"/>
        <v>-5.0000033333333391</v>
      </c>
      <c r="O95" s="172">
        <f t="shared" si="12"/>
        <v>-2.875</v>
      </c>
      <c r="P95" s="245" t="str">
        <f>VLOOKUP($A95,'Country characteristics'!$A:$CQ,28,0)</f>
        <v>East Asia &amp; Pacific</v>
      </c>
      <c r="Q95" s="245" t="str">
        <f>VLOOKUP($A95,'Country characteristics'!$A:$CQ,87,0)</f>
        <v>Asia</v>
      </c>
      <c r="R95" s="245">
        <f>VLOOKUP($A95,'Country characteristics'!$A:$CQ,92,0)</f>
        <v>0</v>
      </c>
      <c r="S95" s="245">
        <f>VLOOKUP($A95,'Country characteristics'!$A:$CQ,91,0)</f>
        <v>0</v>
      </c>
      <c r="T95" s="245">
        <f>VLOOKUP($A95,'Country characteristics'!$A:$CQ,88,0)</f>
        <v>0</v>
      </c>
      <c r="U95" s="245">
        <f>VLOOKUP($A95,'Country characteristics'!$A:$CQ,93,0)</f>
        <v>1</v>
      </c>
      <c r="V95" s="245">
        <f>VLOOKUP($A95,'Country characteristics'!$A:$CQ,89,0)</f>
        <v>1</v>
      </c>
      <c r="W95" s="245">
        <f>VLOOKUP($A95,'Country characteristics'!$A:$CQ,90,0)</f>
        <v>0</v>
      </c>
      <c r="X95" s="245">
        <f>VLOOKUP($A95,'Country characteristics'!$A:$CQ,94,0)</f>
        <v>0</v>
      </c>
      <c r="Y95" s="245">
        <f>VLOOKUP($A95,'Country characteristics'!$A:$CQ,95,0)</f>
        <v>0</v>
      </c>
      <c r="Z95" s="245">
        <f>VLOOKUP($A95,'Country characteristics'!$A:$CR,96,0)</f>
        <v>0</v>
      </c>
    </row>
    <row r="96" spans="1:26">
      <c r="A96" s="37" t="s">
        <v>80</v>
      </c>
      <c r="B96" s="163" t="s">
        <v>81</v>
      </c>
      <c r="C96" s="163" t="s">
        <v>82</v>
      </c>
      <c r="D96" s="170">
        <f>VLOOKUP($A96,'Country characteristics'!$A:$DG,61,0)</f>
        <v>82.6</v>
      </c>
      <c r="E96" s="170">
        <f>VLOOKUP($A96,'Country characteristics'!$A:$DG,62,0)</f>
        <v>90</v>
      </c>
      <c r="F96" s="170">
        <f>VLOOKUP($A96,'Country characteristics'!$A:$DG,63,0)</f>
        <v>69.166659999999993</v>
      </c>
      <c r="G96" s="170">
        <f>VLOOKUP($A96,'Country characteristics'!$A:$DG,64,0)</f>
        <v>80.75</v>
      </c>
      <c r="H96" s="171">
        <f>VLOOKUP($A96,'SS2020'!$A:$AB,25,0)</f>
        <v>67.599999999999994</v>
      </c>
      <c r="I96" s="171">
        <f>VLOOKUP($A96,'SS2020'!$A:$AB,26,0)</f>
        <v>95</v>
      </c>
      <c r="J96" s="171">
        <f>VLOOKUP($A96,'SS2020'!$A:$AB,27,0)</f>
        <v>63.75</v>
      </c>
      <c r="K96" s="171">
        <f>VLOOKUP($A96,'SS2020'!$A:$AC,28,0)</f>
        <v>80.897499999999994</v>
      </c>
      <c r="L96" s="172">
        <f t="shared" si="9"/>
        <v>-15</v>
      </c>
      <c r="M96" s="172">
        <f t="shared" si="10"/>
        <v>5</v>
      </c>
      <c r="N96" s="172">
        <f t="shared" si="11"/>
        <v>-5.4166599999999931</v>
      </c>
      <c r="O96" s="172">
        <f t="shared" si="12"/>
        <v>0.14749999999999375</v>
      </c>
      <c r="P96" s="245" t="str">
        <f>VLOOKUP($A96,'Country characteristics'!$A:$CQ,28,0)</f>
        <v>Sub-Saharan Africa</v>
      </c>
      <c r="Q96" s="245" t="str">
        <f>VLOOKUP($A96,'Country characteristics'!$A:$CQ,87,0)</f>
        <v>Africa</v>
      </c>
      <c r="R96" s="245">
        <f>VLOOKUP($A96,'Country characteristics'!$A:$CQ,92,0)</f>
        <v>0</v>
      </c>
      <c r="S96" s="245">
        <f>VLOOKUP($A96,'Country characteristics'!$A:$CQ,91,0)</f>
        <v>0</v>
      </c>
      <c r="T96" s="245">
        <f>VLOOKUP($A96,'Country characteristics'!$A:$CQ,88,0)</f>
        <v>0</v>
      </c>
      <c r="U96" s="245">
        <f>VLOOKUP($A96,'Country characteristics'!$A:$CQ,93,0)</f>
        <v>0</v>
      </c>
      <c r="V96" s="245">
        <f>VLOOKUP($A96,'Country characteristics'!$A:$CQ,89,0)</f>
        <v>1</v>
      </c>
      <c r="W96" s="245">
        <f>VLOOKUP($A96,'Country characteristics'!$A:$CQ,90,0)</f>
        <v>1</v>
      </c>
      <c r="X96" s="245">
        <f>VLOOKUP($A96,'Country characteristics'!$A:$CQ,94,0)</f>
        <v>0</v>
      </c>
      <c r="Y96" s="245">
        <f>VLOOKUP($A96,'Country characteristics'!$A:$CQ,95,0)</f>
        <v>0</v>
      </c>
      <c r="Z96" s="245">
        <f>VLOOKUP($A96,'Country characteristics'!$A:$CR,96,0)</f>
        <v>0</v>
      </c>
    </row>
    <row r="97" spans="1:26">
      <c r="A97" s="37" t="s">
        <v>278</v>
      </c>
      <c r="B97" s="163" t="s">
        <v>279</v>
      </c>
      <c r="C97" s="163" t="s">
        <v>280</v>
      </c>
      <c r="D97" s="170">
        <f>VLOOKUP($A97,'Country characteristics'!$A:$DG,61,0)</f>
        <v>60.6</v>
      </c>
      <c r="E97" s="170">
        <f>VLOOKUP($A97,'Country characteristics'!$A:$DG,62,0)</f>
        <v>90</v>
      </c>
      <c r="F97" s="170">
        <f>VLOOKUP($A97,'Country characteristics'!$A:$DG,63,0)</f>
        <v>64.583330000000004</v>
      </c>
      <c r="G97" s="170">
        <f>VLOOKUP($A97,'Country characteristics'!$A:$DG,64,0)</f>
        <v>19</v>
      </c>
      <c r="H97" s="171">
        <f>VLOOKUP($A97,'SS2020'!$A:$AB,25,0)</f>
        <v>58.6</v>
      </c>
      <c r="I97" s="171">
        <f>VLOOKUP($A97,'SS2020'!$A:$AB,26,0)</f>
        <v>90</v>
      </c>
      <c r="J97" s="171">
        <f>VLOOKUP($A97,'SS2020'!$A:$AB,27,0)</f>
        <v>59.166666666666664</v>
      </c>
      <c r="K97" s="171">
        <f>VLOOKUP($A97,'SS2020'!$A:$AC,28,0)</f>
        <v>10.5</v>
      </c>
      <c r="L97" s="172">
        <f t="shared" si="9"/>
        <v>-2</v>
      </c>
      <c r="M97" s="172">
        <f t="shared" si="10"/>
        <v>0</v>
      </c>
      <c r="N97" s="172">
        <f t="shared" si="11"/>
        <v>-5.4166633333333394</v>
      </c>
      <c r="O97" s="172">
        <f t="shared" si="12"/>
        <v>-8.5</v>
      </c>
      <c r="P97" s="245" t="str">
        <f>VLOOKUP($A97,'Country characteristics'!$A:$CQ,28,0)</f>
        <v>Latin America &amp; Caribbean</v>
      </c>
      <c r="Q97" s="245" t="str">
        <f>VLOOKUP($A97,'Country characteristics'!$A:$CQ,87,0)</f>
        <v>Latin America and the Caribbean</v>
      </c>
      <c r="R97" s="245">
        <f>VLOOKUP($A97,'Country characteristics'!$A:$CQ,92,0)</f>
        <v>0</v>
      </c>
      <c r="S97" s="245">
        <f>VLOOKUP($A97,'Country characteristics'!$A:$CQ,91,0)</f>
        <v>0</v>
      </c>
      <c r="T97" s="245">
        <f>VLOOKUP($A97,'Country characteristics'!$A:$CQ,88,0)</f>
        <v>0</v>
      </c>
      <c r="U97" s="245">
        <f>VLOOKUP($A97,'Country characteristics'!$A:$CQ,93,0)</f>
        <v>0</v>
      </c>
      <c r="V97" s="245">
        <f>VLOOKUP($A97,'Country characteristics'!$A:$CQ,89,0)</f>
        <v>0</v>
      </c>
      <c r="W97" s="245">
        <f>VLOOKUP($A97,'Country characteristics'!$A:$CQ,90,0)</f>
        <v>1</v>
      </c>
      <c r="X97" s="245">
        <f>VLOOKUP($A97,'Country characteristics'!$A:$CQ,94,0)</f>
        <v>1</v>
      </c>
      <c r="Y97" s="245">
        <f>VLOOKUP($A97,'Country characteristics'!$A:$CQ,95,0)</f>
        <v>0</v>
      </c>
      <c r="Z97" s="245">
        <f>VLOOKUP($A97,'Country characteristics'!$A:$CR,96,0)</f>
        <v>0</v>
      </c>
    </row>
    <row r="98" spans="1:26">
      <c r="A98" s="37" t="s">
        <v>206</v>
      </c>
      <c r="B98" s="163" t="s">
        <v>207</v>
      </c>
      <c r="C98" s="163" t="s">
        <v>208</v>
      </c>
      <c r="D98" s="170">
        <f>VLOOKUP($A98,'Country characteristics'!$A:$DG,61,0)</f>
        <v>56.4</v>
      </c>
      <c r="E98" s="170">
        <f>VLOOKUP($A98,'Country characteristics'!$A:$DG,62,0)</f>
        <v>80</v>
      </c>
      <c r="F98" s="170">
        <f>VLOOKUP($A98,'Country characteristics'!$A:$DG,63,0)</f>
        <v>40.833329999999997</v>
      </c>
      <c r="G98" s="170">
        <f>VLOOKUP($A98,'Country characteristics'!$A:$DG,64,0)</f>
        <v>6.75</v>
      </c>
      <c r="H98" s="171">
        <f>VLOOKUP($A98,'SS2020'!$A:$AB,25,0)</f>
        <v>57.4</v>
      </c>
      <c r="I98" s="171">
        <f>VLOOKUP($A98,'SS2020'!$A:$AB,26,0)</f>
        <v>72.5</v>
      </c>
      <c r="J98" s="171">
        <f>VLOOKUP($A98,'SS2020'!$A:$AB,27,0)</f>
        <v>35</v>
      </c>
      <c r="K98" s="171">
        <f>VLOOKUP($A98,'SS2020'!$A:$AC,28,0)</f>
        <v>4.875</v>
      </c>
      <c r="L98" s="172">
        <f t="shared" si="9"/>
        <v>1</v>
      </c>
      <c r="M98" s="172">
        <f t="shared" si="10"/>
        <v>-7.5</v>
      </c>
      <c r="N98" s="172">
        <f t="shared" si="11"/>
        <v>-5.8333299999999966</v>
      </c>
      <c r="O98" s="172">
        <f t="shared" si="12"/>
        <v>-1.875</v>
      </c>
      <c r="P98" s="245" t="str">
        <f>VLOOKUP($A98,'Country characteristics'!$A:$CQ,28,0)</f>
        <v>Europe &amp; Central Asia</v>
      </c>
      <c r="Q98" s="245" t="str">
        <f>VLOOKUP($A98,'Country characteristics'!$A:$CQ,87,0)</f>
        <v>Europe</v>
      </c>
      <c r="R98" s="245">
        <f>VLOOKUP($A98,'Country characteristics'!$A:$CQ,92,0)</f>
        <v>1</v>
      </c>
      <c r="S98" s="245">
        <f>VLOOKUP($A98,'Country characteristics'!$A:$CQ,91,0)</f>
        <v>1</v>
      </c>
      <c r="T98" s="245">
        <f>VLOOKUP($A98,'Country characteristics'!$A:$CQ,88,0)</f>
        <v>0</v>
      </c>
      <c r="U98" s="245">
        <f>VLOOKUP($A98,'Country characteristics'!$A:$CQ,93,0)</f>
        <v>0</v>
      </c>
      <c r="V98" s="245">
        <f>VLOOKUP($A98,'Country characteristics'!$A:$CQ,89,0)</f>
        <v>0</v>
      </c>
      <c r="W98" s="245">
        <f>VLOOKUP($A98,'Country characteristics'!$A:$CQ,90,0)</f>
        <v>0</v>
      </c>
      <c r="X98" s="245">
        <f>VLOOKUP($A98,'Country characteristics'!$A:$CQ,94,0)</f>
        <v>0</v>
      </c>
      <c r="Y98" s="245">
        <f>VLOOKUP($A98,'Country characteristics'!$A:$CQ,95,0)</f>
        <v>0</v>
      </c>
      <c r="Z98" s="245">
        <f>VLOOKUP($A98,'Country characteristics'!$A:$CR,96,0)</f>
        <v>0</v>
      </c>
    </row>
    <row r="99" spans="1:26">
      <c r="A99" s="37" t="s">
        <v>152</v>
      </c>
      <c r="B99" s="163" t="s">
        <v>153</v>
      </c>
      <c r="C99" s="163" t="s">
        <v>154</v>
      </c>
      <c r="D99" s="170">
        <f>VLOOKUP($A99,'Country characteristics'!$A:$DG,61,0)</f>
        <v>74</v>
      </c>
      <c r="E99" s="170">
        <f>VLOOKUP($A99,'Country characteristics'!$A:$DG,62,0)</f>
        <v>85</v>
      </c>
      <c r="F99" s="170">
        <f>VLOOKUP($A99,'Country characteristics'!$A:$DG,63,0)</f>
        <v>30.83333</v>
      </c>
      <c r="G99" s="170">
        <f>VLOOKUP($A99,'Country characteristics'!$A:$DG,64,0)</f>
        <v>10.75</v>
      </c>
      <c r="H99" s="171">
        <f>VLOOKUP($A99,'SS2020'!$A:$AB,25,0)</f>
        <v>64</v>
      </c>
      <c r="I99" s="171">
        <f>VLOOKUP($A99,'SS2020'!$A:$AB,26,0)</f>
        <v>98.75</v>
      </c>
      <c r="J99" s="171">
        <f>VLOOKUP($A99,'SS2020'!$A:$AB,27,0)</f>
        <v>25</v>
      </c>
      <c r="K99" s="171">
        <f>VLOOKUP($A99,'SS2020'!$A:$AC,28,0)</f>
        <v>9.5</v>
      </c>
      <c r="L99" s="172">
        <f t="shared" ref="L99:L114" si="13">H99-D99</f>
        <v>-10</v>
      </c>
      <c r="M99" s="172">
        <f t="shared" ref="M99:M114" si="14">I99-E99</f>
        <v>13.75</v>
      </c>
      <c r="N99" s="172">
        <f t="shared" ref="N99:N114" si="15">J99-F99</f>
        <v>-5.8333300000000001</v>
      </c>
      <c r="O99" s="172">
        <f t="shared" ref="O99:O114" si="16">K99-G99</f>
        <v>-1.25</v>
      </c>
      <c r="P99" s="245" t="str">
        <f>VLOOKUP($A99,'Country characteristics'!$A:$CQ,28,0)</f>
        <v>East Asia &amp; Pacific</v>
      </c>
      <c r="Q99" s="245" t="str">
        <f>VLOOKUP($A99,'Country characteristics'!$A:$CQ,87,0)</f>
        <v>Oceania</v>
      </c>
      <c r="R99" s="245">
        <f>VLOOKUP($A99,'Country characteristics'!$A:$CQ,92,0)</f>
        <v>1</v>
      </c>
      <c r="S99" s="245">
        <f>VLOOKUP($A99,'Country characteristics'!$A:$CQ,91,0)</f>
        <v>0</v>
      </c>
      <c r="T99" s="245">
        <f>VLOOKUP($A99,'Country characteristics'!$A:$CQ,88,0)</f>
        <v>0</v>
      </c>
      <c r="U99" s="245">
        <f>VLOOKUP($A99,'Country characteristics'!$A:$CQ,93,0)</f>
        <v>1</v>
      </c>
      <c r="V99" s="245">
        <f>VLOOKUP($A99,'Country characteristics'!$A:$CQ,89,0)</f>
        <v>0</v>
      </c>
      <c r="W99" s="245">
        <f>VLOOKUP($A99,'Country characteristics'!$A:$CQ,90,0)</f>
        <v>0</v>
      </c>
      <c r="X99" s="245">
        <f>VLOOKUP($A99,'Country characteristics'!$A:$CQ,94,0)</f>
        <v>0</v>
      </c>
      <c r="Y99" s="245">
        <f>VLOOKUP($A99,'Country characteristics'!$A:$CQ,95,0)</f>
        <v>0</v>
      </c>
      <c r="Z99" s="245">
        <f>VLOOKUP($A99,'Country characteristics'!$A:$CR,96,0)</f>
        <v>0</v>
      </c>
    </row>
    <row r="100" spans="1:26">
      <c r="A100" s="37" t="s">
        <v>293</v>
      </c>
      <c r="B100" s="163" t="s">
        <v>294</v>
      </c>
      <c r="C100" s="163" t="s">
        <v>295</v>
      </c>
      <c r="D100" s="170">
        <f>VLOOKUP($A100,'Country characteristics'!$A:$DG,61,0)</f>
        <v>82.1</v>
      </c>
      <c r="E100" s="170">
        <f>VLOOKUP($A100,'Country characteristics'!$A:$DG,62,0)</f>
        <v>100</v>
      </c>
      <c r="F100" s="170">
        <f>VLOOKUP($A100,'Country characteristics'!$A:$DG,63,0)</f>
        <v>78.333330000000004</v>
      </c>
      <c r="G100" s="170">
        <f>VLOOKUP($A100,'Country characteristics'!$A:$DG,64,0)</f>
        <v>30.875</v>
      </c>
      <c r="H100" s="171">
        <f>VLOOKUP($A100,'SS2020'!$A:$AB,25,0)</f>
        <v>76.900000000000006</v>
      </c>
      <c r="I100" s="171">
        <f>VLOOKUP($A100,'SS2020'!$A:$AB,26,0)</f>
        <v>98.75</v>
      </c>
      <c r="J100" s="171">
        <f>VLOOKUP($A100,'SS2020'!$A:$AB,27,0)</f>
        <v>72.5</v>
      </c>
      <c r="K100" s="171">
        <f>VLOOKUP($A100,'SS2020'!$A:$AC,28,0)</f>
        <v>23.875</v>
      </c>
      <c r="L100" s="172">
        <f t="shared" si="13"/>
        <v>-5.1999999999999886</v>
      </c>
      <c r="M100" s="172">
        <f t="shared" si="14"/>
        <v>-1.25</v>
      </c>
      <c r="N100" s="172">
        <f t="shared" si="15"/>
        <v>-5.8333300000000037</v>
      </c>
      <c r="O100" s="172">
        <f t="shared" si="16"/>
        <v>-7</v>
      </c>
      <c r="P100" s="245" t="str">
        <f>VLOOKUP($A100,'Country characteristics'!$A:$CQ,28,0)</f>
        <v>Sub-Saharan Africa</v>
      </c>
      <c r="Q100" s="245" t="str">
        <f>VLOOKUP($A100,'Country characteristics'!$A:$CQ,87,0)</f>
        <v>Africa</v>
      </c>
      <c r="R100" s="245">
        <f>VLOOKUP($A100,'Country characteristics'!$A:$CQ,92,0)</f>
        <v>0</v>
      </c>
      <c r="S100" s="245">
        <f>VLOOKUP($A100,'Country characteristics'!$A:$CQ,91,0)</f>
        <v>0</v>
      </c>
      <c r="T100" s="245">
        <f>VLOOKUP($A100,'Country characteristics'!$A:$CQ,88,0)</f>
        <v>0</v>
      </c>
      <c r="U100" s="245">
        <f>VLOOKUP($A100,'Country characteristics'!$A:$CQ,93,0)</f>
        <v>0</v>
      </c>
      <c r="V100" s="245">
        <f>VLOOKUP($A100,'Country characteristics'!$A:$CQ,89,0)</f>
        <v>0</v>
      </c>
      <c r="W100" s="245">
        <f>VLOOKUP($A100,'Country characteristics'!$A:$CQ,90,0)</f>
        <v>0</v>
      </c>
      <c r="X100" s="245">
        <f>VLOOKUP($A100,'Country characteristics'!$A:$CQ,94,0)</f>
        <v>0</v>
      </c>
      <c r="Y100" s="245">
        <f>VLOOKUP($A100,'Country characteristics'!$A:$CQ,95,0)</f>
        <v>0</v>
      </c>
      <c r="Z100" s="245">
        <f>VLOOKUP($A100,'Country characteristics'!$A:$CR,96,0)</f>
        <v>0</v>
      </c>
    </row>
    <row r="101" spans="1:26">
      <c r="A101" s="37" t="s">
        <v>380</v>
      </c>
      <c r="B101" s="163" t="s">
        <v>381</v>
      </c>
      <c r="C101" s="163" t="s">
        <v>382</v>
      </c>
      <c r="D101" s="170">
        <f>VLOOKUP($A101,'Country characteristics'!$A:$DG,61,0)</f>
        <v>83.2</v>
      </c>
      <c r="E101" s="170">
        <f>VLOOKUP($A101,'Country characteristics'!$A:$DG,62,0)</f>
        <v>100</v>
      </c>
      <c r="F101" s="170">
        <f>VLOOKUP($A101,'Country characteristics'!$A:$DG,63,0)</f>
        <v>50.416670000000003</v>
      </c>
      <c r="G101" s="170">
        <f>VLOOKUP($A101,'Country characteristics'!$A:$DG,64,0)</f>
        <v>78.5</v>
      </c>
      <c r="H101" s="171">
        <f>VLOOKUP($A101,'SS2020'!$A:$AB,25,0)</f>
        <v>83.2</v>
      </c>
      <c r="I101" s="171">
        <f>VLOOKUP($A101,'SS2020'!$A:$AB,26,0)</f>
        <v>100</v>
      </c>
      <c r="J101" s="171">
        <f>VLOOKUP($A101,'SS2020'!$A:$AB,27,0)</f>
        <v>44.583333333333336</v>
      </c>
      <c r="K101" s="171">
        <f>VLOOKUP($A101,'SS2020'!$A:$AC,28,0)</f>
        <v>78.5</v>
      </c>
      <c r="L101" s="172">
        <f t="shared" si="13"/>
        <v>0</v>
      </c>
      <c r="M101" s="172">
        <f t="shared" si="14"/>
        <v>0</v>
      </c>
      <c r="N101" s="172">
        <f t="shared" si="15"/>
        <v>-5.8333366666666677</v>
      </c>
      <c r="O101" s="172">
        <f t="shared" si="16"/>
        <v>0</v>
      </c>
      <c r="P101" s="245" t="str">
        <f>VLOOKUP($A101,'Country characteristics'!$A:$CQ,28,0)</f>
        <v>Sub-Saharan Africa</v>
      </c>
      <c r="Q101" s="245" t="str">
        <f>VLOOKUP($A101,'Country characteristics'!$A:$CQ,87,0)</f>
        <v>Africa</v>
      </c>
      <c r="R101" s="245">
        <f>VLOOKUP($A101,'Country characteristics'!$A:$CQ,92,0)</f>
        <v>0</v>
      </c>
      <c r="S101" s="245">
        <f>VLOOKUP($A101,'Country characteristics'!$A:$CQ,91,0)</f>
        <v>0</v>
      </c>
      <c r="T101" s="245">
        <f>VLOOKUP($A101,'Country characteristics'!$A:$CQ,88,0)</f>
        <v>0</v>
      </c>
      <c r="U101" s="245">
        <f>VLOOKUP($A101,'Country characteristics'!$A:$CQ,93,0)</f>
        <v>0</v>
      </c>
      <c r="V101" s="245">
        <f>VLOOKUP($A101,'Country characteristics'!$A:$CQ,89,0)</f>
        <v>0</v>
      </c>
      <c r="W101" s="245">
        <f>VLOOKUP($A101,'Country characteristics'!$A:$CQ,90,0)</f>
        <v>0</v>
      </c>
      <c r="X101" s="245">
        <f>VLOOKUP($A101,'Country characteristics'!$A:$CQ,94,0)</f>
        <v>0</v>
      </c>
      <c r="Y101" s="245">
        <f>VLOOKUP($A101,'Country characteristics'!$A:$CQ,95,0)</f>
        <v>0</v>
      </c>
      <c r="Z101" s="245">
        <f>VLOOKUP($A101,'Country characteristics'!$A:$CR,96,0)</f>
        <v>0</v>
      </c>
    </row>
    <row r="102" spans="1:26">
      <c r="A102" s="37" t="s">
        <v>164</v>
      </c>
      <c r="B102" s="163" t="s">
        <v>165</v>
      </c>
      <c r="C102" s="163" t="s">
        <v>166</v>
      </c>
      <c r="D102" s="170">
        <f>VLOOKUP($A102,'Country characteristics'!$A:$DG,61,0)</f>
        <v>94.6</v>
      </c>
      <c r="E102" s="170">
        <f>VLOOKUP($A102,'Country characteristics'!$A:$DG,62,0)</f>
        <v>100</v>
      </c>
      <c r="F102" s="170">
        <f>VLOOKUP($A102,'Country characteristics'!$A:$DG,63,0)</f>
        <v>85.416669999999996</v>
      </c>
      <c r="G102" s="170">
        <f>VLOOKUP($A102,'Country characteristics'!$A:$DG,64,0)</f>
        <v>20</v>
      </c>
      <c r="H102" s="171">
        <f>VLOOKUP($A102,'SS2020'!$A:$AB,25,0)</f>
        <v>89.6</v>
      </c>
      <c r="I102" s="171">
        <f>VLOOKUP($A102,'SS2020'!$A:$AB,26,0)</f>
        <v>100</v>
      </c>
      <c r="J102" s="171">
        <f>VLOOKUP($A102,'SS2020'!$A:$AB,27,0)</f>
        <v>79.583333333333329</v>
      </c>
      <c r="K102" s="171">
        <f>VLOOKUP($A102,'SS2020'!$A:$AC,28,0)</f>
        <v>18.5</v>
      </c>
      <c r="L102" s="172">
        <f t="shared" si="13"/>
        <v>-5</v>
      </c>
      <c r="M102" s="172">
        <f t="shared" si="14"/>
        <v>0</v>
      </c>
      <c r="N102" s="172">
        <f t="shared" si="15"/>
        <v>-5.8333366666666677</v>
      </c>
      <c r="O102" s="172">
        <f t="shared" si="16"/>
        <v>-1.5</v>
      </c>
      <c r="P102" s="245" t="str">
        <f>VLOOKUP($A102,'Country characteristics'!$A:$CQ,28,0)</f>
        <v>Europe &amp; Central Asia</v>
      </c>
      <c r="Q102" s="245" t="str">
        <f>VLOOKUP($A102,'Country characteristics'!$A:$CQ,87,0)</f>
        <v>Europe</v>
      </c>
      <c r="R102" s="245">
        <f>VLOOKUP($A102,'Country characteristics'!$A:$CQ,92,0)</f>
        <v>0</v>
      </c>
      <c r="S102" s="245">
        <f>VLOOKUP($A102,'Country characteristics'!$A:$CQ,91,0)</f>
        <v>0</v>
      </c>
      <c r="T102" s="245">
        <f>VLOOKUP($A102,'Country characteristics'!$A:$CQ,88,0)</f>
        <v>0</v>
      </c>
      <c r="U102" s="245">
        <f>VLOOKUP($A102,'Country characteristics'!$A:$CQ,93,0)</f>
        <v>0</v>
      </c>
      <c r="V102" s="245">
        <f>VLOOKUP($A102,'Country characteristics'!$A:$CQ,89,0)</f>
        <v>0</v>
      </c>
      <c r="W102" s="245">
        <f>VLOOKUP($A102,'Country characteristics'!$A:$CQ,90,0)</f>
        <v>0</v>
      </c>
      <c r="X102" s="245">
        <f>VLOOKUP($A102,'Country characteristics'!$A:$CQ,94,0)</f>
        <v>0</v>
      </c>
      <c r="Y102" s="245">
        <f>VLOOKUP($A102,'Country characteristics'!$A:$CQ,95,0)</f>
        <v>0</v>
      </c>
      <c r="Z102" s="245">
        <f>VLOOKUP($A102,'Country characteristics'!$A:$CR,96,0)</f>
        <v>0</v>
      </c>
    </row>
    <row r="103" spans="1:26">
      <c r="A103" s="37" t="s">
        <v>41</v>
      </c>
      <c r="B103" s="163" t="s">
        <v>42</v>
      </c>
      <c r="C103" s="163" t="s">
        <v>43</v>
      </c>
      <c r="D103" s="170">
        <f>VLOOKUP($A103,'Country characteristics'!$A:$DG,61,0)</f>
        <v>86.4</v>
      </c>
      <c r="E103" s="170">
        <f>VLOOKUP($A103,'Country characteristics'!$A:$DG,62,0)</f>
        <v>100</v>
      </c>
      <c r="F103" s="170">
        <f>VLOOKUP($A103,'Country characteristics'!$A:$DG,63,0)</f>
        <v>80.833340000000007</v>
      </c>
      <c r="G103" s="170">
        <f>VLOOKUP($A103,'Country characteristics'!$A:$DG,64,0)</f>
        <v>8</v>
      </c>
      <c r="H103" s="171">
        <f>VLOOKUP($A103,'SS2020'!$A:$AB,25,0)</f>
        <v>86.4</v>
      </c>
      <c r="I103" s="171">
        <f>VLOOKUP($A103,'SS2020'!$A:$AB,26,0)</f>
        <v>100</v>
      </c>
      <c r="J103" s="171">
        <f>VLOOKUP($A103,'SS2020'!$A:$AB,27,0)</f>
        <v>75</v>
      </c>
      <c r="K103" s="171">
        <f>VLOOKUP($A103,'SS2020'!$A:$AC,28,0)</f>
        <v>7.75</v>
      </c>
      <c r="L103" s="172">
        <f t="shared" si="13"/>
        <v>0</v>
      </c>
      <c r="M103" s="172">
        <f t="shared" si="14"/>
        <v>0</v>
      </c>
      <c r="N103" s="172">
        <f t="shared" si="15"/>
        <v>-5.8333400000000069</v>
      </c>
      <c r="O103" s="172">
        <f t="shared" si="16"/>
        <v>-0.25</v>
      </c>
      <c r="P103" s="245" t="str">
        <f>VLOOKUP($A103,'Country characteristics'!$A:$CQ,28,0)</f>
        <v>Europe &amp; Central Asia</v>
      </c>
      <c r="Q103" s="245" t="str">
        <f>VLOOKUP($A103,'Country characteristics'!$A:$CQ,87,0)</f>
        <v>Europe</v>
      </c>
      <c r="R103" s="245">
        <f>VLOOKUP($A103,'Country characteristics'!$A:$CQ,92,0)</f>
        <v>0</v>
      </c>
      <c r="S103" s="245">
        <f>VLOOKUP($A103,'Country characteristics'!$A:$CQ,91,0)</f>
        <v>0</v>
      </c>
      <c r="T103" s="245">
        <f>VLOOKUP($A103,'Country characteristics'!$A:$CQ,88,0)</f>
        <v>0</v>
      </c>
      <c r="U103" s="245">
        <f>VLOOKUP($A103,'Country characteristics'!$A:$CQ,93,0)</f>
        <v>0</v>
      </c>
      <c r="V103" s="245">
        <f>VLOOKUP($A103,'Country characteristics'!$A:$CQ,89,0)</f>
        <v>0</v>
      </c>
      <c r="W103" s="245">
        <f>VLOOKUP($A103,'Country characteristics'!$A:$CQ,90,0)</f>
        <v>0</v>
      </c>
      <c r="X103" s="245">
        <f>VLOOKUP($A103,'Country characteristics'!$A:$CQ,94,0)</f>
        <v>0</v>
      </c>
      <c r="Y103" s="245">
        <f>VLOOKUP($A103,'Country characteristics'!$A:$CQ,95,0)</f>
        <v>0</v>
      </c>
      <c r="Z103" s="245">
        <f>VLOOKUP($A103,'Country characteristics'!$A:$CR,96,0)</f>
        <v>0</v>
      </c>
    </row>
    <row r="104" spans="1:26">
      <c r="A104" s="37" t="s">
        <v>395</v>
      </c>
      <c r="B104" s="163" t="s">
        <v>396</v>
      </c>
      <c r="C104" s="163" t="s">
        <v>397</v>
      </c>
      <c r="D104" s="170">
        <f>VLOOKUP($A104,'Country characteristics'!$A:$DG,61,0)</f>
        <v>50</v>
      </c>
      <c r="E104" s="170">
        <f>VLOOKUP($A104,'Country characteristics'!$A:$DG,62,0)</f>
        <v>100</v>
      </c>
      <c r="F104" s="170">
        <f>VLOOKUP($A104,'Country characteristics'!$A:$DG,63,0)</f>
        <v>67.5</v>
      </c>
      <c r="G104" s="170">
        <f>VLOOKUP($A104,'Country characteristics'!$A:$DG,64,0)</f>
        <v>31.25</v>
      </c>
      <c r="H104" s="171">
        <f>VLOOKUP($A104,'SS2020'!$A:$AB,25,0)</f>
        <v>45</v>
      </c>
      <c r="I104" s="171">
        <f>VLOOKUP($A104,'SS2020'!$A:$AB,26,0)</f>
        <v>100</v>
      </c>
      <c r="J104" s="171">
        <f>VLOOKUP($A104,'SS2020'!$A:$AB,27,0)</f>
        <v>60.833333333333336</v>
      </c>
      <c r="K104" s="171">
        <f>VLOOKUP($A104,'SS2020'!$A:$AC,28,0)</f>
        <v>29.75</v>
      </c>
      <c r="L104" s="172">
        <f t="shared" si="13"/>
        <v>-5</v>
      </c>
      <c r="M104" s="172">
        <f t="shared" si="14"/>
        <v>0</v>
      </c>
      <c r="N104" s="172">
        <f t="shared" si="15"/>
        <v>-6.6666666666666643</v>
      </c>
      <c r="O104" s="172">
        <f t="shared" si="16"/>
        <v>-1.5</v>
      </c>
      <c r="P104" s="245" t="str">
        <f>VLOOKUP($A104,'Country characteristics'!$A:$CQ,28,0)</f>
        <v>Europe &amp; Central Asia</v>
      </c>
      <c r="Q104" s="245" t="str">
        <f>VLOOKUP($A104,'Country characteristics'!$A:$CQ,87,0)</f>
        <v>Europe</v>
      </c>
      <c r="R104" s="245">
        <f>VLOOKUP($A104,'Country characteristics'!$A:$CQ,92,0)</f>
        <v>0</v>
      </c>
      <c r="S104" s="245">
        <f>VLOOKUP($A104,'Country characteristics'!$A:$CQ,91,0)</f>
        <v>0</v>
      </c>
      <c r="T104" s="245">
        <f>VLOOKUP($A104,'Country characteristics'!$A:$CQ,88,0)</f>
        <v>0</v>
      </c>
      <c r="U104" s="245">
        <f>VLOOKUP($A104,'Country characteristics'!$A:$CQ,93,0)</f>
        <v>0</v>
      </c>
      <c r="V104" s="245">
        <f>VLOOKUP($A104,'Country characteristics'!$A:$CQ,89,0)</f>
        <v>0</v>
      </c>
      <c r="W104" s="245">
        <f>VLOOKUP($A104,'Country characteristics'!$A:$CQ,90,0)</f>
        <v>0</v>
      </c>
      <c r="X104" s="245">
        <f>VLOOKUP($A104,'Country characteristics'!$A:$CQ,94,0)</f>
        <v>0</v>
      </c>
      <c r="Y104" s="245">
        <f>VLOOKUP($A104,'Country characteristics'!$A:$CQ,95,0)</f>
        <v>0</v>
      </c>
      <c r="Z104" s="245">
        <f>VLOOKUP($A104,'Country characteristics'!$A:$CR,96,0)</f>
        <v>0</v>
      </c>
    </row>
    <row r="105" spans="1:26">
      <c r="A105" s="37" t="s">
        <v>260</v>
      </c>
      <c r="B105" s="163" t="s">
        <v>261</v>
      </c>
      <c r="C105" s="163" t="s">
        <v>262</v>
      </c>
      <c r="D105" s="170">
        <f>VLOOKUP($A105,'Country characteristics'!$A:$DG,61,0)</f>
        <v>69.599999999999994</v>
      </c>
      <c r="E105" s="170">
        <f>VLOOKUP($A105,'Country characteristics'!$A:$DG,62,0)</f>
        <v>90</v>
      </c>
      <c r="F105" s="170">
        <f>VLOOKUP($A105,'Country characteristics'!$A:$DG,63,0)</f>
        <v>54.58334</v>
      </c>
      <c r="G105" s="170">
        <f>VLOOKUP($A105,'Country characteristics'!$A:$DG,64,0)</f>
        <v>18.125</v>
      </c>
      <c r="H105" s="171">
        <f>VLOOKUP($A105,'SS2020'!$A:$AB,25,0)</f>
        <v>62</v>
      </c>
      <c r="I105" s="171">
        <f>VLOOKUP($A105,'SS2020'!$A:$AB,26,0)</f>
        <v>97.5</v>
      </c>
      <c r="J105" s="171">
        <f>VLOOKUP($A105,'SS2020'!$A:$AB,27,0)</f>
        <v>47.916666666666664</v>
      </c>
      <c r="K105" s="171">
        <f>VLOOKUP($A105,'SS2020'!$A:$AC,28,0)</f>
        <v>15.625</v>
      </c>
      <c r="L105" s="172">
        <f t="shared" si="13"/>
        <v>-7.5999999999999943</v>
      </c>
      <c r="M105" s="172">
        <f t="shared" si="14"/>
        <v>7.5</v>
      </c>
      <c r="N105" s="172">
        <f t="shared" si="15"/>
        <v>-6.6666733333333354</v>
      </c>
      <c r="O105" s="172">
        <f t="shared" si="16"/>
        <v>-2.5</v>
      </c>
      <c r="P105" s="245" t="str">
        <f>VLOOKUP($A105,'Country characteristics'!$A:$CQ,28,0)</f>
        <v>Europe &amp; Central Asia</v>
      </c>
      <c r="Q105" s="245" t="str">
        <f>VLOOKUP($A105,'Country characteristics'!$A:$CQ,87,0)</f>
        <v>Europe</v>
      </c>
      <c r="R105" s="245">
        <f>VLOOKUP($A105,'Country characteristics'!$A:$CQ,92,0)</f>
        <v>1</v>
      </c>
      <c r="S105" s="245">
        <f>VLOOKUP($A105,'Country characteristics'!$A:$CQ,91,0)</f>
        <v>0</v>
      </c>
      <c r="T105" s="245">
        <f>VLOOKUP($A105,'Country characteristics'!$A:$CQ,88,0)</f>
        <v>0</v>
      </c>
      <c r="U105" s="245">
        <f>VLOOKUP($A105,'Country characteristics'!$A:$CQ,93,0)</f>
        <v>0</v>
      </c>
      <c r="V105" s="245">
        <f>VLOOKUP($A105,'Country characteristics'!$A:$CQ,89,0)</f>
        <v>0</v>
      </c>
      <c r="W105" s="245">
        <f>VLOOKUP($A105,'Country characteristics'!$A:$CQ,90,0)</f>
        <v>0</v>
      </c>
      <c r="X105" s="245">
        <f>VLOOKUP($A105,'Country characteristics'!$A:$CQ,94,0)</f>
        <v>0</v>
      </c>
      <c r="Y105" s="245">
        <f>VLOOKUP($A105,'Country characteristics'!$A:$CQ,95,0)</f>
        <v>0</v>
      </c>
      <c r="Z105" s="245">
        <f>VLOOKUP($A105,'Country characteristics'!$A:$CR,96,0)</f>
        <v>0</v>
      </c>
    </row>
    <row r="106" spans="1:26">
      <c r="A106" s="37" t="s">
        <v>47</v>
      </c>
      <c r="B106" s="163" t="s">
        <v>48</v>
      </c>
      <c r="C106" s="163" t="s">
        <v>49</v>
      </c>
      <c r="D106" s="170">
        <f>VLOOKUP($A106,'Country characteristics'!$A:$DG,61,0)</f>
        <v>83.2</v>
      </c>
      <c r="E106" s="170">
        <f>VLOOKUP($A106,'Country characteristics'!$A:$DG,62,0)</f>
        <v>100</v>
      </c>
      <c r="F106" s="170">
        <f>VLOOKUP($A106,'Country characteristics'!$A:$DG,63,0)</f>
        <v>52.916670000000003</v>
      </c>
      <c r="G106" s="170">
        <f>VLOOKUP($A106,'Country characteristics'!$A:$DG,64,0)</f>
        <v>70.375</v>
      </c>
      <c r="H106" s="171">
        <f>VLOOKUP($A106,'SS2020'!$A:$AB,25,0)</f>
        <v>71.8</v>
      </c>
      <c r="I106" s="171">
        <f>VLOOKUP($A106,'SS2020'!$A:$AB,26,0)</f>
        <v>88</v>
      </c>
      <c r="J106" s="171">
        <f>VLOOKUP($A106,'SS2020'!$A:$AB,27,0)</f>
        <v>45.833333333333336</v>
      </c>
      <c r="K106" s="171">
        <f>VLOOKUP($A106,'SS2020'!$A:$AC,28,0)</f>
        <v>59</v>
      </c>
      <c r="L106" s="172">
        <f t="shared" si="13"/>
        <v>-11.400000000000006</v>
      </c>
      <c r="M106" s="172">
        <f t="shared" si="14"/>
        <v>-12</v>
      </c>
      <c r="N106" s="172">
        <f t="shared" si="15"/>
        <v>-7.0833366666666677</v>
      </c>
      <c r="O106" s="172">
        <f t="shared" si="16"/>
        <v>-11.375</v>
      </c>
      <c r="P106" s="245" t="str">
        <f>VLOOKUP($A106,'Country characteristics'!$A:$CQ,28,0)</f>
        <v>East Asia &amp; Pacific</v>
      </c>
      <c r="Q106" s="245" t="str">
        <f>VLOOKUP($A106,'Country characteristics'!$A:$CQ,87,0)</f>
        <v>Asia</v>
      </c>
      <c r="R106" s="245">
        <f>VLOOKUP($A106,'Country characteristics'!$A:$CQ,92,0)</f>
        <v>0</v>
      </c>
      <c r="S106" s="245">
        <f>VLOOKUP($A106,'Country characteristics'!$A:$CQ,91,0)</f>
        <v>0</v>
      </c>
      <c r="T106" s="245">
        <f>VLOOKUP($A106,'Country characteristics'!$A:$CQ,88,0)</f>
        <v>0</v>
      </c>
      <c r="U106" s="245">
        <f>VLOOKUP($A106,'Country characteristics'!$A:$CQ,93,0)</f>
        <v>0</v>
      </c>
      <c r="V106" s="245">
        <f>VLOOKUP($A106,'Country characteristics'!$A:$CQ,89,0)</f>
        <v>0</v>
      </c>
      <c r="W106" s="245">
        <f>VLOOKUP($A106,'Country characteristics'!$A:$CQ,90,0)</f>
        <v>0</v>
      </c>
      <c r="X106" s="245">
        <f>VLOOKUP($A106,'Country characteristics'!$A:$CQ,94,0)</f>
        <v>0</v>
      </c>
      <c r="Y106" s="245">
        <f>VLOOKUP($A106,'Country characteristics'!$A:$CQ,95,0)</f>
        <v>0</v>
      </c>
      <c r="Z106" s="245">
        <f>VLOOKUP($A106,'Country characteristics'!$A:$CR,96,0)</f>
        <v>0</v>
      </c>
    </row>
    <row r="107" spans="1:26">
      <c r="A107" s="37" t="s">
        <v>248</v>
      </c>
      <c r="B107" s="163" t="s">
        <v>249</v>
      </c>
      <c r="C107" s="163" t="s">
        <v>250</v>
      </c>
      <c r="D107" s="170">
        <f>VLOOKUP($A107,'Country characteristics'!$A:$DG,61,0)</f>
        <v>68.599999999999994</v>
      </c>
      <c r="E107" s="170">
        <f>VLOOKUP($A107,'Country characteristics'!$A:$DG,62,0)</f>
        <v>90</v>
      </c>
      <c r="F107" s="170">
        <f>VLOOKUP($A107,'Country characteristics'!$A:$DG,63,0)</f>
        <v>37.916670000000003</v>
      </c>
      <c r="G107" s="170">
        <f>VLOOKUP($A107,'Country characteristics'!$A:$DG,64,0)</f>
        <v>16.75</v>
      </c>
      <c r="H107" s="171">
        <f>VLOOKUP($A107,'SS2020'!$A:$AB,25,0)</f>
        <v>70</v>
      </c>
      <c r="I107" s="171">
        <f>VLOOKUP($A107,'SS2020'!$A:$AB,26,0)</f>
        <v>90</v>
      </c>
      <c r="J107" s="171">
        <f>VLOOKUP($A107,'SS2020'!$A:$AB,27,0)</f>
        <v>30.416666666666668</v>
      </c>
      <c r="K107" s="171">
        <f>VLOOKUP($A107,'SS2020'!$A:$AC,28,0)</f>
        <v>18.125</v>
      </c>
      <c r="L107" s="172">
        <f t="shared" si="13"/>
        <v>1.4000000000000057</v>
      </c>
      <c r="M107" s="172">
        <f t="shared" si="14"/>
        <v>0</v>
      </c>
      <c r="N107" s="172">
        <f t="shared" si="15"/>
        <v>-7.5000033333333356</v>
      </c>
      <c r="O107" s="172">
        <f t="shared" si="16"/>
        <v>1.375</v>
      </c>
      <c r="P107" s="245" t="str">
        <f>VLOOKUP($A107,'Country characteristics'!$A:$CQ,28,0)</f>
        <v>Latin America &amp; Caribbean</v>
      </c>
      <c r="Q107" s="245" t="str">
        <f>VLOOKUP($A107,'Country characteristics'!$A:$CQ,87,0)</f>
        <v>Latin America and the Caribbean</v>
      </c>
      <c r="R107" s="245">
        <f>VLOOKUP($A107,'Country characteristics'!$A:$CQ,92,0)</f>
        <v>1</v>
      </c>
      <c r="S107" s="245">
        <f>VLOOKUP($A107,'Country characteristics'!$A:$CQ,91,0)</f>
        <v>0</v>
      </c>
      <c r="T107" s="245">
        <f>VLOOKUP($A107,'Country characteristics'!$A:$CQ,88,0)</f>
        <v>0</v>
      </c>
      <c r="U107" s="245">
        <f>VLOOKUP($A107,'Country characteristics'!$A:$CQ,93,0)</f>
        <v>1</v>
      </c>
      <c r="V107" s="245">
        <f>VLOOKUP($A107,'Country characteristics'!$A:$CQ,89,0)</f>
        <v>1</v>
      </c>
      <c r="W107" s="245">
        <f>VLOOKUP($A107,'Country characteristics'!$A:$CQ,90,0)</f>
        <v>0</v>
      </c>
      <c r="X107" s="245">
        <f>VLOOKUP($A107,'Country characteristics'!$A:$CQ,94,0)</f>
        <v>1</v>
      </c>
      <c r="Y107" s="245">
        <f>VLOOKUP($A107,'Country characteristics'!$A:$CQ,95,0)</f>
        <v>0</v>
      </c>
      <c r="Z107" s="245">
        <f>VLOOKUP($A107,'Country characteristics'!$A:$CR,96,0)</f>
        <v>0</v>
      </c>
    </row>
    <row r="108" spans="1:26">
      <c r="A108" s="37" t="s">
        <v>404</v>
      </c>
      <c r="B108" s="163" t="s">
        <v>405</v>
      </c>
      <c r="C108" s="163" t="s">
        <v>406</v>
      </c>
      <c r="D108" s="170">
        <f>VLOOKUP($A108,'Country characteristics'!$A:$DG,61,0)</f>
        <v>74</v>
      </c>
      <c r="E108" s="170">
        <f>VLOOKUP($A108,'Country characteristics'!$A:$DG,62,0)</f>
        <v>100</v>
      </c>
      <c r="F108" s="170">
        <f>VLOOKUP($A108,'Country characteristics'!$A:$DG,63,0)</f>
        <v>85.833340000000007</v>
      </c>
      <c r="G108" s="170">
        <f>VLOOKUP($A108,'Country characteristics'!$A:$DG,64,0)</f>
        <v>45.125</v>
      </c>
      <c r="H108" s="171">
        <f>VLOOKUP($A108,'SS2020'!$A:$AB,25,0)</f>
        <v>74</v>
      </c>
      <c r="I108" s="171">
        <f>VLOOKUP($A108,'SS2020'!$A:$AB,26,0)</f>
        <v>90</v>
      </c>
      <c r="J108" s="171">
        <f>VLOOKUP($A108,'SS2020'!$A:$AB,27,0)</f>
        <v>78.333333333333329</v>
      </c>
      <c r="K108" s="171">
        <f>VLOOKUP($A108,'SS2020'!$A:$AC,28,0)</f>
        <v>32.625</v>
      </c>
      <c r="L108" s="172">
        <f t="shared" si="13"/>
        <v>0</v>
      </c>
      <c r="M108" s="172">
        <f t="shared" si="14"/>
        <v>-10</v>
      </c>
      <c r="N108" s="172">
        <f t="shared" si="15"/>
        <v>-7.5000066666666783</v>
      </c>
      <c r="O108" s="172">
        <f t="shared" si="16"/>
        <v>-12.5</v>
      </c>
      <c r="P108" s="245" t="str">
        <f>VLOOKUP($A108,'Country characteristics'!$A:$CQ,28,0)</f>
        <v>Latin America &amp; Caribbean</v>
      </c>
      <c r="Q108" s="245" t="str">
        <f>VLOOKUP($A108,'Country characteristics'!$A:$CQ,87,0)</f>
        <v>Latin America and the Caribbean</v>
      </c>
      <c r="R108" s="245">
        <f>VLOOKUP($A108,'Country characteristics'!$A:$CQ,92,0)</f>
        <v>0</v>
      </c>
      <c r="S108" s="245">
        <f>VLOOKUP($A108,'Country characteristics'!$A:$CQ,91,0)</f>
        <v>0</v>
      </c>
      <c r="T108" s="245">
        <f>VLOOKUP($A108,'Country characteristics'!$A:$CQ,88,0)</f>
        <v>0</v>
      </c>
      <c r="U108" s="245">
        <f>VLOOKUP($A108,'Country characteristics'!$A:$CQ,93,0)</f>
        <v>0</v>
      </c>
      <c r="V108" s="245">
        <f>VLOOKUP($A108,'Country characteristics'!$A:$CQ,89,0)</f>
        <v>0</v>
      </c>
      <c r="W108" s="245">
        <f>VLOOKUP($A108,'Country characteristics'!$A:$CQ,90,0)</f>
        <v>0</v>
      </c>
      <c r="X108" s="245">
        <f>VLOOKUP($A108,'Country characteristics'!$A:$CQ,94,0)</f>
        <v>0</v>
      </c>
      <c r="Y108" s="245">
        <f>VLOOKUP($A108,'Country characteristics'!$A:$CQ,95,0)</f>
        <v>1</v>
      </c>
      <c r="Z108" s="245">
        <f>VLOOKUP($A108,'Country characteristics'!$A:$CR,96,0)</f>
        <v>1</v>
      </c>
    </row>
    <row r="109" spans="1:26">
      <c r="A109" s="37" t="s">
        <v>56</v>
      </c>
      <c r="B109" s="163" t="s">
        <v>57</v>
      </c>
      <c r="C109" s="163" t="s">
        <v>58</v>
      </c>
      <c r="D109" s="170">
        <f>VLOOKUP($A109,'Country characteristics'!$A:$DG,61,0)</f>
        <v>66.599999999999994</v>
      </c>
      <c r="E109" s="170">
        <f>VLOOKUP($A109,'Country characteristics'!$A:$DG,62,0)</f>
        <v>88</v>
      </c>
      <c r="F109" s="170">
        <f>VLOOKUP($A109,'Country characteristics'!$A:$DG,63,0)</f>
        <v>82.083340000000007</v>
      </c>
      <c r="G109" s="170">
        <f>VLOOKUP($A109,'Country characteristics'!$A:$DG,64,0)</f>
        <v>10.875</v>
      </c>
      <c r="H109" s="171">
        <f>VLOOKUP($A109,'SS2020'!$A:$AB,25,0)</f>
        <v>66.599999999999994</v>
      </c>
      <c r="I109" s="171">
        <f>VLOOKUP($A109,'SS2020'!$A:$AB,26,0)</f>
        <v>98</v>
      </c>
      <c r="J109" s="171">
        <f>VLOOKUP($A109,'SS2020'!$A:$AB,27,0)</f>
        <v>74.166666666666671</v>
      </c>
      <c r="K109" s="171">
        <f>VLOOKUP($A109,'SS2020'!$A:$AC,28,0)</f>
        <v>10.625</v>
      </c>
      <c r="L109" s="172">
        <f t="shared" si="13"/>
        <v>0</v>
      </c>
      <c r="M109" s="172">
        <f t="shared" si="14"/>
        <v>10</v>
      </c>
      <c r="N109" s="172">
        <f t="shared" si="15"/>
        <v>-7.9166733333333354</v>
      </c>
      <c r="O109" s="172">
        <f t="shared" si="16"/>
        <v>-0.25</v>
      </c>
      <c r="P109" s="245" t="str">
        <f>VLOOKUP($A109,'Country characteristics'!$A:$CQ,28,0)</f>
        <v>Europe &amp; Central Asia</v>
      </c>
      <c r="Q109" s="245" t="str">
        <f>VLOOKUP($A109,'Country characteristics'!$A:$CQ,87,0)</f>
        <v>Europe</v>
      </c>
      <c r="R109" s="245">
        <f>VLOOKUP($A109,'Country characteristics'!$A:$CQ,92,0)</f>
        <v>0</v>
      </c>
      <c r="S109" s="245">
        <f>VLOOKUP($A109,'Country characteristics'!$A:$CQ,91,0)</f>
        <v>0</v>
      </c>
      <c r="T109" s="245">
        <f>VLOOKUP($A109,'Country characteristics'!$A:$CQ,88,0)</f>
        <v>0</v>
      </c>
      <c r="U109" s="245">
        <f>VLOOKUP($A109,'Country characteristics'!$A:$CQ,93,0)</f>
        <v>0</v>
      </c>
      <c r="V109" s="245">
        <f>VLOOKUP($A109,'Country characteristics'!$A:$CQ,89,0)</f>
        <v>0</v>
      </c>
      <c r="W109" s="245">
        <f>VLOOKUP($A109,'Country characteristics'!$A:$CQ,90,0)</f>
        <v>0</v>
      </c>
      <c r="X109" s="245">
        <f>VLOOKUP($A109,'Country characteristics'!$A:$CQ,94,0)</f>
        <v>0</v>
      </c>
      <c r="Y109" s="245">
        <f>VLOOKUP($A109,'Country characteristics'!$A:$CQ,95,0)</f>
        <v>0</v>
      </c>
      <c r="Z109" s="245">
        <f>VLOOKUP($A109,'Country characteristics'!$A:$CR,96,0)</f>
        <v>0</v>
      </c>
    </row>
    <row r="110" spans="1:26">
      <c r="A110" s="37" t="s">
        <v>302</v>
      </c>
      <c r="B110" s="163" t="s">
        <v>303</v>
      </c>
      <c r="C110" s="163" t="s">
        <v>304</v>
      </c>
      <c r="D110" s="170">
        <f>VLOOKUP($A110,'Country characteristics'!$A:$DG,61,0)</f>
        <v>60</v>
      </c>
      <c r="E110" s="170">
        <f>VLOOKUP($A110,'Country characteristics'!$A:$DG,62,0)</f>
        <v>100</v>
      </c>
      <c r="F110" s="170">
        <f>VLOOKUP($A110,'Country characteristics'!$A:$DG,63,0)</f>
        <v>55.416670000000003</v>
      </c>
      <c r="G110" s="170">
        <f>VLOOKUP($A110,'Country characteristics'!$A:$DG,64,0)</f>
        <v>83.875</v>
      </c>
      <c r="H110" s="171">
        <f>VLOOKUP($A110,'SS2020'!$A:$AB,25,0)</f>
        <v>60</v>
      </c>
      <c r="I110" s="171">
        <f>VLOOKUP($A110,'SS2020'!$A:$AB,26,0)</f>
        <v>99.5</v>
      </c>
      <c r="J110" s="171">
        <f>VLOOKUP($A110,'SS2020'!$A:$AB,27,0)</f>
        <v>47.083333333333336</v>
      </c>
      <c r="K110" s="171">
        <f>VLOOKUP($A110,'SS2020'!$A:$AC,28,0)</f>
        <v>83.875</v>
      </c>
      <c r="L110" s="172">
        <f t="shared" si="13"/>
        <v>0</v>
      </c>
      <c r="M110" s="172">
        <f t="shared" si="14"/>
        <v>-0.5</v>
      </c>
      <c r="N110" s="172">
        <f t="shared" si="15"/>
        <v>-8.3333366666666677</v>
      </c>
      <c r="O110" s="172">
        <f t="shared" si="16"/>
        <v>0</v>
      </c>
      <c r="P110" s="245" t="str">
        <f>VLOOKUP($A110,'Country characteristics'!$A:$CQ,28,0)</f>
        <v>Sub-Saharan Africa</v>
      </c>
      <c r="Q110" s="245" t="str">
        <f>VLOOKUP($A110,'Country characteristics'!$A:$CQ,87,0)</f>
        <v>Africa</v>
      </c>
      <c r="R110" s="245">
        <f>VLOOKUP($A110,'Country characteristics'!$A:$CQ,92,0)</f>
        <v>0</v>
      </c>
      <c r="S110" s="245">
        <f>VLOOKUP($A110,'Country characteristics'!$A:$CQ,91,0)</f>
        <v>0</v>
      </c>
      <c r="T110" s="245">
        <f>VLOOKUP($A110,'Country characteristics'!$A:$CQ,88,0)</f>
        <v>0</v>
      </c>
      <c r="U110" s="245">
        <f>VLOOKUP($A110,'Country characteristics'!$A:$CQ,93,0)</f>
        <v>0</v>
      </c>
      <c r="V110" s="245">
        <f>VLOOKUP($A110,'Country characteristics'!$A:$CQ,89,0)</f>
        <v>0</v>
      </c>
      <c r="W110" s="245">
        <f>VLOOKUP($A110,'Country characteristics'!$A:$CQ,90,0)</f>
        <v>1</v>
      </c>
      <c r="X110" s="245">
        <f>VLOOKUP($A110,'Country characteristics'!$A:$CQ,94,0)</f>
        <v>0</v>
      </c>
      <c r="Y110" s="245">
        <f>VLOOKUP($A110,'Country characteristics'!$A:$CQ,95,0)</f>
        <v>0</v>
      </c>
      <c r="Z110" s="245">
        <f>VLOOKUP($A110,'Country characteristics'!$A:$CR,96,0)</f>
        <v>0</v>
      </c>
    </row>
    <row r="111" spans="1:26">
      <c r="A111" s="37" t="s">
        <v>299</v>
      </c>
      <c r="B111" s="163" t="s">
        <v>300</v>
      </c>
      <c r="C111" s="163" t="s">
        <v>301</v>
      </c>
      <c r="D111" s="170">
        <f>VLOOKUP($A111,'Country characteristics'!$A:$DG,61,0)</f>
        <v>77</v>
      </c>
      <c r="E111" s="170">
        <f>VLOOKUP($A111,'Country characteristics'!$A:$DG,62,0)</f>
        <v>70</v>
      </c>
      <c r="F111" s="170">
        <f>VLOOKUP($A111,'Country characteristics'!$A:$DG,63,0)</f>
        <v>41.25</v>
      </c>
      <c r="G111" s="170">
        <f>VLOOKUP($A111,'Country characteristics'!$A:$DG,64,0)</f>
        <v>16.875</v>
      </c>
      <c r="H111" s="171">
        <f>VLOOKUP($A111,'SS2020'!$A:$AB,25,0)</f>
        <v>59.8</v>
      </c>
      <c r="I111" s="171">
        <f>VLOOKUP($A111,'SS2020'!$A:$AB,26,0)</f>
        <v>72.5</v>
      </c>
      <c r="J111" s="171">
        <f>VLOOKUP($A111,'SS2020'!$A:$AB,27,0)</f>
        <v>31.25</v>
      </c>
      <c r="K111" s="171">
        <f>VLOOKUP($A111,'SS2020'!$A:$AC,28,0)</f>
        <v>14.375</v>
      </c>
      <c r="L111" s="172">
        <f t="shared" si="13"/>
        <v>-17.200000000000003</v>
      </c>
      <c r="M111" s="172">
        <f t="shared" si="14"/>
        <v>2.5</v>
      </c>
      <c r="N111" s="172">
        <f t="shared" si="15"/>
        <v>-10</v>
      </c>
      <c r="O111" s="172">
        <f t="shared" si="16"/>
        <v>-2.5</v>
      </c>
      <c r="P111" s="245" t="str">
        <f>VLOOKUP($A111,'Country characteristics'!$A:$CQ,28,0)</f>
        <v>Europe &amp; Central Asia</v>
      </c>
      <c r="Q111" s="245" t="str">
        <f>VLOOKUP($A111,'Country characteristics'!$A:$CQ,87,0)</f>
        <v>Europe</v>
      </c>
      <c r="R111" s="245">
        <f>VLOOKUP($A111,'Country characteristics'!$A:$CQ,92,0)</f>
        <v>1</v>
      </c>
      <c r="S111" s="245">
        <f>VLOOKUP($A111,'Country characteristics'!$A:$CQ,91,0)</f>
        <v>1</v>
      </c>
      <c r="T111" s="245">
        <f>VLOOKUP($A111,'Country characteristics'!$A:$CQ,88,0)</f>
        <v>0</v>
      </c>
      <c r="U111" s="245">
        <f>VLOOKUP($A111,'Country characteristics'!$A:$CQ,93,0)</f>
        <v>0</v>
      </c>
      <c r="V111" s="245">
        <f>VLOOKUP($A111,'Country characteristics'!$A:$CQ,89,0)</f>
        <v>0</v>
      </c>
      <c r="W111" s="245">
        <f>VLOOKUP($A111,'Country characteristics'!$A:$CQ,90,0)</f>
        <v>0</v>
      </c>
      <c r="X111" s="245">
        <f>VLOOKUP($A111,'Country characteristics'!$A:$CQ,94,0)</f>
        <v>0</v>
      </c>
      <c r="Y111" s="245">
        <f>VLOOKUP($A111,'Country characteristics'!$A:$CQ,95,0)</f>
        <v>0</v>
      </c>
      <c r="Z111" s="245">
        <f>VLOOKUP($A111,'Country characteristics'!$A:$CR,96,0)</f>
        <v>0</v>
      </c>
    </row>
    <row r="112" spans="1:26">
      <c r="A112" s="37" t="s">
        <v>272</v>
      </c>
      <c r="B112" s="163" t="s">
        <v>273</v>
      </c>
      <c r="C112" s="163" t="s">
        <v>274</v>
      </c>
      <c r="D112" s="170">
        <f>VLOOKUP($A112,'Country characteristics'!$A:$DG,61,0)</f>
        <v>74.599999999999994</v>
      </c>
      <c r="E112" s="170">
        <f>VLOOKUP($A112,'Country characteristics'!$A:$DG,62,0)</f>
        <v>100</v>
      </c>
      <c r="F112" s="170">
        <f>VLOOKUP($A112,'Country characteristics'!$A:$DG,63,0)</f>
        <v>80.833340000000007</v>
      </c>
      <c r="G112" s="170">
        <f>VLOOKUP($A112,'Country characteristics'!$A:$DG,64,0)</f>
        <v>82.125</v>
      </c>
      <c r="H112" s="171">
        <f>VLOOKUP($A112,'SS2020'!$A:$AB,25,0)</f>
        <v>62.1</v>
      </c>
      <c r="I112" s="171">
        <f>VLOOKUP($A112,'SS2020'!$A:$AB,26,0)</f>
        <v>97.5</v>
      </c>
      <c r="J112" s="171">
        <f>VLOOKUP($A112,'SS2020'!$A:$AB,27,0)</f>
        <v>70.416666666666671</v>
      </c>
      <c r="K112" s="171">
        <f>VLOOKUP($A112,'SS2020'!$A:$AC,28,0)</f>
        <v>82.125</v>
      </c>
      <c r="L112" s="172">
        <f t="shared" si="13"/>
        <v>-12.499999999999993</v>
      </c>
      <c r="M112" s="172">
        <f t="shared" si="14"/>
        <v>-2.5</v>
      </c>
      <c r="N112" s="172">
        <f t="shared" si="15"/>
        <v>-10.416673333333335</v>
      </c>
      <c r="O112" s="172">
        <f t="shared" si="16"/>
        <v>0</v>
      </c>
      <c r="P112" s="245" t="str">
        <f>VLOOKUP($A112,'Country characteristics'!$A:$CQ,28,0)</f>
        <v>Latin America &amp; Caribbean</v>
      </c>
      <c r="Q112" s="245" t="str">
        <f>VLOOKUP($A112,'Country characteristics'!$A:$CQ,87,0)</f>
        <v>Latin America and the Caribbean</v>
      </c>
      <c r="R112" s="245">
        <f>VLOOKUP($A112,'Country characteristics'!$A:$CQ,92,0)</f>
        <v>0</v>
      </c>
      <c r="S112" s="245">
        <f>VLOOKUP($A112,'Country characteristics'!$A:$CQ,91,0)</f>
        <v>0</v>
      </c>
      <c r="T112" s="245">
        <f>VLOOKUP($A112,'Country characteristics'!$A:$CQ,88,0)</f>
        <v>0</v>
      </c>
      <c r="U112" s="245">
        <f>VLOOKUP($A112,'Country characteristics'!$A:$CQ,93,0)</f>
        <v>0</v>
      </c>
      <c r="V112" s="245">
        <f>VLOOKUP($A112,'Country characteristics'!$A:$CQ,89,0)</f>
        <v>0</v>
      </c>
      <c r="W112" s="245">
        <f>VLOOKUP($A112,'Country characteristics'!$A:$CQ,90,0)</f>
        <v>1</v>
      </c>
      <c r="X112" s="245">
        <f>VLOOKUP($A112,'Country characteristics'!$A:$CQ,94,0)</f>
        <v>1</v>
      </c>
      <c r="Y112" s="245">
        <f>VLOOKUP($A112,'Country characteristics'!$A:$CQ,95,0)</f>
        <v>0</v>
      </c>
      <c r="Z112" s="245">
        <f>VLOOKUP($A112,'Country characteristics'!$A:$CR,96,0)</f>
        <v>0</v>
      </c>
    </row>
    <row r="113" spans="1:26">
      <c r="A113" s="37" t="s">
        <v>359</v>
      </c>
      <c r="B113" s="163" t="s">
        <v>360</v>
      </c>
      <c r="C113" s="163" t="s">
        <v>361</v>
      </c>
      <c r="D113" s="170">
        <f>VLOOKUP($A113,'Country characteristics'!$A:$DG,61,0)</f>
        <v>48.6</v>
      </c>
      <c r="E113" s="170">
        <f>VLOOKUP($A113,'Country characteristics'!$A:$DG,62,0)</f>
        <v>100</v>
      </c>
      <c r="F113" s="170">
        <f>VLOOKUP($A113,'Country characteristics'!$A:$DG,63,0)</f>
        <v>59.583329999999997</v>
      </c>
      <c r="G113" s="170">
        <f>VLOOKUP($A113,'Country characteristics'!$A:$DG,64,0)</f>
        <v>33.625</v>
      </c>
      <c r="H113" s="171">
        <f>VLOOKUP($A113,'SS2020'!$A:$AB,25,0)</f>
        <v>33.4</v>
      </c>
      <c r="I113" s="171">
        <f>VLOOKUP($A113,'SS2020'!$A:$AB,26,0)</f>
        <v>95</v>
      </c>
      <c r="J113" s="171">
        <f>VLOOKUP($A113,'SS2020'!$A:$AB,27,0)</f>
        <v>47.083333333333336</v>
      </c>
      <c r="K113" s="171">
        <f>VLOOKUP($A113,'SS2020'!$A:$AC,28,0)</f>
        <v>27.375</v>
      </c>
      <c r="L113" s="172">
        <f t="shared" si="13"/>
        <v>-15.200000000000003</v>
      </c>
      <c r="M113" s="172">
        <f t="shared" si="14"/>
        <v>-5</v>
      </c>
      <c r="N113" s="172">
        <f t="shared" si="15"/>
        <v>-12.499996666666661</v>
      </c>
      <c r="O113" s="172">
        <f t="shared" si="16"/>
        <v>-6.25</v>
      </c>
      <c r="P113" s="245" t="str">
        <f>VLOOKUP($A113,'Country characteristics'!$A:$CQ,28,0)</f>
        <v>Sub-Saharan Africa</v>
      </c>
      <c r="Q113" s="245" t="str">
        <f>VLOOKUP($A113,'Country characteristics'!$A:$CQ,87,0)</f>
        <v>Africa</v>
      </c>
      <c r="R113" s="245">
        <f>VLOOKUP($A113,'Country characteristics'!$A:$CQ,92,0)</f>
        <v>0</v>
      </c>
      <c r="S113" s="245">
        <f>VLOOKUP($A113,'Country characteristics'!$A:$CQ,91,0)</f>
        <v>0</v>
      </c>
      <c r="T113" s="245">
        <f>VLOOKUP($A113,'Country characteristics'!$A:$CQ,88,0)</f>
        <v>0</v>
      </c>
      <c r="U113" s="245">
        <f>VLOOKUP($A113,'Country characteristics'!$A:$CQ,93,0)</f>
        <v>0</v>
      </c>
      <c r="V113" s="245">
        <f>VLOOKUP($A113,'Country characteristics'!$A:$CQ,89,0)</f>
        <v>1</v>
      </c>
      <c r="W113" s="245">
        <f>VLOOKUP($A113,'Country characteristics'!$A:$CQ,90,0)</f>
        <v>1</v>
      </c>
      <c r="X113" s="245">
        <f>VLOOKUP($A113,'Country characteristics'!$A:$CQ,94,0)</f>
        <v>0</v>
      </c>
      <c r="Y113" s="245">
        <f>VLOOKUP($A113,'Country characteristics'!$A:$CQ,95,0)</f>
        <v>0</v>
      </c>
      <c r="Z113" s="245">
        <f>VLOOKUP($A113,'Country characteristics'!$A:$CR,96,0)</f>
        <v>0</v>
      </c>
    </row>
    <row r="114" spans="1:26">
      <c r="A114" s="37" t="s">
        <v>245</v>
      </c>
      <c r="B114" s="163" t="s">
        <v>246</v>
      </c>
      <c r="C114" s="163" t="s">
        <v>247</v>
      </c>
      <c r="D114" s="170">
        <f>VLOOKUP($A114,'Country characteristics'!$A:$DG,61,0)</f>
        <v>63</v>
      </c>
      <c r="E114" s="170">
        <f>VLOOKUP($A114,'Country characteristics'!$A:$DG,62,0)</f>
        <v>100</v>
      </c>
      <c r="F114" s="170">
        <f>VLOOKUP($A114,'Country characteristics'!$A:$DG,63,0)</f>
        <v>45</v>
      </c>
      <c r="G114" s="170">
        <f>VLOOKUP($A114,'Country characteristics'!$A:$DG,64,0)</f>
        <v>36</v>
      </c>
      <c r="H114" s="171">
        <f>VLOOKUP($A114,'SS2020'!$A:$AB,25,0)</f>
        <v>56.8</v>
      </c>
      <c r="I114" s="171">
        <f>VLOOKUP($A114,'SS2020'!$A:$AB,26,0)</f>
        <v>100</v>
      </c>
      <c r="J114" s="171">
        <f>VLOOKUP($A114,'SS2020'!$A:$AB,27,0)</f>
        <v>30</v>
      </c>
      <c r="K114" s="171">
        <f>VLOOKUP($A114,'SS2020'!$A:$AC,28,0)</f>
        <v>14.375</v>
      </c>
      <c r="L114" s="172">
        <f t="shared" si="13"/>
        <v>-6.2000000000000028</v>
      </c>
      <c r="M114" s="172">
        <f t="shared" si="14"/>
        <v>0</v>
      </c>
      <c r="N114" s="172">
        <f t="shared" si="15"/>
        <v>-15</v>
      </c>
      <c r="O114" s="172">
        <f t="shared" si="16"/>
        <v>-21.625</v>
      </c>
      <c r="P114" s="245" t="str">
        <f>VLOOKUP($A114,'Country characteristics'!$A:$CQ,28,0)</f>
        <v>East Asia &amp; Pacific</v>
      </c>
      <c r="Q114" s="245" t="str">
        <f>VLOOKUP($A114,'Country characteristics'!$A:$CQ,87,0)</f>
        <v>Asia</v>
      </c>
      <c r="R114" s="245">
        <f>VLOOKUP($A114,'Country characteristics'!$A:$CQ,92,0)</f>
        <v>0</v>
      </c>
      <c r="S114" s="245">
        <f>VLOOKUP($A114,'Country characteristics'!$A:$CQ,91,0)</f>
        <v>0</v>
      </c>
      <c r="T114" s="245">
        <f>VLOOKUP($A114,'Country characteristics'!$A:$CQ,88,0)</f>
        <v>0</v>
      </c>
      <c r="U114" s="245">
        <f>VLOOKUP($A114,'Country characteristics'!$A:$CQ,93,0)</f>
        <v>1</v>
      </c>
      <c r="V114" s="245">
        <f>VLOOKUP($A114,'Country characteristics'!$A:$CQ,89,0)</f>
        <v>0</v>
      </c>
      <c r="W114" s="245">
        <f>VLOOKUP($A114,'Country characteristics'!$A:$CQ,90,0)</f>
        <v>1</v>
      </c>
      <c r="X114" s="245">
        <f>VLOOKUP($A114,'Country characteristics'!$A:$CQ,94,0)</f>
        <v>0</v>
      </c>
      <c r="Y114" s="245">
        <f>VLOOKUP($A114,'Country characteristics'!$A:$CQ,95,0)</f>
        <v>0</v>
      </c>
      <c r="Z114" s="245">
        <f>VLOOKUP($A114,'Country characteristics'!$A:$CR,96,0)</f>
        <v>0</v>
      </c>
    </row>
  </sheetData>
  <autoFilter ref="A2:Z114" xr:uid="{ADB287E0-1114-4703-A11D-02C5E5555C71}"/>
  <mergeCells count="4">
    <mergeCell ref="D1:G1"/>
    <mergeCell ref="H1:K1"/>
    <mergeCell ref="L1:O1"/>
    <mergeCell ref="P1:Z1"/>
  </mergeCells>
  <phoneticPr fontId="9" type="noConversion"/>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44F18-5EB8-4013-A8E1-C3DEF7B5AC90}">
  <sheetPr>
    <tabColor theme="5" tint="0.59999389629810485"/>
  </sheetPr>
  <dimension ref="A1:AI137"/>
  <sheetViews>
    <sheetView workbookViewId="0">
      <pane xSplit="3" ySplit="2" topLeftCell="D3" activePane="bottomRight" state="frozen"/>
      <selection pane="bottomRight" activeCell="I20" sqref="I20"/>
      <selection pane="bottomLeft" activeCell="A3" sqref="A3"/>
      <selection pane="topRight" activeCell="D1" sqref="D1"/>
    </sheetView>
  </sheetViews>
  <sheetFormatPr defaultRowHeight="15"/>
  <cols>
    <col min="1" max="1" width="25.28515625" bestFit="1" customWidth="1"/>
    <col min="2" max="3" width="9.7109375" style="6" bestFit="1" customWidth="1"/>
    <col min="4" max="23" width="8.42578125" style="62" bestFit="1" customWidth="1"/>
    <col min="24" max="24" width="9.140625" style="62"/>
    <col min="25" max="35" width="8.5703125" customWidth="1"/>
  </cols>
  <sheetData>
    <row r="1" spans="1:35" ht="12.75" customHeight="1">
      <c r="A1" s="64"/>
      <c r="B1" s="180"/>
      <c r="C1" s="180"/>
      <c r="D1" s="282" t="s">
        <v>856</v>
      </c>
      <c r="E1" s="282"/>
      <c r="F1" s="282"/>
      <c r="G1" s="282"/>
      <c r="H1" s="282"/>
      <c r="I1" s="282"/>
      <c r="J1" s="282"/>
      <c r="K1" s="282"/>
      <c r="L1" s="282"/>
      <c r="M1" s="282"/>
      <c r="N1" s="282"/>
      <c r="O1" s="282"/>
      <c r="P1" s="282"/>
      <c r="Q1" s="282"/>
      <c r="R1" s="282"/>
      <c r="S1" s="282"/>
      <c r="T1" s="282"/>
      <c r="U1" s="282"/>
      <c r="V1" s="282"/>
      <c r="W1" s="282"/>
      <c r="X1" s="181"/>
      <c r="Y1" s="284" t="s">
        <v>441</v>
      </c>
      <c r="Z1" s="284"/>
      <c r="AA1" s="284"/>
      <c r="AB1" s="284"/>
      <c r="AC1" s="284"/>
      <c r="AD1" s="284"/>
      <c r="AE1" s="284"/>
      <c r="AF1" s="284"/>
      <c r="AG1" s="284"/>
      <c r="AH1" s="284"/>
      <c r="AI1" s="284"/>
    </row>
    <row r="2" spans="1:35" ht="12.75" customHeight="1">
      <c r="A2" s="70" t="s">
        <v>442</v>
      </c>
      <c r="B2" s="69" t="s">
        <v>2</v>
      </c>
      <c r="C2" s="69" t="s">
        <v>3</v>
      </c>
      <c r="D2" s="183">
        <v>1</v>
      </c>
      <c r="E2" s="268">
        <v>2</v>
      </c>
      <c r="F2" s="183">
        <v>3</v>
      </c>
      <c r="G2" s="268">
        <v>4</v>
      </c>
      <c r="H2" s="183">
        <v>5</v>
      </c>
      <c r="I2" s="268">
        <v>6</v>
      </c>
      <c r="J2" s="183">
        <v>7</v>
      </c>
      <c r="K2" s="268">
        <v>8</v>
      </c>
      <c r="L2" s="183">
        <v>9</v>
      </c>
      <c r="M2" s="268">
        <v>10</v>
      </c>
      <c r="N2" s="183">
        <v>11</v>
      </c>
      <c r="O2" s="268">
        <v>12</v>
      </c>
      <c r="P2" s="183">
        <v>13</v>
      </c>
      <c r="Q2" s="268">
        <v>14</v>
      </c>
      <c r="R2" s="183">
        <v>15</v>
      </c>
      <c r="S2" s="268">
        <v>16</v>
      </c>
      <c r="T2" s="183">
        <v>17</v>
      </c>
      <c r="U2" s="268">
        <v>18</v>
      </c>
      <c r="V2" s="183">
        <v>19</v>
      </c>
      <c r="W2" s="268">
        <v>20</v>
      </c>
      <c r="X2" s="268" t="s">
        <v>436</v>
      </c>
      <c r="Y2" s="267" t="s">
        <v>468</v>
      </c>
      <c r="Z2" s="267" t="s">
        <v>469</v>
      </c>
      <c r="AA2" s="267" t="s">
        <v>470</v>
      </c>
      <c r="AB2" s="267" t="s">
        <v>471</v>
      </c>
      <c r="AC2" s="267" t="s">
        <v>472</v>
      </c>
      <c r="AD2" s="267" t="s">
        <v>473</v>
      </c>
      <c r="AE2" s="267" t="s">
        <v>474</v>
      </c>
      <c r="AF2" s="267" t="s">
        <v>475</v>
      </c>
      <c r="AG2" s="267" t="s">
        <v>476</v>
      </c>
      <c r="AH2" s="267" t="s">
        <v>477</v>
      </c>
      <c r="AI2" s="267" t="s">
        <v>478</v>
      </c>
    </row>
    <row r="3" spans="1:35" ht="12.75" customHeight="1">
      <c r="A3" s="37" t="s">
        <v>377</v>
      </c>
      <c r="B3" s="182" t="s">
        <v>857</v>
      </c>
      <c r="C3" s="182" t="s">
        <v>379</v>
      </c>
      <c r="D3" s="181">
        <f>IFERROR(VLOOKUP($A3,'SS2020'!$A:$W,3+D$2,0)-VLOOKUP($A3,'Country characteristics'!$A:$BL,40+D$2,0)*100,"")</f>
        <v>-30.000000000000007</v>
      </c>
      <c r="E3" s="181">
        <f>IFERROR(VLOOKUP($A3,'SS2020'!$A:$W,3+E$2,0)-VLOOKUP($A3,'Country characteristics'!$A:$BL,40+E$2,0)*100,"")</f>
        <v>-25</v>
      </c>
      <c r="F3" s="181">
        <f>IFERROR(VLOOKUP($A3,'SS2020'!$A:$W,3+F$2,0)-VLOOKUP($A3,'Country characteristics'!$A:$BL,40+F$2,0)*100,"")</f>
        <v>-25</v>
      </c>
      <c r="G3" s="181">
        <f>IFERROR(VLOOKUP($A3,'SS2020'!$A:$W,3+G$2,0)-VLOOKUP($A3,'Country characteristics'!$A:$BL,40+G$2,0)*100,"")</f>
        <v>0</v>
      </c>
      <c r="H3" s="181">
        <f>IFERROR(VLOOKUP($A3,'SS2020'!$A:$W,3+H$2,0)-VLOOKUP($A3,'Country characteristics'!$A:$BL,40+H$2,0)*100,"")</f>
        <v>0</v>
      </c>
      <c r="I3" s="181">
        <f>IFERROR(VLOOKUP($A3,'SS2020'!$A:$W,3+I$2,0)-VLOOKUP($A3,'Country characteristics'!$A:$BL,40+I$2,0)*100,"")</f>
        <v>0</v>
      </c>
      <c r="J3" s="181">
        <f>IFERROR(VLOOKUP($A3,'SS2020'!$A:$W,3+J$2,0)-VLOOKUP($A3,'Country characteristics'!$A:$BL,40+J$2,0)*100,"")</f>
        <v>0</v>
      </c>
      <c r="K3" s="181">
        <f>IFERROR(VLOOKUP($A3,'SS2020'!$A:$W,3+K$2,0)-VLOOKUP($A3,'Country characteristics'!$A:$BL,40+K$2,0)*100,"")</f>
        <v>0</v>
      </c>
      <c r="L3" s="181">
        <f>IFERROR(VLOOKUP($A3,'SS2020'!$A:$W,3+L$2,0)-VLOOKUP($A3,'Country characteristics'!$A:$BL,40+L$2,0)*100,"")</f>
        <v>-12.5</v>
      </c>
      <c r="M3" s="181">
        <f>IFERROR(VLOOKUP($A3,'SS2020'!$A:$W,3+M$2,0)-VLOOKUP($A3,'Country characteristics'!$A:$BL,40+M$2,0)*100,"")</f>
        <v>0</v>
      </c>
      <c r="N3" s="181">
        <f>IFERROR(VLOOKUP($A3,'SS2020'!$A:$W,3+N$2,0)-VLOOKUP($A3,'Country characteristics'!$A:$BL,40+N$2,0)*100,"")</f>
        <v>0</v>
      </c>
      <c r="O3" s="181">
        <f>IFERROR(VLOOKUP($A3,'SS2020'!$A:$W,3+O$2,0)-VLOOKUP($A3,'Country characteristics'!$A:$BL,40+O$2,0)*100,"")</f>
        <v>0</v>
      </c>
      <c r="P3" s="181">
        <f>IFERROR(VLOOKUP($A3,'SS2020'!$A:$W,3+P$2,0)-VLOOKUP($A3,'Country characteristics'!$A:$BL,40+P$2,0)*100,"")</f>
        <v>30</v>
      </c>
      <c r="Q3" s="181">
        <f>IFERROR(VLOOKUP($A3,'SS2020'!$A:$W,3+Q$2,0)-VLOOKUP($A3,'Country characteristics'!$A:$BL,40+Q$2,0)*100,"")</f>
        <v>0</v>
      </c>
      <c r="R3" s="181">
        <f>IFERROR(VLOOKUP($A3,'SS2020'!$A:$W,3+R$2,0)-VLOOKUP($A3,'Country characteristics'!$A:$BL,40+R$2,0)*100,"")</f>
        <v>0</v>
      </c>
      <c r="S3" s="181">
        <f>IFERROR(VLOOKUP($A3,'SS2020'!$A:$W,3+S$2,0)-VLOOKUP($A3,'Country characteristics'!$A:$BL,40+S$2,0)*100,"")</f>
        <v>-10</v>
      </c>
      <c r="T3" s="181">
        <f>IFERROR(VLOOKUP($A3,'SS2020'!$A:$W,3+T$2,0)-VLOOKUP($A3,'Country characteristics'!$A:$BL,40+T$2,0)*100,"")</f>
        <v>-26</v>
      </c>
      <c r="U3" s="181">
        <f>IFERROR(VLOOKUP($A3,'SS2020'!$A:$W,3+U$2,0)-VLOOKUP($A3,'Country characteristics'!$A:$BL,40+U$2,0)*100,"")</f>
        <v>-53</v>
      </c>
      <c r="V3" s="181">
        <f>IFERROR(VLOOKUP($A3,'SS2020'!$A:$W,3+V$2,0)-VLOOKUP($A3,'Country characteristics'!$A:$BL,40+V$2,0)*100,"")</f>
        <v>0</v>
      </c>
      <c r="W3" s="181">
        <f>IFERROR(VLOOKUP($A3,'SS2020'!$A:$W,3+W$2,0)-VLOOKUP($A3,'Country characteristics'!$A:$BL,40+W$2,0)*100,"")</f>
        <v>-3</v>
      </c>
      <c r="X3" s="172">
        <f>VLOOKUP(A3,'SS2020'!A:X,24,0)-VLOOKUP(A3,'Country characteristics'!A:AN,40,0)</f>
        <v>-7.7250030517578097</v>
      </c>
      <c r="Y3" s="245" t="str">
        <f>VLOOKUP($A3,'Country characteristics'!$A:$CQ,28,0)</f>
        <v>Europe &amp; Central Asia</v>
      </c>
      <c r="Z3" s="245" t="str">
        <f>VLOOKUP($A3,'Country characteristics'!$A:$CQ,87,0)</f>
        <v>Europe</v>
      </c>
      <c r="AA3" s="245">
        <f>VLOOKUP($A3,'Country characteristics'!$A:$CQ,92,0)</f>
        <v>0</v>
      </c>
      <c r="AB3" s="245">
        <f>VLOOKUP($A3,'Country characteristics'!$A:$CQ,91,0)</f>
        <v>0</v>
      </c>
      <c r="AC3" s="245">
        <f>VLOOKUP($A3,'Country characteristics'!$A:$CQ,88,0)</f>
        <v>0</v>
      </c>
      <c r="AD3" s="245">
        <f>VLOOKUP($A3,'Country characteristics'!$A:$CQ,93,0)</f>
        <v>0</v>
      </c>
      <c r="AE3" s="245">
        <f>VLOOKUP($A3,'Country characteristics'!$A:$CQ,89,0)</f>
        <v>0</v>
      </c>
      <c r="AF3" s="245">
        <f>VLOOKUP($A3,'Country characteristics'!$A:$CQ,90,0)</f>
        <v>0</v>
      </c>
      <c r="AG3" s="245">
        <f>VLOOKUP($A3,'Country characteristics'!$A:$CQ,94,0)</f>
        <v>0</v>
      </c>
      <c r="AH3" s="245">
        <f>VLOOKUP($A3,'Country characteristics'!$A:$CQ,95,0)</f>
        <v>0</v>
      </c>
      <c r="AI3" s="245">
        <f>VLOOKUP($A3,'Country characteristics'!$A:$CR,96,0)</f>
        <v>0</v>
      </c>
    </row>
    <row r="4" spans="1:35" ht="12.75" customHeight="1">
      <c r="A4" s="37" t="s">
        <v>194</v>
      </c>
      <c r="B4" s="182" t="s">
        <v>195</v>
      </c>
      <c r="C4" s="182" t="s">
        <v>196</v>
      </c>
      <c r="D4" s="181">
        <f>IFERROR(VLOOKUP($A4,'SS2020'!$A:$W,3+D$2,0)-VLOOKUP($A4,'Country characteristics'!$A:$BL,40+D$2,0)*100,"")</f>
        <v>0</v>
      </c>
      <c r="E4" s="181">
        <f>IFERROR(VLOOKUP($A4,'SS2020'!$A:$W,3+E$2,0)-VLOOKUP($A4,'Country characteristics'!$A:$BL,40+E$2,0)*100,"")</f>
        <v>0</v>
      </c>
      <c r="F4" s="181">
        <f>IFERROR(VLOOKUP($A4,'SS2020'!$A:$W,3+F$2,0)-VLOOKUP($A4,'Country characteristics'!$A:$BL,40+F$2,0)*100,"")</f>
        <v>0</v>
      </c>
      <c r="G4" s="181">
        <f>IFERROR(VLOOKUP($A4,'SS2020'!$A:$W,3+G$2,0)-VLOOKUP($A4,'Country characteristics'!$A:$BL,40+G$2,0)*100,"")</f>
        <v>0</v>
      </c>
      <c r="H4" s="181">
        <f>IFERROR(VLOOKUP($A4,'SS2020'!$A:$W,3+H$2,0)-VLOOKUP($A4,'Country characteristics'!$A:$BL,40+H$2,0)*100,"")</f>
        <v>0</v>
      </c>
      <c r="I4" s="181">
        <f>IFERROR(VLOOKUP($A4,'SS2020'!$A:$W,3+I$2,0)-VLOOKUP($A4,'Country characteristics'!$A:$BL,40+I$2,0)*100,"")</f>
        <v>0</v>
      </c>
      <c r="J4" s="181">
        <f>IFERROR(VLOOKUP($A4,'SS2020'!$A:$W,3+J$2,0)-VLOOKUP($A4,'Country characteristics'!$A:$BL,40+J$2,0)*100,"")</f>
        <v>0</v>
      </c>
      <c r="K4" s="181">
        <f>IFERROR(VLOOKUP($A4,'SS2020'!$A:$W,3+K$2,0)-VLOOKUP($A4,'Country characteristics'!$A:$BL,40+K$2,0)*100,"")</f>
        <v>0</v>
      </c>
      <c r="L4" s="181">
        <f>IFERROR(VLOOKUP($A4,'SS2020'!$A:$W,3+L$2,0)-VLOOKUP($A4,'Country characteristics'!$A:$BL,40+L$2,0)*100,"")</f>
        <v>0</v>
      </c>
      <c r="M4" s="181">
        <f>IFERROR(VLOOKUP($A4,'SS2020'!$A:$W,3+M$2,0)-VLOOKUP($A4,'Country characteristics'!$A:$BL,40+M$2,0)*100,"")</f>
        <v>0</v>
      </c>
      <c r="N4" s="181">
        <f>IFERROR(VLOOKUP($A4,'SS2020'!$A:$W,3+N$2,0)-VLOOKUP($A4,'Country characteristics'!$A:$BL,40+N$2,0)*100,"")</f>
        <v>0</v>
      </c>
      <c r="O4" s="181">
        <f>IFERROR(VLOOKUP($A4,'SS2020'!$A:$W,3+O$2,0)-VLOOKUP($A4,'Country characteristics'!$A:$BL,40+O$2,0)*100,"")</f>
        <v>25</v>
      </c>
      <c r="P4" s="181">
        <f>IFERROR(VLOOKUP($A4,'SS2020'!$A:$W,3+P$2,0)-VLOOKUP($A4,'Country characteristics'!$A:$BL,40+P$2,0)*100,"")</f>
        <v>0</v>
      </c>
      <c r="Q4" s="181">
        <f>IFERROR(VLOOKUP($A4,'SS2020'!$A:$W,3+Q$2,0)-VLOOKUP($A4,'Country characteristics'!$A:$BL,40+Q$2,0)*100,"")</f>
        <v>0</v>
      </c>
      <c r="R4" s="181">
        <f>IFERROR(VLOOKUP($A4,'SS2020'!$A:$W,3+R$2,0)-VLOOKUP($A4,'Country characteristics'!$A:$BL,40+R$2,0)*100,"")</f>
        <v>0</v>
      </c>
      <c r="S4" s="181">
        <f>IFERROR(VLOOKUP($A4,'SS2020'!$A:$W,3+S$2,0)-VLOOKUP($A4,'Country characteristics'!$A:$BL,40+S$2,0)*100,"")</f>
        <v>-10</v>
      </c>
      <c r="T4" s="181">
        <f>IFERROR(VLOOKUP($A4,'SS2020'!$A:$W,3+T$2,0)-VLOOKUP($A4,'Country characteristics'!$A:$BL,40+T$2,0)*100,"")</f>
        <v>-1</v>
      </c>
      <c r="U4" s="181">
        <f>IFERROR(VLOOKUP($A4,'SS2020'!$A:$W,3+U$2,0)-VLOOKUP($A4,'Country characteristics'!$A:$BL,40+U$2,0)*100,"")</f>
        <v>0</v>
      </c>
      <c r="V4" s="181">
        <f>IFERROR(VLOOKUP($A4,'SS2020'!$A:$W,3+V$2,0)-VLOOKUP($A4,'Country characteristics'!$A:$BL,40+V$2,0)*100,"")</f>
        <v>0</v>
      </c>
      <c r="W4" s="181">
        <f>IFERROR(VLOOKUP($A4,'SS2020'!$A:$W,3+W$2,0)-VLOOKUP($A4,'Country characteristics'!$A:$BL,40+W$2,0)*100,"")</f>
        <v>0</v>
      </c>
      <c r="X4" s="172">
        <f>VLOOKUP(A4,'SS2020'!A:X,24,0)-VLOOKUP(A4,'Country characteristics'!A:AN,40,0)</f>
        <v>0.70000000000000284</v>
      </c>
      <c r="Y4" s="245" t="str">
        <f>VLOOKUP($A4,'Country characteristics'!$A:$CQ,28,0)</f>
        <v>Latin America &amp; Caribbean</v>
      </c>
      <c r="Z4" s="245" t="str">
        <f>VLOOKUP($A4,'Country characteristics'!$A:$CQ,87,0)</f>
        <v>Latin America and the Caribbean</v>
      </c>
      <c r="AA4" s="245">
        <f>VLOOKUP($A4,'Country characteristics'!$A:$CQ,92,0)</f>
        <v>0</v>
      </c>
      <c r="AB4" s="245">
        <f>VLOOKUP($A4,'Country characteristics'!$A:$CQ,91,0)</f>
        <v>0</v>
      </c>
      <c r="AC4" s="245">
        <f>VLOOKUP($A4,'Country characteristics'!$A:$CQ,88,0)</f>
        <v>0</v>
      </c>
      <c r="AD4" s="245">
        <f>VLOOKUP($A4,'Country characteristics'!$A:$CQ,93,0)</f>
        <v>0</v>
      </c>
      <c r="AE4" s="245">
        <f>VLOOKUP($A4,'Country characteristics'!$A:$CQ,89,0)</f>
        <v>0</v>
      </c>
      <c r="AF4" s="245">
        <f>VLOOKUP($A4,'Country characteristics'!$A:$CQ,90,0)</f>
        <v>0</v>
      </c>
      <c r="AG4" s="245">
        <f>VLOOKUP($A4,'Country characteristics'!$A:$CQ,94,0)</f>
        <v>0</v>
      </c>
      <c r="AH4" s="245">
        <f>VLOOKUP($A4,'Country characteristics'!$A:$CQ,95,0)</f>
        <v>1</v>
      </c>
      <c r="AI4" s="245">
        <f>VLOOKUP($A4,'Country characteristics'!$A:$CR,96,0)</f>
        <v>0</v>
      </c>
    </row>
    <row r="5" spans="1:35" ht="12.75" customHeight="1">
      <c r="A5" s="37" t="s">
        <v>374</v>
      </c>
      <c r="B5" s="182" t="s">
        <v>375</v>
      </c>
      <c r="C5" s="182" t="s">
        <v>376</v>
      </c>
      <c r="D5" s="181">
        <f>IFERROR(VLOOKUP($A5,'SS2020'!$A:$W,3+D$2,0)-VLOOKUP($A5,'Country characteristics'!$A:$BL,40+D$2,0)*100,"")</f>
        <v>-19</v>
      </c>
      <c r="E5" s="181">
        <f>IFERROR(VLOOKUP($A5,'SS2020'!$A:$W,3+E$2,0)-VLOOKUP($A5,'Country characteristics'!$A:$BL,40+E$2,0)*100,"")</f>
        <v>0</v>
      </c>
      <c r="F5" s="181">
        <f>IFERROR(VLOOKUP($A5,'SS2020'!$A:$W,3+F$2,0)-VLOOKUP($A5,'Country characteristics'!$A:$BL,40+F$2,0)*100,"")</f>
        <v>-25</v>
      </c>
      <c r="G5" s="181">
        <f>IFERROR(VLOOKUP($A5,'SS2020'!$A:$W,3+G$2,0)-VLOOKUP($A5,'Country characteristics'!$A:$BL,40+G$2,0)*100,"")</f>
        <v>0</v>
      </c>
      <c r="H5" s="181">
        <f>IFERROR(VLOOKUP($A5,'SS2020'!$A:$W,3+H$2,0)-VLOOKUP($A5,'Country characteristics'!$A:$BL,40+H$2,0)*100,"")</f>
        <v>0</v>
      </c>
      <c r="I5" s="181">
        <f>IFERROR(VLOOKUP($A5,'SS2020'!$A:$W,3+I$2,0)-VLOOKUP($A5,'Country characteristics'!$A:$BL,40+I$2,0)*100,"")</f>
        <v>0</v>
      </c>
      <c r="J5" s="181">
        <f>IFERROR(VLOOKUP($A5,'SS2020'!$A:$W,3+J$2,0)-VLOOKUP($A5,'Country characteristics'!$A:$BL,40+J$2,0)*100,"")</f>
        <v>0</v>
      </c>
      <c r="K5" s="181">
        <f>IFERROR(VLOOKUP($A5,'SS2020'!$A:$W,3+K$2,0)-VLOOKUP($A5,'Country characteristics'!$A:$BL,40+K$2,0)*100,"")</f>
        <v>0</v>
      </c>
      <c r="L5" s="181">
        <f>IFERROR(VLOOKUP($A5,'SS2020'!$A:$W,3+L$2,0)-VLOOKUP($A5,'Country characteristics'!$A:$BL,40+L$2,0)*100,"")</f>
        <v>0</v>
      </c>
      <c r="M5" s="181">
        <f>IFERROR(VLOOKUP($A5,'SS2020'!$A:$W,3+M$2,0)-VLOOKUP($A5,'Country characteristics'!$A:$BL,40+M$2,0)*100,"")</f>
        <v>0</v>
      </c>
      <c r="N5" s="181">
        <f>IFERROR(VLOOKUP($A5,'SS2020'!$A:$W,3+N$2,0)-VLOOKUP($A5,'Country characteristics'!$A:$BL,40+N$2,0)*100,"")</f>
        <v>0</v>
      </c>
      <c r="O5" s="181">
        <f>IFERROR(VLOOKUP($A5,'SS2020'!$A:$W,3+O$2,0)-VLOOKUP($A5,'Country characteristics'!$A:$BL,40+O$2,0)*100,"")</f>
        <v>0</v>
      </c>
      <c r="P5" s="181">
        <f>IFERROR(VLOOKUP($A5,'SS2020'!$A:$W,3+P$2,0)-VLOOKUP($A5,'Country characteristics'!$A:$BL,40+P$2,0)*100,"")</f>
        <v>0</v>
      </c>
      <c r="Q5" s="181">
        <f>IFERROR(VLOOKUP($A5,'SS2020'!$A:$W,3+Q$2,0)-VLOOKUP($A5,'Country characteristics'!$A:$BL,40+Q$2,0)*100,"")</f>
        <v>0</v>
      </c>
      <c r="R5" s="181">
        <f>IFERROR(VLOOKUP($A5,'SS2020'!$A:$W,3+R$2,0)-VLOOKUP($A5,'Country characteristics'!$A:$BL,40+R$2,0)*100,"")</f>
        <v>0</v>
      </c>
      <c r="S5" s="181">
        <f>IFERROR(VLOOKUP($A5,'SS2020'!$A:$W,3+S$2,0)-VLOOKUP($A5,'Country characteristics'!$A:$BL,40+S$2,0)*100,"")</f>
        <v>-10</v>
      </c>
      <c r="T5" s="181">
        <f>IFERROR(VLOOKUP($A5,'SS2020'!$A:$W,3+T$2,0)-VLOOKUP($A5,'Country characteristics'!$A:$BL,40+T$2,0)*100,"")</f>
        <v>-22</v>
      </c>
      <c r="U5" s="181">
        <f>IFERROR(VLOOKUP($A5,'SS2020'!$A:$W,3+U$2,0)-VLOOKUP($A5,'Country characteristics'!$A:$BL,40+U$2,0)*100,"")</f>
        <v>-68</v>
      </c>
      <c r="V5" s="181">
        <f>IFERROR(VLOOKUP($A5,'SS2020'!$A:$W,3+V$2,0)-VLOOKUP($A5,'Country characteristics'!$A:$BL,40+V$2,0)*100,"")</f>
        <v>-79</v>
      </c>
      <c r="W5" s="181">
        <f>IFERROR(VLOOKUP($A5,'SS2020'!$A:$W,3+W$2,0)-VLOOKUP($A5,'Country characteristics'!$A:$BL,40+W$2,0)*100,"")</f>
        <v>7</v>
      </c>
      <c r="X5" s="172">
        <f>VLOOKUP(A5,'SS2020'!A:X,24,0)-VLOOKUP(A5,'Country characteristics'!A:AN,40,0)</f>
        <v>-10.799999999999997</v>
      </c>
      <c r="Y5" s="245" t="str">
        <f>VLOOKUP($A5,'Country characteristics'!$A:$CQ,28,0)</f>
        <v>Latin America &amp; Caribbean</v>
      </c>
      <c r="Z5" s="245" t="str">
        <f>VLOOKUP($A5,'Country characteristics'!$A:$CQ,87,0)</f>
        <v>Latin America and the Caribbean</v>
      </c>
      <c r="AA5" s="245">
        <f>VLOOKUP($A5,'Country characteristics'!$A:$CQ,92,0)</f>
        <v>0</v>
      </c>
      <c r="AB5" s="245">
        <f>VLOOKUP($A5,'Country characteristics'!$A:$CQ,91,0)</f>
        <v>0</v>
      </c>
      <c r="AC5" s="245">
        <f>VLOOKUP($A5,'Country characteristics'!$A:$CQ,88,0)</f>
        <v>0</v>
      </c>
      <c r="AD5" s="245">
        <f>VLOOKUP($A5,'Country characteristics'!$A:$CQ,93,0)</f>
        <v>0</v>
      </c>
      <c r="AE5" s="245">
        <f>VLOOKUP($A5,'Country characteristics'!$A:$CQ,89,0)</f>
        <v>0</v>
      </c>
      <c r="AF5" s="245">
        <f>VLOOKUP($A5,'Country characteristics'!$A:$CQ,90,0)</f>
        <v>0</v>
      </c>
      <c r="AG5" s="245">
        <f>VLOOKUP($A5,'Country characteristics'!$A:$CQ,94,0)</f>
        <v>0</v>
      </c>
      <c r="AH5" s="245">
        <f>VLOOKUP($A5,'Country characteristics'!$A:$CQ,95,0)</f>
        <v>1</v>
      </c>
      <c r="AI5" s="245">
        <f>VLOOKUP($A5,'Country characteristics'!$A:$CR,96,0)</f>
        <v>1</v>
      </c>
    </row>
    <row r="6" spans="1:35" ht="12.75" customHeight="1">
      <c r="A6" s="37" t="s">
        <v>344</v>
      </c>
      <c r="B6" s="182" t="s">
        <v>345</v>
      </c>
      <c r="C6" s="182" t="s">
        <v>346</v>
      </c>
      <c r="D6" s="181">
        <f>IFERROR(VLOOKUP($A6,'SS2020'!$A:$W,3+D$2,0)-VLOOKUP($A6,'Country characteristics'!$A:$BL,40+D$2,0)*100,"")</f>
        <v>-9.9999999999999929</v>
      </c>
      <c r="E6" s="181">
        <f>IFERROR(VLOOKUP($A6,'SS2020'!$A:$W,3+E$2,0)-VLOOKUP($A6,'Country characteristics'!$A:$BL,40+E$2,0)*100,"")</f>
        <v>0</v>
      </c>
      <c r="F6" s="181">
        <f>IFERROR(VLOOKUP($A6,'SS2020'!$A:$W,3+F$2,0)-VLOOKUP($A6,'Country characteristics'!$A:$BL,40+F$2,0)*100,"")</f>
        <v>0</v>
      </c>
      <c r="G6" s="181">
        <f>IFERROR(VLOOKUP($A6,'SS2020'!$A:$W,3+G$2,0)-VLOOKUP($A6,'Country characteristics'!$A:$BL,40+G$2,0)*100,"")</f>
        <v>0</v>
      </c>
      <c r="H6" s="181">
        <f>IFERROR(VLOOKUP($A6,'SS2020'!$A:$W,3+H$2,0)-VLOOKUP($A6,'Country characteristics'!$A:$BL,40+H$2,0)*100,"")</f>
        <v>0</v>
      </c>
      <c r="I6" s="181">
        <f>IFERROR(VLOOKUP($A6,'SS2020'!$A:$W,3+I$2,0)-VLOOKUP($A6,'Country characteristics'!$A:$BL,40+I$2,0)*100,"")</f>
        <v>0</v>
      </c>
      <c r="J6" s="181">
        <f>IFERROR(VLOOKUP($A6,'SS2020'!$A:$W,3+J$2,0)-VLOOKUP($A6,'Country characteristics'!$A:$BL,40+J$2,0)*100,"")</f>
        <v>0</v>
      </c>
      <c r="K6" s="181">
        <f>IFERROR(VLOOKUP($A6,'SS2020'!$A:$W,3+K$2,0)-VLOOKUP($A6,'Country characteristics'!$A:$BL,40+K$2,0)*100,"")</f>
        <v>0</v>
      </c>
      <c r="L6" s="181">
        <f>IFERROR(VLOOKUP($A6,'SS2020'!$A:$W,3+L$2,0)-VLOOKUP($A6,'Country characteristics'!$A:$BL,40+L$2,0)*100,"")</f>
        <v>0</v>
      </c>
      <c r="M6" s="181">
        <f>IFERROR(VLOOKUP($A6,'SS2020'!$A:$W,3+M$2,0)-VLOOKUP($A6,'Country characteristics'!$A:$BL,40+M$2,0)*100,"")</f>
        <v>0</v>
      </c>
      <c r="N6" s="181">
        <f>IFERROR(VLOOKUP($A6,'SS2020'!$A:$W,3+N$2,0)-VLOOKUP($A6,'Country characteristics'!$A:$BL,40+N$2,0)*100,"")</f>
        <v>-25</v>
      </c>
      <c r="O6" s="181">
        <f>IFERROR(VLOOKUP($A6,'SS2020'!$A:$W,3+O$2,0)-VLOOKUP($A6,'Country characteristics'!$A:$BL,40+O$2,0)*100,"")</f>
        <v>25</v>
      </c>
      <c r="P6" s="181">
        <f>IFERROR(VLOOKUP($A6,'SS2020'!$A:$W,3+P$2,0)-VLOOKUP($A6,'Country characteristics'!$A:$BL,40+P$2,0)*100,"")</f>
        <v>0</v>
      </c>
      <c r="Q6" s="181">
        <f>IFERROR(VLOOKUP($A6,'SS2020'!$A:$W,3+Q$2,0)-VLOOKUP($A6,'Country characteristics'!$A:$BL,40+Q$2,0)*100,"")</f>
        <v>0</v>
      </c>
      <c r="R6" s="181">
        <f>IFERROR(VLOOKUP($A6,'SS2020'!$A:$W,3+R$2,0)-VLOOKUP($A6,'Country characteristics'!$A:$BL,40+R$2,0)*100,"")</f>
        <v>-25</v>
      </c>
      <c r="S6" s="181">
        <f>IFERROR(VLOOKUP($A6,'SS2020'!$A:$W,3+S$2,0)-VLOOKUP($A6,'Country characteristics'!$A:$BL,40+S$2,0)*100,"")</f>
        <v>30</v>
      </c>
      <c r="T6" s="181">
        <f>IFERROR(VLOOKUP($A6,'SS2020'!$A:$W,3+T$2,0)-VLOOKUP($A6,'Country characteristics'!$A:$BL,40+T$2,0)*100,"")</f>
        <v>0</v>
      </c>
      <c r="U6" s="181">
        <f>IFERROR(VLOOKUP($A6,'SS2020'!$A:$W,3+U$2,0)-VLOOKUP($A6,'Country characteristics'!$A:$BL,40+U$2,0)*100,"")</f>
        <v>-49</v>
      </c>
      <c r="V6" s="181">
        <f>IFERROR(VLOOKUP($A6,'SS2020'!$A:$W,3+V$2,0)-VLOOKUP($A6,'Country characteristics'!$A:$BL,40+V$2,0)*100,"")</f>
        <v>0</v>
      </c>
      <c r="W6" s="181">
        <f>IFERROR(VLOOKUP($A6,'SS2020'!$A:$W,3+W$2,0)-VLOOKUP($A6,'Country characteristics'!$A:$BL,40+W$2,0)*100,"")</f>
        <v>0</v>
      </c>
      <c r="X6" s="172">
        <f>VLOOKUP(A6,'SS2020'!A:X,24,0)-VLOOKUP(A6,'Country characteristics'!A:AN,40,0)</f>
        <v>-2.6999984741210881</v>
      </c>
      <c r="Y6" s="245" t="str">
        <f>VLOOKUP($A6,'Country characteristics'!$A:$CQ,28,0)</f>
        <v>Latin America &amp; Caribbean</v>
      </c>
      <c r="Z6" s="245" t="str">
        <f>VLOOKUP($A6,'Country characteristics'!$A:$CQ,87,0)</f>
        <v>Latin America and the Caribbean</v>
      </c>
      <c r="AA6" s="245">
        <f>VLOOKUP($A6,'Country characteristics'!$A:$CQ,92,0)</f>
        <v>0</v>
      </c>
      <c r="AB6" s="245">
        <f>VLOOKUP($A6,'Country characteristics'!$A:$CQ,91,0)</f>
        <v>0</v>
      </c>
      <c r="AC6" s="245">
        <f>VLOOKUP($A6,'Country characteristics'!$A:$CQ,88,0)</f>
        <v>0</v>
      </c>
      <c r="AD6" s="245">
        <f>VLOOKUP($A6,'Country characteristics'!$A:$CQ,93,0)</f>
        <v>0</v>
      </c>
      <c r="AE6" s="245">
        <f>VLOOKUP($A6,'Country characteristics'!$A:$CQ,89,0)</f>
        <v>0</v>
      </c>
      <c r="AF6" s="245">
        <f>VLOOKUP($A6,'Country characteristics'!$A:$CQ,90,0)</f>
        <v>0</v>
      </c>
      <c r="AG6" s="245">
        <f>VLOOKUP($A6,'Country characteristics'!$A:$CQ,94,0)</f>
        <v>0</v>
      </c>
      <c r="AH6" s="245">
        <f>VLOOKUP($A6,'Country characteristics'!$A:$CQ,95,0)</f>
        <v>1</v>
      </c>
      <c r="AI6" s="245">
        <f>VLOOKUP($A6,'Country characteristics'!$A:$CR,96,0)</f>
        <v>0</v>
      </c>
    </row>
    <row r="7" spans="1:35" ht="12.75" customHeight="1">
      <c r="A7" s="37" t="s">
        <v>152</v>
      </c>
      <c r="B7" s="182" t="s">
        <v>153</v>
      </c>
      <c r="C7" s="182" t="s">
        <v>154</v>
      </c>
      <c r="D7" s="181">
        <f>IFERROR(VLOOKUP($A7,'SS2020'!$A:$W,3+D$2,0)-VLOOKUP($A7,'Country characteristics'!$A:$BL,40+D$2,0)*100,"")</f>
        <v>0</v>
      </c>
      <c r="E7" s="181">
        <f>IFERROR(VLOOKUP($A7,'SS2020'!$A:$W,3+E$2,0)-VLOOKUP($A7,'Country characteristics'!$A:$BL,40+E$2,0)*100,"")</f>
        <v>0</v>
      </c>
      <c r="F7" s="181">
        <f>IFERROR(VLOOKUP($A7,'SS2020'!$A:$W,3+F$2,0)-VLOOKUP($A7,'Country characteristics'!$A:$BL,40+F$2,0)*100,"")</f>
        <v>0</v>
      </c>
      <c r="G7" s="181">
        <f>IFERROR(VLOOKUP($A7,'SS2020'!$A:$W,3+G$2,0)-VLOOKUP($A7,'Country characteristics'!$A:$BL,40+G$2,0)*100,"")</f>
        <v>-50</v>
      </c>
      <c r="H7" s="181">
        <f>IFERROR(VLOOKUP($A7,'SS2020'!$A:$W,3+H$2,0)-VLOOKUP($A7,'Country characteristics'!$A:$BL,40+H$2,0)*100,"")</f>
        <v>0</v>
      </c>
      <c r="I7" s="181">
        <f>IFERROR(VLOOKUP($A7,'SS2020'!$A:$W,3+I$2,0)-VLOOKUP($A7,'Country characteristics'!$A:$BL,40+I$2,0)*100,"")</f>
        <v>0</v>
      </c>
      <c r="J7" s="181">
        <f>IFERROR(VLOOKUP($A7,'SS2020'!$A:$W,3+J$2,0)-VLOOKUP($A7,'Country characteristics'!$A:$BL,40+J$2,0)*100,"")</f>
        <v>0</v>
      </c>
      <c r="K7" s="181">
        <f>IFERROR(VLOOKUP($A7,'SS2020'!$A:$W,3+K$2,0)-VLOOKUP($A7,'Country characteristics'!$A:$BL,40+K$2,0)*100,"")</f>
        <v>0</v>
      </c>
      <c r="L7" s="181">
        <f>IFERROR(VLOOKUP($A7,'SS2020'!$A:$W,3+L$2,0)-VLOOKUP($A7,'Country characteristics'!$A:$BL,40+L$2,0)*100,"")</f>
        <v>68.75</v>
      </c>
      <c r="M7" s="181">
        <f>IFERROR(VLOOKUP($A7,'SS2020'!$A:$W,3+M$2,0)-VLOOKUP($A7,'Country characteristics'!$A:$BL,40+M$2,0)*100,"")</f>
        <v>0</v>
      </c>
      <c r="N7" s="181">
        <f>IFERROR(VLOOKUP($A7,'SS2020'!$A:$W,3+N$2,0)-VLOOKUP($A7,'Country characteristics'!$A:$BL,40+N$2,0)*100,"")</f>
        <v>0</v>
      </c>
      <c r="O7" s="181">
        <f>IFERROR(VLOOKUP($A7,'SS2020'!$A:$W,3+O$2,0)-VLOOKUP($A7,'Country characteristics'!$A:$BL,40+O$2,0)*100,"")</f>
        <v>0</v>
      </c>
      <c r="P7" s="181">
        <f>IFERROR(VLOOKUP($A7,'SS2020'!$A:$W,3+P$2,0)-VLOOKUP($A7,'Country characteristics'!$A:$BL,40+P$2,0)*100,"")</f>
        <v>-20</v>
      </c>
      <c r="Q7" s="181">
        <f>IFERROR(VLOOKUP($A7,'SS2020'!$A:$W,3+Q$2,0)-VLOOKUP($A7,'Country characteristics'!$A:$BL,40+Q$2,0)*100,"")</f>
        <v>-25</v>
      </c>
      <c r="R7" s="181">
        <f>IFERROR(VLOOKUP($A7,'SS2020'!$A:$W,3+R$2,0)-VLOOKUP($A7,'Country characteristics'!$A:$BL,40+R$2,0)*100,"")</f>
        <v>0</v>
      </c>
      <c r="S7" s="181">
        <f>IFERROR(VLOOKUP($A7,'SS2020'!$A:$W,3+S$2,0)-VLOOKUP($A7,'Country characteristics'!$A:$BL,40+S$2,0)*100,"")</f>
        <v>10</v>
      </c>
      <c r="T7" s="181">
        <f>IFERROR(VLOOKUP($A7,'SS2020'!$A:$W,3+T$2,0)-VLOOKUP($A7,'Country characteristics'!$A:$BL,40+T$2,0)*100,"")</f>
        <v>-5</v>
      </c>
      <c r="U7" s="181">
        <f>IFERROR(VLOOKUP($A7,'SS2020'!$A:$W,3+U$2,0)-VLOOKUP($A7,'Country characteristics'!$A:$BL,40+U$2,0)*100,"")</f>
        <v>0</v>
      </c>
      <c r="V7" s="181">
        <f>IFERROR(VLOOKUP($A7,'SS2020'!$A:$W,3+V$2,0)-VLOOKUP($A7,'Country characteristics'!$A:$BL,40+V$2,0)*100,"")</f>
        <v>0</v>
      </c>
      <c r="W7" s="181">
        <f>IFERROR(VLOOKUP($A7,'SS2020'!$A:$W,3+W$2,0)-VLOOKUP($A7,'Country characteristics'!$A:$BL,40+W$2,0)*100,"")</f>
        <v>0</v>
      </c>
      <c r="X7" s="172">
        <f>VLOOKUP(A7,'SS2020'!A:X,24,0)-VLOOKUP(A7,'Country characteristics'!A:AN,40,0)</f>
        <v>-1.0625015258789077</v>
      </c>
      <c r="Y7" s="245" t="str">
        <f>VLOOKUP($A7,'Country characteristics'!$A:$CQ,28,0)</f>
        <v>East Asia &amp; Pacific</v>
      </c>
      <c r="Z7" s="245" t="str">
        <f>VLOOKUP($A7,'Country characteristics'!$A:$CQ,87,0)</f>
        <v>Oceania</v>
      </c>
      <c r="AA7" s="245">
        <f>VLOOKUP($A7,'Country characteristics'!$A:$CQ,92,0)</f>
        <v>1</v>
      </c>
      <c r="AB7" s="245">
        <f>VLOOKUP($A7,'Country characteristics'!$A:$CQ,91,0)</f>
        <v>0</v>
      </c>
      <c r="AC7" s="245">
        <f>VLOOKUP($A7,'Country characteristics'!$A:$CQ,88,0)</f>
        <v>0</v>
      </c>
      <c r="AD7" s="245">
        <f>VLOOKUP($A7,'Country characteristics'!$A:$CQ,93,0)</f>
        <v>1</v>
      </c>
      <c r="AE7" s="245">
        <f>VLOOKUP($A7,'Country characteristics'!$A:$CQ,89,0)</f>
        <v>0</v>
      </c>
      <c r="AF7" s="245">
        <f>VLOOKUP($A7,'Country characteristics'!$A:$CQ,90,0)</f>
        <v>0</v>
      </c>
      <c r="AG7" s="245">
        <f>VLOOKUP($A7,'Country characteristics'!$A:$CQ,94,0)</f>
        <v>0</v>
      </c>
      <c r="AH7" s="245">
        <f>VLOOKUP($A7,'Country characteristics'!$A:$CQ,95,0)</f>
        <v>0</v>
      </c>
      <c r="AI7" s="245">
        <f>VLOOKUP($A7,'Country characteristics'!$A:$CR,96,0)</f>
        <v>0</v>
      </c>
    </row>
    <row r="8" spans="1:35" ht="12.75" customHeight="1">
      <c r="A8" s="37" t="s">
        <v>116</v>
      </c>
      <c r="B8" s="182" t="s">
        <v>117</v>
      </c>
      <c r="C8" s="182" t="s">
        <v>118</v>
      </c>
      <c r="D8" s="181">
        <f>IFERROR(VLOOKUP($A8,'SS2020'!$A:$W,3+D$2,0)-VLOOKUP($A8,'Country characteristics'!$A:$BL,40+D$2,0)*100,"")</f>
        <v>-6.9999999999999929</v>
      </c>
      <c r="E8" s="181">
        <f>IFERROR(VLOOKUP($A8,'SS2020'!$A:$W,3+E$2,0)-VLOOKUP($A8,'Country characteristics'!$A:$BL,40+E$2,0)*100,"")</f>
        <v>0</v>
      </c>
      <c r="F8" s="181">
        <f>IFERROR(VLOOKUP($A8,'SS2020'!$A:$W,3+F$2,0)-VLOOKUP($A8,'Country characteristics'!$A:$BL,40+F$2,0)*100,"")</f>
        <v>0</v>
      </c>
      <c r="G8" s="181">
        <f>IFERROR(VLOOKUP($A8,'SS2020'!$A:$W,3+G$2,0)-VLOOKUP($A8,'Country characteristics'!$A:$BL,40+G$2,0)*100,"")</f>
        <v>0</v>
      </c>
      <c r="H8" s="181">
        <f>IFERROR(VLOOKUP($A8,'SS2020'!$A:$W,3+H$2,0)-VLOOKUP($A8,'Country characteristics'!$A:$BL,40+H$2,0)*100,"")</f>
        <v>25</v>
      </c>
      <c r="I8" s="181">
        <f>IFERROR(VLOOKUP($A8,'SS2020'!$A:$W,3+I$2,0)-VLOOKUP($A8,'Country characteristics'!$A:$BL,40+I$2,0)*100,"")</f>
        <v>0</v>
      </c>
      <c r="J8" s="181">
        <f>IFERROR(VLOOKUP($A8,'SS2020'!$A:$W,3+J$2,0)-VLOOKUP($A8,'Country characteristics'!$A:$BL,40+J$2,0)*100,"")</f>
        <v>0</v>
      </c>
      <c r="K8" s="181">
        <f>IFERROR(VLOOKUP($A8,'SS2020'!$A:$W,3+K$2,0)-VLOOKUP($A8,'Country characteristics'!$A:$BL,40+K$2,0)*100,"")</f>
        <v>0</v>
      </c>
      <c r="L8" s="181">
        <f>IFERROR(VLOOKUP($A8,'SS2020'!$A:$W,3+L$2,0)-VLOOKUP($A8,'Country characteristics'!$A:$BL,40+L$2,0)*100,"")</f>
        <v>50</v>
      </c>
      <c r="M8" s="181">
        <f>IFERROR(VLOOKUP($A8,'SS2020'!$A:$W,3+M$2,0)-VLOOKUP($A8,'Country characteristics'!$A:$BL,40+M$2,0)*100,"")</f>
        <v>0</v>
      </c>
      <c r="N8" s="181">
        <f>IFERROR(VLOOKUP($A8,'SS2020'!$A:$W,3+N$2,0)-VLOOKUP($A8,'Country characteristics'!$A:$BL,40+N$2,0)*100,"")</f>
        <v>-10</v>
      </c>
      <c r="O8" s="181">
        <f>IFERROR(VLOOKUP($A8,'SS2020'!$A:$W,3+O$2,0)-VLOOKUP($A8,'Country characteristics'!$A:$BL,40+O$2,0)*100,"")</f>
        <v>0</v>
      </c>
      <c r="P8" s="181">
        <f>IFERROR(VLOOKUP($A8,'SS2020'!$A:$W,3+P$2,0)-VLOOKUP($A8,'Country characteristics'!$A:$BL,40+P$2,0)*100,"")</f>
        <v>0</v>
      </c>
      <c r="Q8" s="181">
        <f>IFERROR(VLOOKUP($A8,'SS2020'!$A:$W,3+Q$2,0)-VLOOKUP($A8,'Country characteristics'!$A:$BL,40+Q$2,0)*100,"")</f>
        <v>0</v>
      </c>
      <c r="R8" s="181">
        <f>IFERROR(VLOOKUP($A8,'SS2020'!$A:$W,3+R$2,0)-VLOOKUP($A8,'Country characteristics'!$A:$BL,40+R$2,0)*100,"")</f>
        <v>0</v>
      </c>
      <c r="S8" s="181">
        <f>IFERROR(VLOOKUP($A8,'SS2020'!$A:$W,3+S$2,0)-VLOOKUP($A8,'Country characteristics'!$A:$BL,40+S$2,0)*100,"")</f>
        <v>0</v>
      </c>
      <c r="T8" s="181">
        <f>IFERROR(VLOOKUP($A8,'SS2020'!$A:$W,3+T$2,0)-VLOOKUP($A8,'Country characteristics'!$A:$BL,40+T$2,0)*100,"")</f>
        <v>-10</v>
      </c>
      <c r="U8" s="181">
        <f>IFERROR(VLOOKUP($A8,'SS2020'!$A:$W,3+U$2,0)-VLOOKUP($A8,'Country characteristics'!$A:$BL,40+U$2,0)*100,"")</f>
        <v>-36</v>
      </c>
      <c r="V8" s="181">
        <f>IFERROR(VLOOKUP($A8,'SS2020'!$A:$W,3+V$2,0)-VLOOKUP($A8,'Country characteristics'!$A:$BL,40+V$2,0)*100,"")</f>
        <v>0</v>
      </c>
      <c r="W8" s="181">
        <f>IFERROR(VLOOKUP($A8,'SS2020'!$A:$W,3+W$2,0)-VLOOKUP($A8,'Country characteristics'!$A:$BL,40+W$2,0)*100,"")</f>
        <v>0</v>
      </c>
      <c r="X8" s="172">
        <f>VLOOKUP(A8,'SS2020'!A:X,24,0)-VLOOKUP(A8,'Country characteristics'!A:AN,40,0)</f>
        <v>0.59999847412109375</v>
      </c>
      <c r="Y8" s="245" t="str">
        <f>VLOOKUP($A8,'Country characteristics'!$A:$CQ,28,0)</f>
        <v>Europe &amp; Central Asia</v>
      </c>
      <c r="Z8" s="245" t="str">
        <f>VLOOKUP($A8,'Country characteristics'!$A:$CQ,87,0)</f>
        <v>Europe</v>
      </c>
      <c r="AA8" s="245">
        <f>VLOOKUP($A8,'Country characteristics'!$A:$CQ,92,0)</f>
        <v>1</v>
      </c>
      <c r="AB8" s="245">
        <f>VLOOKUP($A8,'Country characteristics'!$A:$CQ,91,0)</f>
        <v>1</v>
      </c>
      <c r="AC8" s="245">
        <f>VLOOKUP($A8,'Country characteristics'!$A:$CQ,88,0)</f>
        <v>0</v>
      </c>
      <c r="AD8" s="245">
        <f>VLOOKUP($A8,'Country characteristics'!$A:$CQ,93,0)</f>
        <v>0</v>
      </c>
      <c r="AE8" s="245">
        <f>VLOOKUP($A8,'Country characteristics'!$A:$CQ,89,0)</f>
        <v>0</v>
      </c>
      <c r="AF8" s="245">
        <f>VLOOKUP($A8,'Country characteristics'!$A:$CQ,90,0)</f>
        <v>0</v>
      </c>
      <c r="AG8" s="245">
        <f>VLOOKUP($A8,'Country characteristics'!$A:$CQ,94,0)</f>
        <v>0</v>
      </c>
      <c r="AH8" s="245">
        <f>VLOOKUP($A8,'Country characteristics'!$A:$CQ,95,0)</f>
        <v>0</v>
      </c>
      <c r="AI8" s="245">
        <f>VLOOKUP($A8,'Country characteristics'!$A:$CR,96,0)</f>
        <v>0</v>
      </c>
    </row>
    <row r="9" spans="1:35" ht="12.75" customHeight="1">
      <c r="A9" s="37" t="s">
        <v>74</v>
      </c>
      <c r="B9" s="182" t="s">
        <v>75</v>
      </c>
      <c r="C9" s="182" t="s">
        <v>76</v>
      </c>
      <c r="D9" s="181">
        <f>IFERROR(VLOOKUP($A9,'SS2020'!$A:$W,3+D$2,0)-VLOOKUP($A9,'Country characteristics'!$A:$BL,40+D$2,0)*100,"")</f>
        <v>-13.000000000000007</v>
      </c>
      <c r="E9" s="181">
        <f>IFERROR(VLOOKUP($A9,'SS2020'!$A:$W,3+E$2,0)-VLOOKUP($A9,'Country characteristics'!$A:$BL,40+E$2,0)*100,"")</f>
        <v>0</v>
      </c>
      <c r="F9" s="181">
        <f>IFERROR(VLOOKUP($A9,'SS2020'!$A:$W,3+F$2,0)-VLOOKUP($A9,'Country characteristics'!$A:$BL,40+F$2,0)*100,"")</f>
        <v>-25</v>
      </c>
      <c r="G9" s="181">
        <f>IFERROR(VLOOKUP($A9,'SS2020'!$A:$W,3+G$2,0)-VLOOKUP($A9,'Country characteristics'!$A:$BL,40+G$2,0)*100,"")</f>
        <v>0</v>
      </c>
      <c r="H9" s="181">
        <f>IFERROR(VLOOKUP($A9,'SS2020'!$A:$W,3+H$2,0)-VLOOKUP($A9,'Country characteristics'!$A:$BL,40+H$2,0)*100,"")</f>
        <v>0</v>
      </c>
      <c r="I9" s="181">
        <f>IFERROR(VLOOKUP($A9,'SS2020'!$A:$W,3+I$2,0)-VLOOKUP($A9,'Country characteristics'!$A:$BL,40+I$2,0)*100,"")</f>
        <v>0</v>
      </c>
      <c r="J9" s="181">
        <f>IFERROR(VLOOKUP($A9,'SS2020'!$A:$W,3+J$2,0)-VLOOKUP($A9,'Country characteristics'!$A:$BL,40+J$2,0)*100,"")</f>
        <v>0</v>
      </c>
      <c r="K9" s="181">
        <f>IFERROR(VLOOKUP($A9,'SS2020'!$A:$W,3+K$2,0)-VLOOKUP($A9,'Country characteristics'!$A:$BL,40+K$2,0)*100,"")</f>
        <v>0</v>
      </c>
      <c r="L9" s="181">
        <f>IFERROR(VLOOKUP($A9,'SS2020'!$A:$W,3+L$2,0)-VLOOKUP($A9,'Country characteristics'!$A:$BL,40+L$2,0)*100,"")</f>
        <v>0</v>
      </c>
      <c r="M9" s="181">
        <f>IFERROR(VLOOKUP($A9,'SS2020'!$A:$W,3+M$2,0)-VLOOKUP($A9,'Country characteristics'!$A:$BL,40+M$2,0)*100,"")</f>
        <v>0</v>
      </c>
      <c r="N9" s="181">
        <f>IFERROR(VLOOKUP($A9,'SS2020'!$A:$W,3+N$2,0)-VLOOKUP($A9,'Country characteristics'!$A:$BL,40+N$2,0)*100,"")</f>
        <v>0</v>
      </c>
      <c r="O9" s="181">
        <f>IFERROR(VLOOKUP($A9,'SS2020'!$A:$W,3+O$2,0)-VLOOKUP($A9,'Country characteristics'!$A:$BL,40+O$2,0)*100,"")</f>
        <v>0</v>
      </c>
      <c r="P9" s="181">
        <f>IFERROR(VLOOKUP($A9,'SS2020'!$A:$W,3+P$2,0)-VLOOKUP($A9,'Country characteristics'!$A:$BL,40+P$2,0)*100,"")</f>
        <v>0</v>
      </c>
      <c r="Q9" s="181">
        <f>IFERROR(VLOOKUP($A9,'SS2020'!$A:$W,3+Q$2,0)-VLOOKUP($A9,'Country characteristics'!$A:$BL,40+Q$2,0)*100,"")</f>
        <v>0</v>
      </c>
      <c r="R9" s="181">
        <f>IFERROR(VLOOKUP($A9,'SS2020'!$A:$W,3+R$2,0)-VLOOKUP($A9,'Country characteristics'!$A:$BL,40+R$2,0)*100,"")</f>
        <v>25</v>
      </c>
      <c r="S9" s="181">
        <f>IFERROR(VLOOKUP($A9,'SS2020'!$A:$W,3+S$2,0)-VLOOKUP($A9,'Country characteristics'!$A:$BL,40+S$2,0)*100,"")</f>
        <v>0</v>
      </c>
      <c r="T9" s="181">
        <f>IFERROR(VLOOKUP($A9,'SS2020'!$A:$W,3+T$2,0)-VLOOKUP($A9,'Country characteristics'!$A:$BL,40+T$2,0)*100,"")</f>
        <v>-12</v>
      </c>
      <c r="U9" s="181">
        <f>IFERROR(VLOOKUP($A9,'SS2020'!$A:$W,3+U$2,0)-VLOOKUP($A9,'Country characteristics'!$A:$BL,40+U$2,0)*100,"")</f>
        <v>-72</v>
      </c>
      <c r="V9" s="181">
        <f>IFERROR(VLOOKUP($A9,'SS2020'!$A:$W,3+V$2,0)-VLOOKUP($A9,'Country characteristics'!$A:$BL,40+V$2,0)*100,"")</f>
        <v>-73</v>
      </c>
      <c r="W9" s="181">
        <f>IFERROR(VLOOKUP($A9,'SS2020'!$A:$W,3+W$2,0)-VLOOKUP($A9,'Country characteristics'!$A:$BL,40+W$2,0)*100,"")</f>
        <v>-12.5</v>
      </c>
      <c r="X9" s="172">
        <f>VLOOKUP(A9,'SS2020'!A:X,24,0)-VLOOKUP(A9,'Country characteristics'!A:AN,40,0)</f>
        <v>-9.125</v>
      </c>
      <c r="Y9" s="245" t="str">
        <f>VLOOKUP($A9,'Country characteristics'!$A:$CQ,28,0)</f>
        <v>Latin America &amp; Caribbean</v>
      </c>
      <c r="Z9" s="245" t="str">
        <f>VLOOKUP($A9,'Country characteristics'!$A:$CQ,87,0)</f>
        <v>Latin America and the Caribbean</v>
      </c>
      <c r="AA9" s="245">
        <f>VLOOKUP($A9,'Country characteristics'!$A:$CQ,92,0)</f>
        <v>0</v>
      </c>
      <c r="AB9" s="245">
        <f>VLOOKUP($A9,'Country characteristics'!$A:$CQ,91,0)</f>
        <v>0</v>
      </c>
      <c r="AC9" s="245">
        <f>VLOOKUP($A9,'Country characteristics'!$A:$CQ,88,0)</f>
        <v>0</v>
      </c>
      <c r="AD9" s="245">
        <f>VLOOKUP($A9,'Country characteristics'!$A:$CQ,93,0)</f>
        <v>0</v>
      </c>
      <c r="AE9" s="245">
        <f>VLOOKUP($A9,'Country characteristics'!$A:$CQ,89,0)</f>
        <v>0</v>
      </c>
      <c r="AF9" s="245">
        <f>VLOOKUP($A9,'Country characteristics'!$A:$CQ,90,0)</f>
        <v>0</v>
      </c>
      <c r="AG9" s="245">
        <f>VLOOKUP($A9,'Country characteristics'!$A:$CQ,94,0)</f>
        <v>0</v>
      </c>
      <c r="AH9" s="245">
        <f>VLOOKUP($A9,'Country characteristics'!$A:$CQ,95,0)</f>
        <v>1</v>
      </c>
      <c r="AI9" s="245">
        <f>VLOOKUP($A9,'Country characteristics'!$A:$CR,96,0)</f>
        <v>1</v>
      </c>
    </row>
    <row r="10" spans="1:35" ht="12.75" customHeight="1">
      <c r="A10" s="37" t="s">
        <v>251</v>
      </c>
      <c r="B10" s="182" t="s">
        <v>252</v>
      </c>
      <c r="C10" s="182" t="s">
        <v>253</v>
      </c>
      <c r="D10" s="181">
        <f>IFERROR(VLOOKUP($A10,'SS2020'!$A:$W,3+D$2,0)-VLOOKUP($A10,'Country characteristics'!$A:$BL,40+D$2,0)*100,"")</f>
        <v>-33</v>
      </c>
      <c r="E10" s="181">
        <f>IFERROR(VLOOKUP($A10,'SS2020'!$A:$W,3+E$2,0)-VLOOKUP($A10,'Country characteristics'!$A:$BL,40+E$2,0)*100,"")</f>
        <v>-12.5</v>
      </c>
      <c r="F10" s="181">
        <f>IFERROR(VLOOKUP($A10,'SS2020'!$A:$W,3+F$2,0)-VLOOKUP($A10,'Country characteristics'!$A:$BL,40+F$2,0)*100,"")</f>
        <v>-100</v>
      </c>
      <c r="G10" s="181">
        <f>IFERROR(VLOOKUP($A10,'SS2020'!$A:$W,3+G$2,0)-VLOOKUP($A10,'Country characteristics'!$A:$BL,40+G$2,0)*100,"")</f>
        <v>0</v>
      </c>
      <c r="H10" s="181">
        <f>IFERROR(VLOOKUP($A10,'SS2020'!$A:$W,3+H$2,0)-VLOOKUP($A10,'Country characteristics'!$A:$BL,40+H$2,0)*100,"")</f>
        <v>0</v>
      </c>
      <c r="I10" s="181">
        <f>IFERROR(VLOOKUP($A10,'SS2020'!$A:$W,3+I$2,0)-VLOOKUP($A10,'Country characteristics'!$A:$BL,40+I$2,0)*100,"")</f>
        <v>0</v>
      </c>
      <c r="J10" s="181">
        <f>IFERROR(VLOOKUP($A10,'SS2020'!$A:$W,3+J$2,0)-VLOOKUP($A10,'Country characteristics'!$A:$BL,40+J$2,0)*100,"")</f>
        <v>0</v>
      </c>
      <c r="K10" s="181">
        <f>IFERROR(VLOOKUP($A10,'SS2020'!$A:$W,3+K$2,0)-VLOOKUP($A10,'Country characteristics'!$A:$BL,40+K$2,0)*100,"")</f>
        <v>0</v>
      </c>
      <c r="L10" s="181">
        <f>IFERROR(VLOOKUP($A10,'SS2020'!$A:$W,3+L$2,0)-VLOOKUP($A10,'Country characteristics'!$A:$BL,40+L$2,0)*100,"")</f>
        <v>-25</v>
      </c>
      <c r="M10" s="181">
        <f>IFERROR(VLOOKUP($A10,'SS2020'!$A:$W,3+M$2,0)-VLOOKUP($A10,'Country characteristics'!$A:$BL,40+M$2,0)*100,"")</f>
        <v>0</v>
      </c>
      <c r="N10" s="181">
        <f>IFERROR(VLOOKUP($A10,'SS2020'!$A:$W,3+N$2,0)-VLOOKUP($A10,'Country characteristics'!$A:$BL,40+N$2,0)*100,"")</f>
        <v>0</v>
      </c>
      <c r="O10" s="181">
        <f>IFERROR(VLOOKUP($A10,'SS2020'!$A:$W,3+O$2,0)-VLOOKUP($A10,'Country characteristics'!$A:$BL,40+O$2,0)*100,"")</f>
        <v>0</v>
      </c>
      <c r="P10" s="181">
        <f>IFERROR(VLOOKUP($A10,'SS2020'!$A:$W,3+P$2,0)-VLOOKUP($A10,'Country characteristics'!$A:$BL,40+P$2,0)*100,"")</f>
        <v>0</v>
      </c>
      <c r="Q10" s="181">
        <f>IFERROR(VLOOKUP($A10,'SS2020'!$A:$W,3+Q$2,0)-VLOOKUP($A10,'Country characteristics'!$A:$BL,40+Q$2,0)*100,"")</f>
        <v>0</v>
      </c>
      <c r="R10" s="181">
        <f>IFERROR(VLOOKUP($A10,'SS2020'!$A:$W,3+R$2,0)-VLOOKUP($A10,'Country characteristics'!$A:$BL,40+R$2,0)*100,"")</f>
        <v>0</v>
      </c>
      <c r="S10" s="181">
        <f>IFERROR(VLOOKUP($A10,'SS2020'!$A:$W,3+S$2,0)-VLOOKUP($A10,'Country characteristics'!$A:$BL,40+S$2,0)*100,"")</f>
        <v>-10</v>
      </c>
      <c r="T10" s="181">
        <f>IFERROR(VLOOKUP($A10,'SS2020'!$A:$W,3+T$2,0)-VLOOKUP($A10,'Country characteristics'!$A:$BL,40+T$2,0)*100,"")</f>
        <v>-11</v>
      </c>
      <c r="U10" s="181">
        <f>IFERROR(VLOOKUP($A10,'SS2020'!$A:$W,3+U$2,0)-VLOOKUP($A10,'Country characteristics'!$A:$BL,40+U$2,0)*100,"")</f>
        <v>-46</v>
      </c>
      <c r="V10" s="181">
        <f>IFERROR(VLOOKUP($A10,'SS2020'!$A:$W,3+V$2,0)-VLOOKUP($A10,'Country characteristics'!$A:$BL,40+V$2,0)*100,"")</f>
        <v>-65</v>
      </c>
      <c r="W10" s="181">
        <f>IFERROR(VLOOKUP($A10,'SS2020'!$A:$W,3+W$2,0)-VLOOKUP($A10,'Country characteristics'!$A:$BL,40+W$2,0)*100,"")</f>
        <v>-5.5</v>
      </c>
      <c r="X10" s="172">
        <f>VLOOKUP(A10,'SS2020'!A:X,24,0)-VLOOKUP(A10,'Country characteristics'!A:AN,40,0)</f>
        <v>-15.400003051757814</v>
      </c>
      <c r="Y10" s="245" t="str">
        <f>VLOOKUP($A10,'Country characteristics'!$A:$CQ,28,0)</f>
        <v>Middle East &amp; North Africa</v>
      </c>
      <c r="Z10" s="245" t="str">
        <f>VLOOKUP($A10,'Country characteristics'!$A:$CQ,87,0)</f>
        <v>Asia</v>
      </c>
      <c r="AA10" s="245">
        <f>VLOOKUP($A10,'Country characteristics'!$A:$CQ,92,0)</f>
        <v>0</v>
      </c>
      <c r="AB10" s="245">
        <f>VLOOKUP($A10,'Country characteristics'!$A:$CQ,91,0)</f>
        <v>0</v>
      </c>
      <c r="AC10" s="245">
        <f>VLOOKUP($A10,'Country characteristics'!$A:$CQ,88,0)</f>
        <v>0</v>
      </c>
      <c r="AD10" s="245">
        <f>VLOOKUP($A10,'Country characteristics'!$A:$CQ,93,0)</f>
        <v>0</v>
      </c>
      <c r="AE10" s="245">
        <f>VLOOKUP($A10,'Country characteristics'!$A:$CQ,89,0)</f>
        <v>0</v>
      </c>
      <c r="AF10" s="245">
        <f>VLOOKUP($A10,'Country characteristics'!$A:$CQ,90,0)</f>
        <v>0</v>
      </c>
      <c r="AG10" s="245">
        <f>VLOOKUP($A10,'Country characteristics'!$A:$CQ,94,0)</f>
        <v>0</v>
      </c>
      <c r="AH10" s="245">
        <f>VLOOKUP($A10,'Country characteristics'!$A:$CQ,95,0)</f>
        <v>0</v>
      </c>
      <c r="AI10" s="245">
        <f>VLOOKUP($A10,'Country characteristics'!$A:$CR,96,0)</f>
        <v>0</v>
      </c>
    </row>
    <row r="11" spans="1:35" ht="12.75" customHeight="1">
      <c r="A11" s="37" t="s">
        <v>197</v>
      </c>
      <c r="B11" s="182" t="s">
        <v>198</v>
      </c>
      <c r="C11" s="182" t="s">
        <v>199</v>
      </c>
      <c r="D11" s="181">
        <f>IFERROR(VLOOKUP($A11,'SS2020'!$A:$W,3+D$2,0)-VLOOKUP($A11,'Country characteristics'!$A:$BL,40+D$2,0)*100,"")</f>
        <v>-26</v>
      </c>
      <c r="E11" s="181">
        <f>IFERROR(VLOOKUP($A11,'SS2020'!$A:$W,3+E$2,0)-VLOOKUP($A11,'Country characteristics'!$A:$BL,40+E$2,0)*100,"")</f>
        <v>-12.5</v>
      </c>
      <c r="F11" s="181">
        <f>IFERROR(VLOOKUP($A11,'SS2020'!$A:$W,3+F$2,0)-VLOOKUP($A11,'Country characteristics'!$A:$BL,40+F$2,0)*100,"")</f>
        <v>0</v>
      </c>
      <c r="G11" s="181">
        <f>IFERROR(VLOOKUP($A11,'SS2020'!$A:$W,3+G$2,0)-VLOOKUP($A11,'Country characteristics'!$A:$BL,40+G$2,0)*100,"")</f>
        <v>50</v>
      </c>
      <c r="H11" s="181">
        <f>IFERROR(VLOOKUP($A11,'SS2020'!$A:$W,3+H$2,0)-VLOOKUP($A11,'Country characteristics'!$A:$BL,40+H$2,0)*100,"")</f>
        <v>0</v>
      </c>
      <c r="I11" s="181">
        <f>IFERROR(VLOOKUP($A11,'SS2020'!$A:$W,3+I$2,0)-VLOOKUP($A11,'Country characteristics'!$A:$BL,40+I$2,0)*100,"")</f>
        <v>0</v>
      </c>
      <c r="J11" s="181">
        <f>IFERROR(VLOOKUP($A11,'SS2020'!$A:$W,3+J$2,0)-VLOOKUP($A11,'Country characteristics'!$A:$BL,40+J$2,0)*100,"")</f>
        <v>0</v>
      </c>
      <c r="K11" s="181">
        <f>IFERROR(VLOOKUP($A11,'SS2020'!$A:$W,3+K$2,0)-VLOOKUP($A11,'Country characteristics'!$A:$BL,40+K$2,0)*100,"")</f>
        <v>0</v>
      </c>
      <c r="L11" s="181">
        <f>IFERROR(VLOOKUP($A11,'SS2020'!$A:$W,3+L$2,0)-VLOOKUP($A11,'Country characteristics'!$A:$BL,40+L$2,0)*100,"")</f>
        <v>50</v>
      </c>
      <c r="M11" s="181">
        <f>IFERROR(VLOOKUP($A11,'SS2020'!$A:$W,3+M$2,0)-VLOOKUP($A11,'Country characteristics'!$A:$BL,40+M$2,0)*100,"")</f>
        <v>0</v>
      </c>
      <c r="N11" s="181">
        <f>IFERROR(VLOOKUP($A11,'SS2020'!$A:$W,3+N$2,0)-VLOOKUP($A11,'Country characteristics'!$A:$BL,40+N$2,0)*100,"")</f>
        <v>-37.5</v>
      </c>
      <c r="O11" s="181">
        <f>IFERROR(VLOOKUP($A11,'SS2020'!$A:$W,3+O$2,0)-VLOOKUP($A11,'Country characteristics'!$A:$BL,40+O$2,0)*100,"")</f>
        <v>0</v>
      </c>
      <c r="P11" s="181">
        <f>IFERROR(VLOOKUP($A11,'SS2020'!$A:$W,3+P$2,0)-VLOOKUP($A11,'Country characteristics'!$A:$BL,40+P$2,0)*100,"")</f>
        <v>0</v>
      </c>
      <c r="Q11" s="181">
        <f>IFERROR(VLOOKUP($A11,'SS2020'!$A:$W,3+Q$2,0)-VLOOKUP($A11,'Country characteristics'!$A:$BL,40+Q$2,0)*100,"")</f>
        <v>0</v>
      </c>
      <c r="R11" s="181">
        <f>IFERROR(VLOOKUP($A11,'SS2020'!$A:$W,3+R$2,0)-VLOOKUP($A11,'Country characteristics'!$A:$BL,40+R$2,0)*100,"")</f>
        <v>0</v>
      </c>
      <c r="S11" s="181">
        <f>IFERROR(VLOOKUP($A11,'SS2020'!$A:$W,3+S$2,0)-VLOOKUP($A11,'Country characteristics'!$A:$BL,40+S$2,0)*100,"")</f>
        <v>10</v>
      </c>
      <c r="T11" s="181">
        <f>IFERROR(VLOOKUP($A11,'SS2020'!$A:$W,3+T$2,0)-VLOOKUP($A11,'Country characteristics'!$A:$BL,40+T$2,0)*100,"")</f>
        <v>3</v>
      </c>
      <c r="U11" s="181">
        <f>IFERROR(VLOOKUP($A11,'SS2020'!$A:$W,3+U$2,0)-VLOOKUP($A11,'Country characteristics'!$A:$BL,40+U$2,0)*100,"")</f>
        <v>-41</v>
      </c>
      <c r="V11" s="181">
        <f>IFERROR(VLOOKUP($A11,'SS2020'!$A:$W,3+V$2,0)-VLOOKUP($A11,'Country characteristics'!$A:$BL,40+V$2,0)*100,"")</f>
        <v>0</v>
      </c>
      <c r="W11" s="181">
        <f>IFERROR(VLOOKUP($A11,'SS2020'!$A:$W,3+W$2,0)-VLOOKUP($A11,'Country characteristics'!$A:$BL,40+W$2,0)*100,"")</f>
        <v>7.0000000000000036</v>
      </c>
      <c r="X11" s="172">
        <f>VLOOKUP(A11,'SS2020'!A:X,24,0)-VLOOKUP(A11,'Country characteristics'!A:AN,40,0)</f>
        <v>0.15000152587890625</v>
      </c>
      <c r="Y11" s="245" t="str">
        <f>VLOOKUP($A11,'Country characteristics'!$A:$CQ,28,0)</f>
        <v>Latin America &amp; Caribbean</v>
      </c>
      <c r="Z11" s="245" t="str">
        <f>VLOOKUP($A11,'Country characteristics'!$A:$CQ,87,0)</f>
        <v>Latin America and the Caribbean</v>
      </c>
      <c r="AA11" s="245">
        <f>VLOOKUP($A11,'Country characteristics'!$A:$CQ,92,0)</f>
        <v>0</v>
      </c>
      <c r="AB11" s="245">
        <f>VLOOKUP($A11,'Country characteristics'!$A:$CQ,91,0)</f>
        <v>0</v>
      </c>
      <c r="AC11" s="245">
        <f>VLOOKUP($A11,'Country characteristics'!$A:$CQ,88,0)</f>
        <v>0</v>
      </c>
      <c r="AD11" s="245">
        <f>VLOOKUP($A11,'Country characteristics'!$A:$CQ,93,0)</f>
        <v>0</v>
      </c>
      <c r="AE11" s="245">
        <f>VLOOKUP($A11,'Country characteristics'!$A:$CQ,89,0)</f>
        <v>0</v>
      </c>
      <c r="AF11" s="245">
        <f>VLOOKUP($A11,'Country characteristics'!$A:$CQ,90,0)</f>
        <v>0</v>
      </c>
      <c r="AG11" s="245">
        <f>VLOOKUP($A11,'Country characteristics'!$A:$CQ,94,0)</f>
        <v>0</v>
      </c>
      <c r="AH11" s="245">
        <f>VLOOKUP($A11,'Country characteristics'!$A:$CQ,95,0)</f>
        <v>1</v>
      </c>
      <c r="AI11" s="245">
        <f>VLOOKUP($A11,'Country characteristics'!$A:$CR,96,0)</f>
        <v>0</v>
      </c>
    </row>
    <row r="12" spans="1:35" ht="12.75" customHeight="1">
      <c r="A12" s="37" t="s">
        <v>158</v>
      </c>
      <c r="B12" s="182" t="s">
        <v>159</v>
      </c>
      <c r="C12" s="182" t="s">
        <v>160</v>
      </c>
      <c r="D12" s="181">
        <f>IFERROR(VLOOKUP($A12,'SS2020'!$A:$W,3+D$2,0)-VLOOKUP($A12,'Country characteristics'!$A:$BL,40+D$2,0)*100,"")</f>
        <v>2.9999999999999991</v>
      </c>
      <c r="E12" s="181">
        <f>IFERROR(VLOOKUP($A12,'SS2020'!$A:$W,3+E$2,0)-VLOOKUP($A12,'Country characteristics'!$A:$BL,40+E$2,0)*100,"")</f>
        <v>-25</v>
      </c>
      <c r="F12" s="181">
        <f>IFERROR(VLOOKUP($A12,'SS2020'!$A:$W,3+F$2,0)-VLOOKUP($A12,'Country characteristics'!$A:$BL,40+F$2,0)*100,"")</f>
        <v>-25</v>
      </c>
      <c r="G12" s="181">
        <f>IFERROR(VLOOKUP($A12,'SS2020'!$A:$W,3+G$2,0)-VLOOKUP($A12,'Country characteristics'!$A:$BL,40+G$2,0)*100,"")</f>
        <v>0</v>
      </c>
      <c r="H12" s="181">
        <f>IFERROR(VLOOKUP($A12,'SS2020'!$A:$W,3+H$2,0)-VLOOKUP($A12,'Country characteristics'!$A:$BL,40+H$2,0)*100,"")</f>
        <v>0</v>
      </c>
      <c r="I12" s="181">
        <f>IFERROR(VLOOKUP($A12,'SS2020'!$A:$W,3+I$2,0)-VLOOKUP($A12,'Country characteristics'!$A:$BL,40+I$2,0)*100,"")</f>
        <v>0</v>
      </c>
      <c r="J12" s="181">
        <f>IFERROR(VLOOKUP($A12,'SS2020'!$A:$W,3+J$2,0)-VLOOKUP($A12,'Country characteristics'!$A:$BL,40+J$2,0)*100,"")</f>
        <v>0</v>
      </c>
      <c r="K12" s="181">
        <f>IFERROR(VLOOKUP($A12,'SS2020'!$A:$W,3+K$2,0)-VLOOKUP($A12,'Country characteristics'!$A:$BL,40+K$2,0)*100,"")</f>
        <v>0</v>
      </c>
      <c r="L12" s="181">
        <f>IFERROR(VLOOKUP($A12,'SS2020'!$A:$W,3+L$2,0)-VLOOKUP($A12,'Country characteristics'!$A:$BL,40+L$2,0)*100,"")</f>
        <v>75</v>
      </c>
      <c r="M12" s="181">
        <f>IFERROR(VLOOKUP($A12,'SS2020'!$A:$W,3+M$2,0)-VLOOKUP($A12,'Country characteristics'!$A:$BL,40+M$2,0)*100,"")</f>
        <v>0</v>
      </c>
      <c r="N12" s="181">
        <f>IFERROR(VLOOKUP($A12,'SS2020'!$A:$W,3+N$2,0)-VLOOKUP($A12,'Country characteristics'!$A:$BL,40+N$2,0)*100,"")</f>
        <v>-10</v>
      </c>
      <c r="O12" s="181">
        <f>IFERROR(VLOOKUP($A12,'SS2020'!$A:$W,3+O$2,0)-VLOOKUP($A12,'Country characteristics'!$A:$BL,40+O$2,0)*100,"")</f>
        <v>0</v>
      </c>
      <c r="P12" s="181">
        <f>IFERROR(VLOOKUP($A12,'SS2020'!$A:$W,3+P$2,0)-VLOOKUP($A12,'Country characteristics'!$A:$BL,40+P$2,0)*100,"")</f>
        <v>-10</v>
      </c>
      <c r="Q12" s="181">
        <f>IFERROR(VLOOKUP($A12,'SS2020'!$A:$W,3+Q$2,0)-VLOOKUP($A12,'Country characteristics'!$A:$BL,40+Q$2,0)*100,"")</f>
        <v>25</v>
      </c>
      <c r="R12" s="181">
        <f>IFERROR(VLOOKUP($A12,'SS2020'!$A:$W,3+R$2,0)-VLOOKUP($A12,'Country characteristics'!$A:$BL,40+R$2,0)*100,"")</f>
        <v>0</v>
      </c>
      <c r="S12" s="181">
        <f>IFERROR(VLOOKUP($A12,'SS2020'!$A:$W,3+S$2,0)-VLOOKUP($A12,'Country characteristics'!$A:$BL,40+S$2,0)*100,"")</f>
        <v>0</v>
      </c>
      <c r="T12" s="181">
        <f>IFERROR(VLOOKUP($A12,'SS2020'!$A:$W,3+T$2,0)-VLOOKUP($A12,'Country characteristics'!$A:$BL,40+T$2,0)*100,"")</f>
        <v>-12</v>
      </c>
      <c r="U12" s="181">
        <f>IFERROR(VLOOKUP($A12,'SS2020'!$A:$W,3+U$2,0)-VLOOKUP($A12,'Country characteristics'!$A:$BL,40+U$2,0)*100,"")</f>
        <v>0</v>
      </c>
      <c r="V12" s="181">
        <f>IFERROR(VLOOKUP($A12,'SS2020'!$A:$W,3+V$2,0)-VLOOKUP($A12,'Country characteristics'!$A:$BL,40+V$2,0)*100,"")</f>
        <v>0</v>
      </c>
      <c r="W12" s="181">
        <f>IFERROR(VLOOKUP($A12,'SS2020'!$A:$W,3+W$2,0)-VLOOKUP($A12,'Country characteristics'!$A:$BL,40+W$2,0)*100,"")</f>
        <v>0</v>
      </c>
      <c r="X12" s="172">
        <f>VLOOKUP(A12,'SS2020'!A:X,24,0)-VLOOKUP(A12,'Country characteristics'!A:AN,40,0)</f>
        <v>1.0499999999999972</v>
      </c>
      <c r="Y12" s="245" t="str">
        <f>VLOOKUP($A12,'Country characteristics'!$A:$CQ,28,0)</f>
        <v>Europe &amp; Central Asia</v>
      </c>
      <c r="Z12" s="245" t="str">
        <f>VLOOKUP($A12,'Country characteristics'!$A:$CQ,87,0)</f>
        <v>Europe</v>
      </c>
      <c r="AA12" s="245">
        <f>VLOOKUP($A12,'Country characteristics'!$A:$CQ,92,0)</f>
        <v>1</v>
      </c>
      <c r="AB12" s="245">
        <f>VLOOKUP($A12,'Country characteristics'!$A:$CQ,91,0)</f>
        <v>1</v>
      </c>
      <c r="AC12" s="245">
        <f>VLOOKUP($A12,'Country characteristics'!$A:$CQ,88,0)</f>
        <v>0</v>
      </c>
      <c r="AD12" s="245">
        <f>VLOOKUP($A12,'Country characteristics'!$A:$CQ,93,0)</f>
        <v>0</v>
      </c>
      <c r="AE12" s="245">
        <f>VLOOKUP($A12,'Country characteristics'!$A:$CQ,89,0)</f>
        <v>0</v>
      </c>
      <c r="AF12" s="245">
        <f>VLOOKUP($A12,'Country characteristics'!$A:$CQ,90,0)</f>
        <v>0</v>
      </c>
      <c r="AG12" s="245">
        <f>VLOOKUP($A12,'Country characteristics'!$A:$CQ,94,0)</f>
        <v>0</v>
      </c>
      <c r="AH12" s="245">
        <f>VLOOKUP($A12,'Country characteristics'!$A:$CQ,95,0)</f>
        <v>0</v>
      </c>
      <c r="AI12" s="245">
        <f>VLOOKUP($A12,'Country characteristics'!$A:$CR,96,0)</f>
        <v>0</v>
      </c>
    </row>
    <row r="13" spans="1:35" ht="12.75" customHeight="1">
      <c r="A13" s="37" t="s">
        <v>338</v>
      </c>
      <c r="B13" s="182" t="s">
        <v>339</v>
      </c>
      <c r="C13" s="182" t="s">
        <v>340</v>
      </c>
      <c r="D13" s="181">
        <f>IFERROR(VLOOKUP($A13,'SS2020'!$A:$W,3+D$2,0)-VLOOKUP($A13,'Country characteristics'!$A:$BL,40+D$2,0)*100,"")</f>
        <v>0</v>
      </c>
      <c r="E13" s="181">
        <f>IFERROR(VLOOKUP($A13,'SS2020'!$A:$W,3+E$2,0)-VLOOKUP($A13,'Country characteristics'!$A:$BL,40+E$2,0)*100,"")</f>
        <v>0</v>
      </c>
      <c r="F13" s="181">
        <f>IFERROR(VLOOKUP($A13,'SS2020'!$A:$W,3+F$2,0)-VLOOKUP($A13,'Country characteristics'!$A:$BL,40+F$2,0)*100,"")</f>
        <v>0</v>
      </c>
      <c r="G13" s="181">
        <f>IFERROR(VLOOKUP($A13,'SS2020'!$A:$W,3+G$2,0)-VLOOKUP($A13,'Country characteristics'!$A:$BL,40+G$2,0)*100,"")</f>
        <v>0</v>
      </c>
      <c r="H13" s="181">
        <f>IFERROR(VLOOKUP($A13,'SS2020'!$A:$W,3+H$2,0)-VLOOKUP($A13,'Country characteristics'!$A:$BL,40+H$2,0)*100,"")</f>
        <v>0</v>
      </c>
      <c r="I13" s="181">
        <f>IFERROR(VLOOKUP($A13,'SS2020'!$A:$W,3+I$2,0)-VLOOKUP($A13,'Country characteristics'!$A:$BL,40+I$2,0)*100,"")</f>
        <v>0</v>
      </c>
      <c r="J13" s="181">
        <f>IFERROR(VLOOKUP($A13,'SS2020'!$A:$W,3+J$2,0)-VLOOKUP($A13,'Country characteristics'!$A:$BL,40+J$2,0)*100,"")</f>
        <v>0</v>
      </c>
      <c r="K13" s="181">
        <f>IFERROR(VLOOKUP($A13,'SS2020'!$A:$W,3+K$2,0)-VLOOKUP($A13,'Country characteristics'!$A:$BL,40+K$2,0)*100,"")</f>
        <v>0</v>
      </c>
      <c r="L13" s="181">
        <f>IFERROR(VLOOKUP($A13,'SS2020'!$A:$W,3+L$2,0)-VLOOKUP($A13,'Country characteristics'!$A:$BL,40+L$2,0)*100,"")</f>
        <v>0</v>
      </c>
      <c r="M13" s="181">
        <f>IFERROR(VLOOKUP($A13,'SS2020'!$A:$W,3+M$2,0)-VLOOKUP($A13,'Country characteristics'!$A:$BL,40+M$2,0)*100,"")</f>
        <v>0</v>
      </c>
      <c r="N13" s="181">
        <f>IFERROR(VLOOKUP($A13,'SS2020'!$A:$W,3+N$2,0)-VLOOKUP($A13,'Country characteristics'!$A:$BL,40+N$2,0)*100,"")</f>
        <v>0</v>
      </c>
      <c r="O13" s="181">
        <f>IFERROR(VLOOKUP($A13,'SS2020'!$A:$W,3+O$2,0)-VLOOKUP($A13,'Country characteristics'!$A:$BL,40+O$2,0)*100,"")</f>
        <v>0</v>
      </c>
      <c r="P13" s="181">
        <f>IFERROR(VLOOKUP($A13,'SS2020'!$A:$W,3+P$2,0)-VLOOKUP($A13,'Country characteristics'!$A:$BL,40+P$2,0)*100,"")</f>
        <v>0</v>
      </c>
      <c r="Q13" s="181">
        <f>IFERROR(VLOOKUP($A13,'SS2020'!$A:$W,3+Q$2,0)-VLOOKUP($A13,'Country characteristics'!$A:$BL,40+Q$2,0)*100,"")</f>
        <v>0</v>
      </c>
      <c r="R13" s="181">
        <f>IFERROR(VLOOKUP($A13,'SS2020'!$A:$W,3+R$2,0)-VLOOKUP($A13,'Country characteristics'!$A:$BL,40+R$2,0)*100,"")</f>
        <v>0</v>
      </c>
      <c r="S13" s="181">
        <f>IFERROR(VLOOKUP($A13,'SS2020'!$A:$W,3+S$2,0)-VLOOKUP($A13,'Country characteristics'!$A:$BL,40+S$2,0)*100,"")</f>
        <v>0</v>
      </c>
      <c r="T13" s="181">
        <f>IFERROR(VLOOKUP($A13,'SS2020'!$A:$W,3+T$2,0)-VLOOKUP($A13,'Country characteristics'!$A:$BL,40+T$2,0)*100,"")</f>
        <v>0</v>
      </c>
      <c r="U13" s="181">
        <f>IFERROR(VLOOKUP($A13,'SS2020'!$A:$W,3+U$2,0)-VLOOKUP($A13,'Country characteristics'!$A:$BL,40+U$2,0)*100,"")</f>
        <v>-25</v>
      </c>
      <c r="V13" s="181">
        <f>IFERROR(VLOOKUP($A13,'SS2020'!$A:$W,3+V$2,0)-VLOOKUP($A13,'Country characteristics'!$A:$BL,40+V$2,0)*100,"")</f>
        <v>0</v>
      </c>
      <c r="W13" s="181">
        <f>IFERROR(VLOOKUP($A13,'SS2020'!$A:$W,3+W$2,0)-VLOOKUP($A13,'Country characteristics'!$A:$BL,40+W$2,0)*100,"")</f>
        <v>0</v>
      </c>
      <c r="X13" s="172">
        <f>VLOOKUP(A13,'SS2020'!A:X,24,0)-VLOOKUP(A13,'Country characteristics'!A:AN,40,0)</f>
        <v>-1.2500030517578153</v>
      </c>
      <c r="Y13" s="245" t="str">
        <f>VLOOKUP($A13,'Country characteristics'!$A:$CQ,28,0)</f>
        <v>Latin America &amp; Caribbean</v>
      </c>
      <c r="Z13" s="245" t="str">
        <f>VLOOKUP($A13,'Country characteristics'!$A:$CQ,87,0)</f>
        <v>Latin America and the Caribbean</v>
      </c>
      <c r="AA13" s="245">
        <f>VLOOKUP($A13,'Country characteristics'!$A:$CQ,92,0)</f>
        <v>0</v>
      </c>
      <c r="AB13" s="245">
        <f>VLOOKUP($A13,'Country characteristics'!$A:$CQ,91,0)</f>
        <v>0</v>
      </c>
      <c r="AC13" s="245">
        <f>VLOOKUP($A13,'Country characteristics'!$A:$CQ,88,0)</f>
        <v>0</v>
      </c>
      <c r="AD13" s="245">
        <f>VLOOKUP($A13,'Country characteristics'!$A:$CQ,93,0)</f>
        <v>0</v>
      </c>
      <c r="AE13" s="245">
        <f>VLOOKUP($A13,'Country characteristics'!$A:$CQ,89,0)</f>
        <v>0</v>
      </c>
      <c r="AF13" s="245">
        <f>VLOOKUP($A13,'Country characteristics'!$A:$CQ,90,0)</f>
        <v>0</v>
      </c>
      <c r="AG13" s="245">
        <f>VLOOKUP($A13,'Country characteristics'!$A:$CQ,94,0)</f>
        <v>0</v>
      </c>
      <c r="AH13" s="245">
        <f>VLOOKUP($A13,'Country characteristics'!$A:$CQ,95,0)</f>
        <v>1</v>
      </c>
      <c r="AI13" s="245">
        <f>VLOOKUP($A13,'Country characteristics'!$A:$CR,96,0)</f>
        <v>0</v>
      </c>
    </row>
    <row r="14" spans="1:35" ht="12.75" customHeight="1">
      <c r="A14" s="37" t="s">
        <v>128</v>
      </c>
      <c r="B14" s="182" t="s">
        <v>129</v>
      </c>
      <c r="C14" s="182" t="s">
        <v>130</v>
      </c>
      <c r="D14" s="181">
        <f>IFERROR(VLOOKUP($A14,'SS2020'!$A:$W,3+D$2,0)-VLOOKUP($A14,'Country characteristics'!$A:$BL,40+D$2,0)*100,"")</f>
        <v>0</v>
      </c>
      <c r="E14" s="181">
        <f>IFERROR(VLOOKUP($A14,'SS2020'!$A:$W,3+E$2,0)-VLOOKUP($A14,'Country characteristics'!$A:$BL,40+E$2,0)*100,"")</f>
        <v>0</v>
      </c>
      <c r="F14" s="181">
        <f>IFERROR(VLOOKUP($A14,'SS2020'!$A:$W,3+F$2,0)-VLOOKUP($A14,'Country characteristics'!$A:$BL,40+F$2,0)*100,"")</f>
        <v>0</v>
      </c>
      <c r="G14" s="181">
        <f>IFERROR(VLOOKUP($A14,'SS2020'!$A:$W,3+G$2,0)-VLOOKUP($A14,'Country characteristics'!$A:$BL,40+G$2,0)*100,"")</f>
        <v>0</v>
      </c>
      <c r="H14" s="181">
        <f>IFERROR(VLOOKUP($A14,'SS2020'!$A:$W,3+H$2,0)-VLOOKUP($A14,'Country characteristics'!$A:$BL,40+H$2,0)*100,"")</f>
        <v>0</v>
      </c>
      <c r="I14" s="181">
        <f>IFERROR(VLOOKUP($A14,'SS2020'!$A:$W,3+I$2,0)-VLOOKUP($A14,'Country characteristics'!$A:$BL,40+I$2,0)*100,"")</f>
        <v>0</v>
      </c>
      <c r="J14" s="181">
        <f>IFERROR(VLOOKUP($A14,'SS2020'!$A:$W,3+J$2,0)-VLOOKUP($A14,'Country characteristics'!$A:$BL,40+J$2,0)*100,"")</f>
        <v>0</v>
      </c>
      <c r="K14" s="181">
        <f>IFERROR(VLOOKUP($A14,'SS2020'!$A:$W,3+K$2,0)-VLOOKUP($A14,'Country characteristics'!$A:$BL,40+K$2,0)*100,"")</f>
        <v>0</v>
      </c>
      <c r="L14" s="181">
        <f>IFERROR(VLOOKUP($A14,'SS2020'!$A:$W,3+L$2,0)-VLOOKUP($A14,'Country characteristics'!$A:$BL,40+L$2,0)*100,"")</f>
        <v>0</v>
      </c>
      <c r="M14" s="181">
        <f>IFERROR(VLOOKUP($A14,'SS2020'!$A:$W,3+M$2,0)-VLOOKUP($A14,'Country characteristics'!$A:$BL,40+M$2,0)*100,"")</f>
        <v>0</v>
      </c>
      <c r="N14" s="181">
        <f>IFERROR(VLOOKUP($A14,'SS2020'!$A:$W,3+N$2,0)-VLOOKUP($A14,'Country characteristics'!$A:$BL,40+N$2,0)*100,"")</f>
        <v>0</v>
      </c>
      <c r="O14" s="181">
        <f>IFERROR(VLOOKUP($A14,'SS2020'!$A:$W,3+O$2,0)-VLOOKUP($A14,'Country characteristics'!$A:$BL,40+O$2,0)*100,"")</f>
        <v>0</v>
      </c>
      <c r="P14" s="181">
        <f>IFERROR(VLOOKUP($A14,'SS2020'!$A:$W,3+P$2,0)-VLOOKUP($A14,'Country characteristics'!$A:$BL,40+P$2,0)*100,"")</f>
        <v>0</v>
      </c>
      <c r="Q14" s="181">
        <f>IFERROR(VLOOKUP($A14,'SS2020'!$A:$W,3+Q$2,0)-VLOOKUP($A14,'Country characteristics'!$A:$BL,40+Q$2,0)*100,"")</f>
        <v>0</v>
      </c>
      <c r="R14" s="181">
        <f>IFERROR(VLOOKUP($A14,'SS2020'!$A:$W,3+R$2,0)-VLOOKUP($A14,'Country characteristics'!$A:$BL,40+R$2,0)*100,"")</f>
        <v>0</v>
      </c>
      <c r="S14" s="181">
        <f>IFERROR(VLOOKUP($A14,'SS2020'!$A:$W,3+S$2,0)-VLOOKUP($A14,'Country characteristics'!$A:$BL,40+S$2,0)*100,"")</f>
        <v>0</v>
      </c>
      <c r="T14" s="181">
        <f>IFERROR(VLOOKUP($A14,'SS2020'!$A:$W,3+T$2,0)-VLOOKUP($A14,'Country characteristics'!$A:$BL,40+T$2,0)*100,"")</f>
        <v>0</v>
      </c>
      <c r="U14" s="181">
        <f>IFERROR(VLOOKUP($A14,'SS2020'!$A:$W,3+U$2,0)-VLOOKUP($A14,'Country characteristics'!$A:$BL,40+U$2,0)*100,"")</f>
        <v>6</v>
      </c>
      <c r="V14" s="181">
        <f>IFERROR(VLOOKUP($A14,'SS2020'!$A:$W,3+V$2,0)-VLOOKUP($A14,'Country characteristics'!$A:$BL,40+V$2,0)*100,"")</f>
        <v>0</v>
      </c>
      <c r="W14" s="181">
        <f>IFERROR(VLOOKUP($A14,'SS2020'!$A:$W,3+W$2,0)-VLOOKUP($A14,'Country characteristics'!$A:$BL,40+W$2,0)*100,"")</f>
        <v>-12.5</v>
      </c>
      <c r="X14" s="172">
        <f>VLOOKUP(A14,'SS2020'!A:X,24,0)-VLOOKUP(A14,'Country characteristics'!A:AN,40,0)</f>
        <v>-0.32500305175781818</v>
      </c>
      <c r="Y14" s="245" t="str">
        <f>VLOOKUP($A14,'Country characteristics'!$A:$CQ,28,0)</f>
        <v>North America</v>
      </c>
      <c r="Z14" s="245" t="str">
        <f>VLOOKUP($A14,'Country characteristics'!$A:$CQ,87,0)</f>
        <v>North America</v>
      </c>
      <c r="AA14" s="245">
        <f>VLOOKUP($A14,'Country characteristics'!$A:$CQ,92,0)</f>
        <v>0</v>
      </c>
      <c r="AB14" s="245">
        <f>VLOOKUP($A14,'Country characteristics'!$A:$CQ,91,0)</f>
        <v>0</v>
      </c>
      <c r="AC14" s="245">
        <f>VLOOKUP($A14,'Country characteristics'!$A:$CQ,88,0)</f>
        <v>0</v>
      </c>
      <c r="AD14" s="245">
        <f>VLOOKUP($A14,'Country characteristics'!$A:$CQ,93,0)</f>
        <v>0</v>
      </c>
      <c r="AE14" s="245">
        <f>VLOOKUP($A14,'Country characteristics'!$A:$CQ,89,0)</f>
        <v>0</v>
      </c>
      <c r="AF14" s="245">
        <f>VLOOKUP($A14,'Country characteristics'!$A:$CQ,90,0)</f>
        <v>0</v>
      </c>
      <c r="AG14" s="245">
        <f>VLOOKUP($A14,'Country characteristics'!$A:$CQ,94,0)</f>
        <v>0</v>
      </c>
      <c r="AH14" s="245">
        <f>VLOOKUP($A14,'Country characteristics'!$A:$CQ,95,0)</f>
        <v>1</v>
      </c>
      <c r="AI14" s="245">
        <f>VLOOKUP($A14,'Country characteristics'!$A:$CR,96,0)</f>
        <v>0</v>
      </c>
    </row>
    <row r="15" spans="1:35" ht="12.75" customHeight="1">
      <c r="A15" s="37" t="s">
        <v>281</v>
      </c>
      <c r="B15" s="182" t="s">
        <v>282</v>
      </c>
      <c r="C15" s="182" t="s">
        <v>283</v>
      </c>
      <c r="D15" s="181">
        <f>IFERROR(VLOOKUP($A15,'SS2020'!$A:$W,3+D$2,0)-VLOOKUP($A15,'Country characteristics'!$A:$BL,40+D$2,0)*100,"")</f>
        <v>0</v>
      </c>
      <c r="E15" s="181">
        <f>IFERROR(VLOOKUP($A15,'SS2020'!$A:$W,3+E$2,0)-VLOOKUP($A15,'Country characteristics'!$A:$BL,40+E$2,0)*100,"")</f>
        <v>0</v>
      </c>
      <c r="F15" s="181">
        <f>IFERROR(VLOOKUP($A15,'SS2020'!$A:$W,3+F$2,0)-VLOOKUP($A15,'Country characteristics'!$A:$BL,40+F$2,0)*100,"")</f>
        <v>0</v>
      </c>
      <c r="G15" s="181">
        <f>IFERROR(VLOOKUP($A15,'SS2020'!$A:$W,3+G$2,0)-VLOOKUP($A15,'Country characteristics'!$A:$BL,40+G$2,0)*100,"")</f>
        <v>0</v>
      </c>
      <c r="H15" s="181">
        <f>IFERROR(VLOOKUP($A15,'SS2020'!$A:$W,3+H$2,0)-VLOOKUP($A15,'Country characteristics'!$A:$BL,40+H$2,0)*100,"")</f>
        <v>0</v>
      </c>
      <c r="I15" s="181">
        <f>IFERROR(VLOOKUP($A15,'SS2020'!$A:$W,3+I$2,0)-VLOOKUP($A15,'Country characteristics'!$A:$BL,40+I$2,0)*100,"")</f>
        <v>0</v>
      </c>
      <c r="J15" s="181">
        <f>IFERROR(VLOOKUP($A15,'SS2020'!$A:$W,3+J$2,0)-VLOOKUP($A15,'Country characteristics'!$A:$BL,40+J$2,0)*100,"")</f>
        <v>0</v>
      </c>
      <c r="K15" s="181">
        <f>IFERROR(VLOOKUP($A15,'SS2020'!$A:$W,3+K$2,0)-VLOOKUP($A15,'Country characteristics'!$A:$BL,40+K$2,0)*100,"")</f>
        <v>0</v>
      </c>
      <c r="L15" s="181">
        <f>IFERROR(VLOOKUP($A15,'SS2020'!$A:$W,3+L$2,0)-VLOOKUP($A15,'Country characteristics'!$A:$BL,40+L$2,0)*100,"")</f>
        <v>0</v>
      </c>
      <c r="M15" s="181">
        <f>IFERROR(VLOOKUP($A15,'SS2020'!$A:$W,3+M$2,0)-VLOOKUP($A15,'Country characteristics'!$A:$BL,40+M$2,0)*100,"")</f>
        <v>0</v>
      </c>
      <c r="N15" s="181">
        <f>IFERROR(VLOOKUP($A15,'SS2020'!$A:$W,3+N$2,0)-VLOOKUP($A15,'Country characteristics'!$A:$BL,40+N$2,0)*100,"")</f>
        <v>-25</v>
      </c>
      <c r="O15" s="181">
        <f>IFERROR(VLOOKUP($A15,'SS2020'!$A:$W,3+O$2,0)-VLOOKUP($A15,'Country characteristics'!$A:$BL,40+O$2,0)*100,"")</f>
        <v>0</v>
      </c>
      <c r="P15" s="181">
        <f>IFERROR(VLOOKUP($A15,'SS2020'!$A:$W,3+P$2,0)-VLOOKUP($A15,'Country characteristics'!$A:$BL,40+P$2,0)*100,"")</f>
        <v>0</v>
      </c>
      <c r="Q15" s="181">
        <f>IFERROR(VLOOKUP($A15,'SS2020'!$A:$W,3+Q$2,0)-VLOOKUP($A15,'Country characteristics'!$A:$BL,40+Q$2,0)*100,"")</f>
        <v>0</v>
      </c>
      <c r="R15" s="181">
        <f>IFERROR(VLOOKUP($A15,'SS2020'!$A:$W,3+R$2,0)-VLOOKUP($A15,'Country characteristics'!$A:$BL,40+R$2,0)*100,"")</f>
        <v>0</v>
      </c>
      <c r="S15" s="181">
        <f>IFERROR(VLOOKUP($A15,'SS2020'!$A:$W,3+S$2,0)-VLOOKUP($A15,'Country characteristics'!$A:$BL,40+S$2,0)*100,"")</f>
        <v>0</v>
      </c>
      <c r="T15" s="181">
        <f>IFERROR(VLOOKUP($A15,'SS2020'!$A:$W,3+T$2,0)-VLOOKUP($A15,'Country characteristics'!$A:$BL,40+T$2,0)*100,"")</f>
        <v>0</v>
      </c>
      <c r="U15" s="181">
        <f>IFERROR(VLOOKUP($A15,'SS2020'!$A:$W,3+U$2,0)-VLOOKUP($A15,'Country characteristics'!$A:$BL,40+U$2,0)*100,"")</f>
        <v>0</v>
      </c>
      <c r="V15" s="181">
        <f>IFERROR(VLOOKUP($A15,'SS2020'!$A:$W,3+V$2,0)-VLOOKUP($A15,'Country characteristics'!$A:$BL,40+V$2,0)*100,"")</f>
        <v>0</v>
      </c>
      <c r="W15" s="181">
        <f>IFERROR(VLOOKUP($A15,'SS2020'!$A:$W,3+W$2,0)-VLOOKUP($A15,'Country characteristics'!$A:$BL,40+W$2,0)*100,"")</f>
        <v>0</v>
      </c>
      <c r="X15" s="172">
        <f>VLOOKUP(A15,'SS2020'!A:X,24,0)-VLOOKUP(A15,'Country characteristics'!A:AN,40,0)</f>
        <v>-1.2499984741210994</v>
      </c>
      <c r="Y15" s="245" t="str">
        <f>VLOOKUP($A15,'Country characteristics'!$A:$CQ,28,0)</f>
        <v>Latin America &amp; Caribbean</v>
      </c>
      <c r="Z15" s="245" t="str">
        <f>VLOOKUP($A15,'Country characteristics'!$A:$CQ,87,0)</f>
        <v>Latin America and the Caribbean</v>
      </c>
      <c r="AA15" s="245">
        <f>VLOOKUP($A15,'Country characteristics'!$A:$CQ,92,0)</f>
        <v>0</v>
      </c>
      <c r="AB15" s="245">
        <f>VLOOKUP($A15,'Country characteristics'!$A:$CQ,91,0)</f>
        <v>0</v>
      </c>
      <c r="AC15" s="245">
        <f>VLOOKUP($A15,'Country characteristics'!$A:$CQ,88,0)</f>
        <v>0</v>
      </c>
      <c r="AD15" s="245">
        <f>VLOOKUP($A15,'Country characteristics'!$A:$CQ,93,0)</f>
        <v>0</v>
      </c>
      <c r="AE15" s="245">
        <f>VLOOKUP($A15,'Country characteristics'!$A:$CQ,89,0)</f>
        <v>0</v>
      </c>
      <c r="AF15" s="245">
        <f>VLOOKUP($A15,'Country characteristics'!$A:$CQ,90,0)</f>
        <v>1</v>
      </c>
      <c r="AG15" s="245">
        <f>VLOOKUP($A15,'Country characteristics'!$A:$CQ,94,0)</f>
        <v>1</v>
      </c>
      <c r="AH15" s="245">
        <f>VLOOKUP($A15,'Country characteristics'!$A:$CQ,95,0)</f>
        <v>0</v>
      </c>
      <c r="AI15" s="245">
        <f>VLOOKUP($A15,'Country characteristics'!$A:$CR,96,0)</f>
        <v>0</v>
      </c>
    </row>
    <row r="16" spans="1:35" ht="12.75" customHeight="1">
      <c r="A16" s="37" t="s">
        <v>347</v>
      </c>
      <c r="B16" s="182" t="s">
        <v>348</v>
      </c>
      <c r="C16" s="182" t="s">
        <v>349</v>
      </c>
      <c r="D16" s="181">
        <f>IFERROR(VLOOKUP($A16,'SS2020'!$A:$W,3+D$2,0)-VLOOKUP($A16,'Country characteristics'!$A:$BL,40+D$2,0)*100,"")</f>
        <v>-20</v>
      </c>
      <c r="E16" s="181">
        <f>IFERROR(VLOOKUP($A16,'SS2020'!$A:$W,3+E$2,0)-VLOOKUP($A16,'Country characteristics'!$A:$BL,40+E$2,0)*100,"")</f>
        <v>0</v>
      </c>
      <c r="F16" s="181">
        <f>IFERROR(VLOOKUP($A16,'SS2020'!$A:$W,3+F$2,0)-VLOOKUP($A16,'Country characteristics'!$A:$BL,40+F$2,0)*100,"")</f>
        <v>-100</v>
      </c>
      <c r="G16" s="181">
        <f>IFERROR(VLOOKUP($A16,'SS2020'!$A:$W,3+G$2,0)-VLOOKUP($A16,'Country characteristics'!$A:$BL,40+G$2,0)*100,"")</f>
        <v>0</v>
      </c>
      <c r="H16" s="181">
        <f>IFERROR(VLOOKUP($A16,'SS2020'!$A:$W,3+H$2,0)-VLOOKUP($A16,'Country characteristics'!$A:$BL,40+H$2,0)*100,"")</f>
        <v>0</v>
      </c>
      <c r="I16" s="181">
        <f>IFERROR(VLOOKUP($A16,'SS2020'!$A:$W,3+I$2,0)-VLOOKUP($A16,'Country characteristics'!$A:$BL,40+I$2,0)*100,"")</f>
        <v>0</v>
      </c>
      <c r="J16" s="181">
        <f>IFERROR(VLOOKUP($A16,'SS2020'!$A:$W,3+J$2,0)-VLOOKUP($A16,'Country characteristics'!$A:$BL,40+J$2,0)*100,"")</f>
        <v>0</v>
      </c>
      <c r="K16" s="181">
        <f>IFERROR(VLOOKUP($A16,'SS2020'!$A:$W,3+K$2,0)-VLOOKUP($A16,'Country characteristics'!$A:$BL,40+K$2,0)*100,"")</f>
        <v>0</v>
      </c>
      <c r="L16" s="181">
        <f>IFERROR(VLOOKUP($A16,'SS2020'!$A:$W,3+L$2,0)-VLOOKUP($A16,'Country characteristics'!$A:$BL,40+L$2,0)*100,"")</f>
        <v>25</v>
      </c>
      <c r="M16" s="181">
        <f>IFERROR(VLOOKUP($A16,'SS2020'!$A:$W,3+M$2,0)-VLOOKUP($A16,'Country characteristics'!$A:$BL,40+M$2,0)*100,"")</f>
        <v>0</v>
      </c>
      <c r="N16" s="181">
        <f>IFERROR(VLOOKUP($A16,'SS2020'!$A:$W,3+N$2,0)-VLOOKUP($A16,'Country characteristics'!$A:$BL,40+N$2,0)*100,"")</f>
        <v>-25</v>
      </c>
      <c r="O16" s="181">
        <f>IFERROR(VLOOKUP($A16,'SS2020'!$A:$W,3+O$2,0)-VLOOKUP($A16,'Country characteristics'!$A:$BL,40+O$2,0)*100,"")</f>
        <v>0</v>
      </c>
      <c r="P16" s="181">
        <f>IFERROR(VLOOKUP($A16,'SS2020'!$A:$W,3+P$2,0)-VLOOKUP($A16,'Country characteristics'!$A:$BL,40+P$2,0)*100,"")</f>
        <v>30</v>
      </c>
      <c r="Q16" s="181">
        <f>IFERROR(VLOOKUP($A16,'SS2020'!$A:$W,3+Q$2,0)-VLOOKUP($A16,'Country characteristics'!$A:$BL,40+Q$2,0)*100,"")</f>
        <v>0</v>
      </c>
      <c r="R16" s="181">
        <f>IFERROR(VLOOKUP($A16,'SS2020'!$A:$W,3+R$2,0)-VLOOKUP($A16,'Country characteristics'!$A:$BL,40+R$2,0)*100,"")</f>
        <v>0</v>
      </c>
      <c r="S16" s="181">
        <f>IFERROR(VLOOKUP($A16,'SS2020'!$A:$W,3+S$2,0)-VLOOKUP($A16,'Country characteristics'!$A:$BL,40+S$2,0)*100,"")</f>
        <v>0</v>
      </c>
      <c r="T16" s="181">
        <f>IFERROR(VLOOKUP($A16,'SS2020'!$A:$W,3+T$2,0)-VLOOKUP($A16,'Country characteristics'!$A:$BL,40+T$2,0)*100,"")</f>
        <v>-28</v>
      </c>
      <c r="U16" s="181">
        <f>IFERROR(VLOOKUP($A16,'SS2020'!$A:$W,3+U$2,0)-VLOOKUP($A16,'Country characteristics'!$A:$BL,40+U$2,0)*100,"")</f>
        <v>0</v>
      </c>
      <c r="V16" s="181">
        <f>IFERROR(VLOOKUP($A16,'SS2020'!$A:$W,3+V$2,0)-VLOOKUP($A16,'Country characteristics'!$A:$BL,40+V$2,0)*100,"")</f>
        <v>0.89000000000000057</v>
      </c>
      <c r="W16" s="181">
        <f>IFERROR(VLOOKUP($A16,'SS2020'!$A:$W,3+W$2,0)-VLOOKUP($A16,'Country characteristics'!$A:$BL,40+W$2,0)*100,"")</f>
        <v>-12.5</v>
      </c>
      <c r="X16" s="172">
        <f>VLOOKUP(A16,'SS2020'!A:X,24,0)-VLOOKUP(A16,'Country characteristics'!A:AN,40,0)</f>
        <v>-6.4804984741210916</v>
      </c>
      <c r="Y16" s="245" t="str">
        <f>VLOOKUP($A16,'Country characteristics'!$A:$CQ,28,0)</f>
        <v>Sub-Saharan Africa</v>
      </c>
      <c r="Z16" s="245" t="str">
        <f>VLOOKUP($A16,'Country characteristics'!$A:$CQ,87,0)</f>
        <v>Africa</v>
      </c>
      <c r="AA16" s="245">
        <f>VLOOKUP($A16,'Country characteristics'!$A:$CQ,92,0)</f>
        <v>0</v>
      </c>
      <c r="AB16" s="245">
        <f>VLOOKUP($A16,'Country characteristics'!$A:$CQ,91,0)</f>
        <v>0</v>
      </c>
      <c r="AC16" s="245">
        <f>VLOOKUP($A16,'Country characteristics'!$A:$CQ,88,0)</f>
        <v>0</v>
      </c>
      <c r="AD16" s="245">
        <f>VLOOKUP($A16,'Country characteristics'!$A:$CQ,93,0)</f>
        <v>0</v>
      </c>
      <c r="AE16" s="245">
        <f>VLOOKUP($A16,'Country characteristics'!$A:$CQ,89,0)</f>
        <v>0</v>
      </c>
      <c r="AF16" s="245">
        <f>VLOOKUP($A16,'Country characteristics'!$A:$CQ,90,0)</f>
        <v>0</v>
      </c>
      <c r="AG16" s="245">
        <f>VLOOKUP($A16,'Country characteristics'!$A:$CQ,94,0)</f>
        <v>0</v>
      </c>
      <c r="AH16" s="245">
        <f>VLOOKUP($A16,'Country characteristics'!$A:$CQ,95,0)</f>
        <v>0</v>
      </c>
      <c r="AI16" s="245">
        <f>VLOOKUP($A16,'Country characteristics'!$A:$CR,96,0)</f>
        <v>0</v>
      </c>
    </row>
    <row r="17" spans="1:35" ht="12.75" customHeight="1">
      <c r="A17" s="37" t="s">
        <v>227</v>
      </c>
      <c r="B17" s="182" t="s">
        <v>228</v>
      </c>
      <c r="C17" s="182" t="s">
        <v>229</v>
      </c>
      <c r="D17" s="181">
        <f>IFERROR(VLOOKUP($A17,'SS2020'!$A:$W,3+D$2,0)-VLOOKUP($A17,'Country characteristics'!$A:$BL,40+D$2,0)*100,"")</f>
        <v>0</v>
      </c>
      <c r="E17" s="181">
        <f>IFERROR(VLOOKUP($A17,'SS2020'!$A:$W,3+E$2,0)-VLOOKUP($A17,'Country characteristics'!$A:$BL,40+E$2,0)*100,"")</f>
        <v>0</v>
      </c>
      <c r="F17" s="181">
        <f>IFERROR(VLOOKUP($A17,'SS2020'!$A:$W,3+F$2,0)-VLOOKUP($A17,'Country characteristics'!$A:$BL,40+F$2,0)*100,"")</f>
        <v>0</v>
      </c>
      <c r="G17" s="181">
        <f>IFERROR(VLOOKUP($A17,'SS2020'!$A:$W,3+G$2,0)-VLOOKUP($A17,'Country characteristics'!$A:$BL,40+G$2,0)*100,"")</f>
        <v>0</v>
      </c>
      <c r="H17" s="181">
        <f>IFERROR(VLOOKUP($A17,'SS2020'!$A:$W,3+H$2,0)-VLOOKUP($A17,'Country characteristics'!$A:$BL,40+H$2,0)*100,"")</f>
        <v>0</v>
      </c>
      <c r="I17" s="181">
        <f>IFERROR(VLOOKUP($A17,'SS2020'!$A:$W,3+I$2,0)-VLOOKUP($A17,'Country characteristics'!$A:$BL,40+I$2,0)*100,"")</f>
        <v>0</v>
      </c>
      <c r="J17" s="181">
        <f>IFERROR(VLOOKUP($A17,'SS2020'!$A:$W,3+J$2,0)-VLOOKUP($A17,'Country characteristics'!$A:$BL,40+J$2,0)*100,"")</f>
        <v>0</v>
      </c>
      <c r="K17" s="181">
        <f>IFERROR(VLOOKUP($A17,'SS2020'!$A:$W,3+K$2,0)-VLOOKUP($A17,'Country characteristics'!$A:$BL,40+K$2,0)*100,"")</f>
        <v>0</v>
      </c>
      <c r="L17" s="181">
        <f>IFERROR(VLOOKUP($A17,'SS2020'!$A:$W,3+L$2,0)-VLOOKUP($A17,'Country characteristics'!$A:$BL,40+L$2,0)*100,"")</f>
        <v>37.5</v>
      </c>
      <c r="M17" s="181">
        <f>IFERROR(VLOOKUP($A17,'SS2020'!$A:$W,3+M$2,0)-VLOOKUP($A17,'Country characteristics'!$A:$BL,40+M$2,0)*100,"")</f>
        <v>0</v>
      </c>
      <c r="N17" s="181">
        <f>IFERROR(VLOOKUP($A17,'SS2020'!$A:$W,3+N$2,0)-VLOOKUP($A17,'Country characteristics'!$A:$BL,40+N$2,0)*100,"")</f>
        <v>0</v>
      </c>
      <c r="O17" s="181">
        <f>IFERROR(VLOOKUP($A17,'SS2020'!$A:$W,3+O$2,0)-VLOOKUP($A17,'Country characteristics'!$A:$BL,40+O$2,0)*100,"")</f>
        <v>0</v>
      </c>
      <c r="P17" s="181">
        <f>IFERROR(VLOOKUP($A17,'SS2020'!$A:$W,3+P$2,0)-VLOOKUP($A17,'Country characteristics'!$A:$BL,40+P$2,0)*100,"")</f>
        <v>0</v>
      </c>
      <c r="Q17" s="181">
        <f>IFERROR(VLOOKUP($A17,'SS2020'!$A:$W,3+Q$2,0)-VLOOKUP($A17,'Country characteristics'!$A:$BL,40+Q$2,0)*100,"")</f>
        <v>50</v>
      </c>
      <c r="R17" s="181">
        <f>IFERROR(VLOOKUP($A17,'SS2020'!$A:$W,3+R$2,0)-VLOOKUP($A17,'Country characteristics'!$A:$BL,40+R$2,0)*100,"")</f>
        <v>0</v>
      </c>
      <c r="S17" s="181">
        <f>IFERROR(VLOOKUP($A17,'SS2020'!$A:$W,3+S$2,0)-VLOOKUP($A17,'Country characteristics'!$A:$BL,40+S$2,0)*100,"")</f>
        <v>0</v>
      </c>
      <c r="T17" s="181">
        <f>IFERROR(VLOOKUP($A17,'SS2020'!$A:$W,3+T$2,0)-VLOOKUP($A17,'Country characteristics'!$A:$BL,40+T$2,0)*100,"")</f>
        <v>0</v>
      </c>
      <c r="U17" s="181">
        <f>IFERROR(VLOOKUP($A17,'SS2020'!$A:$W,3+U$2,0)-VLOOKUP($A17,'Country characteristics'!$A:$BL,40+U$2,0)*100,"")</f>
        <v>-34</v>
      </c>
      <c r="V17" s="181">
        <f>IFERROR(VLOOKUP($A17,'SS2020'!$A:$W,3+V$2,0)-VLOOKUP($A17,'Country characteristics'!$A:$BL,40+V$2,0)*100,"")</f>
        <v>0</v>
      </c>
      <c r="W17" s="181">
        <f>IFERROR(VLOOKUP($A17,'SS2020'!$A:$W,3+W$2,0)-VLOOKUP($A17,'Country characteristics'!$A:$BL,40+W$2,0)*100,"")</f>
        <v>0</v>
      </c>
      <c r="X17" s="172">
        <f>VLOOKUP(A17,'SS2020'!A:X,24,0)-VLOOKUP(A17,'Country characteristics'!A:AN,40,0)</f>
        <v>2.6749999999999972</v>
      </c>
      <c r="Y17" s="245" t="str">
        <f>VLOOKUP($A17,'Country characteristics'!$A:$CQ,28,0)</f>
        <v>Latin America &amp; Caribbean</v>
      </c>
      <c r="Z17" s="245" t="str">
        <f>VLOOKUP($A17,'Country characteristics'!$A:$CQ,87,0)</f>
        <v>Latin America and the Caribbean</v>
      </c>
      <c r="AA17" s="245">
        <f>VLOOKUP($A17,'Country characteristics'!$A:$CQ,92,0)</f>
        <v>0</v>
      </c>
      <c r="AB17" s="245">
        <f>VLOOKUP($A17,'Country characteristics'!$A:$CQ,91,0)</f>
        <v>0</v>
      </c>
      <c r="AC17" s="245">
        <f>VLOOKUP($A17,'Country characteristics'!$A:$CQ,88,0)</f>
        <v>0</v>
      </c>
      <c r="AD17" s="245">
        <f>VLOOKUP($A17,'Country characteristics'!$A:$CQ,93,0)</f>
        <v>1</v>
      </c>
      <c r="AE17" s="245">
        <f>VLOOKUP($A17,'Country characteristics'!$A:$CQ,89,0)</f>
        <v>1</v>
      </c>
      <c r="AF17" s="245">
        <f>VLOOKUP($A17,'Country characteristics'!$A:$CQ,90,0)</f>
        <v>1</v>
      </c>
      <c r="AG17" s="245">
        <f>VLOOKUP($A17,'Country characteristics'!$A:$CQ,94,0)</f>
        <v>1</v>
      </c>
      <c r="AH17" s="245">
        <f>VLOOKUP($A17,'Country characteristics'!$A:$CQ,95,0)</f>
        <v>0</v>
      </c>
      <c r="AI17" s="245">
        <f>VLOOKUP($A17,'Country characteristics'!$A:$CR,96,0)</f>
        <v>0</v>
      </c>
    </row>
    <row r="18" spans="1:35" ht="12.75" customHeight="1">
      <c r="A18" s="37" t="s">
        <v>35</v>
      </c>
      <c r="B18" s="182" t="s">
        <v>36</v>
      </c>
      <c r="C18" s="182" t="s">
        <v>37</v>
      </c>
      <c r="D18" s="181">
        <f>IFERROR(VLOOKUP($A18,'SS2020'!$A:$W,3+D$2,0)-VLOOKUP($A18,'Country characteristics'!$A:$BL,40+D$2,0)*100,"")</f>
        <v>0</v>
      </c>
      <c r="E18" s="181">
        <f>IFERROR(VLOOKUP($A18,'SS2020'!$A:$W,3+E$2,0)-VLOOKUP($A18,'Country characteristics'!$A:$BL,40+E$2,0)*100,"")</f>
        <v>0</v>
      </c>
      <c r="F18" s="181">
        <f>IFERROR(VLOOKUP($A18,'SS2020'!$A:$W,3+F$2,0)-VLOOKUP($A18,'Country characteristics'!$A:$BL,40+F$2,0)*100,"")</f>
        <v>0</v>
      </c>
      <c r="G18" s="181">
        <f>IFERROR(VLOOKUP($A18,'SS2020'!$A:$W,3+G$2,0)-VLOOKUP($A18,'Country characteristics'!$A:$BL,40+G$2,0)*100,"")</f>
        <v>0</v>
      </c>
      <c r="H18" s="181">
        <f>IFERROR(VLOOKUP($A18,'SS2020'!$A:$W,3+H$2,0)-VLOOKUP($A18,'Country characteristics'!$A:$BL,40+H$2,0)*100,"")</f>
        <v>0</v>
      </c>
      <c r="I18" s="181">
        <f>IFERROR(VLOOKUP($A18,'SS2020'!$A:$W,3+I$2,0)-VLOOKUP($A18,'Country characteristics'!$A:$BL,40+I$2,0)*100,"")</f>
        <v>0</v>
      </c>
      <c r="J18" s="181">
        <f>IFERROR(VLOOKUP($A18,'SS2020'!$A:$W,3+J$2,0)-VLOOKUP($A18,'Country characteristics'!$A:$BL,40+J$2,0)*100,"")</f>
        <v>0</v>
      </c>
      <c r="K18" s="181">
        <f>IFERROR(VLOOKUP($A18,'SS2020'!$A:$W,3+K$2,0)-VLOOKUP($A18,'Country characteristics'!$A:$BL,40+K$2,0)*100,"")</f>
        <v>0</v>
      </c>
      <c r="L18" s="181">
        <f>IFERROR(VLOOKUP($A18,'SS2020'!$A:$W,3+L$2,0)-VLOOKUP($A18,'Country characteristics'!$A:$BL,40+L$2,0)*100,"")</f>
        <v>50</v>
      </c>
      <c r="M18" s="181">
        <f>IFERROR(VLOOKUP($A18,'SS2020'!$A:$W,3+M$2,0)-VLOOKUP($A18,'Country characteristics'!$A:$BL,40+M$2,0)*100,"")</f>
        <v>0</v>
      </c>
      <c r="N18" s="181">
        <f>IFERROR(VLOOKUP($A18,'SS2020'!$A:$W,3+N$2,0)-VLOOKUP($A18,'Country characteristics'!$A:$BL,40+N$2,0)*100,"")</f>
        <v>0</v>
      </c>
      <c r="O18" s="181">
        <f>IFERROR(VLOOKUP($A18,'SS2020'!$A:$W,3+O$2,0)-VLOOKUP($A18,'Country characteristics'!$A:$BL,40+O$2,0)*100,"")</f>
        <v>0</v>
      </c>
      <c r="P18" s="181">
        <f>IFERROR(VLOOKUP($A18,'SS2020'!$A:$W,3+P$2,0)-VLOOKUP($A18,'Country characteristics'!$A:$BL,40+P$2,0)*100,"")</f>
        <v>0</v>
      </c>
      <c r="Q18" s="181">
        <f>IFERROR(VLOOKUP($A18,'SS2020'!$A:$W,3+Q$2,0)-VLOOKUP($A18,'Country characteristics'!$A:$BL,40+Q$2,0)*100,"")</f>
        <v>0</v>
      </c>
      <c r="R18" s="181">
        <f>IFERROR(VLOOKUP($A18,'SS2020'!$A:$W,3+R$2,0)-VLOOKUP($A18,'Country characteristics'!$A:$BL,40+R$2,0)*100,"")</f>
        <v>0</v>
      </c>
      <c r="S18" s="181">
        <f>IFERROR(VLOOKUP($A18,'SS2020'!$A:$W,3+S$2,0)-VLOOKUP($A18,'Country characteristics'!$A:$BL,40+S$2,0)*100,"")</f>
        <v>0</v>
      </c>
      <c r="T18" s="181">
        <f>IFERROR(VLOOKUP($A18,'SS2020'!$A:$W,3+T$2,0)-VLOOKUP($A18,'Country characteristics'!$A:$BL,40+T$2,0)*100,"")</f>
        <v>0</v>
      </c>
      <c r="U18" s="181">
        <f>IFERROR(VLOOKUP($A18,'SS2020'!$A:$W,3+U$2,0)-VLOOKUP($A18,'Country characteristics'!$A:$BL,40+U$2,0)*100,"")</f>
        <v>3.0000000000000036</v>
      </c>
      <c r="V18" s="181">
        <f>IFERROR(VLOOKUP($A18,'SS2020'!$A:$W,3+V$2,0)-VLOOKUP($A18,'Country characteristics'!$A:$BL,40+V$2,0)*100,"")</f>
        <v>0</v>
      </c>
      <c r="W18" s="181">
        <f>IFERROR(VLOOKUP($A18,'SS2020'!$A:$W,3+W$2,0)-VLOOKUP($A18,'Country characteristics'!$A:$BL,40+W$2,0)*100,"")</f>
        <v>0</v>
      </c>
      <c r="X18" s="172">
        <f>VLOOKUP(A18,'SS2020'!A:X,24,0)-VLOOKUP(A18,'Country characteristics'!A:AN,40,0)</f>
        <v>2.6499984741210909</v>
      </c>
      <c r="Y18" s="245" t="str">
        <f>VLOOKUP($A18,'Country characteristics'!$A:$CQ,28,0)</f>
        <v>Latin America &amp; Caribbean</v>
      </c>
      <c r="Z18" s="245" t="str">
        <f>VLOOKUP($A18,'Country characteristics'!$A:$CQ,87,0)</f>
        <v>Latin America and the Caribbean</v>
      </c>
      <c r="AA18" s="245">
        <f>VLOOKUP($A18,'Country characteristics'!$A:$CQ,92,0)</f>
        <v>0</v>
      </c>
      <c r="AB18" s="245">
        <f>VLOOKUP($A18,'Country characteristics'!$A:$CQ,91,0)</f>
        <v>0</v>
      </c>
      <c r="AC18" s="245">
        <f>VLOOKUP($A18,'Country characteristics'!$A:$CQ,88,0)</f>
        <v>0</v>
      </c>
      <c r="AD18" s="245">
        <f>VLOOKUP($A18,'Country characteristics'!$A:$CQ,93,0)</f>
        <v>0</v>
      </c>
      <c r="AE18" s="245">
        <f>VLOOKUP($A18,'Country characteristics'!$A:$CQ,89,0)</f>
        <v>0</v>
      </c>
      <c r="AF18" s="245">
        <f>VLOOKUP($A18,'Country characteristics'!$A:$CQ,90,0)</f>
        <v>0</v>
      </c>
      <c r="AG18" s="245">
        <f>VLOOKUP($A18,'Country characteristics'!$A:$CQ,94,0)</f>
        <v>0</v>
      </c>
      <c r="AH18" s="245">
        <f>VLOOKUP($A18,'Country characteristics'!$A:$CQ,95,0)</f>
        <v>0</v>
      </c>
      <c r="AI18" s="245">
        <f>VLOOKUP($A18,'Country characteristics'!$A:$CR,96,0)</f>
        <v>0</v>
      </c>
    </row>
    <row r="19" spans="1:35" ht="12.75" customHeight="1">
      <c r="A19" s="37" t="s">
        <v>383</v>
      </c>
      <c r="B19" s="182" t="s">
        <v>384</v>
      </c>
      <c r="C19" s="182" t="s">
        <v>385</v>
      </c>
      <c r="D19" s="181">
        <f>IFERROR(VLOOKUP($A19,'SS2020'!$A:$W,3+D$2,0)-VLOOKUP($A19,'Country characteristics'!$A:$BL,40+D$2,0)*100,"")</f>
        <v>0</v>
      </c>
      <c r="E19" s="181">
        <f>IFERROR(VLOOKUP($A19,'SS2020'!$A:$W,3+E$2,0)-VLOOKUP($A19,'Country characteristics'!$A:$BL,40+E$2,0)*100,"")</f>
        <v>0</v>
      </c>
      <c r="F19" s="181">
        <f>IFERROR(VLOOKUP($A19,'SS2020'!$A:$W,3+F$2,0)-VLOOKUP($A19,'Country characteristics'!$A:$BL,40+F$2,0)*100,"")</f>
        <v>0</v>
      </c>
      <c r="G19" s="181">
        <f>IFERROR(VLOOKUP($A19,'SS2020'!$A:$W,3+G$2,0)-VLOOKUP($A19,'Country characteristics'!$A:$BL,40+G$2,0)*100,"")</f>
        <v>0</v>
      </c>
      <c r="H19" s="181">
        <f>IFERROR(VLOOKUP($A19,'SS2020'!$A:$W,3+H$2,0)-VLOOKUP($A19,'Country characteristics'!$A:$BL,40+H$2,0)*100,"")</f>
        <v>0</v>
      </c>
      <c r="I19" s="181">
        <f>IFERROR(VLOOKUP($A19,'SS2020'!$A:$W,3+I$2,0)-VLOOKUP($A19,'Country characteristics'!$A:$BL,40+I$2,0)*100,"")</f>
        <v>0</v>
      </c>
      <c r="J19" s="181">
        <f>IFERROR(VLOOKUP($A19,'SS2020'!$A:$W,3+J$2,0)-VLOOKUP($A19,'Country characteristics'!$A:$BL,40+J$2,0)*100,"")</f>
        <v>0</v>
      </c>
      <c r="K19" s="181">
        <f>IFERROR(VLOOKUP($A19,'SS2020'!$A:$W,3+K$2,0)-VLOOKUP($A19,'Country characteristics'!$A:$BL,40+K$2,0)*100,"")</f>
        <v>0</v>
      </c>
      <c r="L19" s="181">
        <f>IFERROR(VLOOKUP($A19,'SS2020'!$A:$W,3+L$2,0)-VLOOKUP($A19,'Country characteristics'!$A:$BL,40+L$2,0)*100,"")</f>
        <v>0</v>
      </c>
      <c r="M19" s="181">
        <f>IFERROR(VLOOKUP($A19,'SS2020'!$A:$W,3+M$2,0)-VLOOKUP($A19,'Country characteristics'!$A:$BL,40+M$2,0)*100,"")</f>
        <v>0</v>
      </c>
      <c r="N19" s="181">
        <f>IFERROR(VLOOKUP($A19,'SS2020'!$A:$W,3+N$2,0)-VLOOKUP($A19,'Country characteristics'!$A:$BL,40+N$2,0)*100,"")</f>
        <v>-12.5</v>
      </c>
      <c r="O19" s="181">
        <f>IFERROR(VLOOKUP($A19,'SS2020'!$A:$W,3+O$2,0)-VLOOKUP($A19,'Country characteristics'!$A:$BL,40+O$2,0)*100,"")</f>
        <v>0</v>
      </c>
      <c r="P19" s="181">
        <f>IFERROR(VLOOKUP($A19,'SS2020'!$A:$W,3+P$2,0)-VLOOKUP($A19,'Country characteristics'!$A:$BL,40+P$2,0)*100,"")</f>
        <v>0</v>
      </c>
      <c r="Q19" s="181">
        <f>IFERROR(VLOOKUP($A19,'SS2020'!$A:$W,3+Q$2,0)-VLOOKUP($A19,'Country characteristics'!$A:$BL,40+Q$2,0)*100,"")</f>
        <v>0</v>
      </c>
      <c r="R19" s="181">
        <f>IFERROR(VLOOKUP($A19,'SS2020'!$A:$W,3+R$2,0)-VLOOKUP($A19,'Country characteristics'!$A:$BL,40+R$2,0)*100,"")</f>
        <v>0</v>
      </c>
      <c r="S19" s="181">
        <f>IFERROR(VLOOKUP($A19,'SS2020'!$A:$W,3+S$2,0)-VLOOKUP($A19,'Country characteristics'!$A:$BL,40+S$2,0)*100,"")</f>
        <v>-10</v>
      </c>
      <c r="T19" s="181">
        <f>IFERROR(VLOOKUP($A19,'SS2020'!$A:$W,3+T$2,0)-VLOOKUP($A19,'Country characteristics'!$A:$BL,40+T$2,0)*100,"")</f>
        <v>0</v>
      </c>
      <c r="U19" s="181">
        <f>IFERROR(VLOOKUP($A19,'SS2020'!$A:$W,3+U$2,0)-VLOOKUP($A19,'Country characteristics'!$A:$BL,40+U$2,0)*100,"")</f>
        <v>0</v>
      </c>
      <c r="V19" s="181">
        <f>IFERROR(VLOOKUP($A19,'SS2020'!$A:$W,3+V$2,0)-VLOOKUP($A19,'Country characteristics'!$A:$BL,40+V$2,0)*100,"")</f>
        <v>-80</v>
      </c>
      <c r="W19" s="181">
        <f>IFERROR(VLOOKUP($A19,'SS2020'!$A:$W,3+W$2,0)-VLOOKUP($A19,'Country characteristics'!$A:$BL,40+W$2,0)*100,"")</f>
        <v>-12.5</v>
      </c>
      <c r="X19" s="172">
        <f>VLOOKUP(A19,'SS2020'!A:X,24,0)-VLOOKUP(A19,'Country characteristics'!A:AN,40,0)</f>
        <v>-5.7500030517578153</v>
      </c>
      <c r="Y19" s="245" t="str">
        <f>VLOOKUP($A19,'Country characteristics'!$A:$CQ,28,0)</f>
        <v>East Asia &amp; Pacific</v>
      </c>
      <c r="Z19" s="245" t="str">
        <f>VLOOKUP($A19,'Country characteristics'!$A:$CQ,87,0)</f>
        <v>Asia</v>
      </c>
      <c r="AA19" s="245">
        <f>VLOOKUP($A19,'Country characteristics'!$A:$CQ,92,0)</f>
        <v>0</v>
      </c>
      <c r="AB19" s="245">
        <f>VLOOKUP($A19,'Country characteristics'!$A:$CQ,91,0)</f>
        <v>0</v>
      </c>
      <c r="AC19" s="245">
        <f>VLOOKUP($A19,'Country characteristics'!$A:$CQ,88,0)</f>
        <v>0</v>
      </c>
      <c r="AD19" s="245">
        <f>VLOOKUP($A19,'Country characteristics'!$A:$CQ,93,0)</f>
        <v>0</v>
      </c>
      <c r="AE19" s="245">
        <f>VLOOKUP($A19,'Country characteristics'!$A:$CQ,89,0)</f>
        <v>0</v>
      </c>
      <c r="AF19" s="245">
        <f>VLOOKUP($A19,'Country characteristics'!$A:$CQ,90,0)</f>
        <v>0</v>
      </c>
      <c r="AG19" s="245">
        <f>VLOOKUP($A19,'Country characteristics'!$A:$CQ,94,0)</f>
        <v>0</v>
      </c>
      <c r="AH19" s="245">
        <f>VLOOKUP($A19,'Country characteristics'!$A:$CQ,95,0)</f>
        <v>0</v>
      </c>
      <c r="AI19" s="245">
        <f>VLOOKUP($A19,'Country characteristics'!$A:$CR,96,0)</f>
        <v>1</v>
      </c>
    </row>
    <row r="20" spans="1:35" ht="12.75" customHeight="1">
      <c r="A20" s="37" t="s">
        <v>353</v>
      </c>
      <c r="B20" s="182" t="s">
        <v>354</v>
      </c>
      <c r="C20" s="182" t="s">
        <v>355</v>
      </c>
      <c r="D20" s="181">
        <f>IFERROR(VLOOKUP($A20,'SS2020'!$A:$W,3+D$2,0)-VLOOKUP($A20,'Country characteristics'!$A:$BL,40+D$2,0)*100,"")</f>
        <v>0</v>
      </c>
      <c r="E20" s="181">
        <f>IFERROR(VLOOKUP($A20,'SS2020'!$A:$W,3+E$2,0)-VLOOKUP($A20,'Country characteristics'!$A:$BL,40+E$2,0)*100,"")</f>
        <v>-25</v>
      </c>
      <c r="F20" s="181">
        <f>IFERROR(VLOOKUP($A20,'SS2020'!$A:$W,3+F$2,0)-VLOOKUP($A20,'Country characteristics'!$A:$BL,40+F$2,0)*100,"")</f>
        <v>-35</v>
      </c>
      <c r="G20" s="181">
        <f>IFERROR(VLOOKUP($A20,'SS2020'!$A:$W,3+G$2,0)-VLOOKUP($A20,'Country characteristics'!$A:$BL,40+G$2,0)*100,"")</f>
        <v>0</v>
      </c>
      <c r="H20" s="181">
        <f>IFERROR(VLOOKUP($A20,'SS2020'!$A:$W,3+H$2,0)-VLOOKUP($A20,'Country characteristics'!$A:$BL,40+H$2,0)*100,"")</f>
        <v>-12.5</v>
      </c>
      <c r="I20" s="181">
        <f>IFERROR(VLOOKUP($A20,'SS2020'!$A:$W,3+I$2,0)-VLOOKUP($A20,'Country characteristics'!$A:$BL,40+I$2,0)*100,"")</f>
        <v>-15</v>
      </c>
      <c r="J20" s="181">
        <f>IFERROR(VLOOKUP($A20,'SS2020'!$A:$W,3+J$2,0)-VLOOKUP($A20,'Country characteristics'!$A:$BL,40+J$2,0)*100,"")</f>
        <v>-50</v>
      </c>
      <c r="K20" s="181">
        <f>IFERROR(VLOOKUP($A20,'SS2020'!$A:$W,3+K$2,0)-VLOOKUP($A20,'Country characteristics'!$A:$BL,40+K$2,0)*100,"")</f>
        <v>0</v>
      </c>
      <c r="L20" s="181">
        <f>IFERROR(VLOOKUP($A20,'SS2020'!$A:$W,3+L$2,0)-VLOOKUP($A20,'Country characteristics'!$A:$BL,40+L$2,0)*100,"")</f>
        <v>0</v>
      </c>
      <c r="M20" s="181">
        <f>IFERROR(VLOOKUP($A20,'SS2020'!$A:$W,3+M$2,0)-VLOOKUP($A20,'Country characteristics'!$A:$BL,40+M$2,0)*100,"")</f>
        <v>0</v>
      </c>
      <c r="N20" s="181">
        <f>IFERROR(VLOOKUP($A20,'SS2020'!$A:$W,3+N$2,0)-VLOOKUP($A20,'Country characteristics'!$A:$BL,40+N$2,0)*100,"")</f>
        <v>-10</v>
      </c>
      <c r="O20" s="181">
        <f>IFERROR(VLOOKUP($A20,'SS2020'!$A:$W,3+O$2,0)-VLOOKUP($A20,'Country characteristics'!$A:$BL,40+O$2,0)*100,"")</f>
        <v>25</v>
      </c>
      <c r="P20" s="181">
        <f>IFERROR(VLOOKUP($A20,'SS2020'!$A:$W,3+P$2,0)-VLOOKUP($A20,'Country characteristics'!$A:$BL,40+P$2,0)*100,"")</f>
        <v>40</v>
      </c>
      <c r="Q20" s="181">
        <f>IFERROR(VLOOKUP($A20,'SS2020'!$A:$W,3+Q$2,0)-VLOOKUP($A20,'Country characteristics'!$A:$BL,40+Q$2,0)*100,"")</f>
        <v>0</v>
      </c>
      <c r="R20" s="181">
        <f>IFERROR(VLOOKUP($A20,'SS2020'!$A:$W,3+R$2,0)-VLOOKUP($A20,'Country characteristics'!$A:$BL,40+R$2,0)*100,"")</f>
        <v>-25</v>
      </c>
      <c r="S20" s="181">
        <f>IFERROR(VLOOKUP($A20,'SS2020'!$A:$W,3+S$2,0)-VLOOKUP($A20,'Country characteristics'!$A:$BL,40+S$2,0)*100,"")</f>
        <v>0</v>
      </c>
      <c r="T20" s="181">
        <f>IFERROR(VLOOKUP($A20,'SS2020'!$A:$W,3+T$2,0)-VLOOKUP($A20,'Country characteristics'!$A:$BL,40+T$2,0)*100,"")</f>
        <v>0</v>
      </c>
      <c r="U20" s="181">
        <f>IFERROR(VLOOKUP($A20,'SS2020'!$A:$W,3+U$2,0)-VLOOKUP($A20,'Country characteristics'!$A:$BL,40+U$2,0)*100,"")</f>
        <v>13</v>
      </c>
      <c r="V20" s="181">
        <f>IFERROR(VLOOKUP($A20,'SS2020'!$A:$W,3+V$2,0)-VLOOKUP($A20,'Country characteristics'!$A:$BL,40+V$2,0)*100,"")</f>
        <v>0</v>
      </c>
      <c r="W20" s="181">
        <f>IFERROR(VLOOKUP($A20,'SS2020'!$A:$W,3+W$2,0)-VLOOKUP($A20,'Country characteristics'!$A:$BL,40+W$2,0)*100,"")</f>
        <v>0</v>
      </c>
      <c r="X20" s="172">
        <f>VLOOKUP(A20,'SS2020'!A:X,24,0)-VLOOKUP(A20,'Country characteristics'!A:AN,40,0)</f>
        <v>-4.724999237060544</v>
      </c>
      <c r="Y20" s="245" t="str">
        <f>VLOOKUP($A20,'Country characteristics'!$A:$CQ,28,0)</f>
        <v>Europe &amp; Central Asia</v>
      </c>
      <c r="Z20" s="245" t="str">
        <f>VLOOKUP($A20,'Country characteristics'!$A:$CQ,87,0)</f>
        <v>Europe</v>
      </c>
      <c r="AA20" s="245">
        <f>VLOOKUP($A20,'Country characteristics'!$A:$CQ,92,0)</f>
        <v>0</v>
      </c>
      <c r="AB20" s="245">
        <f>VLOOKUP($A20,'Country characteristics'!$A:$CQ,91,0)</f>
        <v>1</v>
      </c>
      <c r="AC20" s="245">
        <f>VLOOKUP($A20,'Country characteristics'!$A:$CQ,88,0)</f>
        <v>0</v>
      </c>
      <c r="AD20" s="245">
        <f>VLOOKUP($A20,'Country characteristics'!$A:$CQ,93,0)</f>
        <v>0</v>
      </c>
      <c r="AE20" s="245">
        <f>VLOOKUP($A20,'Country characteristics'!$A:$CQ,89,0)</f>
        <v>0</v>
      </c>
      <c r="AF20" s="245">
        <f>VLOOKUP($A20,'Country characteristics'!$A:$CQ,90,0)</f>
        <v>0</v>
      </c>
      <c r="AG20" s="245">
        <f>VLOOKUP($A20,'Country characteristics'!$A:$CQ,94,0)</f>
        <v>0</v>
      </c>
      <c r="AH20" s="245">
        <f>VLOOKUP($A20,'Country characteristics'!$A:$CQ,95,0)</f>
        <v>0</v>
      </c>
      <c r="AI20" s="245">
        <f>VLOOKUP($A20,'Country characteristics'!$A:$CR,96,0)</f>
        <v>0</v>
      </c>
    </row>
    <row r="21" spans="1:35" ht="12.75" customHeight="1">
      <c r="A21" s="37" t="s">
        <v>65</v>
      </c>
      <c r="B21" s="182" t="s">
        <v>66</v>
      </c>
      <c r="C21" s="182" t="s">
        <v>67</v>
      </c>
      <c r="D21" s="181">
        <f>IFERROR(VLOOKUP($A21,'SS2020'!$A:$W,3+D$2,0)-VLOOKUP($A21,'Country characteristics'!$A:$BL,40+D$2,0)*100,"")</f>
        <v>0</v>
      </c>
      <c r="E21" s="181">
        <f>IFERROR(VLOOKUP($A21,'SS2020'!$A:$W,3+E$2,0)-VLOOKUP($A21,'Country characteristics'!$A:$BL,40+E$2,0)*100,"")</f>
        <v>0</v>
      </c>
      <c r="F21" s="181">
        <f>IFERROR(VLOOKUP($A21,'SS2020'!$A:$W,3+F$2,0)-VLOOKUP($A21,'Country characteristics'!$A:$BL,40+F$2,0)*100,"")</f>
        <v>0</v>
      </c>
      <c r="G21" s="181">
        <f>IFERROR(VLOOKUP($A21,'SS2020'!$A:$W,3+G$2,0)-VLOOKUP($A21,'Country characteristics'!$A:$BL,40+G$2,0)*100,"")</f>
        <v>0</v>
      </c>
      <c r="H21" s="181">
        <f>IFERROR(VLOOKUP($A21,'SS2020'!$A:$W,3+H$2,0)-VLOOKUP($A21,'Country characteristics'!$A:$BL,40+H$2,0)*100,"")</f>
        <v>0</v>
      </c>
      <c r="I21" s="181">
        <f>IFERROR(VLOOKUP($A21,'SS2020'!$A:$W,3+I$2,0)-VLOOKUP($A21,'Country characteristics'!$A:$BL,40+I$2,0)*100,"")</f>
        <v>0</v>
      </c>
      <c r="J21" s="181">
        <f>IFERROR(VLOOKUP($A21,'SS2020'!$A:$W,3+J$2,0)-VLOOKUP($A21,'Country characteristics'!$A:$BL,40+J$2,0)*100,"")</f>
        <v>0</v>
      </c>
      <c r="K21" s="181">
        <f>IFERROR(VLOOKUP($A21,'SS2020'!$A:$W,3+K$2,0)-VLOOKUP($A21,'Country characteristics'!$A:$BL,40+K$2,0)*100,"")</f>
        <v>0</v>
      </c>
      <c r="L21" s="181">
        <f>IFERROR(VLOOKUP($A21,'SS2020'!$A:$W,3+L$2,0)-VLOOKUP($A21,'Country characteristics'!$A:$BL,40+L$2,0)*100,"")</f>
        <v>43.75</v>
      </c>
      <c r="M21" s="181">
        <f>IFERROR(VLOOKUP($A21,'SS2020'!$A:$W,3+M$2,0)-VLOOKUP($A21,'Country characteristics'!$A:$BL,40+M$2,0)*100,"")</f>
        <v>0</v>
      </c>
      <c r="N21" s="181">
        <f>IFERROR(VLOOKUP($A21,'SS2020'!$A:$W,3+N$2,0)-VLOOKUP($A21,'Country characteristics'!$A:$BL,40+N$2,0)*100,"")</f>
        <v>0</v>
      </c>
      <c r="O21" s="181">
        <f>IFERROR(VLOOKUP($A21,'SS2020'!$A:$W,3+O$2,0)-VLOOKUP($A21,'Country characteristics'!$A:$BL,40+O$2,0)*100,"")</f>
        <v>0</v>
      </c>
      <c r="P21" s="181">
        <f>IFERROR(VLOOKUP($A21,'SS2020'!$A:$W,3+P$2,0)-VLOOKUP($A21,'Country characteristics'!$A:$BL,40+P$2,0)*100,"")</f>
        <v>10</v>
      </c>
      <c r="Q21" s="181">
        <f>IFERROR(VLOOKUP($A21,'SS2020'!$A:$W,3+Q$2,0)-VLOOKUP($A21,'Country characteristics'!$A:$BL,40+Q$2,0)*100,"")</f>
        <v>25</v>
      </c>
      <c r="R21" s="181">
        <f>IFERROR(VLOOKUP($A21,'SS2020'!$A:$W,3+R$2,0)-VLOOKUP($A21,'Country characteristics'!$A:$BL,40+R$2,0)*100,"")</f>
        <v>-25</v>
      </c>
      <c r="S21" s="181">
        <f>IFERROR(VLOOKUP($A21,'SS2020'!$A:$W,3+S$2,0)-VLOOKUP($A21,'Country characteristics'!$A:$BL,40+S$2,0)*100,"")</f>
        <v>0</v>
      </c>
      <c r="T21" s="181">
        <f>IFERROR(VLOOKUP($A21,'SS2020'!$A:$W,3+T$2,0)-VLOOKUP($A21,'Country characteristics'!$A:$BL,40+T$2,0)*100,"")</f>
        <v>0</v>
      </c>
      <c r="U21" s="181">
        <f>IFERROR(VLOOKUP($A21,'SS2020'!$A:$W,3+U$2,0)-VLOOKUP($A21,'Country characteristics'!$A:$BL,40+U$2,0)*100,"")</f>
        <v>-32</v>
      </c>
      <c r="V21" s="181">
        <f>IFERROR(VLOOKUP($A21,'SS2020'!$A:$W,3+V$2,0)-VLOOKUP($A21,'Country characteristics'!$A:$BL,40+V$2,0)*100,"")</f>
        <v>0</v>
      </c>
      <c r="W21" s="181">
        <f>IFERROR(VLOOKUP($A21,'SS2020'!$A:$W,3+W$2,0)-VLOOKUP($A21,'Country characteristics'!$A:$BL,40+W$2,0)*100,"")</f>
        <v>0</v>
      </c>
      <c r="X21" s="172">
        <f>VLOOKUP(A21,'SS2020'!A:X,24,0)-VLOOKUP(A21,'Country characteristics'!A:AN,40,0)</f>
        <v>1.0874999999999986</v>
      </c>
      <c r="Y21" s="245" t="str">
        <f>VLOOKUP($A21,'Country characteristics'!$A:$CQ,28,0)</f>
        <v>North America</v>
      </c>
      <c r="Z21" s="245" t="str">
        <f>VLOOKUP($A21,'Country characteristics'!$A:$CQ,87,0)</f>
        <v>North America</v>
      </c>
      <c r="AA21" s="245">
        <f>VLOOKUP($A21,'Country characteristics'!$A:$CQ,92,0)</f>
        <v>1</v>
      </c>
      <c r="AB21" s="245">
        <f>VLOOKUP($A21,'Country characteristics'!$A:$CQ,91,0)</f>
        <v>0</v>
      </c>
      <c r="AC21" s="245">
        <f>VLOOKUP($A21,'Country characteristics'!$A:$CQ,88,0)</f>
        <v>1</v>
      </c>
      <c r="AD21" s="245">
        <f>VLOOKUP($A21,'Country characteristics'!$A:$CQ,93,0)</f>
        <v>1</v>
      </c>
      <c r="AE21" s="245">
        <f>VLOOKUP($A21,'Country characteristics'!$A:$CQ,89,0)</f>
        <v>0</v>
      </c>
      <c r="AF21" s="245">
        <f>VLOOKUP($A21,'Country characteristics'!$A:$CQ,90,0)</f>
        <v>0</v>
      </c>
      <c r="AG21" s="245">
        <f>VLOOKUP($A21,'Country characteristics'!$A:$CQ,94,0)</f>
        <v>0</v>
      </c>
      <c r="AH21" s="245">
        <f>VLOOKUP($A21,'Country characteristics'!$A:$CQ,95,0)</f>
        <v>0</v>
      </c>
      <c r="AI21" s="245">
        <f>VLOOKUP($A21,'Country characteristics'!$A:$CR,96,0)</f>
        <v>0</v>
      </c>
    </row>
    <row r="22" spans="1:35" ht="12.75" customHeight="1">
      <c r="A22" s="37" t="s">
        <v>11</v>
      </c>
      <c r="B22" s="182" t="s">
        <v>12</v>
      </c>
      <c r="C22" s="182" t="s">
        <v>13</v>
      </c>
      <c r="D22" s="181">
        <f>IFERROR(VLOOKUP($A22,'SS2020'!$A:$W,3+D$2,0)-VLOOKUP($A22,'Country characteristics'!$A:$BL,40+D$2,0)*100,"")</f>
        <v>-13</v>
      </c>
      <c r="E22" s="181">
        <f>IFERROR(VLOOKUP($A22,'SS2020'!$A:$W,3+E$2,0)-VLOOKUP($A22,'Country characteristics'!$A:$BL,40+E$2,0)*100,"")</f>
        <v>0</v>
      </c>
      <c r="F22" s="181">
        <f>IFERROR(VLOOKUP($A22,'SS2020'!$A:$W,3+F$2,0)-VLOOKUP($A22,'Country characteristics'!$A:$BL,40+F$2,0)*100,"")</f>
        <v>0</v>
      </c>
      <c r="G22" s="181">
        <f>IFERROR(VLOOKUP($A22,'SS2020'!$A:$W,3+G$2,0)-VLOOKUP($A22,'Country characteristics'!$A:$BL,40+G$2,0)*100,"")</f>
        <v>0</v>
      </c>
      <c r="H22" s="181">
        <f>IFERROR(VLOOKUP($A22,'SS2020'!$A:$W,3+H$2,0)-VLOOKUP($A22,'Country characteristics'!$A:$BL,40+H$2,0)*100,"")</f>
        <v>0</v>
      </c>
      <c r="I22" s="181">
        <f>IFERROR(VLOOKUP($A22,'SS2020'!$A:$W,3+I$2,0)-VLOOKUP($A22,'Country characteristics'!$A:$BL,40+I$2,0)*100,"")</f>
        <v>0</v>
      </c>
      <c r="J22" s="181">
        <f>IFERROR(VLOOKUP($A22,'SS2020'!$A:$W,3+J$2,0)-VLOOKUP($A22,'Country characteristics'!$A:$BL,40+J$2,0)*100,"")</f>
        <v>0</v>
      </c>
      <c r="K22" s="181">
        <f>IFERROR(VLOOKUP($A22,'SS2020'!$A:$W,3+K$2,0)-VLOOKUP($A22,'Country characteristics'!$A:$BL,40+K$2,0)*100,"")</f>
        <v>0</v>
      </c>
      <c r="L22" s="181">
        <f>IFERROR(VLOOKUP($A22,'SS2020'!$A:$W,3+L$2,0)-VLOOKUP($A22,'Country characteristics'!$A:$BL,40+L$2,0)*100,"")</f>
        <v>50</v>
      </c>
      <c r="M22" s="181">
        <f>IFERROR(VLOOKUP($A22,'SS2020'!$A:$W,3+M$2,0)-VLOOKUP($A22,'Country characteristics'!$A:$BL,40+M$2,0)*100,"")</f>
        <v>0</v>
      </c>
      <c r="N22" s="181">
        <f>IFERROR(VLOOKUP($A22,'SS2020'!$A:$W,3+N$2,0)-VLOOKUP($A22,'Country characteristics'!$A:$BL,40+N$2,0)*100,"")</f>
        <v>0</v>
      </c>
      <c r="O22" s="181">
        <f>IFERROR(VLOOKUP($A22,'SS2020'!$A:$W,3+O$2,0)-VLOOKUP($A22,'Country characteristics'!$A:$BL,40+O$2,0)*100,"")</f>
        <v>0</v>
      </c>
      <c r="P22" s="181">
        <f>IFERROR(VLOOKUP($A22,'SS2020'!$A:$W,3+P$2,0)-VLOOKUP($A22,'Country characteristics'!$A:$BL,40+P$2,0)*100,"")</f>
        <v>0</v>
      </c>
      <c r="Q22" s="181">
        <f>IFERROR(VLOOKUP($A22,'SS2020'!$A:$W,3+Q$2,0)-VLOOKUP($A22,'Country characteristics'!$A:$BL,40+Q$2,0)*100,"")</f>
        <v>0</v>
      </c>
      <c r="R22" s="181">
        <f>IFERROR(VLOOKUP($A22,'SS2020'!$A:$W,3+R$2,0)-VLOOKUP($A22,'Country characteristics'!$A:$BL,40+R$2,0)*100,"")</f>
        <v>0</v>
      </c>
      <c r="S22" s="181">
        <f>IFERROR(VLOOKUP($A22,'SS2020'!$A:$W,3+S$2,0)-VLOOKUP($A22,'Country characteristics'!$A:$BL,40+S$2,0)*100,"")</f>
        <v>0</v>
      </c>
      <c r="T22" s="181">
        <f>IFERROR(VLOOKUP($A22,'SS2020'!$A:$W,3+T$2,0)-VLOOKUP($A22,'Country characteristics'!$A:$BL,40+T$2,0)*100,"")</f>
        <v>12</v>
      </c>
      <c r="U22" s="181">
        <f>IFERROR(VLOOKUP($A22,'SS2020'!$A:$W,3+U$2,0)-VLOOKUP($A22,'Country characteristics'!$A:$BL,40+U$2,0)*100,"")</f>
        <v>17</v>
      </c>
      <c r="V22" s="181">
        <f>IFERROR(VLOOKUP($A22,'SS2020'!$A:$W,3+V$2,0)-VLOOKUP($A22,'Country characteristics'!$A:$BL,40+V$2,0)*100,"")</f>
        <v>0</v>
      </c>
      <c r="W22" s="181">
        <f>IFERROR(VLOOKUP($A22,'SS2020'!$A:$W,3+W$2,0)-VLOOKUP($A22,'Country characteristics'!$A:$BL,40+W$2,0)*100,"")</f>
        <v>10.000000000000004</v>
      </c>
      <c r="X22" s="172">
        <f>VLOOKUP(A22,'SS2020'!A:X,24,0)-VLOOKUP(A22,'Country characteristics'!A:AN,40,0)</f>
        <v>3.7999984741210966</v>
      </c>
      <c r="Y22" s="245" t="str">
        <f>VLOOKUP($A22,'Country characteristics'!$A:$CQ,28,0)</f>
        <v>Latin America &amp; Caribbean</v>
      </c>
      <c r="Z22" s="245" t="str">
        <f>VLOOKUP($A22,'Country characteristics'!$A:$CQ,87,0)</f>
        <v>Latin America and the Caribbean</v>
      </c>
      <c r="AA22" s="245">
        <f>VLOOKUP($A22,'Country characteristics'!$A:$CQ,92,0)</f>
        <v>0</v>
      </c>
      <c r="AB22" s="245">
        <f>VLOOKUP($A22,'Country characteristics'!$A:$CQ,91,0)</f>
        <v>0</v>
      </c>
      <c r="AC22" s="245">
        <f>VLOOKUP($A22,'Country characteristics'!$A:$CQ,88,0)</f>
        <v>0</v>
      </c>
      <c r="AD22" s="245">
        <f>VLOOKUP($A22,'Country characteristics'!$A:$CQ,93,0)</f>
        <v>0</v>
      </c>
      <c r="AE22" s="245">
        <f>VLOOKUP($A22,'Country characteristics'!$A:$CQ,89,0)</f>
        <v>0</v>
      </c>
      <c r="AF22" s="245">
        <f>VLOOKUP($A22,'Country characteristics'!$A:$CQ,90,0)</f>
        <v>0</v>
      </c>
      <c r="AG22" s="245">
        <f>VLOOKUP($A22,'Country characteristics'!$A:$CQ,94,0)</f>
        <v>0</v>
      </c>
      <c r="AH22" s="245">
        <f>VLOOKUP($A22,'Country characteristics'!$A:$CQ,95,0)</f>
        <v>1</v>
      </c>
      <c r="AI22" s="245">
        <f>VLOOKUP($A22,'Country characteristics'!$A:$CR,96,0)</f>
        <v>0</v>
      </c>
    </row>
    <row r="23" spans="1:35" ht="12.75" customHeight="1">
      <c r="A23" s="37" t="s">
        <v>254</v>
      </c>
      <c r="B23" s="182" t="s">
        <v>255</v>
      </c>
      <c r="C23" s="182" t="s">
        <v>256</v>
      </c>
      <c r="D23" s="181">
        <f>IFERROR(VLOOKUP($A23,'SS2020'!$A:$W,3+D$2,0)-VLOOKUP($A23,'Country characteristics'!$A:$BL,40+D$2,0)*100,"")</f>
        <v>-10</v>
      </c>
      <c r="E23" s="181">
        <f>IFERROR(VLOOKUP($A23,'SS2020'!$A:$W,3+E$2,0)-VLOOKUP($A23,'Country characteristics'!$A:$BL,40+E$2,0)*100,"")</f>
        <v>0</v>
      </c>
      <c r="F23" s="181">
        <f>IFERROR(VLOOKUP($A23,'SS2020'!$A:$W,3+F$2,0)-VLOOKUP($A23,'Country characteristics'!$A:$BL,40+F$2,0)*100,"")</f>
        <v>0</v>
      </c>
      <c r="G23" s="181">
        <f>IFERROR(VLOOKUP($A23,'SS2020'!$A:$W,3+G$2,0)-VLOOKUP($A23,'Country characteristics'!$A:$BL,40+G$2,0)*100,"")</f>
        <v>0</v>
      </c>
      <c r="H23" s="181">
        <f>IFERROR(VLOOKUP($A23,'SS2020'!$A:$W,3+H$2,0)-VLOOKUP($A23,'Country characteristics'!$A:$BL,40+H$2,0)*100,"")</f>
        <v>0</v>
      </c>
      <c r="I23" s="181">
        <f>IFERROR(VLOOKUP($A23,'SS2020'!$A:$W,3+I$2,0)-VLOOKUP($A23,'Country characteristics'!$A:$BL,40+I$2,0)*100,"")</f>
        <v>0</v>
      </c>
      <c r="J23" s="181">
        <f>IFERROR(VLOOKUP($A23,'SS2020'!$A:$W,3+J$2,0)-VLOOKUP($A23,'Country characteristics'!$A:$BL,40+J$2,0)*100,"")</f>
        <v>0</v>
      </c>
      <c r="K23" s="181">
        <f>IFERROR(VLOOKUP($A23,'SS2020'!$A:$W,3+K$2,0)-VLOOKUP($A23,'Country characteristics'!$A:$BL,40+K$2,0)*100,"")</f>
        <v>0</v>
      </c>
      <c r="L23" s="181">
        <f>IFERROR(VLOOKUP($A23,'SS2020'!$A:$W,3+L$2,0)-VLOOKUP($A23,'Country characteristics'!$A:$BL,40+L$2,0)*100,"")</f>
        <v>-6.25</v>
      </c>
      <c r="M23" s="181">
        <f>IFERROR(VLOOKUP($A23,'SS2020'!$A:$W,3+M$2,0)-VLOOKUP($A23,'Country characteristics'!$A:$BL,40+M$2,0)*100,"")</f>
        <v>0</v>
      </c>
      <c r="N23" s="181">
        <f>IFERROR(VLOOKUP($A23,'SS2020'!$A:$W,3+N$2,0)-VLOOKUP($A23,'Country characteristics'!$A:$BL,40+N$2,0)*100,"")</f>
        <v>0</v>
      </c>
      <c r="O23" s="181">
        <f>IFERROR(VLOOKUP($A23,'SS2020'!$A:$W,3+O$2,0)-VLOOKUP($A23,'Country characteristics'!$A:$BL,40+O$2,0)*100,"")</f>
        <v>0</v>
      </c>
      <c r="P23" s="181">
        <f>IFERROR(VLOOKUP($A23,'SS2020'!$A:$W,3+P$2,0)-VLOOKUP($A23,'Country characteristics'!$A:$BL,40+P$2,0)*100,"")</f>
        <v>0</v>
      </c>
      <c r="Q23" s="181">
        <f>IFERROR(VLOOKUP($A23,'SS2020'!$A:$W,3+Q$2,0)-VLOOKUP($A23,'Country characteristics'!$A:$BL,40+Q$2,0)*100,"")</f>
        <v>-25</v>
      </c>
      <c r="R23" s="181">
        <f>IFERROR(VLOOKUP($A23,'SS2020'!$A:$W,3+R$2,0)-VLOOKUP($A23,'Country characteristics'!$A:$BL,40+R$2,0)*100,"")</f>
        <v>0</v>
      </c>
      <c r="S23" s="181">
        <f>IFERROR(VLOOKUP($A23,'SS2020'!$A:$W,3+S$2,0)-VLOOKUP($A23,'Country characteristics'!$A:$BL,40+S$2,0)*100,"")</f>
        <v>0</v>
      </c>
      <c r="T23" s="181">
        <f>IFERROR(VLOOKUP($A23,'SS2020'!$A:$W,3+T$2,0)-VLOOKUP($A23,'Country characteristics'!$A:$BL,40+T$2,0)*100,"")</f>
        <v>0</v>
      </c>
      <c r="U23" s="181">
        <f>IFERROR(VLOOKUP($A23,'SS2020'!$A:$W,3+U$2,0)-VLOOKUP($A23,'Country characteristics'!$A:$BL,40+U$2,0)*100,"")</f>
        <v>-75</v>
      </c>
      <c r="V23" s="181">
        <f>IFERROR(VLOOKUP($A23,'SS2020'!$A:$W,3+V$2,0)-VLOOKUP($A23,'Country characteristics'!$A:$BL,40+V$2,0)*100,"")</f>
        <v>0</v>
      </c>
      <c r="W23" s="181">
        <f>IFERROR(VLOOKUP($A23,'SS2020'!$A:$W,3+W$2,0)-VLOOKUP($A23,'Country characteristics'!$A:$BL,40+W$2,0)*100,"")</f>
        <v>0</v>
      </c>
      <c r="X23" s="172">
        <f>VLOOKUP(A23,'SS2020'!A:X,24,0)-VLOOKUP(A23,'Country characteristics'!A:AN,40,0)</f>
        <v>-5.8124984741210923</v>
      </c>
      <c r="Y23" s="245" t="str">
        <f>VLOOKUP($A23,'Country characteristics'!$A:$CQ,28,0)</f>
        <v>Latin America &amp; Caribbean</v>
      </c>
      <c r="Z23" s="245" t="str">
        <f>VLOOKUP($A23,'Country characteristics'!$A:$CQ,87,0)</f>
        <v>Latin America and the Caribbean</v>
      </c>
      <c r="AA23" s="245">
        <f>VLOOKUP($A23,'Country characteristics'!$A:$CQ,92,0)</f>
        <v>1</v>
      </c>
      <c r="AB23" s="245">
        <f>VLOOKUP($A23,'Country characteristics'!$A:$CQ,91,0)</f>
        <v>0</v>
      </c>
      <c r="AC23" s="245">
        <f>VLOOKUP($A23,'Country characteristics'!$A:$CQ,88,0)</f>
        <v>0</v>
      </c>
      <c r="AD23" s="245">
        <f>VLOOKUP($A23,'Country characteristics'!$A:$CQ,93,0)</f>
        <v>0</v>
      </c>
      <c r="AE23" s="245">
        <f>VLOOKUP($A23,'Country characteristics'!$A:$CQ,89,0)</f>
        <v>0</v>
      </c>
      <c r="AF23" s="245">
        <f>VLOOKUP($A23,'Country characteristics'!$A:$CQ,90,0)</f>
        <v>1</v>
      </c>
      <c r="AG23" s="245">
        <f>VLOOKUP($A23,'Country characteristics'!$A:$CQ,94,0)</f>
        <v>1</v>
      </c>
      <c r="AH23" s="245">
        <f>VLOOKUP($A23,'Country characteristics'!$A:$CQ,95,0)</f>
        <v>0</v>
      </c>
      <c r="AI23" s="245">
        <f>VLOOKUP($A23,'Country characteristics'!$A:$CR,96,0)</f>
        <v>0</v>
      </c>
    </row>
    <row r="24" spans="1:35" ht="12.75" customHeight="1">
      <c r="A24" s="37" t="s">
        <v>83</v>
      </c>
      <c r="B24" s="182" t="s">
        <v>84</v>
      </c>
      <c r="C24" s="182" t="s">
        <v>85</v>
      </c>
      <c r="D24" s="181">
        <f>IFERROR(VLOOKUP($A24,'SS2020'!$A:$W,3+D$2,0)-VLOOKUP($A24,'Country characteristics'!$A:$BL,40+D$2,0)*100,"")</f>
        <v>-13</v>
      </c>
      <c r="E24" s="181">
        <f>IFERROR(VLOOKUP($A24,'SS2020'!$A:$W,3+E$2,0)-VLOOKUP($A24,'Country characteristics'!$A:$BL,40+E$2,0)*100,"")</f>
        <v>0</v>
      </c>
      <c r="F24" s="181">
        <f>IFERROR(VLOOKUP($A24,'SS2020'!$A:$W,3+F$2,0)-VLOOKUP($A24,'Country characteristics'!$A:$BL,40+F$2,0)*100,"")</f>
        <v>0</v>
      </c>
      <c r="G24" s="181">
        <f>IFERROR(VLOOKUP($A24,'SS2020'!$A:$W,3+G$2,0)-VLOOKUP($A24,'Country characteristics'!$A:$BL,40+G$2,0)*100,"")</f>
        <v>0</v>
      </c>
      <c r="H24" s="181">
        <f>IFERROR(VLOOKUP($A24,'SS2020'!$A:$W,3+H$2,0)-VLOOKUP($A24,'Country characteristics'!$A:$BL,40+H$2,0)*100,"")</f>
        <v>0</v>
      </c>
      <c r="I24" s="181">
        <f>IFERROR(VLOOKUP($A24,'SS2020'!$A:$W,3+I$2,0)-VLOOKUP($A24,'Country characteristics'!$A:$BL,40+I$2,0)*100,"")</f>
        <v>0</v>
      </c>
      <c r="J24" s="181">
        <f>IFERROR(VLOOKUP($A24,'SS2020'!$A:$W,3+J$2,0)-VLOOKUP($A24,'Country characteristics'!$A:$BL,40+J$2,0)*100,"")</f>
        <v>0</v>
      </c>
      <c r="K24" s="181">
        <f>IFERROR(VLOOKUP($A24,'SS2020'!$A:$W,3+K$2,0)-VLOOKUP($A24,'Country characteristics'!$A:$BL,40+K$2,0)*100,"")</f>
        <v>0</v>
      </c>
      <c r="L24" s="181">
        <f>IFERROR(VLOOKUP($A24,'SS2020'!$A:$W,3+L$2,0)-VLOOKUP($A24,'Country characteristics'!$A:$BL,40+L$2,0)*100,"")</f>
        <v>50</v>
      </c>
      <c r="M24" s="181">
        <f>IFERROR(VLOOKUP($A24,'SS2020'!$A:$W,3+M$2,0)-VLOOKUP($A24,'Country characteristics'!$A:$BL,40+M$2,0)*100,"")</f>
        <v>0</v>
      </c>
      <c r="N24" s="181">
        <f>IFERROR(VLOOKUP($A24,'SS2020'!$A:$W,3+N$2,0)-VLOOKUP($A24,'Country characteristics'!$A:$BL,40+N$2,0)*100,"")</f>
        <v>0</v>
      </c>
      <c r="O24" s="181">
        <f>IFERROR(VLOOKUP($A24,'SS2020'!$A:$W,3+O$2,0)-VLOOKUP($A24,'Country characteristics'!$A:$BL,40+O$2,0)*100,"")</f>
        <v>0</v>
      </c>
      <c r="P24" s="181">
        <f>IFERROR(VLOOKUP($A24,'SS2020'!$A:$W,3+P$2,0)-VLOOKUP($A24,'Country characteristics'!$A:$BL,40+P$2,0)*100,"")</f>
        <v>-30</v>
      </c>
      <c r="Q24" s="181">
        <f>IFERROR(VLOOKUP($A24,'SS2020'!$A:$W,3+Q$2,0)-VLOOKUP($A24,'Country characteristics'!$A:$BL,40+Q$2,0)*100,"")</f>
        <v>0</v>
      </c>
      <c r="R24" s="181">
        <f>IFERROR(VLOOKUP($A24,'SS2020'!$A:$W,3+R$2,0)-VLOOKUP($A24,'Country characteristics'!$A:$BL,40+R$2,0)*100,"")</f>
        <v>0</v>
      </c>
      <c r="S24" s="181">
        <f>IFERROR(VLOOKUP($A24,'SS2020'!$A:$W,3+S$2,0)-VLOOKUP($A24,'Country characteristics'!$A:$BL,40+S$2,0)*100,"")</f>
        <v>0</v>
      </c>
      <c r="T24" s="181">
        <f>IFERROR(VLOOKUP($A24,'SS2020'!$A:$W,3+T$2,0)-VLOOKUP($A24,'Country characteristics'!$A:$BL,40+T$2,0)*100,"")</f>
        <v>1</v>
      </c>
      <c r="U24" s="181">
        <f>IFERROR(VLOOKUP($A24,'SS2020'!$A:$W,3+U$2,0)-VLOOKUP($A24,'Country characteristics'!$A:$BL,40+U$2,0)*100,"")</f>
        <v>-29</v>
      </c>
      <c r="V24" s="181">
        <f>IFERROR(VLOOKUP($A24,'SS2020'!$A:$W,3+V$2,0)-VLOOKUP($A24,'Country characteristics'!$A:$BL,40+V$2,0)*100,"")</f>
        <v>0</v>
      </c>
      <c r="W24" s="181">
        <f>IFERROR(VLOOKUP($A24,'SS2020'!$A:$W,3+W$2,0)-VLOOKUP($A24,'Country characteristics'!$A:$BL,40+W$2,0)*100,"")</f>
        <v>16.5</v>
      </c>
      <c r="X24" s="172">
        <f>VLOOKUP(A24,'SS2020'!A:X,24,0)-VLOOKUP(A24,'Country characteristics'!A:AN,40,0)</f>
        <v>-0.2250007629394517</v>
      </c>
      <c r="Y24" s="245" t="str">
        <f>VLOOKUP($A24,'Country characteristics'!$A:$CQ,28,0)</f>
        <v>East Asia &amp; Pacific</v>
      </c>
      <c r="Z24" s="245" t="str">
        <f>VLOOKUP($A24,'Country characteristics'!$A:$CQ,87,0)</f>
        <v>Asia</v>
      </c>
      <c r="AA24" s="245">
        <f>VLOOKUP($A24,'Country characteristics'!$A:$CQ,92,0)</f>
        <v>0</v>
      </c>
      <c r="AB24" s="245">
        <f>VLOOKUP($A24,'Country characteristics'!$A:$CQ,91,0)</f>
        <v>0</v>
      </c>
      <c r="AC24" s="245">
        <f>VLOOKUP($A24,'Country characteristics'!$A:$CQ,88,0)</f>
        <v>0</v>
      </c>
      <c r="AD24" s="245">
        <f>VLOOKUP($A24,'Country characteristics'!$A:$CQ,93,0)</f>
        <v>1</v>
      </c>
      <c r="AE24" s="245">
        <f>VLOOKUP($A24,'Country characteristics'!$A:$CQ,89,0)</f>
        <v>1</v>
      </c>
      <c r="AF24" s="245">
        <f>VLOOKUP($A24,'Country characteristics'!$A:$CQ,90,0)</f>
        <v>0</v>
      </c>
      <c r="AG24" s="245">
        <f>VLOOKUP($A24,'Country characteristics'!$A:$CQ,94,0)</f>
        <v>0</v>
      </c>
      <c r="AH24" s="245">
        <f>VLOOKUP($A24,'Country characteristics'!$A:$CQ,95,0)</f>
        <v>0</v>
      </c>
      <c r="AI24" s="245">
        <f>VLOOKUP($A24,'Country characteristics'!$A:$CR,96,0)</f>
        <v>0</v>
      </c>
    </row>
    <row r="25" spans="1:35" ht="12.75" customHeight="1">
      <c r="A25" s="37" t="s">
        <v>407</v>
      </c>
      <c r="B25" s="182" t="s">
        <v>408</v>
      </c>
      <c r="C25" s="182" t="s">
        <v>409</v>
      </c>
      <c r="D25" s="181">
        <f>IFERROR(VLOOKUP($A25,'SS2020'!$A:$W,3+D$2,0)-VLOOKUP($A25,'Country characteristics'!$A:$BL,40+D$2,0)*100,"")</f>
        <v>-6</v>
      </c>
      <c r="E25" s="181">
        <f>IFERROR(VLOOKUP($A25,'SS2020'!$A:$W,3+E$2,0)-VLOOKUP($A25,'Country characteristics'!$A:$BL,40+E$2,0)*100,"")</f>
        <v>0</v>
      </c>
      <c r="F25" s="181">
        <f>IFERROR(VLOOKUP($A25,'SS2020'!$A:$W,3+F$2,0)-VLOOKUP($A25,'Country characteristics'!$A:$BL,40+F$2,0)*100,"")</f>
        <v>0</v>
      </c>
      <c r="G25" s="181">
        <f>IFERROR(VLOOKUP($A25,'SS2020'!$A:$W,3+G$2,0)-VLOOKUP($A25,'Country characteristics'!$A:$BL,40+G$2,0)*100,"")</f>
        <v>0</v>
      </c>
      <c r="H25" s="181">
        <f>IFERROR(VLOOKUP($A25,'SS2020'!$A:$W,3+H$2,0)-VLOOKUP($A25,'Country characteristics'!$A:$BL,40+H$2,0)*100,"")</f>
        <v>0</v>
      </c>
      <c r="I25" s="181">
        <f>IFERROR(VLOOKUP($A25,'SS2020'!$A:$W,3+I$2,0)-VLOOKUP($A25,'Country characteristics'!$A:$BL,40+I$2,0)*100,"")</f>
        <v>0</v>
      </c>
      <c r="J25" s="181">
        <f>IFERROR(VLOOKUP($A25,'SS2020'!$A:$W,3+J$2,0)-VLOOKUP($A25,'Country characteristics'!$A:$BL,40+J$2,0)*100,"")</f>
        <v>0</v>
      </c>
      <c r="K25" s="181">
        <f>IFERROR(VLOOKUP($A25,'SS2020'!$A:$W,3+K$2,0)-VLOOKUP($A25,'Country characteristics'!$A:$BL,40+K$2,0)*100,"")</f>
        <v>0</v>
      </c>
      <c r="L25" s="181">
        <f>IFERROR(VLOOKUP($A25,'SS2020'!$A:$W,3+L$2,0)-VLOOKUP($A25,'Country characteristics'!$A:$BL,40+L$2,0)*100,"")</f>
        <v>0</v>
      </c>
      <c r="M25" s="181">
        <f>IFERROR(VLOOKUP($A25,'SS2020'!$A:$W,3+M$2,0)-VLOOKUP($A25,'Country characteristics'!$A:$BL,40+M$2,0)*100,"")</f>
        <v>0</v>
      </c>
      <c r="N25" s="181">
        <f>IFERROR(VLOOKUP($A25,'SS2020'!$A:$W,3+N$2,0)-VLOOKUP($A25,'Country characteristics'!$A:$BL,40+N$2,0)*100,"")</f>
        <v>0</v>
      </c>
      <c r="O25" s="181">
        <f>IFERROR(VLOOKUP($A25,'SS2020'!$A:$W,3+O$2,0)-VLOOKUP($A25,'Country characteristics'!$A:$BL,40+O$2,0)*100,"")</f>
        <v>0</v>
      </c>
      <c r="P25" s="181">
        <f>IFERROR(VLOOKUP($A25,'SS2020'!$A:$W,3+P$2,0)-VLOOKUP($A25,'Country characteristics'!$A:$BL,40+P$2,0)*100,"")</f>
        <v>0</v>
      </c>
      <c r="Q25" s="181">
        <f>IFERROR(VLOOKUP($A25,'SS2020'!$A:$W,3+Q$2,0)-VLOOKUP($A25,'Country characteristics'!$A:$BL,40+Q$2,0)*100,"")</f>
        <v>0</v>
      </c>
      <c r="R25" s="181">
        <f>IFERROR(VLOOKUP($A25,'SS2020'!$A:$W,3+R$2,0)-VLOOKUP($A25,'Country characteristics'!$A:$BL,40+R$2,0)*100,"")</f>
        <v>0</v>
      </c>
      <c r="S25" s="181">
        <f>IFERROR(VLOOKUP($A25,'SS2020'!$A:$W,3+S$2,0)-VLOOKUP($A25,'Country characteristics'!$A:$BL,40+S$2,0)*100,"")</f>
        <v>0</v>
      </c>
      <c r="T25" s="181">
        <f>IFERROR(VLOOKUP($A25,'SS2020'!$A:$W,3+T$2,0)-VLOOKUP($A25,'Country characteristics'!$A:$BL,40+T$2,0)*100,"")</f>
        <v>-7</v>
      </c>
      <c r="U25" s="181">
        <f>IFERROR(VLOOKUP($A25,'SS2020'!$A:$W,3+U$2,0)-VLOOKUP($A25,'Country characteristics'!$A:$BL,40+U$2,0)*100,"")</f>
        <v>-69</v>
      </c>
      <c r="V25" s="181">
        <f>IFERROR(VLOOKUP($A25,'SS2020'!$A:$W,3+V$2,0)-VLOOKUP($A25,'Country characteristics'!$A:$BL,40+V$2,0)*100,"")</f>
        <v>0</v>
      </c>
      <c r="W25" s="181">
        <f>IFERROR(VLOOKUP($A25,'SS2020'!$A:$W,3+W$2,0)-VLOOKUP($A25,'Country characteristics'!$A:$BL,40+W$2,0)*100,"")</f>
        <v>-3.4999999999999982</v>
      </c>
      <c r="X25" s="172">
        <f>VLOOKUP(A25,'SS2020'!A:X,24,0)-VLOOKUP(A25,'Country characteristics'!A:AN,40,0)</f>
        <v>-4.2749969482421903</v>
      </c>
      <c r="Y25" s="245" t="str">
        <f>VLOOKUP($A25,'Country characteristics'!$A:$CQ,28,0)</f>
        <v>East Asia &amp; Pacific</v>
      </c>
      <c r="Z25" s="245" t="str">
        <f>VLOOKUP($A25,'Country characteristics'!$A:$CQ,87,0)</f>
        <v>Oceania</v>
      </c>
      <c r="AA25" s="245">
        <f>VLOOKUP($A25,'Country characteristics'!$A:$CQ,92,0)</f>
        <v>0</v>
      </c>
      <c r="AB25" s="245">
        <f>VLOOKUP($A25,'Country characteristics'!$A:$CQ,91,0)</f>
        <v>0</v>
      </c>
      <c r="AC25" s="245">
        <f>VLOOKUP($A25,'Country characteristics'!$A:$CQ,88,0)</f>
        <v>0</v>
      </c>
      <c r="AD25" s="245">
        <f>VLOOKUP($A25,'Country characteristics'!$A:$CQ,93,0)</f>
        <v>0</v>
      </c>
      <c r="AE25" s="245">
        <f>VLOOKUP($A25,'Country characteristics'!$A:$CQ,89,0)</f>
        <v>0</v>
      </c>
      <c r="AF25" s="245">
        <f>VLOOKUP($A25,'Country characteristics'!$A:$CQ,90,0)</f>
        <v>0</v>
      </c>
      <c r="AG25" s="245">
        <f>VLOOKUP($A25,'Country characteristics'!$A:$CQ,94,0)</f>
        <v>0</v>
      </c>
      <c r="AH25" s="245">
        <f>VLOOKUP($A25,'Country characteristics'!$A:$CQ,95,0)</f>
        <v>0</v>
      </c>
      <c r="AI25" s="245">
        <f>VLOOKUP($A25,'Country characteristics'!$A:$CR,96,0)</f>
        <v>1</v>
      </c>
    </row>
    <row r="26" spans="1:35" ht="12.75" customHeight="1">
      <c r="A26" s="37" t="s">
        <v>257</v>
      </c>
      <c r="B26" s="182" t="s">
        <v>258</v>
      </c>
      <c r="C26" s="182" t="s">
        <v>259</v>
      </c>
      <c r="D26" s="181">
        <f>IFERROR(VLOOKUP($A26,'SS2020'!$A:$W,3+D$2,0)-VLOOKUP($A26,'Country characteristics'!$A:$BL,40+D$2,0)*100,"")</f>
        <v>-10</v>
      </c>
      <c r="E26" s="181">
        <f>IFERROR(VLOOKUP($A26,'SS2020'!$A:$W,3+E$2,0)-VLOOKUP($A26,'Country characteristics'!$A:$BL,40+E$2,0)*100,"")</f>
        <v>-12.5</v>
      </c>
      <c r="F26" s="181">
        <f>IFERROR(VLOOKUP($A26,'SS2020'!$A:$W,3+F$2,0)-VLOOKUP($A26,'Country characteristics'!$A:$BL,40+F$2,0)*100,"")</f>
        <v>-50</v>
      </c>
      <c r="G26" s="181">
        <f>IFERROR(VLOOKUP($A26,'SS2020'!$A:$W,3+G$2,0)-VLOOKUP($A26,'Country characteristics'!$A:$BL,40+G$2,0)*100,"")</f>
        <v>0</v>
      </c>
      <c r="H26" s="181">
        <f>IFERROR(VLOOKUP($A26,'SS2020'!$A:$W,3+H$2,0)-VLOOKUP($A26,'Country characteristics'!$A:$BL,40+H$2,0)*100,"")</f>
        <v>0</v>
      </c>
      <c r="I26" s="181">
        <f>IFERROR(VLOOKUP($A26,'SS2020'!$A:$W,3+I$2,0)-VLOOKUP($A26,'Country characteristics'!$A:$BL,40+I$2,0)*100,"")</f>
        <v>0</v>
      </c>
      <c r="J26" s="181">
        <f>IFERROR(VLOOKUP($A26,'SS2020'!$A:$W,3+J$2,0)-VLOOKUP($A26,'Country characteristics'!$A:$BL,40+J$2,0)*100,"")</f>
        <v>0</v>
      </c>
      <c r="K26" s="181">
        <f>IFERROR(VLOOKUP($A26,'SS2020'!$A:$W,3+K$2,0)-VLOOKUP($A26,'Country characteristics'!$A:$BL,40+K$2,0)*100,"")</f>
        <v>0</v>
      </c>
      <c r="L26" s="181">
        <f>IFERROR(VLOOKUP($A26,'SS2020'!$A:$W,3+L$2,0)-VLOOKUP($A26,'Country characteristics'!$A:$BL,40+L$2,0)*100,"")</f>
        <v>0</v>
      </c>
      <c r="M26" s="181">
        <f>IFERROR(VLOOKUP($A26,'SS2020'!$A:$W,3+M$2,0)-VLOOKUP($A26,'Country characteristics'!$A:$BL,40+M$2,0)*100,"")</f>
        <v>0</v>
      </c>
      <c r="N26" s="181">
        <f>IFERROR(VLOOKUP($A26,'SS2020'!$A:$W,3+N$2,0)-VLOOKUP($A26,'Country characteristics'!$A:$BL,40+N$2,0)*100,"")</f>
        <v>0</v>
      </c>
      <c r="O26" s="181">
        <f>IFERROR(VLOOKUP($A26,'SS2020'!$A:$W,3+O$2,0)-VLOOKUP($A26,'Country characteristics'!$A:$BL,40+O$2,0)*100,"")</f>
        <v>0</v>
      </c>
      <c r="P26" s="181">
        <f>IFERROR(VLOOKUP($A26,'SS2020'!$A:$W,3+P$2,0)-VLOOKUP($A26,'Country characteristics'!$A:$BL,40+P$2,0)*100,"")</f>
        <v>0</v>
      </c>
      <c r="Q26" s="181">
        <f>IFERROR(VLOOKUP($A26,'SS2020'!$A:$W,3+Q$2,0)-VLOOKUP($A26,'Country characteristics'!$A:$BL,40+Q$2,0)*100,"")</f>
        <v>0</v>
      </c>
      <c r="R26" s="181">
        <f>IFERROR(VLOOKUP($A26,'SS2020'!$A:$W,3+R$2,0)-VLOOKUP($A26,'Country characteristics'!$A:$BL,40+R$2,0)*100,"")</f>
        <v>0</v>
      </c>
      <c r="S26" s="181">
        <f>IFERROR(VLOOKUP($A26,'SS2020'!$A:$W,3+S$2,0)-VLOOKUP($A26,'Country characteristics'!$A:$BL,40+S$2,0)*100,"")</f>
        <v>0</v>
      </c>
      <c r="T26" s="181">
        <f>IFERROR(VLOOKUP($A26,'SS2020'!$A:$W,3+T$2,0)-VLOOKUP($A26,'Country characteristics'!$A:$BL,40+T$2,0)*100,"")</f>
        <v>-17</v>
      </c>
      <c r="U26" s="181">
        <f>IFERROR(VLOOKUP($A26,'SS2020'!$A:$W,3+U$2,0)-VLOOKUP($A26,'Country characteristics'!$A:$BL,40+U$2,0)*100,"")</f>
        <v>-37</v>
      </c>
      <c r="V26" s="181">
        <f>IFERROR(VLOOKUP($A26,'SS2020'!$A:$W,3+V$2,0)-VLOOKUP($A26,'Country characteristics'!$A:$BL,40+V$2,0)*100,"")</f>
        <v>0</v>
      </c>
      <c r="W26" s="181">
        <f>IFERROR(VLOOKUP($A26,'SS2020'!$A:$W,3+W$2,0)-VLOOKUP($A26,'Country characteristics'!$A:$BL,40+W$2,0)*100,"")</f>
        <v>0</v>
      </c>
      <c r="X26" s="172">
        <f>VLOOKUP(A26,'SS2020'!A:X,24,0)-VLOOKUP(A26,'Country characteristics'!A:AN,40,0)</f>
        <v>-6.3250015258789034</v>
      </c>
      <c r="Y26" s="245" t="str">
        <f>VLOOKUP($A26,'Country characteristics'!$A:$CQ,28,0)</f>
        <v>Latin America &amp; Caribbean</v>
      </c>
      <c r="Z26" s="245" t="str">
        <f>VLOOKUP($A26,'Country characteristics'!$A:$CQ,87,0)</f>
        <v>Latin America and the Caribbean</v>
      </c>
      <c r="AA26" s="245">
        <f>VLOOKUP($A26,'Country characteristics'!$A:$CQ,92,0)</f>
        <v>0</v>
      </c>
      <c r="AB26" s="245">
        <f>VLOOKUP($A26,'Country characteristics'!$A:$CQ,91,0)</f>
        <v>0</v>
      </c>
      <c r="AC26" s="245">
        <f>VLOOKUP($A26,'Country characteristics'!$A:$CQ,88,0)</f>
        <v>0</v>
      </c>
      <c r="AD26" s="245">
        <f>VLOOKUP($A26,'Country characteristics'!$A:$CQ,93,0)</f>
        <v>0</v>
      </c>
      <c r="AE26" s="245">
        <f>VLOOKUP($A26,'Country characteristics'!$A:$CQ,89,0)</f>
        <v>0</v>
      </c>
      <c r="AF26" s="245">
        <f>VLOOKUP($A26,'Country characteristics'!$A:$CQ,90,0)</f>
        <v>1</v>
      </c>
      <c r="AG26" s="245">
        <f>VLOOKUP($A26,'Country characteristics'!$A:$CQ,94,0)</f>
        <v>1</v>
      </c>
      <c r="AH26" s="245">
        <f>VLOOKUP($A26,'Country characteristics'!$A:$CQ,95,0)</f>
        <v>0</v>
      </c>
      <c r="AI26" s="245">
        <f>VLOOKUP($A26,'Country characteristics'!$A:$CR,96,0)</f>
        <v>0</v>
      </c>
    </row>
    <row r="27" spans="1:35" ht="12.75" customHeight="1">
      <c r="A27" s="37" t="s">
        <v>287</v>
      </c>
      <c r="B27" s="182" t="s">
        <v>288</v>
      </c>
      <c r="C27" s="182" t="s">
        <v>289</v>
      </c>
      <c r="D27" s="181">
        <f>IFERROR(VLOOKUP($A27,'SS2020'!$A:$W,3+D$2,0)-VLOOKUP($A27,'Country characteristics'!$A:$BL,40+D$2,0)*100,"")</f>
        <v>-10</v>
      </c>
      <c r="E27" s="181">
        <f>IFERROR(VLOOKUP($A27,'SS2020'!$A:$W,3+E$2,0)-VLOOKUP($A27,'Country characteristics'!$A:$BL,40+E$2,0)*100,"")</f>
        <v>-25</v>
      </c>
      <c r="F27" s="181">
        <f>IFERROR(VLOOKUP($A27,'SS2020'!$A:$W,3+F$2,0)-VLOOKUP($A27,'Country characteristics'!$A:$BL,40+F$2,0)*100,"")</f>
        <v>0</v>
      </c>
      <c r="G27" s="181">
        <f>IFERROR(VLOOKUP($A27,'SS2020'!$A:$W,3+G$2,0)-VLOOKUP($A27,'Country characteristics'!$A:$BL,40+G$2,0)*100,"")</f>
        <v>0</v>
      </c>
      <c r="H27" s="181">
        <f>IFERROR(VLOOKUP($A27,'SS2020'!$A:$W,3+H$2,0)-VLOOKUP($A27,'Country characteristics'!$A:$BL,40+H$2,0)*100,"")</f>
        <v>-10</v>
      </c>
      <c r="I27" s="181">
        <f>IFERROR(VLOOKUP($A27,'SS2020'!$A:$W,3+I$2,0)-VLOOKUP($A27,'Country characteristics'!$A:$BL,40+I$2,0)*100,"")</f>
        <v>0</v>
      </c>
      <c r="J27" s="181">
        <f>IFERROR(VLOOKUP($A27,'SS2020'!$A:$W,3+J$2,0)-VLOOKUP($A27,'Country characteristics'!$A:$BL,40+J$2,0)*100,"")</f>
        <v>0</v>
      </c>
      <c r="K27" s="181">
        <f>IFERROR(VLOOKUP($A27,'SS2020'!$A:$W,3+K$2,0)-VLOOKUP($A27,'Country characteristics'!$A:$BL,40+K$2,0)*100,"")</f>
        <v>-25</v>
      </c>
      <c r="L27" s="181">
        <f>IFERROR(VLOOKUP($A27,'SS2020'!$A:$W,3+L$2,0)-VLOOKUP($A27,'Country characteristics'!$A:$BL,40+L$2,0)*100,"")</f>
        <v>0</v>
      </c>
      <c r="M27" s="181">
        <f>IFERROR(VLOOKUP($A27,'SS2020'!$A:$W,3+M$2,0)-VLOOKUP($A27,'Country characteristics'!$A:$BL,40+M$2,0)*100,"")</f>
        <v>0</v>
      </c>
      <c r="N27" s="181">
        <f>IFERROR(VLOOKUP($A27,'SS2020'!$A:$W,3+N$2,0)-VLOOKUP($A27,'Country characteristics'!$A:$BL,40+N$2,0)*100,"")</f>
        <v>-10</v>
      </c>
      <c r="O27" s="181">
        <f>IFERROR(VLOOKUP($A27,'SS2020'!$A:$W,3+O$2,0)-VLOOKUP($A27,'Country characteristics'!$A:$BL,40+O$2,0)*100,"")</f>
        <v>0</v>
      </c>
      <c r="P27" s="181">
        <f>IFERROR(VLOOKUP($A27,'SS2020'!$A:$W,3+P$2,0)-VLOOKUP($A27,'Country characteristics'!$A:$BL,40+P$2,0)*100,"")</f>
        <v>0</v>
      </c>
      <c r="Q27" s="181">
        <f>IFERROR(VLOOKUP($A27,'SS2020'!$A:$W,3+Q$2,0)-VLOOKUP($A27,'Country characteristics'!$A:$BL,40+Q$2,0)*100,"")</f>
        <v>0</v>
      </c>
      <c r="R27" s="181">
        <f>IFERROR(VLOOKUP($A27,'SS2020'!$A:$W,3+R$2,0)-VLOOKUP($A27,'Country characteristics'!$A:$BL,40+R$2,0)*100,"")</f>
        <v>0</v>
      </c>
      <c r="S27" s="181">
        <f>IFERROR(VLOOKUP($A27,'SS2020'!$A:$W,3+S$2,0)-VLOOKUP($A27,'Country characteristics'!$A:$BL,40+S$2,0)*100,"")</f>
        <v>0</v>
      </c>
      <c r="T27" s="181">
        <f>IFERROR(VLOOKUP($A27,'SS2020'!$A:$W,3+T$2,0)-VLOOKUP($A27,'Country characteristics'!$A:$BL,40+T$2,0)*100,"")</f>
        <v>0</v>
      </c>
      <c r="U27" s="181">
        <f>IFERROR(VLOOKUP($A27,'SS2020'!$A:$W,3+U$2,0)-VLOOKUP($A27,'Country characteristics'!$A:$BL,40+U$2,0)*100,"")</f>
        <v>-4</v>
      </c>
      <c r="V27" s="181">
        <f>IFERROR(VLOOKUP($A27,'SS2020'!$A:$W,3+V$2,0)-VLOOKUP($A27,'Country characteristics'!$A:$BL,40+V$2,0)*100,"")</f>
        <v>0</v>
      </c>
      <c r="W27" s="181">
        <f>IFERROR(VLOOKUP($A27,'SS2020'!$A:$W,3+W$2,0)-VLOOKUP($A27,'Country characteristics'!$A:$BL,40+W$2,0)*100,"")</f>
        <v>0</v>
      </c>
      <c r="X27" s="172">
        <f>VLOOKUP(A27,'SS2020'!A:X,24,0)-VLOOKUP(A27,'Country characteristics'!A:AN,40,0)</f>
        <v>-4.2000015258789034</v>
      </c>
      <c r="Y27" s="245" t="str">
        <f>VLOOKUP($A27,'Country characteristics'!$A:$CQ,28,0)</f>
        <v>Europe &amp; Central Asia</v>
      </c>
      <c r="Z27" s="245" t="str">
        <f>VLOOKUP($A27,'Country characteristics'!$A:$CQ,87,0)</f>
        <v>Europe</v>
      </c>
      <c r="AA27" s="245">
        <f>VLOOKUP($A27,'Country characteristics'!$A:$CQ,92,0)</f>
        <v>0</v>
      </c>
      <c r="AB27" s="245">
        <f>VLOOKUP($A27,'Country characteristics'!$A:$CQ,91,0)</f>
        <v>0</v>
      </c>
      <c r="AC27" s="245">
        <f>VLOOKUP($A27,'Country characteristics'!$A:$CQ,88,0)</f>
        <v>0</v>
      </c>
      <c r="AD27" s="245">
        <f>VLOOKUP($A27,'Country characteristics'!$A:$CQ,93,0)</f>
        <v>0</v>
      </c>
      <c r="AE27" s="245">
        <f>VLOOKUP($A27,'Country characteristics'!$A:$CQ,89,0)</f>
        <v>0</v>
      </c>
      <c r="AF27" s="245">
        <f>VLOOKUP($A27,'Country characteristics'!$A:$CQ,90,0)</f>
        <v>0</v>
      </c>
      <c r="AG27" s="245">
        <f>VLOOKUP($A27,'Country characteristics'!$A:$CQ,94,0)</f>
        <v>0</v>
      </c>
      <c r="AH27" s="245">
        <f>VLOOKUP($A27,'Country characteristics'!$A:$CQ,95,0)</f>
        <v>0</v>
      </c>
      <c r="AI27" s="245">
        <f>VLOOKUP($A27,'Country characteristics'!$A:$CR,96,0)</f>
        <v>0</v>
      </c>
    </row>
    <row r="28" spans="1:35" ht="12.75" customHeight="1">
      <c r="A28" s="37" t="s">
        <v>296</v>
      </c>
      <c r="B28" s="182" t="s">
        <v>297</v>
      </c>
      <c r="C28" s="182" t="s">
        <v>298</v>
      </c>
      <c r="D28" s="181">
        <f>IFERROR(VLOOKUP($A28,'SS2020'!$A:$W,3+D$2,0)-VLOOKUP($A28,'Country characteristics'!$A:$BL,40+D$2,0)*100,"")</f>
        <v>0</v>
      </c>
      <c r="E28" s="181">
        <f>IFERROR(VLOOKUP($A28,'SS2020'!$A:$W,3+E$2,0)-VLOOKUP($A28,'Country characteristics'!$A:$BL,40+E$2,0)*100,"")</f>
        <v>0</v>
      </c>
      <c r="F28" s="181">
        <f>IFERROR(VLOOKUP($A28,'SS2020'!$A:$W,3+F$2,0)-VLOOKUP($A28,'Country characteristics'!$A:$BL,40+F$2,0)*100,"")</f>
        <v>25</v>
      </c>
      <c r="G28" s="181">
        <f>IFERROR(VLOOKUP($A28,'SS2020'!$A:$W,3+G$2,0)-VLOOKUP($A28,'Country characteristics'!$A:$BL,40+G$2,0)*100,"")</f>
        <v>0</v>
      </c>
      <c r="H28" s="181">
        <f>IFERROR(VLOOKUP($A28,'SS2020'!$A:$W,3+H$2,0)-VLOOKUP($A28,'Country characteristics'!$A:$BL,40+H$2,0)*100,"")</f>
        <v>0</v>
      </c>
      <c r="I28" s="181">
        <f>IFERROR(VLOOKUP($A28,'SS2020'!$A:$W,3+I$2,0)-VLOOKUP($A28,'Country characteristics'!$A:$BL,40+I$2,0)*100,"")</f>
        <v>0</v>
      </c>
      <c r="J28" s="181">
        <f>IFERROR(VLOOKUP($A28,'SS2020'!$A:$W,3+J$2,0)-VLOOKUP($A28,'Country characteristics'!$A:$BL,40+J$2,0)*100,"")</f>
        <v>0</v>
      </c>
      <c r="K28" s="181">
        <f>IFERROR(VLOOKUP($A28,'SS2020'!$A:$W,3+K$2,0)-VLOOKUP($A28,'Country characteristics'!$A:$BL,40+K$2,0)*100,"")</f>
        <v>0</v>
      </c>
      <c r="L28" s="181">
        <f>IFERROR(VLOOKUP($A28,'SS2020'!$A:$W,3+L$2,0)-VLOOKUP($A28,'Country characteristics'!$A:$BL,40+L$2,0)*100,"")</f>
        <v>0</v>
      </c>
      <c r="M28" s="181">
        <f>IFERROR(VLOOKUP($A28,'SS2020'!$A:$W,3+M$2,0)-VLOOKUP($A28,'Country characteristics'!$A:$BL,40+M$2,0)*100,"")</f>
        <v>0</v>
      </c>
      <c r="N28" s="181">
        <f>IFERROR(VLOOKUP($A28,'SS2020'!$A:$W,3+N$2,0)-VLOOKUP($A28,'Country characteristics'!$A:$BL,40+N$2,0)*100,"")</f>
        <v>-25</v>
      </c>
      <c r="O28" s="181">
        <f>IFERROR(VLOOKUP($A28,'SS2020'!$A:$W,3+O$2,0)-VLOOKUP($A28,'Country characteristics'!$A:$BL,40+O$2,0)*100,"")</f>
        <v>25</v>
      </c>
      <c r="P28" s="181">
        <f>IFERROR(VLOOKUP($A28,'SS2020'!$A:$W,3+P$2,0)-VLOOKUP($A28,'Country characteristics'!$A:$BL,40+P$2,0)*100,"")</f>
        <v>0</v>
      </c>
      <c r="Q28" s="181">
        <f>IFERROR(VLOOKUP($A28,'SS2020'!$A:$W,3+Q$2,0)-VLOOKUP($A28,'Country characteristics'!$A:$BL,40+Q$2,0)*100,"")</f>
        <v>0</v>
      </c>
      <c r="R28" s="181">
        <f>IFERROR(VLOOKUP($A28,'SS2020'!$A:$W,3+R$2,0)-VLOOKUP($A28,'Country characteristics'!$A:$BL,40+R$2,0)*100,"")</f>
        <v>0</v>
      </c>
      <c r="S28" s="181">
        <f>IFERROR(VLOOKUP($A28,'SS2020'!$A:$W,3+S$2,0)-VLOOKUP($A28,'Country characteristics'!$A:$BL,40+S$2,0)*100,"")</f>
        <v>0</v>
      </c>
      <c r="T28" s="181">
        <f>IFERROR(VLOOKUP($A28,'SS2020'!$A:$W,3+T$2,0)-VLOOKUP($A28,'Country characteristics'!$A:$BL,40+T$2,0)*100,"")</f>
        <v>0</v>
      </c>
      <c r="U28" s="181">
        <f>IFERROR(VLOOKUP($A28,'SS2020'!$A:$W,3+U$2,0)-VLOOKUP($A28,'Country characteristics'!$A:$BL,40+U$2,0)*100,"")</f>
        <v>-24</v>
      </c>
      <c r="V28" s="181">
        <f>IFERROR(VLOOKUP($A28,'SS2020'!$A:$W,3+V$2,0)-VLOOKUP($A28,'Country characteristics'!$A:$BL,40+V$2,0)*100,"")</f>
        <v>0</v>
      </c>
      <c r="W28" s="181">
        <f>IFERROR(VLOOKUP($A28,'SS2020'!$A:$W,3+W$2,0)-VLOOKUP($A28,'Country characteristics'!$A:$BL,40+W$2,0)*100,"")</f>
        <v>0</v>
      </c>
      <c r="X28" s="172">
        <f>VLOOKUP(A28,'SS2020'!A:X,24,0)-VLOOKUP(A28,'Country characteristics'!A:AN,40,0)</f>
        <v>4.9996948242181816E-2</v>
      </c>
      <c r="Y28" s="245" t="str">
        <f>VLOOKUP($A28,'Country characteristics'!$A:$CQ,28,0)</f>
        <v>Latin America &amp; Caribbean</v>
      </c>
      <c r="Z28" s="245" t="str">
        <f>VLOOKUP($A28,'Country characteristics'!$A:$CQ,87,0)</f>
        <v>Latin America and the Caribbean</v>
      </c>
      <c r="AA28" s="245">
        <f>VLOOKUP($A28,'Country characteristics'!$A:$CQ,92,0)</f>
        <v>0</v>
      </c>
      <c r="AB28" s="245">
        <f>VLOOKUP($A28,'Country characteristics'!$A:$CQ,91,0)</f>
        <v>0</v>
      </c>
      <c r="AC28" s="245">
        <f>VLOOKUP($A28,'Country characteristics'!$A:$CQ,88,0)</f>
        <v>0</v>
      </c>
      <c r="AD28" s="245">
        <f>VLOOKUP($A28,'Country characteristics'!$A:$CQ,93,0)</f>
        <v>0</v>
      </c>
      <c r="AE28" s="245">
        <f>VLOOKUP($A28,'Country characteristics'!$A:$CQ,89,0)</f>
        <v>0</v>
      </c>
      <c r="AF28" s="245">
        <f>VLOOKUP($A28,'Country characteristics'!$A:$CQ,90,0)</f>
        <v>0</v>
      </c>
      <c r="AG28" s="245">
        <f>VLOOKUP($A28,'Country characteristics'!$A:$CQ,94,0)</f>
        <v>0</v>
      </c>
      <c r="AH28" s="245">
        <f>VLOOKUP($A28,'Country characteristics'!$A:$CQ,95,0)</f>
        <v>1</v>
      </c>
      <c r="AI28" s="245">
        <f>VLOOKUP($A28,'Country characteristics'!$A:$CR,96,0)</f>
        <v>0</v>
      </c>
    </row>
    <row r="29" spans="1:35" ht="12.75" customHeight="1">
      <c r="A29" s="37" t="s">
        <v>89</v>
      </c>
      <c r="B29" s="182" t="s">
        <v>90</v>
      </c>
      <c r="C29" s="182" t="s">
        <v>91</v>
      </c>
      <c r="D29" s="181">
        <f>IFERROR(VLOOKUP($A29,'SS2020'!$A:$W,3+D$2,0)-VLOOKUP($A29,'Country characteristics'!$A:$BL,40+D$2,0)*100,"")</f>
        <v>0</v>
      </c>
      <c r="E29" s="181">
        <f>IFERROR(VLOOKUP($A29,'SS2020'!$A:$W,3+E$2,0)-VLOOKUP($A29,'Country characteristics'!$A:$BL,40+E$2,0)*100,"")</f>
        <v>12.5</v>
      </c>
      <c r="F29" s="181">
        <f>IFERROR(VLOOKUP($A29,'SS2020'!$A:$W,3+F$2,0)-VLOOKUP($A29,'Country characteristics'!$A:$BL,40+F$2,0)*100,"")</f>
        <v>-10</v>
      </c>
      <c r="G29" s="181">
        <f>IFERROR(VLOOKUP($A29,'SS2020'!$A:$W,3+G$2,0)-VLOOKUP($A29,'Country characteristics'!$A:$BL,40+G$2,0)*100,"")</f>
        <v>0</v>
      </c>
      <c r="H29" s="181">
        <f>IFERROR(VLOOKUP($A29,'SS2020'!$A:$W,3+H$2,0)-VLOOKUP($A29,'Country characteristics'!$A:$BL,40+H$2,0)*100,"")</f>
        <v>-5</v>
      </c>
      <c r="I29" s="181">
        <f>IFERROR(VLOOKUP($A29,'SS2020'!$A:$W,3+I$2,0)-VLOOKUP($A29,'Country characteristics'!$A:$BL,40+I$2,0)*100,"")</f>
        <v>-10</v>
      </c>
      <c r="J29" s="181">
        <f>IFERROR(VLOOKUP($A29,'SS2020'!$A:$W,3+J$2,0)-VLOOKUP($A29,'Country characteristics'!$A:$BL,40+J$2,0)*100,"")</f>
        <v>0</v>
      </c>
      <c r="K29" s="181">
        <f>IFERROR(VLOOKUP($A29,'SS2020'!$A:$W,3+K$2,0)-VLOOKUP($A29,'Country characteristics'!$A:$BL,40+K$2,0)*100,"")</f>
        <v>-25</v>
      </c>
      <c r="L29" s="181">
        <f>IFERROR(VLOOKUP($A29,'SS2020'!$A:$W,3+L$2,0)-VLOOKUP($A29,'Country characteristics'!$A:$BL,40+L$2,0)*100,"")</f>
        <v>0</v>
      </c>
      <c r="M29" s="181">
        <f>IFERROR(VLOOKUP($A29,'SS2020'!$A:$W,3+M$2,0)-VLOOKUP($A29,'Country characteristics'!$A:$BL,40+M$2,0)*100,"")</f>
        <v>0</v>
      </c>
      <c r="N29" s="181">
        <f>IFERROR(VLOOKUP($A29,'SS2020'!$A:$W,3+N$2,0)-VLOOKUP($A29,'Country characteristics'!$A:$BL,40+N$2,0)*100,"")</f>
        <v>-10</v>
      </c>
      <c r="O29" s="181">
        <f>IFERROR(VLOOKUP($A29,'SS2020'!$A:$W,3+O$2,0)-VLOOKUP($A29,'Country characteristics'!$A:$BL,40+O$2,0)*100,"")</f>
        <v>0</v>
      </c>
      <c r="P29" s="181">
        <f>IFERROR(VLOOKUP($A29,'SS2020'!$A:$W,3+P$2,0)-VLOOKUP($A29,'Country characteristics'!$A:$BL,40+P$2,0)*100,"")</f>
        <v>0</v>
      </c>
      <c r="Q29" s="181">
        <f>IFERROR(VLOOKUP($A29,'SS2020'!$A:$W,3+Q$2,0)-VLOOKUP($A29,'Country characteristics'!$A:$BL,40+Q$2,0)*100,"")</f>
        <v>50</v>
      </c>
      <c r="R29" s="181">
        <f>IFERROR(VLOOKUP($A29,'SS2020'!$A:$W,3+R$2,0)-VLOOKUP($A29,'Country characteristics'!$A:$BL,40+R$2,0)*100,"")</f>
        <v>0</v>
      </c>
      <c r="S29" s="181">
        <f>IFERROR(VLOOKUP($A29,'SS2020'!$A:$W,3+S$2,0)-VLOOKUP($A29,'Country characteristics'!$A:$BL,40+S$2,0)*100,"")</f>
        <v>0</v>
      </c>
      <c r="T29" s="181">
        <f>IFERROR(VLOOKUP($A29,'SS2020'!$A:$W,3+T$2,0)-VLOOKUP($A29,'Country characteristics'!$A:$BL,40+T$2,0)*100,"")</f>
        <v>0</v>
      </c>
      <c r="U29" s="181">
        <f>IFERROR(VLOOKUP($A29,'SS2020'!$A:$W,3+U$2,0)-VLOOKUP($A29,'Country characteristics'!$A:$BL,40+U$2,0)*100,"")</f>
        <v>-6</v>
      </c>
      <c r="V29" s="181">
        <f>IFERROR(VLOOKUP($A29,'SS2020'!$A:$W,3+V$2,0)-VLOOKUP($A29,'Country characteristics'!$A:$BL,40+V$2,0)*100,"")</f>
        <v>0</v>
      </c>
      <c r="W29" s="181">
        <f>IFERROR(VLOOKUP($A29,'SS2020'!$A:$W,3+W$2,0)-VLOOKUP($A29,'Country characteristics'!$A:$BL,40+W$2,0)*100,"")</f>
        <v>0</v>
      </c>
      <c r="X29" s="172">
        <f>VLOOKUP(A29,'SS2020'!A:X,24,0)-VLOOKUP(A29,'Country characteristics'!A:AN,40,0)</f>
        <v>-0.17499999999999716</v>
      </c>
      <c r="Y29" s="245" t="str">
        <f>VLOOKUP($A29,'Country characteristics'!$A:$CQ,28,0)</f>
        <v>Europe &amp; Central Asia</v>
      </c>
      <c r="Z29" s="245" t="str">
        <f>VLOOKUP($A29,'Country characteristics'!$A:$CQ,87,0)</f>
        <v>Asia</v>
      </c>
      <c r="AA29" s="245">
        <f>VLOOKUP($A29,'Country characteristics'!$A:$CQ,92,0)</f>
        <v>0</v>
      </c>
      <c r="AB29" s="245">
        <f>VLOOKUP($A29,'Country characteristics'!$A:$CQ,91,0)</f>
        <v>1</v>
      </c>
      <c r="AC29" s="245">
        <f>VLOOKUP($A29,'Country characteristics'!$A:$CQ,88,0)</f>
        <v>0</v>
      </c>
      <c r="AD29" s="245">
        <f>VLOOKUP($A29,'Country characteristics'!$A:$CQ,93,0)</f>
        <v>0</v>
      </c>
      <c r="AE29" s="245">
        <f>VLOOKUP($A29,'Country characteristics'!$A:$CQ,89,0)</f>
        <v>0</v>
      </c>
      <c r="AF29" s="245">
        <f>VLOOKUP($A29,'Country characteristics'!$A:$CQ,90,0)</f>
        <v>0</v>
      </c>
      <c r="AG29" s="245">
        <f>VLOOKUP($A29,'Country characteristics'!$A:$CQ,94,0)</f>
        <v>0</v>
      </c>
      <c r="AH29" s="245">
        <f>VLOOKUP($A29,'Country characteristics'!$A:$CQ,95,0)</f>
        <v>0</v>
      </c>
      <c r="AI29" s="245">
        <f>VLOOKUP($A29,'Country characteristics'!$A:$CR,96,0)</f>
        <v>0</v>
      </c>
    </row>
    <row r="30" spans="1:35" ht="12.75" customHeight="1">
      <c r="A30" s="37" t="s">
        <v>209</v>
      </c>
      <c r="B30" s="182" t="s">
        <v>210</v>
      </c>
      <c r="C30" s="182" t="s">
        <v>211</v>
      </c>
      <c r="D30" s="181">
        <f>IFERROR(VLOOKUP($A30,'SS2020'!$A:$W,3+D$2,0)-VLOOKUP($A30,'Country characteristics'!$A:$BL,40+D$2,0)*100,"")</f>
        <v>14</v>
      </c>
      <c r="E30" s="181">
        <f>IFERROR(VLOOKUP($A30,'SS2020'!$A:$W,3+E$2,0)-VLOOKUP($A30,'Country characteristics'!$A:$BL,40+E$2,0)*100,"")</f>
        <v>0</v>
      </c>
      <c r="F30" s="181">
        <f>IFERROR(VLOOKUP($A30,'SS2020'!$A:$W,3+F$2,0)-VLOOKUP($A30,'Country characteristics'!$A:$BL,40+F$2,0)*100,"")</f>
        <v>25</v>
      </c>
      <c r="G30" s="181">
        <f>IFERROR(VLOOKUP($A30,'SS2020'!$A:$W,3+G$2,0)-VLOOKUP($A30,'Country characteristics'!$A:$BL,40+G$2,0)*100,"")</f>
        <v>0</v>
      </c>
      <c r="H30" s="181">
        <f>IFERROR(VLOOKUP($A30,'SS2020'!$A:$W,3+H$2,0)-VLOOKUP($A30,'Country characteristics'!$A:$BL,40+H$2,0)*100,"")</f>
        <v>0</v>
      </c>
      <c r="I30" s="181">
        <f>IFERROR(VLOOKUP($A30,'SS2020'!$A:$W,3+I$2,0)-VLOOKUP($A30,'Country characteristics'!$A:$BL,40+I$2,0)*100,"")</f>
        <v>0</v>
      </c>
      <c r="J30" s="181">
        <f>IFERROR(VLOOKUP($A30,'SS2020'!$A:$W,3+J$2,0)-VLOOKUP($A30,'Country characteristics'!$A:$BL,40+J$2,0)*100,"")</f>
        <v>0</v>
      </c>
      <c r="K30" s="181">
        <f>IFERROR(VLOOKUP($A30,'SS2020'!$A:$W,3+K$2,0)-VLOOKUP($A30,'Country characteristics'!$A:$BL,40+K$2,0)*100,"")</f>
        <v>0</v>
      </c>
      <c r="L30" s="181">
        <f>IFERROR(VLOOKUP($A30,'SS2020'!$A:$W,3+L$2,0)-VLOOKUP($A30,'Country characteristics'!$A:$BL,40+L$2,0)*100,"")</f>
        <v>0</v>
      </c>
      <c r="M30" s="181">
        <f>IFERROR(VLOOKUP($A30,'SS2020'!$A:$W,3+M$2,0)-VLOOKUP($A30,'Country characteristics'!$A:$BL,40+M$2,0)*100,"")</f>
        <v>0</v>
      </c>
      <c r="N30" s="181">
        <f>IFERROR(VLOOKUP($A30,'SS2020'!$A:$W,3+N$2,0)-VLOOKUP($A30,'Country characteristics'!$A:$BL,40+N$2,0)*100,"")</f>
        <v>-10</v>
      </c>
      <c r="O30" s="181">
        <f>IFERROR(VLOOKUP($A30,'SS2020'!$A:$W,3+O$2,0)-VLOOKUP($A30,'Country characteristics'!$A:$BL,40+O$2,0)*100,"")</f>
        <v>0</v>
      </c>
      <c r="P30" s="181">
        <f>IFERROR(VLOOKUP($A30,'SS2020'!$A:$W,3+P$2,0)-VLOOKUP($A30,'Country characteristics'!$A:$BL,40+P$2,0)*100,"")</f>
        <v>0</v>
      </c>
      <c r="Q30" s="181">
        <f>IFERROR(VLOOKUP($A30,'SS2020'!$A:$W,3+Q$2,0)-VLOOKUP($A30,'Country characteristics'!$A:$BL,40+Q$2,0)*100,"")</f>
        <v>0</v>
      </c>
      <c r="R30" s="181">
        <f>IFERROR(VLOOKUP($A30,'SS2020'!$A:$W,3+R$2,0)-VLOOKUP($A30,'Country characteristics'!$A:$BL,40+R$2,0)*100,"")</f>
        <v>25</v>
      </c>
      <c r="S30" s="181">
        <f>IFERROR(VLOOKUP($A30,'SS2020'!$A:$W,3+S$2,0)-VLOOKUP($A30,'Country characteristics'!$A:$BL,40+S$2,0)*100,"")</f>
        <v>0</v>
      </c>
      <c r="T30" s="181">
        <f>IFERROR(VLOOKUP($A30,'SS2020'!$A:$W,3+T$2,0)-VLOOKUP($A30,'Country characteristics'!$A:$BL,40+T$2,0)*100,"")</f>
        <v>-7</v>
      </c>
      <c r="U30" s="181">
        <f>IFERROR(VLOOKUP($A30,'SS2020'!$A:$W,3+U$2,0)-VLOOKUP($A30,'Country characteristics'!$A:$BL,40+U$2,0)*100,"")</f>
        <v>-1</v>
      </c>
      <c r="V30" s="181">
        <f>IFERROR(VLOOKUP($A30,'SS2020'!$A:$W,3+V$2,0)-VLOOKUP($A30,'Country characteristics'!$A:$BL,40+V$2,0)*100,"")</f>
        <v>0</v>
      </c>
      <c r="W30" s="181">
        <f>IFERROR(VLOOKUP($A30,'SS2020'!$A:$W,3+W$2,0)-VLOOKUP($A30,'Country characteristics'!$A:$BL,40+W$2,0)*100,"")</f>
        <v>3.4999999999999982</v>
      </c>
      <c r="X30" s="172">
        <f>VLOOKUP(A30,'SS2020'!A:X,24,0)-VLOOKUP(A30,'Country characteristics'!A:AN,40,0)</f>
        <v>2.4750007629394517</v>
      </c>
      <c r="Y30" s="245" t="str">
        <f>VLOOKUP($A30,'Country characteristics'!$A:$CQ,28,0)</f>
        <v>Europe &amp; Central Asia</v>
      </c>
      <c r="Z30" s="245" t="str">
        <f>VLOOKUP($A30,'Country characteristics'!$A:$CQ,87,0)</f>
        <v>Europe</v>
      </c>
      <c r="AA30" s="245">
        <f>VLOOKUP($A30,'Country characteristics'!$A:$CQ,92,0)</f>
        <v>1</v>
      </c>
      <c r="AB30" s="245">
        <f>VLOOKUP($A30,'Country characteristics'!$A:$CQ,91,0)</f>
        <v>1</v>
      </c>
      <c r="AC30" s="245">
        <f>VLOOKUP($A30,'Country characteristics'!$A:$CQ,88,0)</f>
        <v>0</v>
      </c>
      <c r="AD30" s="245">
        <f>VLOOKUP($A30,'Country characteristics'!$A:$CQ,93,0)</f>
        <v>0</v>
      </c>
      <c r="AE30" s="245">
        <f>VLOOKUP($A30,'Country characteristics'!$A:$CQ,89,0)</f>
        <v>0</v>
      </c>
      <c r="AF30" s="245">
        <f>VLOOKUP($A30,'Country characteristics'!$A:$CQ,90,0)</f>
        <v>0</v>
      </c>
      <c r="AG30" s="245">
        <f>VLOOKUP($A30,'Country characteristics'!$A:$CQ,94,0)</f>
        <v>0</v>
      </c>
      <c r="AH30" s="245">
        <f>VLOOKUP($A30,'Country characteristics'!$A:$CQ,95,0)</f>
        <v>0</v>
      </c>
      <c r="AI30" s="245">
        <f>VLOOKUP($A30,'Country characteristics'!$A:$CR,96,0)</f>
        <v>0</v>
      </c>
    </row>
    <row r="31" spans="1:35" ht="12.75" customHeight="1">
      <c r="A31" s="37" t="s">
        <v>299</v>
      </c>
      <c r="B31" s="182" t="s">
        <v>300</v>
      </c>
      <c r="C31" s="182" t="s">
        <v>301</v>
      </c>
      <c r="D31" s="181">
        <f>IFERROR(VLOOKUP($A31,'SS2020'!$A:$W,3+D$2,0)-VLOOKUP($A31,'Country characteristics'!$A:$BL,40+D$2,0)*100,"")</f>
        <v>-6</v>
      </c>
      <c r="E31" s="181">
        <f>IFERROR(VLOOKUP($A31,'SS2020'!$A:$W,3+E$2,0)-VLOOKUP($A31,'Country characteristics'!$A:$BL,40+E$2,0)*100,"")</f>
        <v>0</v>
      </c>
      <c r="F31" s="181">
        <f>IFERROR(VLOOKUP($A31,'SS2020'!$A:$W,3+F$2,0)-VLOOKUP($A31,'Country characteristics'!$A:$BL,40+F$2,0)*100,"")</f>
        <v>-50</v>
      </c>
      <c r="G31" s="181">
        <f>IFERROR(VLOOKUP($A31,'SS2020'!$A:$W,3+G$2,0)-VLOOKUP($A31,'Country characteristics'!$A:$BL,40+G$2,0)*100,"")</f>
        <v>0</v>
      </c>
      <c r="H31" s="181">
        <f>IFERROR(VLOOKUP($A31,'SS2020'!$A:$W,3+H$2,0)-VLOOKUP($A31,'Country characteristics'!$A:$BL,40+H$2,0)*100,"")</f>
        <v>-30</v>
      </c>
      <c r="I31" s="181">
        <f>IFERROR(VLOOKUP($A31,'SS2020'!$A:$W,3+I$2,0)-VLOOKUP($A31,'Country characteristics'!$A:$BL,40+I$2,0)*100,"")</f>
        <v>-50</v>
      </c>
      <c r="J31" s="181">
        <f>IFERROR(VLOOKUP($A31,'SS2020'!$A:$W,3+J$2,0)-VLOOKUP($A31,'Country characteristics'!$A:$BL,40+J$2,0)*100,"")</f>
        <v>0</v>
      </c>
      <c r="K31" s="181">
        <f>IFERROR(VLOOKUP($A31,'SS2020'!$A:$W,3+K$2,0)-VLOOKUP($A31,'Country characteristics'!$A:$BL,40+K$2,0)*100,"")</f>
        <v>0</v>
      </c>
      <c r="L31" s="181">
        <f>IFERROR(VLOOKUP($A31,'SS2020'!$A:$W,3+L$2,0)-VLOOKUP($A31,'Country characteristics'!$A:$BL,40+L$2,0)*100,"")</f>
        <v>62.5</v>
      </c>
      <c r="M31" s="181">
        <f>IFERROR(VLOOKUP($A31,'SS2020'!$A:$W,3+M$2,0)-VLOOKUP($A31,'Country characteristics'!$A:$BL,40+M$2,0)*100,"")</f>
        <v>0</v>
      </c>
      <c r="N31" s="181">
        <f>IFERROR(VLOOKUP($A31,'SS2020'!$A:$W,3+N$2,0)-VLOOKUP($A31,'Country characteristics'!$A:$BL,40+N$2,0)*100,"")</f>
        <v>-10</v>
      </c>
      <c r="O31" s="181">
        <f>IFERROR(VLOOKUP($A31,'SS2020'!$A:$W,3+O$2,0)-VLOOKUP($A31,'Country characteristics'!$A:$BL,40+O$2,0)*100,"")</f>
        <v>0</v>
      </c>
      <c r="P31" s="181">
        <f>IFERROR(VLOOKUP($A31,'SS2020'!$A:$W,3+P$2,0)-VLOOKUP($A31,'Country characteristics'!$A:$BL,40+P$2,0)*100,"")</f>
        <v>0</v>
      </c>
      <c r="Q31" s="181">
        <f>IFERROR(VLOOKUP($A31,'SS2020'!$A:$W,3+Q$2,0)-VLOOKUP($A31,'Country characteristics'!$A:$BL,40+Q$2,0)*100,"")</f>
        <v>-50</v>
      </c>
      <c r="R31" s="181">
        <f>IFERROR(VLOOKUP($A31,'SS2020'!$A:$W,3+R$2,0)-VLOOKUP($A31,'Country characteristics'!$A:$BL,40+R$2,0)*100,"")</f>
        <v>0</v>
      </c>
      <c r="S31" s="181">
        <f>IFERROR(VLOOKUP($A31,'SS2020'!$A:$W,3+S$2,0)-VLOOKUP($A31,'Country characteristics'!$A:$BL,40+S$2,0)*100,"")</f>
        <v>0</v>
      </c>
      <c r="T31" s="181">
        <f>IFERROR(VLOOKUP($A31,'SS2020'!$A:$W,3+T$2,0)-VLOOKUP($A31,'Country characteristics'!$A:$BL,40+T$2,0)*100,"")</f>
        <v>-10</v>
      </c>
      <c r="U31" s="181">
        <f>IFERROR(VLOOKUP($A31,'SS2020'!$A:$W,3+U$2,0)-VLOOKUP($A31,'Country characteristics'!$A:$BL,40+U$2,0)*100,"")</f>
        <v>0</v>
      </c>
      <c r="V31" s="181">
        <f>IFERROR(VLOOKUP($A31,'SS2020'!$A:$W,3+V$2,0)-VLOOKUP($A31,'Country characteristics'!$A:$BL,40+V$2,0)*100,"")</f>
        <v>0</v>
      </c>
      <c r="W31" s="181">
        <f>IFERROR(VLOOKUP($A31,'SS2020'!$A:$W,3+W$2,0)-VLOOKUP($A31,'Country characteristics'!$A:$BL,40+W$2,0)*100,"")</f>
        <v>0</v>
      </c>
      <c r="X31" s="172">
        <f>VLOOKUP(A31,'SS2020'!A:X,24,0)-VLOOKUP(A31,'Country characteristics'!A:AN,40,0)</f>
        <v>-7.1749999999999972</v>
      </c>
      <c r="Y31" s="245" t="str">
        <f>VLOOKUP($A31,'Country characteristics'!$A:$CQ,28,0)</f>
        <v>Europe &amp; Central Asia</v>
      </c>
      <c r="Z31" s="245" t="str">
        <f>VLOOKUP($A31,'Country characteristics'!$A:$CQ,87,0)</f>
        <v>Europe</v>
      </c>
      <c r="AA31" s="245">
        <f>VLOOKUP($A31,'Country characteristics'!$A:$CQ,92,0)</f>
        <v>1</v>
      </c>
      <c r="AB31" s="245">
        <f>VLOOKUP($A31,'Country characteristics'!$A:$CQ,91,0)</f>
        <v>1</v>
      </c>
      <c r="AC31" s="245">
        <f>VLOOKUP($A31,'Country characteristics'!$A:$CQ,88,0)</f>
        <v>0</v>
      </c>
      <c r="AD31" s="245">
        <f>VLOOKUP($A31,'Country characteristics'!$A:$CQ,93,0)</f>
        <v>0</v>
      </c>
      <c r="AE31" s="245">
        <f>VLOOKUP($A31,'Country characteristics'!$A:$CQ,89,0)</f>
        <v>0</v>
      </c>
      <c r="AF31" s="245">
        <f>VLOOKUP($A31,'Country characteristics'!$A:$CQ,90,0)</f>
        <v>0</v>
      </c>
      <c r="AG31" s="245">
        <f>VLOOKUP($A31,'Country characteristics'!$A:$CQ,94,0)</f>
        <v>0</v>
      </c>
      <c r="AH31" s="245">
        <f>VLOOKUP($A31,'Country characteristics'!$A:$CQ,95,0)</f>
        <v>0</v>
      </c>
      <c r="AI31" s="245">
        <f>VLOOKUP($A31,'Country characteristics'!$A:$CR,96,0)</f>
        <v>0</v>
      </c>
    </row>
    <row r="32" spans="1:35" ht="12.75" customHeight="1">
      <c r="A32" s="37" t="s">
        <v>362</v>
      </c>
      <c r="B32" s="182" t="s">
        <v>363</v>
      </c>
      <c r="C32" s="182" t="s">
        <v>364</v>
      </c>
      <c r="D32" s="181">
        <f>IFERROR(VLOOKUP($A32,'SS2020'!$A:$W,3+D$2,0)-VLOOKUP($A32,'Country characteristics'!$A:$BL,40+D$2,0)*100,"")</f>
        <v>0</v>
      </c>
      <c r="E32" s="181">
        <f>IFERROR(VLOOKUP($A32,'SS2020'!$A:$W,3+E$2,0)-VLOOKUP($A32,'Country characteristics'!$A:$BL,40+E$2,0)*100,"")</f>
        <v>0</v>
      </c>
      <c r="F32" s="181">
        <f>IFERROR(VLOOKUP($A32,'SS2020'!$A:$W,3+F$2,0)-VLOOKUP($A32,'Country characteristics'!$A:$BL,40+F$2,0)*100,"")</f>
        <v>0</v>
      </c>
      <c r="G32" s="181">
        <f>IFERROR(VLOOKUP($A32,'SS2020'!$A:$W,3+G$2,0)-VLOOKUP($A32,'Country characteristics'!$A:$BL,40+G$2,0)*100,"")</f>
        <v>0</v>
      </c>
      <c r="H32" s="181">
        <f>IFERROR(VLOOKUP($A32,'SS2020'!$A:$W,3+H$2,0)-VLOOKUP($A32,'Country characteristics'!$A:$BL,40+H$2,0)*100,"")</f>
        <v>0</v>
      </c>
      <c r="I32" s="181">
        <f>IFERROR(VLOOKUP($A32,'SS2020'!$A:$W,3+I$2,0)-VLOOKUP($A32,'Country characteristics'!$A:$BL,40+I$2,0)*100,"")</f>
        <v>0</v>
      </c>
      <c r="J32" s="181">
        <f>IFERROR(VLOOKUP($A32,'SS2020'!$A:$W,3+J$2,0)-VLOOKUP($A32,'Country characteristics'!$A:$BL,40+J$2,0)*100,"")</f>
        <v>0</v>
      </c>
      <c r="K32" s="181">
        <f>IFERROR(VLOOKUP($A32,'SS2020'!$A:$W,3+K$2,0)-VLOOKUP($A32,'Country characteristics'!$A:$BL,40+K$2,0)*100,"")</f>
        <v>0</v>
      </c>
      <c r="L32" s="181">
        <f>IFERROR(VLOOKUP($A32,'SS2020'!$A:$W,3+L$2,0)-VLOOKUP($A32,'Country characteristics'!$A:$BL,40+L$2,0)*100,"")</f>
        <v>0</v>
      </c>
      <c r="M32" s="181">
        <f>IFERROR(VLOOKUP($A32,'SS2020'!$A:$W,3+M$2,0)-VLOOKUP($A32,'Country characteristics'!$A:$BL,40+M$2,0)*100,"")</f>
        <v>0</v>
      </c>
      <c r="N32" s="181">
        <f>IFERROR(VLOOKUP($A32,'SS2020'!$A:$W,3+N$2,0)-VLOOKUP($A32,'Country characteristics'!$A:$BL,40+N$2,0)*100,"")</f>
        <v>0</v>
      </c>
      <c r="O32" s="181">
        <f>IFERROR(VLOOKUP($A32,'SS2020'!$A:$W,3+O$2,0)-VLOOKUP($A32,'Country characteristics'!$A:$BL,40+O$2,0)*100,"")</f>
        <v>25</v>
      </c>
      <c r="P32" s="181">
        <f>IFERROR(VLOOKUP($A32,'SS2020'!$A:$W,3+P$2,0)-VLOOKUP($A32,'Country characteristics'!$A:$BL,40+P$2,0)*100,"")</f>
        <v>10</v>
      </c>
      <c r="Q32" s="181">
        <f>IFERROR(VLOOKUP($A32,'SS2020'!$A:$W,3+Q$2,0)-VLOOKUP($A32,'Country characteristics'!$A:$BL,40+Q$2,0)*100,"")</f>
        <v>25</v>
      </c>
      <c r="R32" s="181">
        <f>IFERROR(VLOOKUP($A32,'SS2020'!$A:$W,3+R$2,0)-VLOOKUP($A32,'Country characteristics'!$A:$BL,40+R$2,0)*100,"")</f>
        <v>0</v>
      </c>
      <c r="S32" s="181">
        <f>IFERROR(VLOOKUP($A32,'SS2020'!$A:$W,3+S$2,0)-VLOOKUP($A32,'Country characteristics'!$A:$BL,40+S$2,0)*100,"")</f>
        <v>-10</v>
      </c>
      <c r="T32" s="181">
        <f>IFERROR(VLOOKUP($A32,'SS2020'!$A:$W,3+T$2,0)-VLOOKUP($A32,'Country characteristics'!$A:$BL,40+T$2,0)*100,"")</f>
        <v>0</v>
      </c>
      <c r="U32" s="181">
        <f>IFERROR(VLOOKUP($A32,'SS2020'!$A:$W,3+U$2,0)-VLOOKUP($A32,'Country characteristics'!$A:$BL,40+U$2,0)*100,"")</f>
        <v>-33</v>
      </c>
      <c r="V32" s="181">
        <f>IFERROR(VLOOKUP($A32,'SS2020'!$A:$W,3+V$2,0)-VLOOKUP($A32,'Country characteristics'!$A:$BL,40+V$2,0)*100,"")</f>
        <v>-78</v>
      </c>
      <c r="W32" s="181">
        <f>IFERROR(VLOOKUP($A32,'SS2020'!$A:$W,3+W$2,0)-VLOOKUP($A32,'Country characteristics'!$A:$BL,40+W$2,0)*100,"")</f>
        <v>-12.5</v>
      </c>
      <c r="X32" s="172">
        <f>VLOOKUP(A32,'SS2020'!A:X,24,0)-VLOOKUP(A32,'Country characteristics'!A:AN,40,0)</f>
        <v>-3.6749969482421818</v>
      </c>
      <c r="Y32" s="245" t="str">
        <f>VLOOKUP($A32,'Country characteristics'!$A:$CQ,28,0)</f>
        <v>Latin America &amp; Caribbean</v>
      </c>
      <c r="Z32" s="245" t="str">
        <f>VLOOKUP($A32,'Country characteristics'!$A:$CQ,87,0)</f>
        <v>Latin America and the Caribbean</v>
      </c>
      <c r="AA32" s="245">
        <f>VLOOKUP($A32,'Country characteristics'!$A:$CQ,92,0)</f>
        <v>0</v>
      </c>
      <c r="AB32" s="245">
        <f>VLOOKUP($A32,'Country characteristics'!$A:$CQ,91,0)</f>
        <v>0</v>
      </c>
      <c r="AC32" s="245">
        <f>VLOOKUP($A32,'Country characteristics'!$A:$CQ,88,0)</f>
        <v>0</v>
      </c>
      <c r="AD32" s="245">
        <f>VLOOKUP($A32,'Country characteristics'!$A:$CQ,93,0)</f>
        <v>0</v>
      </c>
      <c r="AE32" s="245">
        <f>VLOOKUP($A32,'Country characteristics'!$A:$CQ,89,0)</f>
        <v>0</v>
      </c>
      <c r="AF32" s="245">
        <f>VLOOKUP($A32,'Country characteristics'!$A:$CQ,90,0)</f>
        <v>0</v>
      </c>
      <c r="AG32" s="245">
        <f>VLOOKUP($A32,'Country characteristics'!$A:$CQ,94,0)</f>
        <v>0</v>
      </c>
      <c r="AH32" s="245">
        <f>VLOOKUP($A32,'Country characteristics'!$A:$CQ,95,0)</f>
        <v>1</v>
      </c>
      <c r="AI32" s="245">
        <f>VLOOKUP($A32,'Country characteristics'!$A:$CR,96,0)</f>
        <v>1</v>
      </c>
    </row>
    <row r="33" spans="1:35" ht="12.75" customHeight="1">
      <c r="A33" s="37" t="s">
        <v>329</v>
      </c>
      <c r="B33" s="182" t="s">
        <v>330</v>
      </c>
      <c r="C33" s="182" t="s">
        <v>331</v>
      </c>
      <c r="D33" s="181">
        <f>IFERROR(VLOOKUP($A33,'SS2020'!$A:$W,3+D$2,0)-VLOOKUP($A33,'Country characteristics'!$A:$BL,40+D$2,0)*100,"")</f>
        <v>-22.000000000000007</v>
      </c>
      <c r="E33" s="181">
        <f>IFERROR(VLOOKUP($A33,'SS2020'!$A:$W,3+E$2,0)-VLOOKUP($A33,'Country characteristics'!$A:$BL,40+E$2,0)*100,"")</f>
        <v>-25</v>
      </c>
      <c r="F33" s="181">
        <f>IFERROR(VLOOKUP($A33,'SS2020'!$A:$W,3+F$2,0)-VLOOKUP($A33,'Country characteristics'!$A:$BL,40+F$2,0)*100,"")</f>
        <v>-60</v>
      </c>
      <c r="G33" s="181">
        <f>IFERROR(VLOOKUP($A33,'SS2020'!$A:$W,3+G$2,0)-VLOOKUP($A33,'Country characteristics'!$A:$BL,40+G$2,0)*100,"")</f>
        <v>0</v>
      </c>
      <c r="H33" s="181">
        <f>IFERROR(VLOOKUP($A33,'SS2020'!$A:$W,3+H$2,0)-VLOOKUP($A33,'Country characteristics'!$A:$BL,40+H$2,0)*100,"")</f>
        <v>0</v>
      </c>
      <c r="I33" s="181">
        <f>IFERROR(VLOOKUP($A33,'SS2020'!$A:$W,3+I$2,0)-VLOOKUP($A33,'Country characteristics'!$A:$BL,40+I$2,0)*100,"")</f>
        <v>0</v>
      </c>
      <c r="J33" s="181">
        <f>IFERROR(VLOOKUP($A33,'SS2020'!$A:$W,3+J$2,0)-VLOOKUP($A33,'Country characteristics'!$A:$BL,40+J$2,0)*100,"")</f>
        <v>0</v>
      </c>
      <c r="K33" s="181">
        <f>IFERROR(VLOOKUP($A33,'SS2020'!$A:$W,3+K$2,0)-VLOOKUP($A33,'Country characteristics'!$A:$BL,40+K$2,0)*100,"")</f>
        <v>0</v>
      </c>
      <c r="L33" s="181">
        <f>IFERROR(VLOOKUP($A33,'SS2020'!$A:$W,3+L$2,0)-VLOOKUP($A33,'Country characteristics'!$A:$BL,40+L$2,0)*100,"")</f>
        <v>-25</v>
      </c>
      <c r="M33" s="181">
        <f>IFERROR(VLOOKUP($A33,'SS2020'!$A:$W,3+M$2,0)-VLOOKUP($A33,'Country characteristics'!$A:$BL,40+M$2,0)*100,"")</f>
        <v>0</v>
      </c>
      <c r="N33" s="181">
        <f>IFERROR(VLOOKUP($A33,'SS2020'!$A:$W,3+N$2,0)-VLOOKUP($A33,'Country characteristics'!$A:$BL,40+N$2,0)*100,"")</f>
        <v>0</v>
      </c>
      <c r="O33" s="181">
        <f>IFERROR(VLOOKUP($A33,'SS2020'!$A:$W,3+O$2,0)-VLOOKUP($A33,'Country characteristics'!$A:$BL,40+O$2,0)*100,"")</f>
        <v>0</v>
      </c>
      <c r="P33" s="181">
        <f>IFERROR(VLOOKUP($A33,'SS2020'!$A:$W,3+P$2,0)-VLOOKUP($A33,'Country characteristics'!$A:$BL,40+P$2,0)*100,"")</f>
        <v>0</v>
      </c>
      <c r="Q33" s="181">
        <f>IFERROR(VLOOKUP($A33,'SS2020'!$A:$W,3+Q$2,0)-VLOOKUP($A33,'Country characteristics'!$A:$BL,40+Q$2,0)*100,"")</f>
        <v>25</v>
      </c>
      <c r="R33" s="181">
        <f>IFERROR(VLOOKUP($A33,'SS2020'!$A:$W,3+R$2,0)-VLOOKUP($A33,'Country characteristics'!$A:$BL,40+R$2,0)*100,"")</f>
        <v>0</v>
      </c>
      <c r="S33" s="181">
        <f>IFERROR(VLOOKUP($A33,'SS2020'!$A:$W,3+S$2,0)-VLOOKUP($A33,'Country characteristics'!$A:$BL,40+S$2,0)*100,"")</f>
        <v>0</v>
      </c>
      <c r="T33" s="181">
        <f>IFERROR(VLOOKUP($A33,'SS2020'!$A:$W,3+T$2,0)-VLOOKUP($A33,'Country characteristics'!$A:$BL,40+T$2,0)*100,"")</f>
        <v>-35</v>
      </c>
      <c r="U33" s="181">
        <f>IFERROR(VLOOKUP($A33,'SS2020'!$A:$W,3+U$2,0)-VLOOKUP($A33,'Country characteristics'!$A:$BL,40+U$2,0)*100,"")</f>
        <v>0</v>
      </c>
      <c r="V33" s="181">
        <f>IFERROR(VLOOKUP($A33,'SS2020'!$A:$W,3+V$2,0)-VLOOKUP($A33,'Country characteristics'!$A:$BL,40+V$2,0)*100,"")</f>
        <v>-97</v>
      </c>
      <c r="W33" s="181">
        <f>IFERROR(VLOOKUP($A33,'SS2020'!$A:$W,3+W$2,0)-VLOOKUP($A33,'Country characteristics'!$A:$BL,40+W$2,0)*100,"")</f>
        <v>-18.5</v>
      </c>
      <c r="X33" s="172">
        <f>VLOOKUP(A33,'SS2020'!A:X,24,0)-VLOOKUP(A33,'Country characteristics'!A:AN,40,0)</f>
        <v>-12.874998474121092</v>
      </c>
      <c r="Y33" s="245" t="str">
        <f>VLOOKUP($A33,'Country characteristics'!$A:$CQ,28,0)</f>
        <v>Latin America &amp; Caribbean</v>
      </c>
      <c r="Z33" s="245" t="str">
        <f>VLOOKUP($A33,'Country characteristics'!$A:$CQ,87,0)</f>
        <v>Latin America and the Caribbean</v>
      </c>
      <c r="AA33" s="245">
        <f>VLOOKUP($A33,'Country characteristics'!$A:$CQ,92,0)</f>
        <v>0</v>
      </c>
      <c r="AB33" s="245">
        <f>VLOOKUP($A33,'Country characteristics'!$A:$CQ,91,0)</f>
        <v>0</v>
      </c>
      <c r="AC33" s="245">
        <f>VLOOKUP($A33,'Country characteristics'!$A:$CQ,88,0)</f>
        <v>0</v>
      </c>
      <c r="AD33" s="245">
        <f>VLOOKUP($A33,'Country characteristics'!$A:$CQ,93,0)</f>
        <v>0</v>
      </c>
      <c r="AE33" s="245">
        <f>VLOOKUP($A33,'Country characteristics'!$A:$CQ,89,0)</f>
        <v>0</v>
      </c>
      <c r="AF33" s="245">
        <f>VLOOKUP($A33,'Country characteristics'!$A:$CQ,90,0)</f>
        <v>1</v>
      </c>
      <c r="AG33" s="245">
        <f>VLOOKUP($A33,'Country characteristics'!$A:$CQ,94,0)</f>
        <v>1</v>
      </c>
      <c r="AH33" s="245">
        <f>VLOOKUP($A33,'Country characteristics'!$A:$CQ,95,0)</f>
        <v>1</v>
      </c>
      <c r="AI33" s="245">
        <f>VLOOKUP($A33,'Country characteristics'!$A:$CR,96,0)</f>
        <v>0</v>
      </c>
    </row>
    <row r="34" spans="1:35" ht="12.75" customHeight="1">
      <c r="A34" s="37" t="s">
        <v>371</v>
      </c>
      <c r="B34" s="182" t="s">
        <v>372</v>
      </c>
      <c r="C34" s="182" t="s">
        <v>373</v>
      </c>
      <c r="D34" s="181">
        <f>IFERROR(VLOOKUP($A34,'SS2020'!$A:$W,3+D$2,0)-VLOOKUP($A34,'Country characteristics'!$A:$BL,40+D$2,0)*100,"")</f>
        <v>0</v>
      </c>
      <c r="E34" s="181">
        <f>IFERROR(VLOOKUP($A34,'SS2020'!$A:$W,3+E$2,0)-VLOOKUP($A34,'Country characteristics'!$A:$BL,40+E$2,0)*100,"")</f>
        <v>0</v>
      </c>
      <c r="F34" s="181">
        <f>IFERROR(VLOOKUP($A34,'SS2020'!$A:$W,3+F$2,0)-VLOOKUP($A34,'Country characteristics'!$A:$BL,40+F$2,0)*100,"")</f>
        <v>-50</v>
      </c>
      <c r="G34" s="181">
        <f>IFERROR(VLOOKUP($A34,'SS2020'!$A:$W,3+G$2,0)-VLOOKUP($A34,'Country characteristics'!$A:$BL,40+G$2,0)*100,"")</f>
        <v>0</v>
      </c>
      <c r="H34" s="181">
        <f>IFERROR(VLOOKUP($A34,'SS2020'!$A:$W,3+H$2,0)-VLOOKUP($A34,'Country characteristics'!$A:$BL,40+H$2,0)*100,"")</f>
        <v>-35</v>
      </c>
      <c r="I34" s="181">
        <f>IFERROR(VLOOKUP($A34,'SS2020'!$A:$W,3+I$2,0)-VLOOKUP($A34,'Country characteristics'!$A:$BL,40+I$2,0)*100,"")</f>
        <v>-80</v>
      </c>
      <c r="J34" s="181">
        <f>IFERROR(VLOOKUP($A34,'SS2020'!$A:$W,3+J$2,0)-VLOOKUP($A34,'Country characteristics'!$A:$BL,40+J$2,0)*100,"")</f>
        <v>0</v>
      </c>
      <c r="K34" s="181">
        <f>IFERROR(VLOOKUP($A34,'SS2020'!$A:$W,3+K$2,0)-VLOOKUP($A34,'Country characteristics'!$A:$BL,40+K$2,0)*100,"")</f>
        <v>0</v>
      </c>
      <c r="L34" s="181">
        <f>IFERROR(VLOOKUP($A34,'SS2020'!$A:$W,3+L$2,0)-VLOOKUP($A34,'Country characteristics'!$A:$BL,40+L$2,0)*100,"")</f>
        <v>-12.5</v>
      </c>
      <c r="M34" s="181">
        <f>IFERROR(VLOOKUP($A34,'SS2020'!$A:$W,3+M$2,0)-VLOOKUP($A34,'Country characteristics'!$A:$BL,40+M$2,0)*100,"")</f>
        <v>0</v>
      </c>
      <c r="N34" s="181">
        <f>IFERROR(VLOOKUP($A34,'SS2020'!$A:$W,3+N$2,0)-VLOOKUP($A34,'Country characteristics'!$A:$BL,40+N$2,0)*100,"")</f>
        <v>-22.5</v>
      </c>
      <c r="O34" s="181">
        <f>IFERROR(VLOOKUP($A34,'SS2020'!$A:$W,3+O$2,0)-VLOOKUP($A34,'Country characteristics'!$A:$BL,40+O$2,0)*100,"")</f>
        <v>0</v>
      </c>
      <c r="P34" s="181">
        <f>IFERROR(VLOOKUP($A34,'SS2020'!$A:$W,3+P$2,0)-VLOOKUP($A34,'Country characteristics'!$A:$BL,40+P$2,0)*100,"")</f>
        <v>20</v>
      </c>
      <c r="Q34" s="181">
        <f>IFERROR(VLOOKUP($A34,'SS2020'!$A:$W,3+Q$2,0)-VLOOKUP($A34,'Country characteristics'!$A:$BL,40+Q$2,0)*100,"")</f>
        <v>25</v>
      </c>
      <c r="R34" s="181">
        <f>IFERROR(VLOOKUP($A34,'SS2020'!$A:$W,3+R$2,0)-VLOOKUP($A34,'Country characteristics'!$A:$BL,40+R$2,0)*100,"")</f>
        <v>0</v>
      </c>
      <c r="S34" s="181">
        <f>IFERROR(VLOOKUP($A34,'SS2020'!$A:$W,3+S$2,0)-VLOOKUP($A34,'Country characteristics'!$A:$BL,40+S$2,0)*100,"")</f>
        <v>0</v>
      </c>
      <c r="T34" s="181">
        <f>IFERROR(VLOOKUP($A34,'SS2020'!$A:$W,3+T$2,0)-VLOOKUP($A34,'Country characteristics'!$A:$BL,40+T$2,0)*100,"")</f>
        <v>0</v>
      </c>
      <c r="U34" s="181">
        <f>IFERROR(VLOOKUP($A34,'SS2020'!$A:$W,3+U$2,0)-VLOOKUP($A34,'Country characteristics'!$A:$BL,40+U$2,0)*100,"")</f>
        <v>-1</v>
      </c>
      <c r="V34" s="181">
        <f>IFERROR(VLOOKUP($A34,'SS2020'!$A:$W,3+V$2,0)-VLOOKUP($A34,'Country characteristics'!$A:$BL,40+V$2,0)*100,"")</f>
        <v>0</v>
      </c>
      <c r="W34" s="181">
        <f>IFERROR(VLOOKUP($A34,'SS2020'!$A:$W,3+W$2,0)-VLOOKUP($A34,'Country characteristics'!$A:$BL,40+W$2,0)*100,"")</f>
        <v>0</v>
      </c>
      <c r="X34" s="172">
        <f>VLOOKUP(A34,'SS2020'!A:X,24,0)-VLOOKUP(A34,'Country characteristics'!A:AN,40,0)</f>
        <v>-7.7999984741210966</v>
      </c>
      <c r="Y34" s="245" t="str">
        <f>VLOOKUP($A34,'Country characteristics'!$A:$CQ,28,0)</f>
        <v>Europe &amp; Central Asia</v>
      </c>
      <c r="Z34" s="245" t="str">
        <f>VLOOKUP($A34,'Country characteristics'!$A:$CQ,87,0)</f>
        <v>Europe</v>
      </c>
      <c r="AA34" s="245">
        <f>VLOOKUP($A34,'Country characteristics'!$A:$CQ,92,0)</f>
        <v>1</v>
      </c>
      <c r="AB34" s="245">
        <f>VLOOKUP($A34,'Country characteristics'!$A:$CQ,91,0)</f>
        <v>1</v>
      </c>
      <c r="AC34" s="245">
        <f>VLOOKUP($A34,'Country characteristics'!$A:$CQ,88,0)</f>
        <v>0</v>
      </c>
      <c r="AD34" s="245">
        <f>VLOOKUP($A34,'Country characteristics'!$A:$CQ,93,0)</f>
        <v>0</v>
      </c>
      <c r="AE34" s="245">
        <f>VLOOKUP($A34,'Country characteristics'!$A:$CQ,89,0)</f>
        <v>0</v>
      </c>
      <c r="AF34" s="245">
        <f>VLOOKUP($A34,'Country characteristics'!$A:$CQ,90,0)</f>
        <v>0</v>
      </c>
      <c r="AG34" s="245">
        <f>VLOOKUP($A34,'Country characteristics'!$A:$CQ,94,0)</f>
        <v>0</v>
      </c>
      <c r="AH34" s="245">
        <f>VLOOKUP($A34,'Country characteristics'!$A:$CQ,95,0)</f>
        <v>0</v>
      </c>
      <c r="AI34" s="245">
        <f>VLOOKUP($A34,'Country characteristics'!$A:$CR,96,0)</f>
        <v>0</v>
      </c>
    </row>
    <row r="35" spans="1:35" ht="12.75" customHeight="1">
      <c r="A35" s="37" t="s">
        <v>269</v>
      </c>
      <c r="B35" s="182" t="s">
        <v>270</v>
      </c>
      <c r="C35" s="182" t="s">
        <v>271</v>
      </c>
      <c r="D35" s="181">
        <f>IFERROR(VLOOKUP($A35,'SS2020'!$A:$W,3+D$2,0)-VLOOKUP($A35,'Country characteristics'!$A:$BL,40+D$2,0)*100,"")</f>
        <v>-6</v>
      </c>
      <c r="E35" s="181">
        <f>IFERROR(VLOOKUP($A35,'SS2020'!$A:$W,3+E$2,0)-VLOOKUP($A35,'Country characteristics'!$A:$BL,40+E$2,0)*100,"")</f>
        <v>0</v>
      </c>
      <c r="F35" s="181">
        <f>IFERROR(VLOOKUP($A35,'SS2020'!$A:$W,3+F$2,0)-VLOOKUP($A35,'Country characteristics'!$A:$BL,40+F$2,0)*100,"")</f>
        <v>0</v>
      </c>
      <c r="G35" s="181">
        <f>IFERROR(VLOOKUP($A35,'SS2020'!$A:$W,3+G$2,0)-VLOOKUP($A35,'Country characteristics'!$A:$BL,40+G$2,0)*100,"")</f>
        <v>0</v>
      </c>
      <c r="H35" s="181">
        <f>IFERROR(VLOOKUP($A35,'SS2020'!$A:$W,3+H$2,0)-VLOOKUP($A35,'Country characteristics'!$A:$BL,40+H$2,0)*100,"")</f>
        <v>-5</v>
      </c>
      <c r="I35" s="181">
        <f>IFERROR(VLOOKUP($A35,'SS2020'!$A:$W,3+I$2,0)-VLOOKUP($A35,'Country characteristics'!$A:$BL,40+I$2,0)*100,"")</f>
        <v>0</v>
      </c>
      <c r="J35" s="181">
        <f>IFERROR(VLOOKUP($A35,'SS2020'!$A:$W,3+J$2,0)-VLOOKUP($A35,'Country characteristics'!$A:$BL,40+J$2,0)*100,"")</f>
        <v>0</v>
      </c>
      <c r="K35" s="181">
        <f>IFERROR(VLOOKUP($A35,'SS2020'!$A:$W,3+K$2,0)-VLOOKUP($A35,'Country characteristics'!$A:$BL,40+K$2,0)*100,"")</f>
        <v>0</v>
      </c>
      <c r="L35" s="181">
        <f>IFERROR(VLOOKUP($A35,'SS2020'!$A:$W,3+L$2,0)-VLOOKUP($A35,'Country characteristics'!$A:$BL,40+L$2,0)*100,"")</f>
        <v>12.5</v>
      </c>
      <c r="M35" s="181">
        <f>IFERROR(VLOOKUP($A35,'SS2020'!$A:$W,3+M$2,0)-VLOOKUP($A35,'Country characteristics'!$A:$BL,40+M$2,0)*100,"")</f>
        <v>0</v>
      </c>
      <c r="N35" s="181">
        <f>IFERROR(VLOOKUP($A35,'SS2020'!$A:$W,3+N$2,0)-VLOOKUP($A35,'Country characteristics'!$A:$BL,40+N$2,0)*100,"")</f>
        <v>-10</v>
      </c>
      <c r="O35" s="181">
        <f>IFERROR(VLOOKUP($A35,'SS2020'!$A:$W,3+O$2,0)-VLOOKUP($A35,'Country characteristics'!$A:$BL,40+O$2,0)*100,"")</f>
        <v>0</v>
      </c>
      <c r="P35" s="181">
        <f>IFERROR(VLOOKUP($A35,'SS2020'!$A:$W,3+P$2,0)-VLOOKUP($A35,'Country characteristics'!$A:$BL,40+P$2,0)*100,"")</f>
        <v>10</v>
      </c>
      <c r="Q35" s="181">
        <f>IFERROR(VLOOKUP($A35,'SS2020'!$A:$W,3+Q$2,0)-VLOOKUP($A35,'Country characteristics'!$A:$BL,40+Q$2,0)*100,"")</f>
        <v>0</v>
      </c>
      <c r="R35" s="181">
        <f>IFERROR(VLOOKUP($A35,'SS2020'!$A:$W,3+R$2,0)-VLOOKUP($A35,'Country characteristics'!$A:$BL,40+R$2,0)*100,"")</f>
        <v>0</v>
      </c>
      <c r="S35" s="181">
        <f>IFERROR(VLOOKUP($A35,'SS2020'!$A:$W,3+S$2,0)-VLOOKUP($A35,'Country characteristics'!$A:$BL,40+S$2,0)*100,"")</f>
        <v>0</v>
      </c>
      <c r="T35" s="181">
        <f>IFERROR(VLOOKUP($A35,'SS2020'!$A:$W,3+T$2,0)-VLOOKUP($A35,'Country characteristics'!$A:$BL,40+T$2,0)*100,"")</f>
        <v>-12</v>
      </c>
      <c r="U35" s="181">
        <f>IFERROR(VLOOKUP($A35,'SS2020'!$A:$W,3+U$2,0)-VLOOKUP($A35,'Country characteristics'!$A:$BL,40+U$2,0)*100,"")</f>
        <v>-1</v>
      </c>
      <c r="V35" s="181">
        <f>IFERROR(VLOOKUP($A35,'SS2020'!$A:$W,3+V$2,0)-VLOOKUP($A35,'Country characteristics'!$A:$BL,40+V$2,0)*100,"")</f>
        <v>0</v>
      </c>
      <c r="W35" s="181">
        <f>IFERROR(VLOOKUP($A35,'SS2020'!$A:$W,3+W$2,0)-VLOOKUP($A35,'Country characteristics'!$A:$BL,40+W$2,0)*100,"")</f>
        <v>0</v>
      </c>
      <c r="X35" s="172">
        <f>VLOOKUP(A35,'SS2020'!A:X,24,0)-VLOOKUP(A35,'Country characteristics'!A:AN,40,0)</f>
        <v>-0.57500076293945313</v>
      </c>
      <c r="Y35" s="245" t="str">
        <f>VLOOKUP($A35,'Country characteristics'!$A:$CQ,28,0)</f>
        <v>Europe &amp; Central Asia</v>
      </c>
      <c r="Z35" s="245" t="str">
        <f>VLOOKUP($A35,'Country characteristics'!$A:$CQ,87,0)</f>
        <v>Europe</v>
      </c>
      <c r="AA35" s="245">
        <f>VLOOKUP($A35,'Country characteristics'!$A:$CQ,92,0)</f>
        <v>1</v>
      </c>
      <c r="AB35" s="245">
        <f>VLOOKUP($A35,'Country characteristics'!$A:$CQ,91,0)</f>
        <v>1</v>
      </c>
      <c r="AC35" s="245">
        <f>VLOOKUP($A35,'Country characteristics'!$A:$CQ,88,0)</f>
        <v>0</v>
      </c>
      <c r="AD35" s="245">
        <f>VLOOKUP($A35,'Country characteristics'!$A:$CQ,93,0)</f>
        <v>0</v>
      </c>
      <c r="AE35" s="245">
        <f>VLOOKUP($A35,'Country characteristics'!$A:$CQ,89,0)</f>
        <v>0</v>
      </c>
      <c r="AF35" s="245">
        <f>VLOOKUP($A35,'Country characteristics'!$A:$CQ,90,0)</f>
        <v>0</v>
      </c>
      <c r="AG35" s="245">
        <f>VLOOKUP($A35,'Country characteristics'!$A:$CQ,94,0)</f>
        <v>0</v>
      </c>
      <c r="AH35" s="245">
        <f>VLOOKUP($A35,'Country characteristics'!$A:$CQ,95,0)</f>
        <v>0</v>
      </c>
      <c r="AI35" s="245">
        <f>VLOOKUP($A35,'Country characteristics'!$A:$CR,96,0)</f>
        <v>0</v>
      </c>
    </row>
    <row r="36" spans="1:35" ht="12.75" customHeight="1">
      <c r="A36" s="37" t="s">
        <v>107</v>
      </c>
      <c r="B36" s="182" t="s">
        <v>108</v>
      </c>
      <c r="C36" s="182" t="s">
        <v>109</v>
      </c>
      <c r="D36" s="181">
        <f>IFERROR(VLOOKUP($A36,'SS2020'!$A:$W,3+D$2,0)-VLOOKUP($A36,'Country characteristics'!$A:$BL,40+D$2,0)*100,"")</f>
        <v>0</v>
      </c>
      <c r="E36" s="181">
        <f>IFERROR(VLOOKUP($A36,'SS2020'!$A:$W,3+E$2,0)-VLOOKUP($A36,'Country characteristics'!$A:$BL,40+E$2,0)*100,"")</f>
        <v>-12.5</v>
      </c>
      <c r="F36" s="181">
        <f>IFERROR(VLOOKUP($A36,'SS2020'!$A:$W,3+F$2,0)-VLOOKUP($A36,'Country characteristics'!$A:$BL,40+F$2,0)*100,"")</f>
        <v>-25</v>
      </c>
      <c r="G36" s="181">
        <f>IFERROR(VLOOKUP($A36,'SS2020'!$A:$W,3+G$2,0)-VLOOKUP($A36,'Country characteristics'!$A:$BL,40+G$2,0)*100,"")</f>
        <v>0</v>
      </c>
      <c r="H36" s="181">
        <f>IFERROR(VLOOKUP($A36,'SS2020'!$A:$W,3+H$2,0)-VLOOKUP($A36,'Country characteristics'!$A:$BL,40+H$2,0)*100,"")</f>
        <v>0</v>
      </c>
      <c r="I36" s="181">
        <f>IFERROR(VLOOKUP($A36,'SS2020'!$A:$W,3+I$2,0)-VLOOKUP($A36,'Country characteristics'!$A:$BL,40+I$2,0)*100,"")</f>
        <v>0</v>
      </c>
      <c r="J36" s="181">
        <f>IFERROR(VLOOKUP($A36,'SS2020'!$A:$W,3+J$2,0)-VLOOKUP($A36,'Country characteristics'!$A:$BL,40+J$2,0)*100,"")</f>
        <v>0</v>
      </c>
      <c r="K36" s="181">
        <f>IFERROR(VLOOKUP($A36,'SS2020'!$A:$W,3+K$2,0)-VLOOKUP($A36,'Country characteristics'!$A:$BL,40+K$2,0)*100,"")</f>
        <v>0</v>
      </c>
      <c r="L36" s="181">
        <f>IFERROR(VLOOKUP($A36,'SS2020'!$A:$W,3+L$2,0)-VLOOKUP($A36,'Country characteristics'!$A:$BL,40+L$2,0)*100,"")</f>
        <v>12.5</v>
      </c>
      <c r="M36" s="181">
        <f>IFERROR(VLOOKUP($A36,'SS2020'!$A:$W,3+M$2,0)-VLOOKUP($A36,'Country characteristics'!$A:$BL,40+M$2,0)*100,"")</f>
        <v>0</v>
      </c>
      <c r="N36" s="181">
        <f>IFERROR(VLOOKUP($A36,'SS2020'!$A:$W,3+N$2,0)-VLOOKUP($A36,'Country characteristics'!$A:$BL,40+N$2,0)*100,"")</f>
        <v>-10</v>
      </c>
      <c r="O36" s="181">
        <f>IFERROR(VLOOKUP($A36,'SS2020'!$A:$W,3+O$2,0)-VLOOKUP($A36,'Country characteristics'!$A:$BL,40+O$2,0)*100,"")</f>
        <v>0</v>
      </c>
      <c r="P36" s="181">
        <f>IFERROR(VLOOKUP($A36,'SS2020'!$A:$W,3+P$2,0)-VLOOKUP($A36,'Country characteristics'!$A:$BL,40+P$2,0)*100,"")</f>
        <v>0</v>
      </c>
      <c r="Q36" s="181">
        <f>IFERROR(VLOOKUP($A36,'SS2020'!$A:$W,3+Q$2,0)-VLOOKUP($A36,'Country characteristics'!$A:$BL,40+Q$2,0)*100,"")</f>
        <v>0</v>
      </c>
      <c r="R36" s="181">
        <f>IFERROR(VLOOKUP($A36,'SS2020'!$A:$W,3+R$2,0)-VLOOKUP($A36,'Country characteristics'!$A:$BL,40+R$2,0)*100,"")</f>
        <v>0</v>
      </c>
      <c r="S36" s="181">
        <f>IFERROR(VLOOKUP($A36,'SS2020'!$A:$W,3+S$2,0)-VLOOKUP($A36,'Country characteristics'!$A:$BL,40+S$2,0)*100,"")</f>
        <v>0</v>
      </c>
      <c r="T36" s="181">
        <f>IFERROR(VLOOKUP($A36,'SS2020'!$A:$W,3+T$2,0)-VLOOKUP($A36,'Country characteristics'!$A:$BL,40+T$2,0)*100,"")</f>
        <v>0</v>
      </c>
      <c r="U36" s="181">
        <f>IFERROR(VLOOKUP($A36,'SS2020'!$A:$W,3+U$2,0)-VLOOKUP($A36,'Country characteristics'!$A:$BL,40+U$2,0)*100,"")</f>
        <v>0</v>
      </c>
      <c r="V36" s="181">
        <f>IFERROR(VLOOKUP($A36,'SS2020'!$A:$W,3+V$2,0)-VLOOKUP($A36,'Country characteristics'!$A:$BL,40+V$2,0)*100,"")</f>
        <v>0</v>
      </c>
      <c r="W36" s="181">
        <f>IFERROR(VLOOKUP($A36,'SS2020'!$A:$W,3+W$2,0)-VLOOKUP($A36,'Country characteristics'!$A:$BL,40+W$2,0)*100,"")</f>
        <v>0</v>
      </c>
      <c r="X36" s="172">
        <f>VLOOKUP(A36,'SS2020'!A:X,24,0)-VLOOKUP(A36,'Country characteristics'!A:AN,40,0)</f>
        <v>-1.7500015258789077</v>
      </c>
      <c r="Y36" s="245" t="str">
        <f>VLOOKUP($A36,'Country characteristics'!$A:$CQ,28,0)</f>
        <v>Europe &amp; Central Asia</v>
      </c>
      <c r="Z36" s="245" t="str">
        <f>VLOOKUP($A36,'Country characteristics'!$A:$CQ,87,0)</f>
        <v>Europe</v>
      </c>
      <c r="AA36" s="245">
        <f>VLOOKUP($A36,'Country characteristics'!$A:$CQ,92,0)</f>
        <v>1</v>
      </c>
      <c r="AB36" s="245">
        <f>VLOOKUP($A36,'Country characteristics'!$A:$CQ,91,0)</f>
        <v>1</v>
      </c>
      <c r="AC36" s="245">
        <f>VLOOKUP($A36,'Country characteristics'!$A:$CQ,88,0)</f>
        <v>1</v>
      </c>
      <c r="AD36" s="245">
        <f>VLOOKUP($A36,'Country characteristics'!$A:$CQ,93,0)</f>
        <v>1</v>
      </c>
      <c r="AE36" s="245">
        <f>VLOOKUP($A36,'Country characteristics'!$A:$CQ,89,0)</f>
        <v>0</v>
      </c>
      <c r="AF36" s="245">
        <f>VLOOKUP($A36,'Country characteristics'!$A:$CQ,90,0)</f>
        <v>0</v>
      </c>
      <c r="AG36" s="245">
        <f>VLOOKUP($A36,'Country characteristics'!$A:$CQ,94,0)</f>
        <v>0</v>
      </c>
      <c r="AH36" s="245">
        <f>VLOOKUP($A36,'Country characteristics'!$A:$CQ,95,0)</f>
        <v>0</v>
      </c>
      <c r="AI36" s="245">
        <f>VLOOKUP($A36,'Country characteristics'!$A:$CR,96,0)</f>
        <v>0</v>
      </c>
    </row>
    <row r="37" spans="1:35" ht="12.75" customHeight="1">
      <c r="A37" s="37" t="s">
        <v>380</v>
      </c>
      <c r="B37" s="182" t="s">
        <v>381</v>
      </c>
      <c r="C37" s="182" t="s">
        <v>382</v>
      </c>
      <c r="D37" s="181">
        <f>IFERROR(VLOOKUP($A37,'SS2020'!$A:$W,3+D$2,0)-VLOOKUP($A37,'Country characteristics'!$A:$BL,40+D$2,0)*100,"")</f>
        <v>0</v>
      </c>
      <c r="E37" s="181">
        <f>IFERROR(VLOOKUP($A37,'SS2020'!$A:$W,3+E$2,0)-VLOOKUP($A37,'Country characteristics'!$A:$BL,40+E$2,0)*100,"")</f>
        <v>0</v>
      </c>
      <c r="F37" s="181">
        <f>IFERROR(VLOOKUP($A37,'SS2020'!$A:$W,3+F$2,0)-VLOOKUP($A37,'Country characteristics'!$A:$BL,40+F$2,0)*100,"")</f>
        <v>0</v>
      </c>
      <c r="G37" s="181">
        <f>IFERROR(VLOOKUP($A37,'SS2020'!$A:$W,3+G$2,0)-VLOOKUP($A37,'Country characteristics'!$A:$BL,40+G$2,0)*100,"")</f>
        <v>0</v>
      </c>
      <c r="H37" s="181">
        <f>IFERROR(VLOOKUP($A37,'SS2020'!$A:$W,3+H$2,0)-VLOOKUP($A37,'Country characteristics'!$A:$BL,40+H$2,0)*100,"")</f>
        <v>0</v>
      </c>
      <c r="I37" s="181">
        <f>IFERROR(VLOOKUP($A37,'SS2020'!$A:$W,3+I$2,0)-VLOOKUP($A37,'Country characteristics'!$A:$BL,40+I$2,0)*100,"")</f>
        <v>0</v>
      </c>
      <c r="J37" s="181">
        <f>IFERROR(VLOOKUP($A37,'SS2020'!$A:$W,3+J$2,0)-VLOOKUP($A37,'Country characteristics'!$A:$BL,40+J$2,0)*100,"")</f>
        <v>0</v>
      </c>
      <c r="K37" s="181">
        <f>IFERROR(VLOOKUP($A37,'SS2020'!$A:$W,3+K$2,0)-VLOOKUP($A37,'Country characteristics'!$A:$BL,40+K$2,0)*100,"")</f>
        <v>0</v>
      </c>
      <c r="L37" s="181">
        <f>IFERROR(VLOOKUP($A37,'SS2020'!$A:$W,3+L$2,0)-VLOOKUP($A37,'Country characteristics'!$A:$BL,40+L$2,0)*100,"")</f>
        <v>0</v>
      </c>
      <c r="M37" s="181">
        <f>IFERROR(VLOOKUP($A37,'SS2020'!$A:$W,3+M$2,0)-VLOOKUP($A37,'Country characteristics'!$A:$BL,40+M$2,0)*100,"")</f>
        <v>0</v>
      </c>
      <c r="N37" s="181">
        <f>IFERROR(VLOOKUP($A37,'SS2020'!$A:$W,3+N$2,0)-VLOOKUP($A37,'Country characteristics'!$A:$BL,40+N$2,0)*100,"")</f>
        <v>-25</v>
      </c>
      <c r="O37" s="181">
        <f>IFERROR(VLOOKUP($A37,'SS2020'!$A:$W,3+O$2,0)-VLOOKUP($A37,'Country characteristics'!$A:$BL,40+O$2,0)*100,"")</f>
        <v>0</v>
      </c>
      <c r="P37" s="181">
        <f>IFERROR(VLOOKUP($A37,'SS2020'!$A:$W,3+P$2,0)-VLOOKUP($A37,'Country characteristics'!$A:$BL,40+P$2,0)*100,"")</f>
        <v>0</v>
      </c>
      <c r="Q37" s="181">
        <f>IFERROR(VLOOKUP($A37,'SS2020'!$A:$W,3+Q$2,0)-VLOOKUP($A37,'Country characteristics'!$A:$BL,40+Q$2,0)*100,"")</f>
        <v>0</v>
      </c>
      <c r="R37" s="181">
        <f>IFERROR(VLOOKUP($A37,'SS2020'!$A:$W,3+R$2,0)-VLOOKUP($A37,'Country characteristics'!$A:$BL,40+R$2,0)*100,"")</f>
        <v>0</v>
      </c>
      <c r="S37" s="181">
        <f>IFERROR(VLOOKUP($A37,'SS2020'!$A:$W,3+S$2,0)-VLOOKUP($A37,'Country characteristics'!$A:$BL,40+S$2,0)*100,"")</f>
        <v>-10</v>
      </c>
      <c r="T37" s="181">
        <f>IFERROR(VLOOKUP($A37,'SS2020'!$A:$W,3+T$2,0)-VLOOKUP($A37,'Country characteristics'!$A:$BL,40+T$2,0)*100,"")</f>
        <v>0</v>
      </c>
      <c r="U37" s="181">
        <f>IFERROR(VLOOKUP($A37,'SS2020'!$A:$W,3+U$2,0)-VLOOKUP($A37,'Country characteristics'!$A:$BL,40+U$2,0)*100,"")</f>
        <v>0</v>
      </c>
      <c r="V37" s="181">
        <f>IFERROR(VLOOKUP($A37,'SS2020'!$A:$W,3+V$2,0)-VLOOKUP($A37,'Country characteristics'!$A:$BL,40+V$2,0)*100,"")</f>
        <v>0</v>
      </c>
      <c r="W37" s="181">
        <f>IFERROR(VLOOKUP($A37,'SS2020'!$A:$W,3+W$2,0)-VLOOKUP($A37,'Country characteristics'!$A:$BL,40+W$2,0)*100,"")</f>
        <v>0</v>
      </c>
      <c r="X37" s="172">
        <f>VLOOKUP(A37,'SS2020'!A:X,24,0)-VLOOKUP(A37,'Country characteristics'!A:AN,40,0)</f>
        <v>-1.75</v>
      </c>
      <c r="Y37" s="245" t="str">
        <f>VLOOKUP($A37,'Country characteristics'!$A:$CQ,28,0)</f>
        <v>Sub-Saharan Africa</v>
      </c>
      <c r="Z37" s="245" t="str">
        <f>VLOOKUP($A37,'Country characteristics'!$A:$CQ,87,0)</f>
        <v>Africa</v>
      </c>
      <c r="AA37" s="245">
        <f>VLOOKUP($A37,'Country characteristics'!$A:$CQ,92,0)</f>
        <v>0</v>
      </c>
      <c r="AB37" s="245">
        <f>VLOOKUP($A37,'Country characteristics'!$A:$CQ,91,0)</f>
        <v>0</v>
      </c>
      <c r="AC37" s="245">
        <f>VLOOKUP($A37,'Country characteristics'!$A:$CQ,88,0)</f>
        <v>0</v>
      </c>
      <c r="AD37" s="245">
        <f>VLOOKUP($A37,'Country characteristics'!$A:$CQ,93,0)</f>
        <v>0</v>
      </c>
      <c r="AE37" s="245">
        <f>VLOOKUP($A37,'Country characteristics'!$A:$CQ,89,0)</f>
        <v>0</v>
      </c>
      <c r="AF37" s="245">
        <f>VLOOKUP($A37,'Country characteristics'!$A:$CQ,90,0)</f>
        <v>0</v>
      </c>
      <c r="AG37" s="245">
        <f>VLOOKUP($A37,'Country characteristics'!$A:$CQ,94,0)</f>
        <v>0</v>
      </c>
      <c r="AH37" s="245">
        <f>VLOOKUP($A37,'Country characteristics'!$A:$CQ,95,0)</f>
        <v>0</v>
      </c>
      <c r="AI37" s="245">
        <f>VLOOKUP($A37,'Country characteristics'!$A:$CR,96,0)</f>
        <v>0</v>
      </c>
    </row>
    <row r="38" spans="1:35" ht="12.75" customHeight="1">
      <c r="A38" s="37" t="s">
        <v>50</v>
      </c>
      <c r="B38" s="182" t="s">
        <v>51</v>
      </c>
      <c r="C38" s="182" t="s">
        <v>52</v>
      </c>
      <c r="D38" s="181">
        <f>IFERROR(VLOOKUP($A38,'SS2020'!$A:$W,3+D$2,0)-VLOOKUP($A38,'Country characteristics'!$A:$BL,40+D$2,0)*100,"")</f>
        <v>0</v>
      </c>
      <c r="E38" s="181">
        <f>IFERROR(VLOOKUP($A38,'SS2020'!$A:$W,3+E$2,0)-VLOOKUP($A38,'Country characteristics'!$A:$BL,40+E$2,0)*100,"")</f>
        <v>-62.5</v>
      </c>
      <c r="F38" s="181">
        <f>IFERROR(VLOOKUP($A38,'SS2020'!$A:$W,3+F$2,0)-VLOOKUP($A38,'Country characteristics'!$A:$BL,40+F$2,0)*100,"")</f>
        <v>-25</v>
      </c>
      <c r="G38" s="181">
        <f>IFERROR(VLOOKUP($A38,'SS2020'!$A:$W,3+G$2,0)-VLOOKUP($A38,'Country characteristics'!$A:$BL,40+G$2,0)*100,"")</f>
        <v>0</v>
      </c>
      <c r="H38" s="181">
        <f>IFERROR(VLOOKUP($A38,'SS2020'!$A:$W,3+H$2,0)-VLOOKUP($A38,'Country characteristics'!$A:$BL,40+H$2,0)*100,"")</f>
        <v>-35</v>
      </c>
      <c r="I38" s="181">
        <f>IFERROR(VLOOKUP($A38,'SS2020'!$A:$W,3+I$2,0)-VLOOKUP($A38,'Country characteristics'!$A:$BL,40+I$2,0)*100,"")</f>
        <v>0</v>
      </c>
      <c r="J38" s="181">
        <f>IFERROR(VLOOKUP($A38,'SS2020'!$A:$W,3+J$2,0)-VLOOKUP($A38,'Country characteristics'!$A:$BL,40+J$2,0)*100,"")</f>
        <v>0</v>
      </c>
      <c r="K38" s="181">
        <f>IFERROR(VLOOKUP($A38,'SS2020'!$A:$W,3+K$2,0)-VLOOKUP($A38,'Country characteristics'!$A:$BL,40+K$2,0)*100,"")</f>
        <v>0</v>
      </c>
      <c r="L38" s="181">
        <f>IFERROR(VLOOKUP($A38,'SS2020'!$A:$W,3+L$2,0)-VLOOKUP($A38,'Country characteristics'!$A:$BL,40+L$2,0)*100,"")</f>
        <v>-15</v>
      </c>
      <c r="M38" s="181">
        <f>IFERROR(VLOOKUP($A38,'SS2020'!$A:$W,3+M$2,0)-VLOOKUP($A38,'Country characteristics'!$A:$BL,40+M$2,0)*100,"")</f>
        <v>0</v>
      </c>
      <c r="N38" s="181">
        <f>IFERROR(VLOOKUP($A38,'SS2020'!$A:$W,3+N$2,0)-VLOOKUP($A38,'Country characteristics'!$A:$BL,40+N$2,0)*100,"")</f>
        <v>-10</v>
      </c>
      <c r="O38" s="181">
        <f>IFERROR(VLOOKUP($A38,'SS2020'!$A:$W,3+O$2,0)-VLOOKUP($A38,'Country characteristics'!$A:$BL,40+O$2,0)*100,"")</f>
        <v>0</v>
      </c>
      <c r="P38" s="181">
        <f>IFERROR(VLOOKUP($A38,'SS2020'!$A:$W,3+P$2,0)-VLOOKUP($A38,'Country characteristics'!$A:$BL,40+P$2,0)*100,"")</f>
        <v>0</v>
      </c>
      <c r="Q38" s="181">
        <f>IFERROR(VLOOKUP($A38,'SS2020'!$A:$W,3+Q$2,0)-VLOOKUP($A38,'Country characteristics'!$A:$BL,40+Q$2,0)*100,"")</f>
        <v>0</v>
      </c>
      <c r="R38" s="181">
        <f>IFERROR(VLOOKUP($A38,'SS2020'!$A:$W,3+R$2,0)-VLOOKUP($A38,'Country characteristics'!$A:$BL,40+R$2,0)*100,"")</f>
        <v>0</v>
      </c>
      <c r="S38" s="181">
        <f>IFERROR(VLOOKUP($A38,'SS2020'!$A:$W,3+S$2,0)-VLOOKUP($A38,'Country characteristics'!$A:$BL,40+S$2,0)*100,"")</f>
        <v>0</v>
      </c>
      <c r="T38" s="181">
        <f>IFERROR(VLOOKUP($A38,'SS2020'!$A:$W,3+T$2,0)-VLOOKUP($A38,'Country characteristics'!$A:$BL,40+T$2,0)*100,"")</f>
        <v>0</v>
      </c>
      <c r="U38" s="181">
        <f>IFERROR(VLOOKUP($A38,'SS2020'!$A:$W,3+U$2,0)-VLOOKUP($A38,'Country characteristics'!$A:$BL,40+U$2,0)*100,"")</f>
        <v>0</v>
      </c>
      <c r="V38" s="181">
        <f>IFERROR(VLOOKUP($A38,'SS2020'!$A:$W,3+V$2,0)-VLOOKUP($A38,'Country characteristics'!$A:$BL,40+V$2,0)*100,"")</f>
        <v>0</v>
      </c>
      <c r="W38" s="181">
        <f>IFERROR(VLOOKUP($A38,'SS2020'!$A:$W,3+W$2,0)-VLOOKUP($A38,'Country characteristics'!$A:$BL,40+W$2,0)*100,"")</f>
        <v>0</v>
      </c>
      <c r="X38" s="172">
        <f>VLOOKUP(A38,'SS2020'!A:X,24,0)-VLOOKUP(A38,'Country characteristics'!A:AN,40,0)</f>
        <v>-7.3749984741210923</v>
      </c>
      <c r="Y38" s="245" t="str">
        <f>VLOOKUP($A38,'Country characteristics'!$A:$CQ,28,0)</f>
        <v>Europe &amp; Central Asia</v>
      </c>
      <c r="Z38" s="245" t="str">
        <f>VLOOKUP($A38,'Country characteristics'!$A:$CQ,87,0)</f>
        <v>Europe</v>
      </c>
      <c r="AA38" s="245">
        <f>VLOOKUP($A38,'Country characteristics'!$A:$CQ,92,0)</f>
        <v>1</v>
      </c>
      <c r="AB38" s="245">
        <f>VLOOKUP($A38,'Country characteristics'!$A:$CQ,91,0)</f>
        <v>1</v>
      </c>
      <c r="AC38" s="245">
        <f>VLOOKUP($A38,'Country characteristics'!$A:$CQ,88,0)</f>
        <v>1</v>
      </c>
      <c r="AD38" s="245">
        <f>VLOOKUP($A38,'Country characteristics'!$A:$CQ,93,0)</f>
        <v>1</v>
      </c>
      <c r="AE38" s="245">
        <f>VLOOKUP($A38,'Country characteristics'!$A:$CQ,89,0)</f>
        <v>0</v>
      </c>
      <c r="AF38" s="245">
        <f>VLOOKUP($A38,'Country characteristics'!$A:$CQ,90,0)</f>
        <v>0</v>
      </c>
      <c r="AG38" s="245">
        <f>VLOOKUP($A38,'Country characteristics'!$A:$CQ,94,0)</f>
        <v>0</v>
      </c>
      <c r="AH38" s="245">
        <f>VLOOKUP($A38,'Country characteristics'!$A:$CQ,95,0)</f>
        <v>0</v>
      </c>
      <c r="AI38" s="245">
        <f>VLOOKUP($A38,'Country characteristics'!$A:$CR,96,0)</f>
        <v>0</v>
      </c>
    </row>
    <row r="39" spans="1:35" ht="12.75" customHeight="1">
      <c r="A39" s="37" t="s">
        <v>359</v>
      </c>
      <c r="B39" s="182" t="s">
        <v>360</v>
      </c>
      <c r="C39" s="182" t="s">
        <v>361</v>
      </c>
      <c r="D39" s="181">
        <f>IFERROR(VLOOKUP($A39,'SS2020'!$A:$W,3+D$2,0)-VLOOKUP($A39,'Country characteristics'!$A:$BL,40+D$2,0)*100,"")</f>
        <v>-26</v>
      </c>
      <c r="E39" s="181">
        <f>IFERROR(VLOOKUP($A39,'SS2020'!$A:$W,3+E$2,0)-VLOOKUP($A39,'Country characteristics'!$A:$BL,40+E$2,0)*100,"")</f>
        <v>0</v>
      </c>
      <c r="F39" s="181">
        <f>IFERROR(VLOOKUP($A39,'SS2020'!$A:$W,3+F$2,0)-VLOOKUP($A39,'Country characteristics'!$A:$BL,40+F$2,0)*100,"")</f>
        <v>0</v>
      </c>
      <c r="G39" s="181">
        <f>IFERROR(VLOOKUP($A39,'SS2020'!$A:$W,3+G$2,0)-VLOOKUP($A39,'Country characteristics'!$A:$BL,40+G$2,0)*100,"")</f>
        <v>-50</v>
      </c>
      <c r="H39" s="181">
        <f>IFERROR(VLOOKUP($A39,'SS2020'!$A:$W,3+H$2,0)-VLOOKUP($A39,'Country characteristics'!$A:$BL,40+H$2,0)*100,"")</f>
        <v>0</v>
      </c>
      <c r="I39" s="181">
        <f>IFERROR(VLOOKUP($A39,'SS2020'!$A:$W,3+I$2,0)-VLOOKUP($A39,'Country characteristics'!$A:$BL,40+I$2,0)*100,"")</f>
        <v>0</v>
      </c>
      <c r="J39" s="181">
        <f>IFERROR(VLOOKUP($A39,'SS2020'!$A:$W,3+J$2,0)-VLOOKUP($A39,'Country characteristics'!$A:$BL,40+J$2,0)*100,"")</f>
        <v>0</v>
      </c>
      <c r="K39" s="181">
        <f>IFERROR(VLOOKUP($A39,'SS2020'!$A:$W,3+K$2,0)-VLOOKUP($A39,'Country characteristics'!$A:$BL,40+K$2,0)*100,"")</f>
        <v>0</v>
      </c>
      <c r="L39" s="181">
        <f>IFERROR(VLOOKUP($A39,'SS2020'!$A:$W,3+L$2,0)-VLOOKUP($A39,'Country characteristics'!$A:$BL,40+L$2,0)*100,"")</f>
        <v>-25</v>
      </c>
      <c r="M39" s="181">
        <f>IFERROR(VLOOKUP($A39,'SS2020'!$A:$W,3+M$2,0)-VLOOKUP($A39,'Country characteristics'!$A:$BL,40+M$2,0)*100,"")</f>
        <v>0</v>
      </c>
      <c r="N39" s="181">
        <f>IFERROR(VLOOKUP($A39,'SS2020'!$A:$W,3+N$2,0)-VLOOKUP($A39,'Country characteristics'!$A:$BL,40+N$2,0)*100,"")</f>
        <v>-25</v>
      </c>
      <c r="O39" s="181">
        <f>IFERROR(VLOOKUP($A39,'SS2020'!$A:$W,3+O$2,0)-VLOOKUP($A39,'Country characteristics'!$A:$BL,40+O$2,0)*100,"")</f>
        <v>0</v>
      </c>
      <c r="P39" s="181">
        <f>IFERROR(VLOOKUP($A39,'SS2020'!$A:$W,3+P$2,0)-VLOOKUP($A39,'Country characteristics'!$A:$BL,40+P$2,0)*100,"")</f>
        <v>-40</v>
      </c>
      <c r="Q39" s="181">
        <f>IFERROR(VLOOKUP($A39,'SS2020'!$A:$W,3+Q$2,0)-VLOOKUP($A39,'Country characteristics'!$A:$BL,40+Q$2,0)*100,"")</f>
        <v>0</v>
      </c>
      <c r="R39" s="181">
        <f>IFERROR(VLOOKUP($A39,'SS2020'!$A:$W,3+R$2,0)-VLOOKUP($A39,'Country characteristics'!$A:$BL,40+R$2,0)*100,"")</f>
        <v>0</v>
      </c>
      <c r="S39" s="181">
        <f>IFERROR(VLOOKUP($A39,'SS2020'!$A:$W,3+S$2,0)-VLOOKUP($A39,'Country characteristics'!$A:$BL,40+S$2,0)*100,"")</f>
        <v>-10</v>
      </c>
      <c r="T39" s="181">
        <f>IFERROR(VLOOKUP($A39,'SS2020'!$A:$W,3+T$2,0)-VLOOKUP($A39,'Country characteristics'!$A:$BL,40+T$2,0)*100,"")</f>
        <v>-38</v>
      </c>
      <c r="U39" s="181">
        <f>IFERROR(VLOOKUP($A39,'SS2020'!$A:$W,3+U$2,0)-VLOOKUP($A39,'Country characteristics'!$A:$BL,40+U$2,0)*100,"")</f>
        <v>25</v>
      </c>
      <c r="V39" s="181">
        <f>IFERROR(VLOOKUP($A39,'SS2020'!$A:$W,3+V$2,0)-VLOOKUP($A39,'Country characteristics'!$A:$BL,40+V$2,0)*100,"")</f>
        <v>0</v>
      </c>
      <c r="W39" s="181">
        <f>IFERROR(VLOOKUP($A39,'SS2020'!$A:$W,3+W$2,0)-VLOOKUP($A39,'Country characteristics'!$A:$BL,40+W$2,0)*100,"")</f>
        <v>-12</v>
      </c>
      <c r="X39" s="172">
        <f>VLOOKUP(A39,'SS2020'!A:X,24,0)-VLOOKUP(A39,'Country characteristics'!A:AN,40,0)</f>
        <v>-10.049999999999997</v>
      </c>
      <c r="Y39" s="245" t="str">
        <f>VLOOKUP($A39,'Country characteristics'!$A:$CQ,28,0)</f>
        <v>Sub-Saharan Africa</v>
      </c>
      <c r="Z39" s="245" t="str">
        <f>VLOOKUP($A39,'Country characteristics'!$A:$CQ,87,0)</f>
        <v>Africa</v>
      </c>
      <c r="AA39" s="245">
        <f>VLOOKUP($A39,'Country characteristics'!$A:$CQ,92,0)</f>
        <v>0</v>
      </c>
      <c r="AB39" s="245">
        <f>VLOOKUP($A39,'Country characteristics'!$A:$CQ,91,0)</f>
        <v>0</v>
      </c>
      <c r="AC39" s="245">
        <f>VLOOKUP($A39,'Country characteristics'!$A:$CQ,88,0)</f>
        <v>0</v>
      </c>
      <c r="AD39" s="245">
        <f>VLOOKUP($A39,'Country characteristics'!$A:$CQ,93,0)</f>
        <v>0</v>
      </c>
      <c r="AE39" s="245">
        <f>VLOOKUP($A39,'Country characteristics'!$A:$CQ,89,0)</f>
        <v>1</v>
      </c>
      <c r="AF39" s="245">
        <f>VLOOKUP($A39,'Country characteristics'!$A:$CQ,90,0)</f>
        <v>1</v>
      </c>
      <c r="AG39" s="245">
        <f>VLOOKUP($A39,'Country characteristics'!$A:$CQ,94,0)</f>
        <v>0</v>
      </c>
      <c r="AH39" s="245">
        <f>VLOOKUP($A39,'Country characteristics'!$A:$CQ,95,0)</f>
        <v>0</v>
      </c>
      <c r="AI39" s="245">
        <f>VLOOKUP($A39,'Country characteristics'!$A:$CR,96,0)</f>
        <v>0</v>
      </c>
    </row>
    <row r="40" spans="1:35" ht="12.75" customHeight="1">
      <c r="A40" s="37" t="s">
        <v>98</v>
      </c>
      <c r="B40" s="182" t="s">
        <v>99</v>
      </c>
      <c r="C40" s="182" t="s">
        <v>100</v>
      </c>
      <c r="D40" s="181">
        <f>IFERROR(VLOOKUP($A40,'SS2020'!$A:$W,3+D$2,0)-VLOOKUP($A40,'Country characteristics'!$A:$BL,40+D$2,0)*100,"")</f>
        <v>0</v>
      </c>
      <c r="E40" s="181">
        <f>IFERROR(VLOOKUP($A40,'SS2020'!$A:$W,3+E$2,0)-VLOOKUP($A40,'Country characteristics'!$A:$BL,40+E$2,0)*100,"")</f>
        <v>0</v>
      </c>
      <c r="F40" s="181">
        <f>IFERROR(VLOOKUP($A40,'SS2020'!$A:$W,3+F$2,0)-VLOOKUP($A40,'Country characteristics'!$A:$BL,40+F$2,0)*100,"")</f>
        <v>-25</v>
      </c>
      <c r="G40" s="181">
        <f>IFERROR(VLOOKUP($A40,'SS2020'!$A:$W,3+G$2,0)-VLOOKUP($A40,'Country characteristics'!$A:$BL,40+G$2,0)*100,"")</f>
        <v>0</v>
      </c>
      <c r="H40" s="181">
        <f>IFERROR(VLOOKUP($A40,'SS2020'!$A:$W,3+H$2,0)-VLOOKUP($A40,'Country characteristics'!$A:$BL,40+H$2,0)*100,"")</f>
        <v>0</v>
      </c>
      <c r="I40" s="181">
        <f>IFERROR(VLOOKUP($A40,'SS2020'!$A:$W,3+I$2,0)-VLOOKUP($A40,'Country characteristics'!$A:$BL,40+I$2,0)*100,"")</f>
        <v>0</v>
      </c>
      <c r="J40" s="181">
        <f>IFERROR(VLOOKUP($A40,'SS2020'!$A:$W,3+J$2,0)-VLOOKUP($A40,'Country characteristics'!$A:$BL,40+J$2,0)*100,"")</f>
        <v>0</v>
      </c>
      <c r="K40" s="181">
        <f>IFERROR(VLOOKUP($A40,'SS2020'!$A:$W,3+K$2,0)-VLOOKUP($A40,'Country characteristics'!$A:$BL,40+K$2,0)*100,"")</f>
        <v>0</v>
      </c>
      <c r="L40" s="181">
        <f>IFERROR(VLOOKUP($A40,'SS2020'!$A:$W,3+L$2,0)-VLOOKUP($A40,'Country characteristics'!$A:$BL,40+L$2,0)*100,"")</f>
        <v>0</v>
      </c>
      <c r="M40" s="181">
        <f>IFERROR(VLOOKUP($A40,'SS2020'!$A:$W,3+M$2,0)-VLOOKUP($A40,'Country characteristics'!$A:$BL,40+M$2,0)*100,"")</f>
        <v>0</v>
      </c>
      <c r="N40" s="181">
        <f>IFERROR(VLOOKUP($A40,'SS2020'!$A:$W,3+N$2,0)-VLOOKUP($A40,'Country characteristics'!$A:$BL,40+N$2,0)*100,"")</f>
        <v>0</v>
      </c>
      <c r="O40" s="181">
        <f>IFERROR(VLOOKUP($A40,'SS2020'!$A:$W,3+O$2,0)-VLOOKUP($A40,'Country characteristics'!$A:$BL,40+O$2,0)*100,"")</f>
        <v>0</v>
      </c>
      <c r="P40" s="181">
        <f>IFERROR(VLOOKUP($A40,'SS2020'!$A:$W,3+P$2,0)-VLOOKUP($A40,'Country characteristics'!$A:$BL,40+P$2,0)*100,"")</f>
        <v>0</v>
      </c>
      <c r="Q40" s="181">
        <f>IFERROR(VLOOKUP($A40,'SS2020'!$A:$W,3+Q$2,0)-VLOOKUP($A40,'Country characteristics'!$A:$BL,40+Q$2,0)*100,"")</f>
        <v>0</v>
      </c>
      <c r="R40" s="181">
        <f>IFERROR(VLOOKUP($A40,'SS2020'!$A:$W,3+R$2,0)-VLOOKUP($A40,'Country characteristics'!$A:$BL,40+R$2,0)*100,"")</f>
        <v>0</v>
      </c>
      <c r="S40" s="181">
        <f>IFERROR(VLOOKUP($A40,'SS2020'!$A:$W,3+S$2,0)-VLOOKUP($A40,'Country characteristics'!$A:$BL,40+S$2,0)*100,"")</f>
        <v>0</v>
      </c>
      <c r="T40" s="181">
        <f>IFERROR(VLOOKUP($A40,'SS2020'!$A:$W,3+T$2,0)-VLOOKUP($A40,'Country characteristics'!$A:$BL,40+T$2,0)*100,"")</f>
        <v>0</v>
      </c>
      <c r="U40" s="181">
        <f>IFERROR(VLOOKUP($A40,'SS2020'!$A:$W,3+U$2,0)-VLOOKUP($A40,'Country characteristics'!$A:$BL,40+U$2,0)*100,"")</f>
        <v>-2.0000000000000009</v>
      </c>
      <c r="V40" s="181">
        <f>IFERROR(VLOOKUP($A40,'SS2020'!$A:$W,3+V$2,0)-VLOOKUP($A40,'Country characteristics'!$A:$BL,40+V$2,0)*100,"")</f>
        <v>0</v>
      </c>
      <c r="W40" s="181">
        <f>IFERROR(VLOOKUP($A40,'SS2020'!$A:$W,3+W$2,0)-VLOOKUP($A40,'Country characteristics'!$A:$BL,40+W$2,0)*100,"")</f>
        <v>0</v>
      </c>
      <c r="X40" s="172">
        <f>VLOOKUP(A40,'SS2020'!A:X,24,0)-VLOOKUP(A40,'Country characteristics'!A:AN,40,0)</f>
        <v>-1.3499969482421932</v>
      </c>
      <c r="Y40" s="245" t="str">
        <f>VLOOKUP($A40,'Country characteristics'!$A:$CQ,28,0)</f>
        <v>Europe &amp; Central Asia</v>
      </c>
      <c r="Z40" s="245" t="str">
        <f>VLOOKUP($A40,'Country characteristics'!$A:$CQ,87,0)</f>
        <v>Europe</v>
      </c>
      <c r="AA40" s="245">
        <f>VLOOKUP($A40,'Country characteristics'!$A:$CQ,92,0)</f>
        <v>0</v>
      </c>
      <c r="AB40" s="245">
        <f>VLOOKUP($A40,'Country characteristics'!$A:$CQ,91,0)</f>
        <v>0</v>
      </c>
      <c r="AC40" s="245">
        <f>VLOOKUP($A40,'Country characteristics'!$A:$CQ,88,0)</f>
        <v>0</v>
      </c>
      <c r="AD40" s="245">
        <f>VLOOKUP($A40,'Country characteristics'!$A:$CQ,93,0)</f>
        <v>0</v>
      </c>
      <c r="AE40" s="245">
        <f>VLOOKUP($A40,'Country characteristics'!$A:$CQ,89,0)</f>
        <v>0</v>
      </c>
      <c r="AF40" s="245">
        <f>VLOOKUP($A40,'Country characteristics'!$A:$CQ,90,0)</f>
        <v>0</v>
      </c>
      <c r="AG40" s="245">
        <f>VLOOKUP($A40,'Country characteristics'!$A:$CQ,94,0)</f>
        <v>0</v>
      </c>
      <c r="AH40" s="245">
        <f>VLOOKUP($A40,'Country characteristics'!$A:$CQ,95,0)</f>
        <v>0</v>
      </c>
      <c r="AI40" s="245">
        <f>VLOOKUP($A40,'Country characteristics'!$A:$CR,96,0)</f>
        <v>0</v>
      </c>
    </row>
    <row r="41" spans="1:35" ht="12.75" customHeight="1">
      <c r="A41" s="37" t="s">
        <v>317</v>
      </c>
      <c r="B41" s="182" t="s">
        <v>318</v>
      </c>
      <c r="C41" s="182" t="s">
        <v>319</v>
      </c>
      <c r="D41" s="181">
        <f>IFERROR(VLOOKUP($A41,'SS2020'!$A:$W,3+D$2,0)-VLOOKUP($A41,'Country characteristics'!$A:$BL,40+D$2,0)*100,"")</f>
        <v>-20</v>
      </c>
      <c r="E41" s="181">
        <f>IFERROR(VLOOKUP($A41,'SS2020'!$A:$W,3+E$2,0)-VLOOKUP($A41,'Country characteristics'!$A:$BL,40+E$2,0)*100,"")</f>
        <v>0</v>
      </c>
      <c r="F41" s="181">
        <f>IFERROR(VLOOKUP($A41,'SS2020'!$A:$W,3+F$2,0)-VLOOKUP($A41,'Country characteristics'!$A:$BL,40+F$2,0)*100,"")</f>
        <v>-35</v>
      </c>
      <c r="G41" s="181">
        <f>IFERROR(VLOOKUP($A41,'SS2020'!$A:$W,3+G$2,0)-VLOOKUP($A41,'Country characteristics'!$A:$BL,40+G$2,0)*100,"")</f>
        <v>0</v>
      </c>
      <c r="H41" s="181">
        <f>IFERROR(VLOOKUP($A41,'SS2020'!$A:$W,3+H$2,0)-VLOOKUP($A41,'Country characteristics'!$A:$BL,40+H$2,0)*100,"")</f>
        <v>0</v>
      </c>
      <c r="I41" s="181">
        <f>IFERROR(VLOOKUP($A41,'SS2020'!$A:$W,3+I$2,0)-VLOOKUP($A41,'Country characteristics'!$A:$BL,40+I$2,0)*100,"")</f>
        <v>0</v>
      </c>
      <c r="J41" s="181">
        <f>IFERROR(VLOOKUP($A41,'SS2020'!$A:$W,3+J$2,0)-VLOOKUP($A41,'Country characteristics'!$A:$BL,40+J$2,0)*100,"")</f>
        <v>0</v>
      </c>
      <c r="K41" s="181">
        <f>IFERROR(VLOOKUP($A41,'SS2020'!$A:$W,3+K$2,0)-VLOOKUP($A41,'Country characteristics'!$A:$BL,40+K$2,0)*100,"")</f>
        <v>0</v>
      </c>
      <c r="L41" s="181">
        <f>IFERROR(VLOOKUP($A41,'SS2020'!$A:$W,3+L$2,0)-VLOOKUP($A41,'Country characteristics'!$A:$BL,40+L$2,0)*100,"")</f>
        <v>0</v>
      </c>
      <c r="M41" s="181">
        <f>IFERROR(VLOOKUP($A41,'SS2020'!$A:$W,3+M$2,0)-VLOOKUP($A41,'Country characteristics'!$A:$BL,40+M$2,0)*100,"")</f>
        <v>0</v>
      </c>
      <c r="N41" s="181">
        <f>IFERROR(VLOOKUP($A41,'SS2020'!$A:$W,3+N$2,0)-VLOOKUP($A41,'Country characteristics'!$A:$BL,40+N$2,0)*100,"")</f>
        <v>0</v>
      </c>
      <c r="O41" s="181">
        <f>IFERROR(VLOOKUP($A41,'SS2020'!$A:$W,3+O$2,0)-VLOOKUP($A41,'Country characteristics'!$A:$BL,40+O$2,0)*100,"")</f>
        <v>0</v>
      </c>
      <c r="P41" s="181">
        <f>IFERROR(VLOOKUP($A41,'SS2020'!$A:$W,3+P$2,0)-VLOOKUP($A41,'Country characteristics'!$A:$BL,40+P$2,0)*100,"")</f>
        <v>0</v>
      </c>
      <c r="Q41" s="181">
        <f>IFERROR(VLOOKUP($A41,'SS2020'!$A:$W,3+Q$2,0)-VLOOKUP($A41,'Country characteristics'!$A:$BL,40+Q$2,0)*100,"")</f>
        <v>0</v>
      </c>
      <c r="R41" s="181">
        <f>IFERROR(VLOOKUP($A41,'SS2020'!$A:$W,3+R$2,0)-VLOOKUP($A41,'Country characteristics'!$A:$BL,40+R$2,0)*100,"")</f>
        <v>-25</v>
      </c>
      <c r="S41" s="181">
        <f>IFERROR(VLOOKUP($A41,'SS2020'!$A:$W,3+S$2,0)-VLOOKUP($A41,'Country characteristics'!$A:$BL,40+S$2,0)*100,"")</f>
        <v>0</v>
      </c>
      <c r="T41" s="181">
        <f>IFERROR(VLOOKUP($A41,'SS2020'!$A:$W,3+T$2,0)-VLOOKUP($A41,'Country characteristics'!$A:$BL,40+T$2,0)*100,"")</f>
        <v>-37</v>
      </c>
      <c r="U41" s="181">
        <f>IFERROR(VLOOKUP($A41,'SS2020'!$A:$W,3+U$2,0)-VLOOKUP($A41,'Country characteristics'!$A:$BL,40+U$2,0)*100,"")</f>
        <v>-1</v>
      </c>
      <c r="V41" s="181">
        <f>IFERROR(VLOOKUP($A41,'SS2020'!$A:$W,3+V$2,0)-VLOOKUP($A41,'Country characteristics'!$A:$BL,40+V$2,0)*100,"")</f>
        <v>0</v>
      </c>
      <c r="W41" s="181">
        <f>IFERROR(VLOOKUP($A41,'SS2020'!$A:$W,3+W$2,0)-VLOOKUP($A41,'Country characteristics'!$A:$BL,40+W$2,0)*100,"")</f>
        <v>-10</v>
      </c>
      <c r="X41" s="172">
        <f>VLOOKUP(A41,'SS2020'!A:X,24,0)-VLOOKUP(A41,'Country characteristics'!A:AN,40,0)</f>
        <v>-6.3999999999999986</v>
      </c>
      <c r="Y41" s="245" t="str">
        <f>VLOOKUP($A41,'Country characteristics'!$A:$CQ,28,0)</f>
        <v>Europe &amp; Central Asia</v>
      </c>
      <c r="Z41" s="245" t="str">
        <f>VLOOKUP($A41,'Country characteristics'!$A:$CQ,87,0)</f>
        <v>Europe</v>
      </c>
      <c r="AA41" s="245">
        <f>VLOOKUP($A41,'Country characteristics'!$A:$CQ,92,0)</f>
        <v>1</v>
      </c>
      <c r="AB41" s="245">
        <f>VLOOKUP($A41,'Country characteristics'!$A:$CQ,91,0)</f>
        <v>1</v>
      </c>
      <c r="AC41" s="245">
        <f>VLOOKUP($A41,'Country characteristics'!$A:$CQ,88,0)</f>
        <v>0</v>
      </c>
      <c r="AD41" s="245">
        <f>VLOOKUP($A41,'Country characteristics'!$A:$CQ,93,0)</f>
        <v>0</v>
      </c>
      <c r="AE41" s="245">
        <f>VLOOKUP($A41,'Country characteristics'!$A:$CQ,89,0)</f>
        <v>0</v>
      </c>
      <c r="AF41" s="245">
        <f>VLOOKUP($A41,'Country characteristics'!$A:$CQ,90,0)</f>
        <v>0</v>
      </c>
      <c r="AG41" s="245">
        <f>VLOOKUP($A41,'Country characteristics'!$A:$CQ,94,0)</f>
        <v>0</v>
      </c>
      <c r="AH41" s="245">
        <f>VLOOKUP($A41,'Country characteristics'!$A:$CQ,95,0)</f>
        <v>0</v>
      </c>
      <c r="AI41" s="245">
        <f>VLOOKUP($A41,'Country characteristics'!$A:$CR,96,0)</f>
        <v>0</v>
      </c>
    </row>
    <row r="42" spans="1:35" ht="12.75" customHeight="1">
      <c r="A42" s="37" t="s">
        <v>386</v>
      </c>
      <c r="B42" s="182" t="s">
        <v>387</v>
      </c>
      <c r="C42" s="182" t="s">
        <v>388</v>
      </c>
      <c r="D42" s="181">
        <f>IFERROR(VLOOKUP($A42,'SS2020'!$A:$W,3+D$2,0)-VLOOKUP($A42,'Country characteristics'!$A:$BL,40+D$2,0)*100,"")</f>
        <v>0</v>
      </c>
      <c r="E42" s="181">
        <f>IFERROR(VLOOKUP($A42,'SS2020'!$A:$W,3+E$2,0)-VLOOKUP($A42,'Country characteristics'!$A:$BL,40+E$2,0)*100,"")</f>
        <v>0</v>
      </c>
      <c r="F42" s="181">
        <f>IFERROR(VLOOKUP($A42,'SS2020'!$A:$W,3+F$2,0)-VLOOKUP($A42,'Country characteristics'!$A:$BL,40+F$2,0)*100,"")</f>
        <v>0</v>
      </c>
      <c r="G42" s="181">
        <f>IFERROR(VLOOKUP($A42,'SS2020'!$A:$W,3+G$2,0)-VLOOKUP($A42,'Country characteristics'!$A:$BL,40+G$2,0)*100,"")</f>
        <v>0</v>
      </c>
      <c r="H42" s="181">
        <f>IFERROR(VLOOKUP($A42,'SS2020'!$A:$W,3+H$2,0)-VLOOKUP($A42,'Country characteristics'!$A:$BL,40+H$2,0)*100,"")</f>
        <v>0</v>
      </c>
      <c r="I42" s="181">
        <f>IFERROR(VLOOKUP($A42,'SS2020'!$A:$W,3+I$2,0)-VLOOKUP($A42,'Country characteristics'!$A:$BL,40+I$2,0)*100,"")</f>
        <v>0</v>
      </c>
      <c r="J42" s="181">
        <f>IFERROR(VLOOKUP($A42,'SS2020'!$A:$W,3+J$2,0)-VLOOKUP($A42,'Country characteristics'!$A:$BL,40+J$2,0)*100,"")</f>
        <v>0</v>
      </c>
      <c r="K42" s="181">
        <f>IFERROR(VLOOKUP($A42,'SS2020'!$A:$W,3+K$2,0)-VLOOKUP($A42,'Country characteristics'!$A:$BL,40+K$2,0)*100,"")</f>
        <v>0</v>
      </c>
      <c r="L42" s="181">
        <f>IFERROR(VLOOKUP($A42,'SS2020'!$A:$W,3+L$2,0)-VLOOKUP($A42,'Country characteristics'!$A:$BL,40+L$2,0)*100,"")</f>
        <v>0</v>
      </c>
      <c r="M42" s="181">
        <f>IFERROR(VLOOKUP($A42,'SS2020'!$A:$W,3+M$2,0)-VLOOKUP($A42,'Country characteristics'!$A:$BL,40+M$2,0)*100,"")</f>
        <v>0</v>
      </c>
      <c r="N42" s="181">
        <f>IFERROR(VLOOKUP($A42,'SS2020'!$A:$W,3+N$2,0)-VLOOKUP($A42,'Country characteristics'!$A:$BL,40+N$2,0)*100,"")</f>
        <v>0</v>
      </c>
      <c r="O42" s="181">
        <f>IFERROR(VLOOKUP($A42,'SS2020'!$A:$W,3+O$2,0)-VLOOKUP($A42,'Country characteristics'!$A:$BL,40+O$2,0)*100,"")</f>
        <v>25</v>
      </c>
      <c r="P42" s="181">
        <f>IFERROR(VLOOKUP($A42,'SS2020'!$A:$W,3+P$2,0)-VLOOKUP($A42,'Country characteristics'!$A:$BL,40+P$2,0)*100,"")</f>
        <v>0</v>
      </c>
      <c r="Q42" s="181">
        <f>IFERROR(VLOOKUP($A42,'SS2020'!$A:$W,3+Q$2,0)-VLOOKUP($A42,'Country characteristics'!$A:$BL,40+Q$2,0)*100,"")</f>
        <v>0</v>
      </c>
      <c r="R42" s="181">
        <f>IFERROR(VLOOKUP($A42,'SS2020'!$A:$W,3+R$2,0)-VLOOKUP($A42,'Country characteristics'!$A:$BL,40+R$2,0)*100,"")</f>
        <v>0</v>
      </c>
      <c r="S42" s="181">
        <f>IFERROR(VLOOKUP($A42,'SS2020'!$A:$W,3+S$2,0)-VLOOKUP($A42,'Country characteristics'!$A:$BL,40+S$2,0)*100,"")</f>
        <v>-10</v>
      </c>
      <c r="T42" s="181">
        <f>IFERROR(VLOOKUP($A42,'SS2020'!$A:$W,3+T$2,0)-VLOOKUP($A42,'Country characteristics'!$A:$BL,40+T$2,0)*100,"")</f>
        <v>0</v>
      </c>
      <c r="U42" s="181">
        <f>IFERROR(VLOOKUP($A42,'SS2020'!$A:$W,3+U$2,0)-VLOOKUP($A42,'Country characteristics'!$A:$BL,40+U$2,0)*100,"")</f>
        <v>-49</v>
      </c>
      <c r="V42" s="181">
        <f>IFERROR(VLOOKUP($A42,'SS2020'!$A:$W,3+V$2,0)-VLOOKUP($A42,'Country characteristics'!$A:$BL,40+V$2,0)*100,"")</f>
        <v>-84</v>
      </c>
      <c r="W42" s="181">
        <f>IFERROR(VLOOKUP($A42,'SS2020'!$A:$W,3+W$2,0)-VLOOKUP($A42,'Country characteristics'!$A:$BL,40+W$2,0)*100,"")</f>
        <v>-12.5</v>
      </c>
      <c r="X42" s="172">
        <f>VLOOKUP(A42,'SS2020'!A:X,24,0)-VLOOKUP(A42,'Country characteristics'!A:AN,40,0)</f>
        <v>-6.5249969482421903</v>
      </c>
      <c r="Y42" s="245" t="str">
        <f>VLOOKUP($A42,'Country characteristics'!$A:$CQ,28,0)</f>
        <v>Latin America &amp; Caribbean</v>
      </c>
      <c r="Z42" s="245" t="str">
        <f>VLOOKUP($A42,'Country characteristics'!$A:$CQ,87,0)</f>
        <v>Latin America and the Caribbean</v>
      </c>
      <c r="AA42" s="245">
        <f>VLOOKUP($A42,'Country characteristics'!$A:$CQ,92,0)</f>
        <v>0</v>
      </c>
      <c r="AB42" s="245">
        <f>VLOOKUP($A42,'Country characteristics'!$A:$CQ,91,0)</f>
        <v>0</v>
      </c>
      <c r="AC42" s="245">
        <f>VLOOKUP($A42,'Country characteristics'!$A:$CQ,88,0)</f>
        <v>0</v>
      </c>
      <c r="AD42" s="245">
        <f>VLOOKUP($A42,'Country characteristics'!$A:$CQ,93,0)</f>
        <v>0</v>
      </c>
      <c r="AE42" s="245">
        <f>VLOOKUP($A42,'Country characteristics'!$A:$CQ,89,0)</f>
        <v>0</v>
      </c>
      <c r="AF42" s="245">
        <f>VLOOKUP($A42,'Country characteristics'!$A:$CQ,90,0)</f>
        <v>0</v>
      </c>
      <c r="AG42" s="245">
        <f>VLOOKUP($A42,'Country characteristics'!$A:$CQ,94,0)</f>
        <v>0</v>
      </c>
      <c r="AH42" s="245">
        <f>VLOOKUP($A42,'Country characteristics'!$A:$CQ,95,0)</f>
        <v>1</v>
      </c>
      <c r="AI42" s="245">
        <f>VLOOKUP($A42,'Country characteristics'!$A:$CR,96,0)</f>
        <v>1</v>
      </c>
    </row>
    <row r="43" spans="1:35" ht="12.75" customHeight="1">
      <c r="A43" s="37" t="s">
        <v>215</v>
      </c>
      <c r="B43" s="182" t="s">
        <v>216</v>
      </c>
      <c r="C43" s="182" t="s">
        <v>217</v>
      </c>
      <c r="D43" s="181">
        <f>IFERROR(VLOOKUP($A43,'SS2020'!$A:$W,3+D$2,0)-VLOOKUP($A43,'Country characteristics'!$A:$BL,40+D$2,0)*100,"")</f>
        <v>10</v>
      </c>
      <c r="E43" s="181">
        <f>IFERROR(VLOOKUP($A43,'SS2020'!$A:$W,3+E$2,0)-VLOOKUP($A43,'Country characteristics'!$A:$BL,40+E$2,0)*100,"")</f>
        <v>0</v>
      </c>
      <c r="F43" s="181">
        <f>IFERROR(VLOOKUP($A43,'SS2020'!$A:$W,3+F$2,0)-VLOOKUP($A43,'Country characteristics'!$A:$BL,40+F$2,0)*100,"")</f>
        <v>0</v>
      </c>
      <c r="G43" s="181">
        <f>IFERROR(VLOOKUP($A43,'SS2020'!$A:$W,3+G$2,0)-VLOOKUP($A43,'Country characteristics'!$A:$BL,40+G$2,0)*100,"")</f>
        <v>0</v>
      </c>
      <c r="H43" s="181">
        <f>IFERROR(VLOOKUP($A43,'SS2020'!$A:$W,3+H$2,0)-VLOOKUP($A43,'Country characteristics'!$A:$BL,40+H$2,0)*100,"")</f>
        <v>0</v>
      </c>
      <c r="I43" s="181">
        <f>IFERROR(VLOOKUP($A43,'SS2020'!$A:$W,3+I$2,0)-VLOOKUP($A43,'Country characteristics'!$A:$BL,40+I$2,0)*100,"")</f>
        <v>0</v>
      </c>
      <c r="J43" s="181">
        <f>IFERROR(VLOOKUP($A43,'SS2020'!$A:$W,3+J$2,0)-VLOOKUP($A43,'Country characteristics'!$A:$BL,40+J$2,0)*100,"")</f>
        <v>0</v>
      </c>
      <c r="K43" s="181">
        <f>IFERROR(VLOOKUP($A43,'SS2020'!$A:$W,3+K$2,0)-VLOOKUP($A43,'Country characteristics'!$A:$BL,40+K$2,0)*100,"")</f>
        <v>0</v>
      </c>
      <c r="L43" s="181">
        <f>IFERROR(VLOOKUP($A43,'SS2020'!$A:$W,3+L$2,0)-VLOOKUP($A43,'Country characteristics'!$A:$BL,40+L$2,0)*100,"")</f>
        <v>0</v>
      </c>
      <c r="M43" s="181">
        <f>IFERROR(VLOOKUP($A43,'SS2020'!$A:$W,3+M$2,0)-VLOOKUP($A43,'Country characteristics'!$A:$BL,40+M$2,0)*100,"")</f>
        <v>0</v>
      </c>
      <c r="N43" s="181">
        <f>IFERROR(VLOOKUP($A43,'SS2020'!$A:$W,3+N$2,0)-VLOOKUP($A43,'Country characteristics'!$A:$BL,40+N$2,0)*100,"")</f>
        <v>0</v>
      </c>
      <c r="O43" s="181">
        <f>IFERROR(VLOOKUP($A43,'SS2020'!$A:$W,3+O$2,0)-VLOOKUP($A43,'Country characteristics'!$A:$BL,40+O$2,0)*100,"")</f>
        <v>0</v>
      </c>
      <c r="P43" s="181">
        <f>IFERROR(VLOOKUP($A43,'SS2020'!$A:$W,3+P$2,0)-VLOOKUP($A43,'Country characteristics'!$A:$BL,40+P$2,0)*100,"")</f>
        <v>0</v>
      </c>
      <c r="Q43" s="181">
        <f>IFERROR(VLOOKUP($A43,'SS2020'!$A:$W,3+Q$2,0)-VLOOKUP($A43,'Country characteristics'!$A:$BL,40+Q$2,0)*100,"")</f>
        <v>0</v>
      </c>
      <c r="R43" s="181">
        <f>IFERROR(VLOOKUP($A43,'SS2020'!$A:$W,3+R$2,0)-VLOOKUP($A43,'Country characteristics'!$A:$BL,40+R$2,0)*100,"")</f>
        <v>0</v>
      </c>
      <c r="S43" s="181">
        <f>IFERROR(VLOOKUP($A43,'SS2020'!$A:$W,3+S$2,0)-VLOOKUP($A43,'Country characteristics'!$A:$BL,40+S$2,0)*100,"")</f>
        <v>0</v>
      </c>
      <c r="T43" s="181">
        <f>IFERROR(VLOOKUP($A43,'SS2020'!$A:$W,3+T$2,0)-VLOOKUP($A43,'Country characteristics'!$A:$BL,40+T$2,0)*100,"")</f>
        <v>-2</v>
      </c>
      <c r="U43" s="181">
        <f>IFERROR(VLOOKUP($A43,'SS2020'!$A:$W,3+U$2,0)-VLOOKUP($A43,'Country characteristics'!$A:$BL,40+U$2,0)*100,"")</f>
        <v>0</v>
      </c>
      <c r="V43" s="181">
        <f>IFERROR(VLOOKUP($A43,'SS2020'!$A:$W,3+V$2,0)-VLOOKUP($A43,'Country characteristics'!$A:$BL,40+V$2,0)*100,"")</f>
        <v>0</v>
      </c>
      <c r="W43" s="181">
        <f>IFERROR(VLOOKUP($A43,'SS2020'!$A:$W,3+W$2,0)-VLOOKUP($A43,'Country characteristics'!$A:$BL,40+W$2,0)*100,"")</f>
        <v>0</v>
      </c>
      <c r="X43" s="172">
        <f>VLOOKUP(A43,'SS2020'!A:X,24,0)-VLOOKUP(A43,'Country characteristics'!A:AN,40,0)</f>
        <v>0.40000152587890625</v>
      </c>
      <c r="Y43" s="245" t="str">
        <f>VLOOKUP($A43,'Country characteristics'!$A:$CQ,28,0)</f>
        <v>Latin America &amp; Caribbean</v>
      </c>
      <c r="Z43" s="245" t="str">
        <f>VLOOKUP($A43,'Country characteristics'!$A:$CQ,87,0)</f>
        <v>Latin America and the Caribbean</v>
      </c>
      <c r="AA43" s="245">
        <f>VLOOKUP($A43,'Country characteristics'!$A:$CQ,92,0)</f>
        <v>0</v>
      </c>
      <c r="AB43" s="245">
        <f>VLOOKUP($A43,'Country characteristics'!$A:$CQ,91,0)</f>
        <v>0</v>
      </c>
      <c r="AC43" s="245">
        <f>VLOOKUP($A43,'Country characteristics'!$A:$CQ,88,0)</f>
        <v>0</v>
      </c>
      <c r="AD43" s="245">
        <f>VLOOKUP($A43,'Country characteristics'!$A:$CQ,93,0)</f>
        <v>0</v>
      </c>
      <c r="AE43" s="245">
        <f>VLOOKUP($A43,'Country characteristics'!$A:$CQ,89,0)</f>
        <v>1</v>
      </c>
      <c r="AF43" s="245">
        <f>VLOOKUP($A43,'Country characteristics'!$A:$CQ,90,0)</f>
        <v>1</v>
      </c>
      <c r="AG43" s="245">
        <f>VLOOKUP($A43,'Country characteristics'!$A:$CQ,94,0)</f>
        <v>1</v>
      </c>
      <c r="AH43" s="245">
        <f>VLOOKUP($A43,'Country characteristics'!$A:$CQ,95,0)</f>
        <v>1</v>
      </c>
      <c r="AI43" s="245">
        <f>VLOOKUP($A43,'Country characteristics'!$A:$CR,96,0)</f>
        <v>0</v>
      </c>
    </row>
    <row r="44" spans="1:35" ht="12.75" customHeight="1">
      <c r="A44" s="37" t="s">
        <v>41</v>
      </c>
      <c r="B44" s="182" t="s">
        <v>42</v>
      </c>
      <c r="C44" s="182" t="s">
        <v>43</v>
      </c>
      <c r="D44" s="181">
        <f>IFERROR(VLOOKUP($A44,'SS2020'!$A:$W,3+D$2,0)-VLOOKUP($A44,'Country characteristics'!$A:$BL,40+D$2,0)*100,"")</f>
        <v>0</v>
      </c>
      <c r="E44" s="181">
        <f>IFERROR(VLOOKUP($A44,'SS2020'!$A:$W,3+E$2,0)-VLOOKUP($A44,'Country characteristics'!$A:$BL,40+E$2,0)*100,"")</f>
        <v>0</v>
      </c>
      <c r="F44" s="181">
        <f>IFERROR(VLOOKUP($A44,'SS2020'!$A:$W,3+F$2,0)-VLOOKUP($A44,'Country characteristics'!$A:$BL,40+F$2,0)*100,"")</f>
        <v>0</v>
      </c>
      <c r="G44" s="181">
        <f>IFERROR(VLOOKUP($A44,'SS2020'!$A:$W,3+G$2,0)-VLOOKUP($A44,'Country characteristics'!$A:$BL,40+G$2,0)*100,"")</f>
        <v>0</v>
      </c>
      <c r="H44" s="181">
        <f>IFERROR(VLOOKUP($A44,'SS2020'!$A:$W,3+H$2,0)-VLOOKUP($A44,'Country characteristics'!$A:$BL,40+H$2,0)*100,"")</f>
        <v>0</v>
      </c>
      <c r="I44" s="181">
        <f>IFERROR(VLOOKUP($A44,'SS2020'!$A:$W,3+I$2,0)-VLOOKUP($A44,'Country characteristics'!$A:$BL,40+I$2,0)*100,"")</f>
        <v>0</v>
      </c>
      <c r="J44" s="181">
        <f>IFERROR(VLOOKUP($A44,'SS2020'!$A:$W,3+J$2,0)-VLOOKUP($A44,'Country characteristics'!$A:$BL,40+J$2,0)*100,"")</f>
        <v>0</v>
      </c>
      <c r="K44" s="181">
        <f>IFERROR(VLOOKUP($A44,'SS2020'!$A:$W,3+K$2,0)-VLOOKUP($A44,'Country characteristics'!$A:$BL,40+K$2,0)*100,"")</f>
        <v>0</v>
      </c>
      <c r="L44" s="181">
        <f>IFERROR(VLOOKUP($A44,'SS2020'!$A:$W,3+L$2,0)-VLOOKUP($A44,'Country characteristics'!$A:$BL,40+L$2,0)*100,"")</f>
        <v>0</v>
      </c>
      <c r="M44" s="181">
        <f>IFERROR(VLOOKUP($A44,'SS2020'!$A:$W,3+M$2,0)-VLOOKUP($A44,'Country characteristics'!$A:$BL,40+M$2,0)*100,"")</f>
        <v>0</v>
      </c>
      <c r="N44" s="181">
        <f>IFERROR(VLOOKUP($A44,'SS2020'!$A:$W,3+N$2,0)-VLOOKUP($A44,'Country characteristics'!$A:$BL,40+N$2,0)*100,"")</f>
        <v>0</v>
      </c>
      <c r="O44" s="181">
        <f>IFERROR(VLOOKUP($A44,'SS2020'!$A:$W,3+O$2,0)-VLOOKUP($A44,'Country characteristics'!$A:$BL,40+O$2,0)*100,"")</f>
        <v>0</v>
      </c>
      <c r="P44" s="181">
        <f>IFERROR(VLOOKUP($A44,'SS2020'!$A:$W,3+P$2,0)-VLOOKUP($A44,'Country characteristics'!$A:$BL,40+P$2,0)*100,"")</f>
        <v>0</v>
      </c>
      <c r="Q44" s="181">
        <f>IFERROR(VLOOKUP($A44,'SS2020'!$A:$W,3+Q$2,0)-VLOOKUP($A44,'Country characteristics'!$A:$BL,40+Q$2,0)*100,"")</f>
        <v>-25</v>
      </c>
      <c r="R44" s="181">
        <f>IFERROR(VLOOKUP($A44,'SS2020'!$A:$W,3+R$2,0)-VLOOKUP($A44,'Country characteristics'!$A:$BL,40+R$2,0)*100,"")</f>
        <v>0</v>
      </c>
      <c r="S44" s="181">
        <f>IFERROR(VLOOKUP($A44,'SS2020'!$A:$W,3+S$2,0)-VLOOKUP($A44,'Country characteristics'!$A:$BL,40+S$2,0)*100,"")</f>
        <v>-10</v>
      </c>
      <c r="T44" s="181">
        <f>IFERROR(VLOOKUP($A44,'SS2020'!$A:$W,3+T$2,0)-VLOOKUP($A44,'Country characteristics'!$A:$BL,40+T$2,0)*100,"")</f>
        <v>0</v>
      </c>
      <c r="U44" s="181">
        <f>IFERROR(VLOOKUP($A44,'SS2020'!$A:$W,3+U$2,0)-VLOOKUP($A44,'Country characteristics'!$A:$BL,40+U$2,0)*100,"")</f>
        <v>-1.0000000000000009</v>
      </c>
      <c r="V44" s="181">
        <f>IFERROR(VLOOKUP($A44,'SS2020'!$A:$W,3+V$2,0)-VLOOKUP($A44,'Country characteristics'!$A:$BL,40+V$2,0)*100,"")</f>
        <v>0</v>
      </c>
      <c r="W44" s="181">
        <f>IFERROR(VLOOKUP($A44,'SS2020'!$A:$W,3+W$2,0)-VLOOKUP($A44,'Country characteristics'!$A:$BL,40+W$2,0)*100,"")</f>
        <v>0</v>
      </c>
      <c r="X44" s="172">
        <f>VLOOKUP(A44,'SS2020'!A:X,24,0)-VLOOKUP(A44,'Country characteristics'!A:AN,40,0)</f>
        <v>-1.7999969482421818</v>
      </c>
      <c r="Y44" s="245" t="str">
        <f>VLOOKUP($A44,'Country characteristics'!$A:$CQ,28,0)</f>
        <v>Europe &amp; Central Asia</v>
      </c>
      <c r="Z44" s="245" t="str">
        <f>VLOOKUP($A44,'Country characteristics'!$A:$CQ,87,0)</f>
        <v>Europe</v>
      </c>
      <c r="AA44" s="245">
        <f>VLOOKUP($A44,'Country characteristics'!$A:$CQ,92,0)</f>
        <v>0</v>
      </c>
      <c r="AB44" s="245">
        <f>VLOOKUP($A44,'Country characteristics'!$A:$CQ,91,0)</f>
        <v>0</v>
      </c>
      <c r="AC44" s="245">
        <f>VLOOKUP($A44,'Country characteristics'!$A:$CQ,88,0)</f>
        <v>0</v>
      </c>
      <c r="AD44" s="245">
        <f>VLOOKUP($A44,'Country characteristics'!$A:$CQ,93,0)</f>
        <v>0</v>
      </c>
      <c r="AE44" s="245">
        <f>VLOOKUP($A44,'Country characteristics'!$A:$CQ,89,0)</f>
        <v>0</v>
      </c>
      <c r="AF44" s="245">
        <f>VLOOKUP($A44,'Country characteristics'!$A:$CQ,90,0)</f>
        <v>0</v>
      </c>
      <c r="AG44" s="245">
        <f>VLOOKUP($A44,'Country characteristics'!$A:$CQ,94,0)</f>
        <v>0</v>
      </c>
      <c r="AH44" s="245">
        <f>VLOOKUP($A44,'Country characteristics'!$A:$CQ,95,0)</f>
        <v>0</v>
      </c>
      <c r="AI44" s="245">
        <f>VLOOKUP($A44,'Country characteristics'!$A:$CR,96,0)</f>
        <v>0</v>
      </c>
    </row>
    <row r="45" spans="1:35" ht="12.75" customHeight="1">
      <c r="A45" s="37" t="s">
        <v>20</v>
      </c>
      <c r="B45" s="182" t="s">
        <v>21</v>
      </c>
      <c r="C45" s="182" t="s">
        <v>22</v>
      </c>
      <c r="D45" s="181">
        <f>IFERROR(VLOOKUP($A45,'SS2020'!$A:$W,3+D$2,0)-VLOOKUP($A45,'Country characteristics'!$A:$BL,40+D$2,0)*100,"")</f>
        <v>-12</v>
      </c>
      <c r="E45" s="181">
        <f>IFERROR(VLOOKUP($A45,'SS2020'!$A:$W,3+E$2,0)-VLOOKUP($A45,'Country characteristics'!$A:$BL,40+E$2,0)*100,"")</f>
        <v>0</v>
      </c>
      <c r="F45" s="181">
        <f>IFERROR(VLOOKUP($A45,'SS2020'!$A:$W,3+F$2,0)-VLOOKUP($A45,'Country characteristics'!$A:$BL,40+F$2,0)*100,"")</f>
        <v>-10</v>
      </c>
      <c r="G45" s="181">
        <f>IFERROR(VLOOKUP($A45,'SS2020'!$A:$W,3+G$2,0)-VLOOKUP($A45,'Country characteristics'!$A:$BL,40+G$2,0)*100,"")</f>
        <v>0</v>
      </c>
      <c r="H45" s="181">
        <f>IFERROR(VLOOKUP($A45,'SS2020'!$A:$W,3+H$2,0)-VLOOKUP($A45,'Country characteristics'!$A:$BL,40+H$2,0)*100,"")</f>
        <v>0</v>
      </c>
      <c r="I45" s="181">
        <f>IFERROR(VLOOKUP($A45,'SS2020'!$A:$W,3+I$2,0)-VLOOKUP($A45,'Country characteristics'!$A:$BL,40+I$2,0)*100,"")</f>
        <v>-10</v>
      </c>
      <c r="J45" s="181">
        <f>IFERROR(VLOOKUP($A45,'SS2020'!$A:$W,3+J$2,0)-VLOOKUP($A45,'Country characteristics'!$A:$BL,40+J$2,0)*100,"")</f>
        <v>0</v>
      </c>
      <c r="K45" s="181">
        <f>IFERROR(VLOOKUP($A45,'SS2020'!$A:$W,3+K$2,0)-VLOOKUP($A45,'Country characteristics'!$A:$BL,40+K$2,0)*100,"")</f>
        <v>0</v>
      </c>
      <c r="L45" s="181">
        <f>IFERROR(VLOOKUP($A45,'SS2020'!$A:$W,3+L$2,0)-VLOOKUP($A45,'Country characteristics'!$A:$BL,40+L$2,0)*100,"")</f>
        <v>37.5</v>
      </c>
      <c r="M45" s="181">
        <f>IFERROR(VLOOKUP($A45,'SS2020'!$A:$W,3+M$2,0)-VLOOKUP($A45,'Country characteristics'!$A:$BL,40+M$2,0)*100,"")</f>
        <v>0</v>
      </c>
      <c r="N45" s="181">
        <f>IFERROR(VLOOKUP($A45,'SS2020'!$A:$W,3+N$2,0)-VLOOKUP($A45,'Country characteristics'!$A:$BL,40+N$2,0)*100,"")</f>
        <v>0</v>
      </c>
      <c r="O45" s="181">
        <f>IFERROR(VLOOKUP($A45,'SS2020'!$A:$W,3+O$2,0)-VLOOKUP($A45,'Country characteristics'!$A:$BL,40+O$2,0)*100,"")</f>
        <v>0</v>
      </c>
      <c r="P45" s="181">
        <f>IFERROR(VLOOKUP($A45,'SS2020'!$A:$W,3+P$2,0)-VLOOKUP($A45,'Country characteristics'!$A:$BL,40+P$2,0)*100,"")</f>
        <v>0</v>
      </c>
      <c r="Q45" s="181">
        <f>IFERROR(VLOOKUP($A45,'SS2020'!$A:$W,3+Q$2,0)-VLOOKUP($A45,'Country characteristics'!$A:$BL,40+Q$2,0)*100,"")</f>
        <v>0</v>
      </c>
      <c r="R45" s="181">
        <f>IFERROR(VLOOKUP($A45,'SS2020'!$A:$W,3+R$2,0)-VLOOKUP($A45,'Country characteristics'!$A:$BL,40+R$2,0)*100,"")</f>
        <v>0</v>
      </c>
      <c r="S45" s="181">
        <f>IFERROR(VLOOKUP($A45,'SS2020'!$A:$W,3+S$2,0)-VLOOKUP($A45,'Country characteristics'!$A:$BL,40+S$2,0)*100,"")</f>
        <v>-10</v>
      </c>
      <c r="T45" s="181">
        <f>IFERROR(VLOOKUP($A45,'SS2020'!$A:$W,3+T$2,0)-VLOOKUP($A45,'Country characteristics'!$A:$BL,40+T$2,0)*100,"")</f>
        <v>-10</v>
      </c>
      <c r="U45" s="181">
        <f>IFERROR(VLOOKUP($A45,'SS2020'!$A:$W,3+U$2,0)-VLOOKUP($A45,'Country characteristics'!$A:$BL,40+U$2,0)*100,"")</f>
        <v>-86</v>
      </c>
      <c r="V45" s="181">
        <f>IFERROR(VLOOKUP($A45,'SS2020'!$A:$W,3+V$2,0)-VLOOKUP($A45,'Country characteristics'!$A:$BL,40+V$2,0)*100,"")</f>
        <v>0</v>
      </c>
      <c r="W45" s="181">
        <f>IFERROR(VLOOKUP($A45,'SS2020'!$A:$W,3+W$2,0)-VLOOKUP($A45,'Country characteristics'!$A:$BL,40+W$2,0)*100,"")</f>
        <v>7</v>
      </c>
      <c r="X45" s="172">
        <f>VLOOKUP(A45,'SS2020'!A:X,24,0)-VLOOKUP(A45,'Country characteristics'!A:AN,40,0)</f>
        <v>-4.6750030517578125</v>
      </c>
      <c r="Y45" s="245" t="str">
        <f>VLOOKUP($A45,'Country characteristics'!$A:$CQ,28,0)</f>
        <v>East Asia &amp; Pacific</v>
      </c>
      <c r="Z45" s="245" t="str">
        <f>VLOOKUP($A45,'Country characteristics'!$A:$CQ,87,0)</f>
        <v>Asia</v>
      </c>
      <c r="AA45" s="245">
        <f>VLOOKUP($A45,'Country characteristics'!$A:$CQ,92,0)</f>
        <v>0</v>
      </c>
      <c r="AB45" s="245">
        <f>VLOOKUP($A45,'Country characteristics'!$A:$CQ,91,0)</f>
        <v>0</v>
      </c>
      <c r="AC45" s="245">
        <f>VLOOKUP($A45,'Country characteristics'!$A:$CQ,88,0)</f>
        <v>0</v>
      </c>
      <c r="AD45" s="245">
        <f>VLOOKUP($A45,'Country characteristics'!$A:$CQ,93,0)</f>
        <v>0</v>
      </c>
      <c r="AE45" s="245">
        <f>VLOOKUP($A45,'Country characteristics'!$A:$CQ,89,0)</f>
        <v>0</v>
      </c>
      <c r="AF45" s="245">
        <f>VLOOKUP($A45,'Country characteristics'!$A:$CQ,90,0)</f>
        <v>0</v>
      </c>
      <c r="AG45" s="245">
        <f>VLOOKUP($A45,'Country characteristics'!$A:$CQ,94,0)</f>
        <v>0</v>
      </c>
      <c r="AH45" s="245">
        <f>VLOOKUP($A45,'Country characteristics'!$A:$CQ,95,0)</f>
        <v>0</v>
      </c>
      <c r="AI45" s="245">
        <f>VLOOKUP($A45,'Country characteristics'!$A:$CR,96,0)</f>
        <v>0</v>
      </c>
    </row>
    <row r="46" spans="1:35" ht="12.75" customHeight="1">
      <c r="A46" s="37" t="s">
        <v>233</v>
      </c>
      <c r="B46" s="182" t="s">
        <v>234</v>
      </c>
      <c r="C46" s="182" t="s">
        <v>235</v>
      </c>
      <c r="D46" s="181">
        <f>IFERROR(VLOOKUP($A46,'SS2020'!$A:$W,3+D$2,0)-VLOOKUP($A46,'Country characteristics'!$A:$BL,40+D$2,0)*100,"")</f>
        <v>4</v>
      </c>
      <c r="E46" s="181">
        <f>IFERROR(VLOOKUP($A46,'SS2020'!$A:$W,3+E$2,0)-VLOOKUP($A46,'Country characteristics'!$A:$BL,40+E$2,0)*100,"")</f>
        <v>0</v>
      </c>
      <c r="F46" s="181">
        <f>IFERROR(VLOOKUP($A46,'SS2020'!$A:$W,3+F$2,0)-VLOOKUP($A46,'Country characteristics'!$A:$BL,40+F$2,0)*100,"")</f>
        <v>25</v>
      </c>
      <c r="G46" s="181">
        <f>IFERROR(VLOOKUP($A46,'SS2020'!$A:$W,3+G$2,0)-VLOOKUP($A46,'Country characteristics'!$A:$BL,40+G$2,0)*100,"")</f>
        <v>0</v>
      </c>
      <c r="H46" s="181">
        <f>IFERROR(VLOOKUP($A46,'SS2020'!$A:$W,3+H$2,0)-VLOOKUP($A46,'Country characteristics'!$A:$BL,40+H$2,0)*100,"")</f>
        <v>-25</v>
      </c>
      <c r="I46" s="181">
        <f>IFERROR(VLOOKUP($A46,'SS2020'!$A:$W,3+I$2,0)-VLOOKUP($A46,'Country characteristics'!$A:$BL,40+I$2,0)*100,"")</f>
        <v>0</v>
      </c>
      <c r="J46" s="181">
        <f>IFERROR(VLOOKUP($A46,'SS2020'!$A:$W,3+J$2,0)-VLOOKUP($A46,'Country characteristics'!$A:$BL,40+J$2,0)*100,"")</f>
        <v>0</v>
      </c>
      <c r="K46" s="181">
        <f>IFERROR(VLOOKUP($A46,'SS2020'!$A:$W,3+K$2,0)-VLOOKUP($A46,'Country characteristics'!$A:$BL,40+K$2,0)*100,"")</f>
        <v>0</v>
      </c>
      <c r="L46" s="181">
        <f>IFERROR(VLOOKUP($A46,'SS2020'!$A:$W,3+L$2,0)-VLOOKUP($A46,'Country characteristics'!$A:$BL,40+L$2,0)*100,"")</f>
        <v>0</v>
      </c>
      <c r="M46" s="181">
        <f>IFERROR(VLOOKUP($A46,'SS2020'!$A:$W,3+M$2,0)-VLOOKUP($A46,'Country characteristics'!$A:$BL,40+M$2,0)*100,"")</f>
        <v>0</v>
      </c>
      <c r="N46" s="181">
        <f>IFERROR(VLOOKUP($A46,'SS2020'!$A:$W,3+N$2,0)-VLOOKUP($A46,'Country characteristics'!$A:$BL,40+N$2,0)*100,"")</f>
        <v>-10</v>
      </c>
      <c r="O46" s="181">
        <f>IFERROR(VLOOKUP($A46,'SS2020'!$A:$W,3+O$2,0)-VLOOKUP($A46,'Country characteristics'!$A:$BL,40+O$2,0)*100,"")</f>
        <v>0</v>
      </c>
      <c r="P46" s="181">
        <f>IFERROR(VLOOKUP($A46,'SS2020'!$A:$W,3+P$2,0)-VLOOKUP($A46,'Country characteristics'!$A:$BL,40+P$2,0)*100,"")</f>
        <v>0</v>
      </c>
      <c r="Q46" s="181">
        <f>IFERROR(VLOOKUP($A46,'SS2020'!$A:$W,3+Q$2,0)-VLOOKUP($A46,'Country characteristics'!$A:$BL,40+Q$2,0)*100,"")</f>
        <v>0</v>
      </c>
      <c r="R46" s="181">
        <f>IFERROR(VLOOKUP($A46,'SS2020'!$A:$W,3+R$2,0)-VLOOKUP($A46,'Country characteristics'!$A:$BL,40+R$2,0)*100,"")</f>
        <v>0</v>
      </c>
      <c r="S46" s="181">
        <f>IFERROR(VLOOKUP($A46,'SS2020'!$A:$W,3+S$2,0)-VLOOKUP($A46,'Country characteristics'!$A:$BL,40+S$2,0)*100,"")</f>
        <v>0</v>
      </c>
      <c r="T46" s="181">
        <f>IFERROR(VLOOKUP($A46,'SS2020'!$A:$W,3+T$2,0)-VLOOKUP($A46,'Country characteristics'!$A:$BL,40+T$2,0)*100,"")</f>
        <v>-11</v>
      </c>
      <c r="U46" s="181">
        <f>IFERROR(VLOOKUP($A46,'SS2020'!$A:$W,3+U$2,0)-VLOOKUP($A46,'Country characteristics'!$A:$BL,40+U$2,0)*100,"")</f>
        <v>-1</v>
      </c>
      <c r="V46" s="181">
        <f>IFERROR(VLOOKUP($A46,'SS2020'!$A:$W,3+V$2,0)-VLOOKUP($A46,'Country characteristics'!$A:$BL,40+V$2,0)*100,"")</f>
        <v>0</v>
      </c>
      <c r="W46" s="181">
        <f>IFERROR(VLOOKUP($A46,'SS2020'!$A:$W,3+W$2,0)-VLOOKUP($A46,'Country characteristics'!$A:$BL,40+W$2,0)*100,"")</f>
        <v>0</v>
      </c>
      <c r="X46" s="172">
        <f>VLOOKUP(A46,'SS2020'!A:X,24,0)-VLOOKUP(A46,'Country characteristics'!A:AN,40,0)</f>
        <v>-0.90000076293945597</v>
      </c>
      <c r="Y46" s="245" t="str">
        <f>VLOOKUP($A46,'Country characteristics'!$A:$CQ,28,0)</f>
        <v>Europe &amp; Central Asia</v>
      </c>
      <c r="Z46" s="245" t="str">
        <f>VLOOKUP($A46,'Country characteristics'!$A:$CQ,87,0)</f>
        <v>Europe</v>
      </c>
      <c r="AA46" s="245">
        <f>VLOOKUP($A46,'Country characteristics'!$A:$CQ,92,0)</f>
        <v>1</v>
      </c>
      <c r="AB46" s="245">
        <f>VLOOKUP($A46,'Country characteristics'!$A:$CQ,91,0)</f>
        <v>1</v>
      </c>
      <c r="AC46" s="245">
        <f>VLOOKUP($A46,'Country characteristics'!$A:$CQ,88,0)</f>
        <v>0</v>
      </c>
      <c r="AD46" s="245">
        <f>VLOOKUP($A46,'Country characteristics'!$A:$CQ,93,0)</f>
        <v>0</v>
      </c>
      <c r="AE46" s="245">
        <f>VLOOKUP($A46,'Country characteristics'!$A:$CQ,89,0)</f>
        <v>0</v>
      </c>
      <c r="AF46" s="245">
        <f>VLOOKUP($A46,'Country characteristics'!$A:$CQ,90,0)</f>
        <v>0</v>
      </c>
      <c r="AG46" s="245">
        <f>VLOOKUP($A46,'Country characteristics'!$A:$CQ,94,0)</f>
        <v>0</v>
      </c>
      <c r="AH46" s="245">
        <f>VLOOKUP($A46,'Country characteristics'!$A:$CQ,95,0)</f>
        <v>0</v>
      </c>
      <c r="AI46" s="245">
        <f>VLOOKUP($A46,'Country characteristics'!$A:$CR,96,0)</f>
        <v>0</v>
      </c>
    </row>
    <row r="47" spans="1:35" ht="12.75" customHeight="1">
      <c r="A47" s="37" t="s">
        <v>260</v>
      </c>
      <c r="B47" s="182" t="s">
        <v>261</v>
      </c>
      <c r="C47" s="182" t="s">
        <v>262</v>
      </c>
      <c r="D47" s="181">
        <f>IFERROR(VLOOKUP($A47,'SS2020'!$A:$W,3+D$2,0)-VLOOKUP($A47,'Country characteristics'!$A:$BL,40+D$2,0)*100,"")</f>
        <v>-13</v>
      </c>
      <c r="E47" s="181">
        <f>IFERROR(VLOOKUP($A47,'SS2020'!$A:$W,3+E$2,0)-VLOOKUP($A47,'Country characteristics'!$A:$BL,40+E$2,0)*100,"")</f>
        <v>0</v>
      </c>
      <c r="F47" s="181">
        <f>IFERROR(VLOOKUP($A47,'SS2020'!$A:$W,3+F$2,0)-VLOOKUP($A47,'Country characteristics'!$A:$BL,40+F$2,0)*100,"")</f>
        <v>-25</v>
      </c>
      <c r="G47" s="181">
        <f>IFERROR(VLOOKUP($A47,'SS2020'!$A:$W,3+G$2,0)-VLOOKUP($A47,'Country characteristics'!$A:$BL,40+G$2,0)*100,"")</f>
        <v>0</v>
      </c>
      <c r="H47" s="181">
        <f>IFERROR(VLOOKUP($A47,'SS2020'!$A:$W,3+H$2,0)-VLOOKUP($A47,'Country characteristics'!$A:$BL,40+H$2,0)*100,"")</f>
        <v>0</v>
      </c>
      <c r="I47" s="181">
        <f>IFERROR(VLOOKUP($A47,'SS2020'!$A:$W,3+I$2,0)-VLOOKUP($A47,'Country characteristics'!$A:$BL,40+I$2,0)*100,"")</f>
        <v>0</v>
      </c>
      <c r="J47" s="181">
        <f>IFERROR(VLOOKUP($A47,'SS2020'!$A:$W,3+J$2,0)-VLOOKUP($A47,'Country characteristics'!$A:$BL,40+J$2,0)*100,"")</f>
        <v>0</v>
      </c>
      <c r="K47" s="181">
        <f>IFERROR(VLOOKUP($A47,'SS2020'!$A:$W,3+K$2,0)-VLOOKUP($A47,'Country characteristics'!$A:$BL,40+K$2,0)*100,"")</f>
        <v>0</v>
      </c>
      <c r="L47" s="181">
        <f>IFERROR(VLOOKUP($A47,'SS2020'!$A:$W,3+L$2,0)-VLOOKUP($A47,'Country characteristics'!$A:$BL,40+L$2,0)*100,"")</f>
        <v>37.5</v>
      </c>
      <c r="M47" s="181">
        <f>IFERROR(VLOOKUP($A47,'SS2020'!$A:$W,3+M$2,0)-VLOOKUP($A47,'Country characteristics'!$A:$BL,40+M$2,0)*100,"")</f>
        <v>0</v>
      </c>
      <c r="N47" s="181">
        <f>IFERROR(VLOOKUP($A47,'SS2020'!$A:$W,3+N$2,0)-VLOOKUP($A47,'Country characteristics'!$A:$BL,40+N$2,0)*100,"")</f>
        <v>0</v>
      </c>
      <c r="O47" s="181">
        <f>IFERROR(VLOOKUP($A47,'SS2020'!$A:$W,3+O$2,0)-VLOOKUP($A47,'Country characteristics'!$A:$BL,40+O$2,0)*100,"")</f>
        <v>0</v>
      </c>
      <c r="P47" s="181">
        <f>IFERROR(VLOOKUP($A47,'SS2020'!$A:$W,3+P$2,0)-VLOOKUP($A47,'Country characteristics'!$A:$BL,40+P$2,0)*100,"")</f>
        <v>-40</v>
      </c>
      <c r="Q47" s="181">
        <f>IFERROR(VLOOKUP($A47,'SS2020'!$A:$W,3+Q$2,0)-VLOOKUP($A47,'Country characteristics'!$A:$BL,40+Q$2,0)*100,"")</f>
        <v>0</v>
      </c>
      <c r="R47" s="181">
        <f>IFERROR(VLOOKUP($A47,'SS2020'!$A:$W,3+R$2,0)-VLOOKUP($A47,'Country characteristics'!$A:$BL,40+R$2,0)*100,"")</f>
        <v>0</v>
      </c>
      <c r="S47" s="181">
        <f>IFERROR(VLOOKUP($A47,'SS2020'!$A:$W,3+S$2,0)-VLOOKUP($A47,'Country characteristics'!$A:$BL,40+S$2,0)*100,"")</f>
        <v>0</v>
      </c>
      <c r="T47" s="181">
        <f>IFERROR(VLOOKUP($A47,'SS2020'!$A:$W,3+T$2,0)-VLOOKUP($A47,'Country characteristics'!$A:$BL,40+T$2,0)*100,"")</f>
        <v>-8</v>
      </c>
      <c r="U47" s="181">
        <f>IFERROR(VLOOKUP($A47,'SS2020'!$A:$W,3+U$2,0)-VLOOKUP($A47,'Country characteristics'!$A:$BL,40+U$2,0)*100,"")</f>
        <v>1</v>
      </c>
      <c r="V47" s="181">
        <f>IFERROR(VLOOKUP($A47,'SS2020'!$A:$W,3+V$2,0)-VLOOKUP($A47,'Country characteristics'!$A:$BL,40+V$2,0)*100,"")</f>
        <v>0</v>
      </c>
      <c r="W47" s="181">
        <f>IFERROR(VLOOKUP($A47,'SS2020'!$A:$W,3+W$2,0)-VLOOKUP($A47,'Country characteristics'!$A:$BL,40+W$2,0)*100,"")</f>
        <v>-3</v>
      </c>
      <c r="X47" s="172">
        <f>VLOOKUP(A47,'SS2020'!A:X,24,0)-VLOOKUP(A47,'Country characteristics'!A:AN,40,0)</f>
        <v>-2.5250015258789063</v>
      </c>
      <c r="Y47" s="245" t="str">
        <f>VLOOKUP($A47,'Country characteristics'!$A:$CQ,28,0)</f>
        <v>Europe &amp; Central Asia</v>
      </c>
      <c r="Z47" s="245" t="str">
        <f>VLOOKUP($A47,'Country characteristics'!$A:$CQ,87,0)</f>
        <v>Europe</v>
      </c>
      <c r="AA47" s="245">
        <f>VLOOKUP($A47,'Country characteristics'!$A:$CQ,92,0)</f>
        <v>1</v>
      </c>
      <c r="AB47" s="245">
        <f>VLOOKUP($A47,'Country characteristics'!$A:$CQ,91,0)</f>
        <v>0</v>
      </c>
      <c r="AC47" s="245">
        <f>VLOOKUP($A47,'Country characteristics'!$A:$CQ,88,0)</f>
        <v>0</v>
      </c>
      <c r="AD47" s="245">
        <f>VLOOKUP($A47,'Country characteristics'!$A:$CQ,93,0)</f>
        <v>0</v>
      </c>
      <c r="AE47" s="245">
        <f>VLOOKUP($A47,'Country characteristics'!$A:$CQ,89,0)</f>
        <v>0</v>
      </c>
      <c r="AF47" s="245">
        <f>VLOOKUP($A47,'Country characteristics'!$A:$CQ,90,0)</f>
        <v>0</v>
      </c>
      <c r="AG47" s="245">
        <f>VLOOKUP($A47,'Country characteristics'!$A:$CQ,94,0)</f>
        <v>0</v>
      </c>
      <c r="AH47" s="245">
        <f>VLOOKUP($A47,'Country characteristics'!$A:$CQ,95,0)</f>
        <v>0</v>
      </c>
      <c r="AI47" s="245">
        <f>VLOOKUP($A47,'Country characteristics'!$A:$CR,96,0)</f>
        <v>0</v>
      </c>
    </row>
    <row r="48" spans="1:35" ht="12.75" customHeight="1">
      <c r="A48" s="37" t="s">
        <v>149</v>
      </c>
      <c r="B48" s="182" t="s">
        <v>150</v>
      </c>
      <c r="C48" s="182" t="s">
        <v>151</v>
      </c>
      <c r="D48" s="181">
        <f>IFERROR(VLOOKUP($A48,'SS2020'!$A:$W,3+D$2,0)-VLOOKUP($A48,'Country characteristics'!$A:$BL,40+D$2,0)*100,"")</f>
        <v>0</v>
      </c>
      <c r="E48" s="181">
        <f>IFERROR(VLOOKUP($A48,'SS2020'!$A:$W,3+E$2,0)-VLOOKUP($A48,'Country characteristics'!$A:$BL,40+E$2,0)*100,"")</f>
        <v>0</v>
      </c>
      <c r="F48" s="181">
        <f>IFERROR(VLOOKUP($A48,'SS2020'!$A:$W,3+F$2,0)-VLOOKUP($A48,'Country characteristics'!$A:$BL,40+F$2,0)*100,"")</f>
        <v>-90</v>
      </c>
      <c r="G48" s="181">
        <f>IFERROR(VLOOKUP($A48,'SS2020'!$A:$W,3+G$2,0)-VLOOKUP($A48,'Country characteristics'!$A:$BL,40+G$2,0)*100,"")</f>
        <v>0</v>
      </c>
      <c r="H48" s="181">
        <f>IFERROR(VLOOKUP($A48,'SS2020'!$A:$W,3+H$2,0)-VLOOKUP($A48,'Country characteristics'!$A:$BL,40+H$2,0)*100,"")</f>
        <v>0</v>
      </c>
      <c r="I48" s="181">
        <f>IFERROR(VLOOKUP($A48,'SS2020'!$A:$W,3+I$2,0)-VLOOKUP($A48,'Country characteristics'!$A:$BL,40+I$2,0)*100,"")</f>
        <v>0</v>
      </c>
      <c r="J48" s="181">
        <f>IFERROR(VLOOKUP($A48,'SS2020'!$A:$W,3+J$2,0)-VLOOKUP($A48,'Country characteristics'!$A:$BL,40+J$2,0)*100,"")</f>
        <v>0</v>
      </c>
      <c r="K48" s="181">
        <f>IFERROR(VLOOKUP($A48,'SS2020'!$A:$W,3+K$2,0)-VLOOKUP($A48,'Country characteristics'!$A:$BL,40+K$2,0)*100,"")</f>
        <v>0</v>
      </c>
      <c r="L48" s="181">
        <f>IFERROR(VLOOKUP($A48,'SS2020'!$A:$W,3+L$2,0)-VLOOKUP($A48,'Country characteristics'!$A:$BL,40+L$2,0)*100,"")</f>
        <v>-6.25</v>
      </c>
      <c r="M48" s="181">
        <f>IFERROR(VLOOKUP($A48,'SS2020'!$A:$W,3+M$2,0)-VLOOKUP($A48,'Country characteristics'!$A:$BL,40+M$2,0)*100,"")</f>
        <v>-25</v>
      </c>
      <c r="N48" s="181">
        <f>IFERROR(VLOOKUP($A48,'SS2020'!$A:$W,3+N$2,0)-VLOOKUP($A48,'Country characteristics'!$A:$BL,40+N$2,0)*100,"")</f>
        <v>-10</v>
      </c>
      <c r="O48" s="181">
        <f>IFERROR(VLOOKUP($A48,'SS2020'!$A:$W,3+O$2,0)-VLOOKUP($A48,'Country characteristics'!$A:$BL,40+O$2,0)*100,"")</f>
        <v>0</v>
      </c>
      <c r="P48" s="181">
        <f>IFERROR(VLOOKUP($A48,'SS2020'!$A:$W,3+P$2,0)-VLOOKUP($A48,'Country characteristics'!$A:$BL,40+P$2,0)*100,"")</f>
        <v>0</v>
      </c>
      <c r="Q48" s="181">
        <f>IFERROR(VLOOKUP($A48,'SS2020'!$A:$W,3+Q$2,0)-VLOOKUP($A48,'Country characteristics'!$A:$BL,40+Q$2,0)*100,"")</f>
        <v>50</v>
      </c>
      <c r="R48" s="181">
        <f>IFERROR(VLOOKUP($A48,'SS2020'!$A:$W,3+R$2,0)-VLOOKUP($A48,'Country characteristics'!$A:$BL,40+R$2,0)*100,"")</f>
        <v>0</v>
      </c>
      <c r="S48" s="181">
        <f>IFERROR(VLOOKUP($A48,'SS2020'!$A:$W,3+S$2,0)-VLOOKUP($A48,'Country characteristics'!$A:$BL,40+S$2,0)*100,"")</f>
        <v>0</v>
      </c>
      <c r="T48" s="181">
        <f>IFERROR(VLOOKUP($A48,'SS2020'!$A:$W,3+T$2,0)-VLOOKUP($A48,'Country characteristics'!$A:$BL,40+T$2,0)*100,"")</f>
        <v>0</v>
      </c>
      <c r="U48" s="181">
        <f>IFERROR(VLOOKUP($A48,'SS2020'!$A:$W,3+U$2,0)-VLOOKUP($A48,'Country characteristics'!$A:$BL,40+U$2,0)*100,"")</f>
        <v>0</v>
      </c>
      <c r="V48" s="181">
        <f>IFERROR(VLOOKUP($A48,'SS2020'!$A:$W,3+V$2,0)-VLOOKUP($A48,'Country characteristics'!$A:$BL,40+V$2,0)*100,"")</f>
        <v>0</v>
      </c>
      <c r="W48" s="181">
        <f>IFERROR(VLOOKUP($A48,'SS2020'!$A:$W,3+W$2,0)-VLOOKUP($A48,'Country characteristics'!$A:$BL,40+W$2,0)*100,"")</f>
        <v>0</v>
      </c>
      <c r="X48" s="172">
        <f>VLOOKUP(A48,'SS2020'!A:X,24,0)-VLOOKUP(A48,'Country characteristics'!A:AN,40,0)</f>
        <v>-4.0625015258789077</v>
      </c>
      <c r="Y48" s="245" t="str">
        <f>VLOOKUP($A48,'Country characteristics'!$A:$CQ,28,0)</f>
        <v>South Asia</v>
      </c>
      <c r="Z48" s="245" t="str">
        <f>VLOOKUP($A48,'Country characteristics'!$A:$CQ,87,0)</f>
        <v>Asia</v>
      </c>
      <c r="AA48" s="245">
        <f>VLOOKUP($A48,'Country characteristics'!$A:$CQ,92,0)</f>
        <v>0</v>
      </c>
      <c r="AB48" s="245">
        <f>VLOOKUP($A48,'Country characteristics'!$A:$CQ,91,0)</f>
        <v>0</v>
      </c>
      <c r="AC48" s="245">
        <f>VLOOKUP($A48,'Country characteristics'!$A:$CQ,88,0)</f>
        <v>0</v>
      </c>
      <c r="AD48" s="245">
        <f>VLOOKUP($A48,'Country characteristics'!$A:$CQ,93,0)</f>
        <v>1</v>
      </c>
      <c r="AE48" s="245">
        <f>VLOOKUP($A48,'Country characteristics'!$A:$CQ,89,0)</f>
        <v>1</v>
      </c>
      <c r="AF48" s="245">
        <f>VLOOKUP($A48,'Country characteristics'!$A:$CQ,90,0)</f>
        <v>1</v>
      </c>
      <c r="AG48" s="245">
        <f>VLOOKUP($A48,'Country characteristics'!$A:$CQ,94,0)</f>
        <v>0</v>
      </c>
      <c r="AH48" s="245">
        <f>VLOOKUP($A48,'Country characteristics'!$A:$CQ,95,0)</f>
        <v>0</v>
      </c>
      <c r="AI48" s="245">
        <f>VLOOKUP($A48,'Country characteristics'!$A:$CR,96,0)</f>
        <v>0</v>
      </c>
    </row>
    <row r="49" spans="1:35" ht="12.75" customHeight="1">
      <c r="A49" s="37" t="s">
        <v>245</v>
      </c>
      <c r="B49" s="182" t="s">
        <v>246</v>
      </c>
      <c r="C49" s="182" t="s">
        <v>247</v>
      </c>
      <c r="D49" s="181">
        <f>IFERROR(VLOOKUP($A49,'SS2020'!$A:$W,3+D$2,0)-VLOOKUP($A49,'Country characteristics'!$A:$BL,40+D$2,0)*100,"")</f>
        <v>-16</v>
      </c>
      <c r="E49" s="181">
        <f>IFERROR(VLOOKUP($A49,'SS2020'!$A:$W,3+E$2,0)-VLOOKUP($A49,'Country characteristics'!$A:$BL,40+E$2,0)*100,"")</f>
        <v>0</v>
      </c>
      <c r="F49" s="181">
        <f>IFERROR(VLOOKUP($A49,'SS2020'!$A:$W,3+F$2,0)-VLOOKUP($A49,'Country characteristics'!$A:$BL,40+F$2,0)*100,"")</f>
        <v>-15</v>
      </c>
      <c r="G49" s="181">
        <f>IFERROR(VLOOKUP($A49,'SS2020'!$A:$W,3+G$2,0)-VLOOKUP($A49,'Country characteristics'!$A:$BL,40+G$2,0)*100,"")</f>
        <v>0</v>
      </c>
      <c r="H49" s="181">
        <f>IFERROR(VLOOKUP($A49,'SS2020'!$A:$W,3+H$2,0)-VLOOKUP($A49,'Country characteristics'!$A:$BL,40+H$2,0)*100,"")</f>
        <v>0</v>
      </c>
      <c r="I49" s="181">
        <f>IFERROR(VLOOKUP($A49,'SS2020'!$A:$W,3+I$2,0)-VLOOKUP($A49,'Country characteristics'!$A:$BL,40+I$2,0)*100,"")</f>
        <v>0</v>
      </c>
      <c r="J49" s="181">
        <f>IFERROR(VLOOKUP($A49,'SS2020'!$A:$W,3+J$2,0)-VLOOKUP($A49,'Country characteristics'!$A:$BL,40+J$2,0)*100,"")</f>
        <v>0</v>
      </c>
      <c r="K49" s="181">
        <f>IFERROR(VLOOKUP($A49,'SS2020'!$A:$W,3+K$2,0)-VLOOKUP($A49,'Country characteristics'!$A:$BL,40+K$2,0)*100,"")</f>
        <v>0</v>
      </c>
      <c r="L49" s="181">
        <f>IFERROR(VLOOKUP($A49,'SS2020'!$A:$W,3+L$2,0)-VLOOKUP($A49,'Country characteristics'!$A:$BL,40+L$2,0)*100,"")</f>
        <v>0</v>
      </c>
      <c r="M49" s="181">
        <f>IFERROR(VLOOKUP($A49,'SS2020'!$A:$W,3+M$2,0)-VLOOKUP($A49,'Country characteristics'!$A:$BL,40+M$2,0)*100,"")</f>
        <v>0</v>
      </c>
      <c r="N49" s="181">
        <f>IFERROR(VLOOKUP($A49,'SS2020'!$A:$W,3+N$2,0)-VLOOKUP($A49,'Country characteristics'!$A:$BL,40+N$2,0)*100,"")</f>
        <v>0</v>
      </c>
      <c r="O49" s="181">
        <f>IFERROR(VLOOKUP($A49,'SS2020'!$A:$W,3+O$2,0)-VLOOKUP($A49,'Country characteristics'!$A:$BL,40+O$2,0)*100,"")</f>
        <v>-75</v>
      </c>
      <c r="P49" s="181">
        <f>IFERROR(VLOOKUP($A49,'SS2020'!$A:$W,3+P$2,0)-VLOOKUP($A49,'Country characteristics'!$A:$BL,40+P$2,0)*100,"")</f>
        <v>-40</v>
      </c>
      <c r="Q49" s="181">
        <f>IFERROR(VLOOKUP($A49,'SS2020'!$A:$W,3+Q$2,0)-VLOOKUP($A49,'Country characteristics'!$A:$BL,40+Q$2,0)*100,"")</f>
        <v>0</v>
      </c>
      <c r="R49" s="181">
        <f>IFERROR(VLOOKUP($A49,'SS2020'!$A:$W,3+R$2,0)-VLOOKUP($A49,'Country characteristics'!$A:$BL,40+R$2,0)*100,"")</f>
        <v>25</v>
      </c>
      <c r="S49" s="181">
        <f>IFERROR(VLOOKUP($A49,'SS2020'!$A:$W,3+S$2,0)-VLOOKUP($A49,'Country characteristics'!$A:$BL,40+S$2,0)*100,"")</f>
        <v>0</v>
      </c>
      <c r="T49" s="181">
        <f>IFERROR(VLOOKUP($A49,'SS2020'!$A:$W,3+T$2,0)-VLOOKUP($A49,'Country characteristics'!$A:$BL,40+T$2,0)*100,"")</f>
        <v>-27</v>
      </c>
      <c r="U49" s="181">
        <f>IFERROR(VLOOKUP($A49,'SS2020'!$A:$W,3+U$2,0)-VLOOKUP($A49,'Country characteristics'!$A:$BL,40+U$2,0)*100,"")</f>
        <v>-50</v>
      </c>
      <c r="V49" s="181">
        <f>IFERROR(VLOOKUP($A49,'SS2020'!$A:$W,3+V$2,0)-VLOOKUP($A49,'Country characteristics'!$A:$BL,40+V$2,0)*100,"")</f>
        <v>0</v>
      </c>
      <c r="W49" s="181">
        <f>IFERROR(VLOOKUP($A49,'SS2020'!$A:$W,3+W$2,0)-VLOOKUP($A49,'Country characteristics'!$A:$BL,40+W$2,0)*100,"")</f>
        <v>-9.5</v>
      </c>
      <c r="X49" s="172">
        <f>VLOOKUP(A49,'SS2020'!A:X,24,0)-VLOOKUP(A49,'Country characteristics'!A:AN,40,0)</f>
        <v>-10.37500076293945</v>
      </c>
      <c r="Y49" s="245" t="str">
        <f>VLOOKUP($A49,'Country characteristics'!$A:$CQ,28,0)</f>
        <v>East Asia &amp; Pacific</v>
      </c>
      <c r="Z49" s="245" t="str">
        <f>VLOOKUP($A49,'Country characteristics'!$A:$CQ,87,0)</f>
        <v>Asia</v>
      </c>
      <c r="AA49" s="245">
        <f>VLOOKUP($A49,'Country characteristics'!$A:$CQ,92,0)</f>
        <v>0</v>
      </c>
      <c r="AB49" s="245">
        <f>VLOOKUP($A49,'Country characteristics'!$A:$CQ,91,0)</f>
        <v>0</v>
      </c>
      <c r="AC49" s="245">
        <f>VLOOKUP($A49,'Country characteristics'!$A:$CQ,88,0)</f>
        <v>0</v>
      </c>
      <c r="AD49" s="245">
        <f>VLOOKUP($A49,'Country characteristics'!$A:$CQ,93,0)</f>
        <v>1</v>
      </c>
      <c r="AE49" s="245">
        <f>VLOOKUP($A49,'Country characteristics'!$A:$CQ,89,0)</f>
        <v>0</v>
      </c>
      <c r="AF49" s="245">
        <f>VLOOKUP($A49,'Country characteristics'!$A:$CQ,90,0)</f>
        <v>1</v>
      </c>
      <c r="AG49" s="245">
        <f>VLOOKUP($A49,'Country characteristics'!$A:$CQ,94,0)</f>
        <v>0</v>
      </c>
      <c r="AH49" s="245">
        <f>VLOOKUP($A49,'Country characteristics'!$A:$CQ,95,0)</f>
        <v>0</v>
      </c>
      <c r="AI49" s="245">
        <f>VLOOKUP($A49,'Country characteristics'!$A:$CR,96,0)</f>
        <v>0</v>
      </c>
    </row>
    <row r="50" spans="1:35" ht="12.75" customHeight="1">
      <c r="A50" s="37" t="s">
        <v>95</v>
      </c>
      <c r="B50" s="182" t="s">
        <v>96</v>
      </c>
      <c r="C50" s="182" t="s">
        <v>97</v>
      </c>
      <c r="D50" s="181">
        <f>IFERROR(VLOOKUP($A50,'SS2020'!$A:$W,3+D$2,0)-VLOOKUP($A50,'Country characteristics'!$A:$BL,40+D$2,0)*100,"")</f>
        <v>0</v>
      </c>
      <c r="E50" s="181">
        <f>IFERROR(VLOOKUP($A50,'SS2020'!$A:$W,3+E$2,0)-VLOOKUP($A50,'Country characteristics'!$A:$BL,40+E$2,0)*100,"")</f>
        <v>0</v>
      </c>
      <c r="F50" s="181">
        <f>IFERROR(VLOOKUP($A50,'SS2020'!$A:$W,3+F$2,0)-VLOOKUP($A50,'Country characteristics'!$A:$BL,40+F$2,0)*100,"")</f>
        <v>-50</v>
      </c>
      <c r="G50" s="181">
        <f>IFERROR(VLOOKUP($A50,'SS2020'!$A:$W,3+G$2,0)-VLOOKUP($A50,'Country characteristics'!$A:$BL,40+G$2,0)*100,"")</f>
        <v>50</v>
      </c>
      <c r="H50" s="181">
        <f>IFERROR(VLOOKUP($A50,'SS2020'!$A:$W,3+H$2,0)-VLOOKUP($A50,'Country characteristics'!$A:$BL,40+H$2,0)*100,"")</f>
        <v>0</v>
      </c>
      <c r="I50" s="181">
        <f>IFERROR(VLOOKUP($A50,'SS2020'!$A:$W,3+I$2,0)-VLOOKUP($A50,'Country characteristics'!$A:$BL,40+I$2,0)*100,"")</f>
        <v>-80</v>
      </c>
      <c r="J50" s="181">
        <f>IFERROR(VLOOKUP($A50,'SS2020'!$A:$W,3+J$2,0)-VLOOKUP($A50,'Country characteristics'!$A:$BL,40+J$2,0)*100,"")</f>
        <v>0</v>
      </c>
      <c r="K50" s="181">
        <f>IFERROR(VLOOKUP($A50,'SS2020'!$A:$W,3+K$2,0)-VLOOKUP($A50,'Country characteristics'!$A:$BL,40+K$2,0)*100,"")</f>
        <v>-25</v>
      </c>
      <c r="L50" s="181">
        <f>IFERROR(VLOOKUP($A50,'SS2020'!$A:$W,3+L$2,0)-VLOOKUP($A50,'Country characteristics'!$A:$BL,40+L$2,0)*100,"")</f>
        <v>50</v>
      </c>
      <c r="M50" s="181">
        <f>IFERROR(VLOOKUP($A50,'SS2020'!$A:$W,3+M$2,0)-VLOOKUP($A50,'Country characteristics'!$A:$BL,40+M$2,0)*100,"")</f>
        <v>0</v>
      </c>
      <c r="N50" s="181">
        <f>IFERROR(VLOOKUP($A50,'SS2020'!$A:$W,3+N$2,0)-VLOOKUP($A50,'Country characteristics'!$A:$BL,40+N$2,0)*100,"")</f>
        <v>15</v>
      </c>
      <c r="O50" s="181">
        <f>IFERROR(VLOOKUP($A50,'SS2020'!$A:$W,3+O$2,0)-VLOOKUP($A50,'Country characteristics'!$A:$BL,40+O$2,0)*100,"")</f>
        <v>0</v>
      </c>
      <c r="P50" s="181">
        <f>IFERROR(VLOOKUP($A50,'SS2020'!$A:$W,3+P$2,0)-VLOOKUP($A50,'Country characteristics'!$A:$BL,40+P$2,0)*100,"")</f>
        <v>0</v>
      </c>
      <c r="Q50" s="181">
        <f>IFERROR(VLOOKUP($A50,'SS2020'!$A:$W,3+Q$2,0)-VLOOKUP($A50,'Country characteristics'!$A:$BL,40+Q$2,0)*100,"")</f>
        <v>0</v>
      </c>
      <c r="R50" s="181">
        <f>IFERROR(VLOOKUP($A50,'SS2020'!$A:$W,3+R$2,0)-VLOOKUP($A50,'Country characteristics'!$A:$BL,40+R$2,0)*100,"")</f>
        <v>0</v>
      </c>
      <c r="S50" s="181">
        <f>IFERROR(VLOOKUP($A50,'SS2020'!$A:$W,3+S$2,0)-VLOOKUP($A50,'Country characteristics'!$A:$BL,40+S$2,0)*100,"")</f>
        <v>0</v>
      </c>
      <c r="T50" s="181">
        <f>IFERROR(VLOOKUP($A50,'SS2020'!$A:$W,3+T$2,0)-VLOOKUP($A50,'Country characteristics'!$A:$BL,40+T$2,0)*100,"")</f>
        <v>-10</v>
      </c>
      <c r="U50" s="181">
        <f>IFERROR(VLOOKUP($A50,'SS2020'!$A:$W,3+U$2,0)-VLOOKUP($A50,'Country characteristics'!$A:$BL,40+U$2,0)*100,"")</f>
        <v>0</v>
      </c>
      <c r="V50" s="181">
        <f>IFERROR(VLOOKUP($A50,'SS2020'!$A:$W,3+V$2,0)-VLOOKUP($A50,'Country characteristics'!$A:$BL,40+V$2,0)*100,"")</f>
        <v>0</v>
      </c>
      <c r="W50" s="181">
        <f>IFERROR(VLOOKUP($A50,'SS2020'!$A:$W,3+W$2,0)-VLOOKUP($A50,'Country characteristics'!$A:$BL,40+W$2,0)*100,"")</f>
        <v>0</v>
      </c>
      <c r="X50" s="172">
        <f>VLOOKUP(A50,'SS2020'!A:X,24,0)-VLOOKUP(A50,'Country characteristics'!A:AN,40,0)</f>
        <v>-2.5000015258789077</v>
      </c>
      <c r="Y50" s="245" t="str">
        <f>VLOOKUP($A50,'Country characteristics'!$A:$CQ,28,0)</f>
        <v>Europe &amp; Central Asia</v>
      </c>
      <c r="Z50" s="245" t="str">
        <f>VLOOKUP($A50,'Country characteristics'!$A:$CQ,87,0)</f>
        <v>Europe</v>
      </c>
      <c r="AA50" s="245">
        <f>VLOOKUP($A50,'Country characteristics'!$A:$CQ,92,0)</f>
        <v>1</v>
      </c>
      <c r="AB50" s="245">
        <f>VLOOKUP($A50,'Country characteristics'!$A:$CQ,91,0)</f>
        <v>1</v>
      </c>
      <c r="AC50" s="245">
        <f>VLOOKUP($A50,'Country characteristics'!$A:$CQ,88,0)</f>
        <v>0</v>
      </c>
      <c r="AD50" s="245">
        <f>VLOOKUP($A50,'Country characteristics'!$A:$CQ,93,0)</f>
        <v>0</v>
      </c>
      <c r="AE50" s="245">
        <f>VLOOKUP($A50,'Country characteristics'!$A:$CQ,89,0)</f>
        <v>0</v>
      </c>
      <c r="AF50" s="245">
        <f>VLOOKUP($A50,'Country characteristics'!$A:$CQ,90,0)</f>
        <v>0</v>
      </c>
      <c r="AG50" s="245">
        <f>VLOOKUP($A50,'Country characteristics'!$A:$CQ,94,0)</f>
        <v>0</v>
      </c>
      <c r="AH50" s="245">
        <f>VLOOKUP($A50,'Country characteristics'!$A:$CQ,95,0)</f>
        <v>0</v>
      </c>
      <c r="AI50" s="245">
        <f>VLOOKUP($A50,'Country characteristics'!$A:$CR,96,0)</f>
        <v>0</v>
      </c>
    </row>
    <row r="51" spans="1:35" ht="12.75" customHeight="1">
      <c r="A51" s="37" t="s">
        <v>137</v>
      </c>
      <c r="B51" s="182" t="s">
        <v>138</v>
      </c>
      <c r="C51" s="182" t="s">
        <v>139</v>
      </c>
      <c r="D51" s="181">
        <f>IFERROR(VLOOKUP($A51,'SS2020'!$A:$W,3+D$2,0)-VLOOKUP($A51,'Country characteristics'!$A:$BL,40+D$2,0)*100,"")</f>
        <v>-7</v>
      </c>
      <c r="E51" s="181">
        <f>IFERROR(VLOOKUP($A51,'SS2020'!$A:$W,3+E$2,0)-VLOOKUP($A51,'Country characteristics'!$A:$BL,40+E$2,0)*100,"")</f>
        <v>0</v>
      </c>
      <c r="F51" s="181">
        <f>IFERROR(VLOOKUP($A51,'SS2020'!$A:$W,3+F$2,0)-VLOOKUP($A51,'Country characteristics'!$A:$BL,40+F$2,0)*100,"")</f>
        <v>0</v>
      </c>
      <c r="G51" s="181">
        <f>IFERROR(VLOOKUP($A51,'SS2020'!$A:$W,3+G$2,0)-VLOOKUP($A51,'Country characteristics'!$A:$BL,40+G$2,0)*100,"")</f>
        <v>0</v>
      </c>
      <c r="H51" s="181">
        <f>IFERROR(VLOOKUP($A51,'SS2020'!$A:$W,3+H$2,0)-VLOOKUP($A51,'Country characteristics'!$A:$BL,40+H$2,0)*100,"")</f>
        <v>0</v>
      </c>
      <c r="I51" s="181">
        <f>IFERROR(VLOOKUP($A51,'SS2020'!$A:$W,3+I$2,0)-VLOOKUP($A51,'Country characteristics'!$A:$BL,40+I$2,0)*100,"")</f>
        <v>0</v>
      </c>
      <c r="J51" s="181">
        <f>IFERROR(VLOOKUP($A51,'SS2020'!$A:$W,3+J$2,0)-VLOOKUP($A51,'Country characteristics'!$A:$BL,40+J$2,0)*100,"")</f>
        <v>0</v>
      </c>
      <c r="K51" s="181">
        <f>IFERROR(VLOOKUP($A51,'SS2020'!$A:$W,3+K$2,0)-VLOOKUP($A51,'Country characteristics'!$A:$BL,40+K$2,0)*100,"")</f>
        <v>0</v>
      </c>
      <c r="L51" s="181">
        <f>IFERROR(VLOOKUP($A51,'SS2020'!$A:$W,3+L$2,0)-VLOOKUP($A51,'Country characteristics'!$A:$BL,40+L$2,0)*100,"")</f>
        <v>50</v>
      </c>
      <c r="M51" s="181">
        <f>IFERROR(VLOOKUP($A51,'SS2020'!$A:$W,3+M$2,0)-VLOOKUP($A51,'Country characteristics'!$A:$BL,40+M$2,0)*100,"")</f>
        <v>0</v>
      </c>
      <c r="N51" s="181">
        <f>IFERROR(VLOOKUP($A51,'SS2020'!$A:$W,3+N$2,0)-VLOOKUP($A51,'Country characteristics'!$A:$BL,40+N$2,0)*100,"")</f>
        <v>0</v>
      </c>
      <c r="O51" s="181">
        <f>IFERROR(VLOOKUP($A51,'SS2020'!$A:$W,3+O$2,0)-VLOOKUP($A51,'Country characteristics'!$A:$BL,40+O$2,0)*100,"")</f>
        <v>0</v>
      </c>
      <c r="P51" s="181">
        <f>IFERROR(VLOOKUP($A51,'SS2020'!$A:$W,3+P$2,0)-VLOOKUP($A51,'Country characteristics'!$A:$BL,40+P$2,0)*100,"")</f>
        <v>0</v>
      </c>
      <c r="Q51" s="181">
        <f>IFERROR(VLOOKUP($A51,'SS2020'!$A:$W,3+Q$2,0)-VLOOKUP($A51,'Country characteristics'!$A:$BL,40+Q$2,0)*100,"")</f>
        <v>0</v>
      </c>
      <c r="R51" s="181">
        <f>IFERROR(VLOOKUP($A51,'SS2020'!$A:$W,3+R$2,0)-VLOOKUP($A51,'Country characteristics'!$A:$BL,40+R$2,0)*100,"")</f>
        <v>0</v>
      </c>
      <c r="S51" s="181">
        <f>IFERROR(VLOOKUP($A51,'SS2020'!$A:$W,3+S$2,0)-VLOOKUP($A51,'Country characteristics'!$A:$BL,40+S$2,0)*100,"")</f>
        <v>-10</v>
      </c>
      <c r="T51" s="181">
        <f>IFERROR(VLOOKUP($A51,'SS2020'!$A:$W,3+T$2,0)-VLOOKUP($A51,'Country characteristics'!$A:$BL,40+T$2,0)*100,"")</f>
        <v>-9.0000000000000036</v>
      </c>
      <c r="U51" s="181">
        <f>IFERROR(VLOOKUP($A51,'SS2020'!$A:$W,3+U$2,0)-VLOOKUP($A51,'Country characteristics'!$A:$BL,40+U$2,0)*100,"")</f>
        <v>-2</v>
      </c>
      <c r="V51" s="181">
        <f>IFERROR(VLOOKUP($A51,'SS2020'!$A:$W,3+V$2,0)-VLOOKUP($A51,'Country characteristics'!$A:$BL,40+V$2,0)*100,"")</f>
        <v>0</v>
      </c>
      <c r="W51" s="181">
        <f>IFERROR(VLOOKUP($A51,'SS2020'!$A:$W,3+W$2,0)-VLOOKUP($A51,'Country characteristics'!$A:$BL,40+W$2,0)*100,"")</f>
        <v>0</v>
      </c>
      <c r="X51" s="172">
        <f>VLOOKUP(A51,'SS2020'!A:X,24,0)-VLOOKUP(A51,'Country characteristics'!A:AN,40,0)</f>
        <v>1.099999237060544</v>
      </c>
      <c r="Y51" s="245" t="str">
        <f>VLOOKUP($A51,'Country characteristics'!$A:$CQ,28,0)</f>
        <v>Europe &amp; Central Asia</v>
      </c>
      <c r="Z51" s="245" t="str">
        <f>VLOOKUP($A51,'Country characteristics'!$A:$CQ,87,0)</f>
        <v>Europe</v>
      </c>
      <c r="AA51" s="245">
        <f>VLOOKUP($A51,'Country characteristics'!$A:$CQ,92,0)</f>
        <v>0</v>
      </c>
      <c r="AB51" s="245">
        <f>VLOOKUP($A51,'Country characteristics'!$A:$CQ,91,0)</f>
        <v>0</v>
      </c>
      <c r="AC51" s="245">
        <f>VLOOKUP($A51,'Country characteristics'!$A:$CQ,88,0)</f>
        <v>0</v>
      </c>
      <c r="AD51" s="245">
        <f>VLOOKUP($A51,'Country characteristics'!$A:$CQ,93,0)</f>
        <v>0</v>
      </c>
      <c r="AE51" s="245">
        <f>VLOOKUP($A51,'Country characteristics'!$A:$CQ,89,0)</f>
        <v>0</v>
      </c>
      <c r="AF51" s="245">
        <f>VLOOKUP($A51,'Country characteristics'!$A:$CQ,90,0)</f>
        <v>0</v>
      </c>
      <c r="AG51" s="245">
        <f>VLOOKUP($A51,'Country characteristics'!$A:$CQ,94,0)</f>
        <v>0</v>
      </c>
      <c r="AH51" s="245">
        <f>VLOOKUP($A51,'Country characteristics'!$A:$CQ,95,0)</f>
        <v>0</v>
      </c>
      <c r="AI51" s="245">
        <f>VLOOKUP($A51,'Country characteristics'!$A:$CR,96,0)</f>
        <v>0</v>
      </c>
    </row>
    <row r="52" spans="1:35" ht="12.75" customHeight="1">
      <c r="A52" s="37" t="s">
        <v>122</v>
      </c>
      <c r="B52" s="182" t="s">
        <v>123</v>
      </c>
      <c r="C52" s="182" t="s">
        <v>124</v>
      </c>
      <c r="D52" s="181">
        <f>IFERROR(VLOOKUP($A52,'SS2020'!$A:$W,3+D$2,0)-VLOOKUP($A52,'Country characteristics'!$A:$BL,40+D$2,0)*100,"")</f>
        <v>-12.000000000000007</v>
      </c>
      <c r="E52" s="181">
        <f>IFERROR(VLOOKUP($A52,'SS2020'!$A:$W,3+E$2,0)-VLOOKUP($A52,'Country characteristics'!$A:$BL,40+E$2,0)*100,"")</f>
        <v>0</v>
      </c>
      <c r="F52" s="181">
        <f>IFERROR(VLOOKUP($A52,'SS2020'!$A:$W,3+F$2,0)-VLOOKUP($A52,'Country characteristics'!$A:$BL,40+F$2,0)*100,"")</f>
        <v>0</v>
      </c>
      <c r="G52" s="181">
        <f>IFERROR(VLOOKUP($A52,'SS2020'!$A:$W,3+G$2,0)-VLOOKUP($A52,'Country characteristics'!$A:$BL,40+G$2,0)*100,"")</f>
        <v>0</v>
      </c>
      <c r="H52" s="181">
        <f>IFERROR(VLOOKUP($A52,'SS2020'!$A:$W,3+H$2,0)-VLOOKUP($A52,'Country characteristics'!$A:$BL,40+H$2,0)*100,"")</f>
        <v>-5</v>
      </c>
      <c r="I52" s="181">
        <f>IFERROR(VLOOKUP($A52,'SS2020'!$A:$W,3+I$2,0)-VLOOKUP($A52,'Country characteristics'!$A:$BL,40+I$2,0)*100,"")</f>
        <v>0</v>
      </c>
      <c r="J52" s="181">
        <f>IFERROR(VLOOKUP($A52,'SS2020'!$A:$W,3+J$2,0)-VLOOKUP($A52,'Country characteristics'!$A:$BL,40+J$2,0)*100,"")</f>
        <v>0</v>
      </c>
      <c r="K52" s="181">
        <f>IFERROR(VLOOKUP($A52,'SS2020'!$A:$W,3+K$2,0)-VLOOKUP($A52,'Country characteristics'!$A:$BL,40+K$2,0)*100,"")</f>
        <v>0</v>
      </c>
      <c r="L52" s="181">
        <f>IFERROR(VLOOKUP($A52,'SS2020'!$A:$W,3+L$2,0)-VLOOKUP($A52,'Country characteristics'!$A:$BL,40+L$2,0)*100,"")</f>
        <v>12.5</v>
      </c>
      <c r="M52" s="181">
        <f>IFERROR(VLOOKUP($A52,'SS2020'!$A:$W,3+M$2,0)-VLOOKUP($A52,'Country characteristics'!$A:$BL,40+M$2,0)*100,"")</f>
        <v>0</v>
      </c>
      <c r="N52" s="181">
        <f>IFERROR(VLOOKUP($A52,'SS2020'!$A:$W,3+N$2,0)-VLOOKUP($A52,'Country characteristics'!$A:$BL,40+N$2,0)*100,"")</f>
        <v>0</v>
      </c>
      <c r="O52" s="181">
        <f>IFERROR(VLOOKUP($A52,'SS2020'!$A:$W,3+O$2,0)-VLOOKUP($A52,'Country characteristics'!$A:$BL,40+O$2,0)*100,"")</f>
        <v>0</v>
      </c>
      <c r="P52" s="181">
        <f>IFERROR(VLOOKUP($A52,'SS2020'!$A:$W,3+P$2,0)-VLOOKUP($A52,'Country characteristics'!$A:$BL,40+P$2,0)*100,"")</f>
        <v>0</v>
      </c>
      <c r="Q52" s="181">
        <f>IFERROR(VLOOKUP($A52,'SS2020'!$A:$W,3+Q$2,0)-VLOOKUP($A52,'Country characteristics'!$A:$BL,40+Q$2,0)*100,"")</f>
        <v>0</v>
      </c>
      <c r="R52" s="181">
        <f>IFERROR(VLOOKUP($A52,'SS2020'!$A:$W,3+R$2,0)-VLOOKUP($A52,'Country characteristics'!$A:$BL,40+R$2,0)*100,"")</f>
        <v>0</v>
      </c>
      <c r="S52" s="181">
        <f>IFERROR(VLOOKUP($A52,'SS2020'!$A:$W,3+S$2,0)-VLOOKUP($A52,'Country characteristics'!$A:$BL,40+S$2,0)*100,"")</f>
        <v>-10</v>
      </c>
      <c r="T52" s="181">
        <f>IFERROR(VLOOKUP($A52,'SS2020'!$A:$W,3+T$2,0)-VLOOKUP($A52,'Country characteristics'!$A:$BL,40+T$2,0)*100,"")</f>
        <v>-17</v>
      </c>
      <c r="U52" s="181">
        <f>IFERROR(VLOOKUP($A52,'SS2020'!$A:$W,3+U$2,0)-VLOOKUP($A52,'Country characteristics'!$A:$BL,40+U$2,0)*100,"")</f>
        <v>-67</v>
      </c>
      <c r="V52" s="181">
        <f>IFERROR(VLOOKUP($A52,'SS2020'!$A:$W,3+V$2,0)-VLOOKUP($A52,'Country characteristics'!$A:$BL,40+V$2,0)*100,"")</f>
        <v>0</v>
      </c>
      <c r="W52" s="181">
        <f>IFERROR(VLOOKUP($A52,'SS2020'!$A:$W,3+W$2,0)-VLOOKUP($A52,'Country characteristics'!$A:$BL,40+W$2,0)*100,"")</f>
        <v>7.0000000000000009</v>
      </c>
      <c r="X52" s="172">
        <f>VLOOKUP(A52,'SS2020'!A:X,24,0)-VLOOKUP(A52,'Country characteristics'!A:AN,40,0)</f>
        <v>-4.5750000000000028</v>
      </c>
      <c r="Y52" s="245" t="str">
        <f>VLOOKUP($A52,'Country characteristics'!$A:$CQ,28,0)</f>
        <v>Middle East &amp; North Africa</v>
      </c>
      <c r="Z52" s="245" t="str">
        <f>VLOOKUP($A52,'Country characteristics'!$A:$CQ,87,0)</f>
        <v>Asia</v>
      </c>
      <c r="AA52" s="245">
        <f>VLOOKUP($A52,'Country characteristics'!$A:$CQ,92,0)</f>
        <v>1</v>
      </c>
      <c r="AB52" s="245">
        <f>VLOOKUP($A52,'Country characteristics'!$A:$CQ,91,0)</f>
        <v>0</v>
      </c>
      <c r="AC52" s="245">
        <f>VLOOKUP($A52,'Country characteristics'!$A:$CQ,88,0)</f>
        <v>0</v>
      </c>
      <c r="AD52" s="245">
        <f>VLOOKUP($A52,'Country characteristics'!$A:$CQ,93,0)</f>
        <v>0</v>
      </c>
      <c r="AE52" s="245">
        <f>VLOOKUP($A52,'Country characteristics'!$A:$CQ,89,0)</f>
        <v>0</v>
      </c>
      <c r="AF52" s="245">
        <f>VLOOKUP($A52,'Country characteristics'!$A:$CQ,90,0)</f>
        <v>0</v>
      </c>
      <c r="AG52" s="245">
        <f>VLOOKUP($A52,'Country characteristics'!$A:$CQ,94,0)</f>
        <v>0</v>
      </c>
      <c r="AH52" s="245">
        <f>VLOOKUP($A52,'Country characteristics'!$A:$CQ,95,0)</f>
        <v>0</v>
      </c>
      <c r="AI52" s="245">
        <f>VLOOKUP($A52,'Country characteristics'!$A:$CR,96,0)</f>
        <v>0</v>
      </c>
    </row>
    <row r="53" spans="1:35" ht="12.75" customHeight="1">
      <c r="A53" s="37" t="s">
        <v>131</v>
      </c>
      <c r="B53" s="182" t="s">
        <v>132</v>
      </c>
      <c r="C53" s="182" t="s">
        <v>133</v>
      </c>
      <c r="D53" s="181">
        <f>IFERROR(VLOOKUP($A53,'SS2020'!$A:$W,3+D$2,0)-VLOOKUP($A53,'Country characteristics'!$A:$BL,40+D$2,0)*100,"")</f>
        <v>0</v>
      </c>
      <c r="E53" s="181">
        <f>IFERROR(VLOOKUP($A53,'SS2020'!$A:$W,3+E$2,0)-VLOOKUP($A53,'Country characteristics'!$A:$BL,40+E$2,0)*100,"")</f>
        <v>0</v>
      </c>
      <c r="F53" s="181">
        <f>IFERROR(VLOOKUP($A53,'SS2020'!$A:$W,3+F$2,0)-VLOOKUP($A53,'Country characteristics'!$A:$BL,40+F$2,0)*100,"")</f>
        <v>0</v>
      </c>
      <c r="G53" s="181">
        <f>IFERROR(VLOOKUP($A53,'SS2020'!$A:$W,3+G$2,0)-VLOOKUP($A53,'Country characteristics'!$A:$BL,40+G$2,0)*100,"")</f>
        <v>0</v>
      </c>
      <c r="H53" s="181">
        <f>IFERROR(VLOOKUP($A53,'SS2020'!$A:$W,3+H$2,0)-VLOOKUP($A53,'Country characteristics'!$A:$BL,40+H$2,0)*100,"")</f>
        <v>0</v>
      </c>
      <c r="I53" s="181">
        <f>IFERROR(VLOOKUP($A53,'SS2020'!$A:$W,3+I$2,0)-VLOOKUP($A53,'Country characteristics'!$A:$BL,40+I$2,0)*100,"")</f>
        <v>0</v>
      </c>
      <c r="J53" s="181">
        <f>IFERROR(VLOOKUP($A53,'SS2020'!$A:$W,3+J$2,0)-VLOOKUP($A53,'Country characteristics'!$A:$BL,40+J$2,0)*100,"")</f>
        <v>0</v>
      </c>
      <c r="K53" s="181">
        <f>IFERROR(VLOOKUP($A53,'SS2020'!$A:$W,3+K$2,0)-VLOOKUP($A53,'Country characteristics'!$A:$BL,40+K$2,0)*100,"")</f>
        <v>0</v>
      </c>
      <c r="L53" s="181">
        <f>IFERROR(VLOOKUP($A53,'SS2020'!$A:$W,3+L$2,0)-VLOOKUP($A53,'Country characteristics'!$A:$BL,40+L$2,0)*100,"")</f>
        <v>37.5</v>
      </c>
      <c r="M53" s="181">
        <f>IFERROR(VLOOKUP($A53,'SS2020'!$A:$W,3+M$2,0)-VLOOKUP($A53,'Country characteristics'!$A:$BL,40+M$2,0)*100,"")</f>
        <v>0</v>
      </c>
      <c r="N53" s="181">
        <f>IFERROR(VLOOKUP($A53,'SS2020'!$A:$W,3+N$2,0)-VLOOKUP($A53,'Country characteristics'!$A:$BL,40+N$2,0)*100,"")</f>
        <v>-10</v>
      </c>
      <c r="O53" s="181">
        <f>IFERROR(VLOOKUP($A53,'SS2020'!$A:$W,3+O$2,0)-VLOOKUP($A53,'Country characteristics'!$A:$BL,40+O$2,0)*100,"")</f>
        <v>0</v>
      </c>
      <c r="P53" s="181">
        <f>IFERROR(VLOOKUP($A53,'SS2020'!$A:$W,3+P$2,0)-VLOOKUP($A53,'Country characteristics'!$A:$BL,40+P$2,0)*100,"")</f>
        <v>0</v>
      </c>
      <c r="Q53" s="181">
        <f>IFERROR(VLOOKUP($A53,'SS2020'!$A:$W,3+Q$2,0)-VLOOKUP($A53,'Country characteristics'!$A:$BL,40+Q$2,0)*100,"")</f>
        <v>0</v>
      </c>
      <c r="R53" s="181">
        <f>IFERROR(VLOOKUP($A53,'SS2020'!$A:$W,3+R$2,0)-VLOOKUP($A53,'Country characteristics'!$A:$BL,40+R$2,0)*100,"")</f>
        <v>0</v>
      </c>
      <c r="S53" s="181">
        <f>IFERROR(VLOOKUP($A53,'SS2020'!$A:$W,3+S$2,0)-VLOOKUP($A53,'Country characteristics'!$A:$BL,40+S$2,0)*100,"")</f>
        <v>0</v>
      </c>
      <c r="T53" s="181">
        <f>IFERROR(VLOOKUP($A53,'SS2020'!$A:$W,3+T$2,0)-VLOOKUP($A53,'Country characteristics'!$A:$BL,40+T$2,0)*100,"")</f>
        <v>-6</v>
      </c>
      <c r="U53" s="181">
        <f>IFERROR(VLOOKUP($A53,'SS2020'!$A:$W,3+U$2,0)-VLOOKUP($A53,'Country characteristics'!$A:$BL,40+U$2,0)*100,"")</f>
        <v>0</v>
      </c>
      <c r="V53" s="181">
        <f>IFERROR(VLOOKUP($A53,'SS2020'!$A:$W,3+V$2,0)-VLOOKUP($A53,'Country characteristics'!$A:$BL,40+V$2,0)*100,"")</f>
        <v>0</v>
      </c>
      <c r="W53" s="181">
        <f>IFERROR(VLOOKUP($A53,'SS2020'!$A:$W,3+W$2,0)-VLOOKUP($A53,'Country characteristics'!$A:$BL,40+W$2,0)*100,"")</f>
        <v>-3.5000000000000018</v>
      </c>
      <c r="X53" s="172">
        <f>VLOOKUP(A53,'SS2020'!A:X,24,0)-VLOOKUP(A53,'Country characteristics'!A:AN,40,0)</f>
        <v>0.90000152587890625</v>
      </c>
      <c r="Y53" s="245" t="str">
        <f>VLOOKUP($A53,'Country characteristics'!$A:$CQ,28,0)</f>
        <v>Europe &amp; Central Asia</v>
      </c>
      <c r="Z53" s="245" t="str">
        <f>VLOOKUP($A53,'Country characteristics'!$A:$CQ,87,0)</f>
        <v>Europe</v>
      </c>
      <c r="AA53" s="245">
        <f>VLOOKUP($A53,'Country characteristics'!$A:$CQ,92,0)</f>
        <v>1</v>
      </c>
      <c r="AB53" s="245">
        <f>VLOOKUP($A53,'Country characteristics'!$A:$CQ,91,0)</f>
        <v>1</v>
      </c>
      <c r="AC53" s="245">
        <f>VLOOKUP($A53,'Country characteristics'!$A:$CQ,88,0)</f>
        <v>1</v>
      </c>
      <c r="AD53" s="245">
        <f>VLOOKUP($A53,'Country characteristics'!$A:$CQ,93,0)</f>
        <v>1</v>
      </c>
      <c r="AE53" s="245">
        <f>VLOOKUP($A53,'Country characteristics'!$A:$CQ,89,0)</f>
        <v>0</v>
      </c>
      <c r="AF53" s="245">
        <f>VLOOKUP($A53,'Country characteristics'!$A:$CQ,90,0)</f>
        <v>0</v>
      </c>
      <c r="AG53" s="245">
        <f>VLOOKUP($A53,'Country characteristics'!$A:$CQ,94,0)</f>
        <v>0</v>
      </c>
      <c r="AH53" s="245">
        <f>VLOOKUP($A53,'Country characteristics'!$A:$CQ,95,0)</f>
        <v>0</v>
      </c>
      <c r="AI53" s="245">
        <f>VLOOKUP($A53,'Country characteristics'!$A:$CR,96,0)</f>
        <v>0</v>
      </c>
    </row>
    <row r="54" spans="1:35" ht="12.75" customHeight="1">
      <c r="A54" s="37" t="s">
        <v>29</v>
      </c>
      <c r="B54" s="182" t="s">
        <v>30</v>
      </c>
      <c r="C54" s="182" t="s">
        <v>31</v>
      </c>
      <c r="D54" s="181">
        <f>IFERROR(VLOOKUP($A54,'SS2020'!$A:$W,3+D$2,0)-VLOOKUP($A54,'Country characteristics'!$A:$BL,40+D$2,0)*100,"")</f>
        <v>0</v>
      </c>
      <c r="E54" s="181">
        <f>IFERROR(VLOOKUP($A54,'SS2020'!$A:$W,3+E$2,0)-VLOOKUP($A54,'Country characteristics'!$A:$BL,40+E$2,0)*100,"")</f>
        <v>0</v>
      </c>
      <c r="F54" s="181">
        <f>IFERROR(VLOOKUP($A54,'SS2020'!$A:$W,3+F$2,0)-VLOOKUP($A54,'Country characteristics'!$A:$BL,40+F$2,0)*100,"")</f>
        <v>0</v>
      </c>
      <c r="G54" s="181">
        <f>IFERROR(VLOOKUP($A54,'SS2020'!$A:$W,3+G$2,0)-VLOOKUP($A54,'Country characteristics'!$A:$BL,40+G$2,0)*100,"")</f>
        <v>0</v>
      </c>
      <c r="H54" s="181">
        <f>IFERROR(VLOOKUP($A54,'SS2020'!$A:$W,3+H$2,0)-VLOOKUP($A54,'Country characteristics'!$A:$BL,40+H$2,0)*100,"")</f>
        <v>0</v>
      </c>
      <c r="I54" s="181">
        <f>IFERROR(VLOOKUP($A54,'SS2020'!$A:$W,3+I$2,0)-VLOOKUP($A54,'Country characteristics'!$A:$BL,40+I$2,0)*100,"")</f>
        <v>0</v>
      </c>
      <c r="J54" s="181">
        <f>IFERROR(VLOOKUP($A54,'SS2020'!$A:$W,3+J$2,0)-VLOOKUP($A54,'Country characteristics'!$A:$BL,40+J$2,0)*100,"")</f>
        <v>0</v>
      </c>
      <c r="K54" s="181">
        <f>IFERROR(VLOOKUP($A54,'SS2020'!$A:$W,3+K$2,0)-VLOOKUP($A54,'Country characteristics'!$A:$BL,40+K$2,0)*100,"")</f>
        <v>0</v>
      </c>
      <c r="L54" s="181">
        <f>IFERROR(VLOOKUP($A54,'SS2020'!$A:$W,3+L$2,0)-VLOOKUP($A54,'Country characteristics'!$A:$BL,40+L$2,0)*100,"")</f>
        <v>0</v>
      </c>
      <c r="M54" s="181">
        <f>IFERROR(VLOOKUP($A54,'SS2020'!$A:$W,3+M$2,0)-VLOOKUP($A54,'Country characteristics'!$A:$BL,40+M$2,0)*100,"")</f>
        <v>0</v>
      </c>
      <c r="N54" s="181">
        <f>IFERROR(VLOOKUP($A54,'SS2020'!$A:$W,3+N$2,0)-VLOOKUP($A54,'Country characteristics'!$A:$BL,40+N$2,0)*100,"")</f>
        <v>0</v>
      </c>
      <c r="O54" s="181">
        <f>IFERROR(VLOOKUP($A54,'SS2020'!$A:$W,3+O$2,0)-VLOOKUP($A54,'Country characteristics'!$A:$BL,40+O$2,0)*100,"")</f>
        <v>0</v>
      </c>
      <c r="P54" s="181">
        <f>IFERROR(VLOOKUP($A54,'SS2020'!$A:$W,3+P$2,0)-VLOOKUP($A54,'Country characteristics'!$A:$BL,40+P$2,0)*100,"")</f>
        <v>0</v>
      </c>
      <c r="Q54" s="181">
        <f>IFERROR(VLOOKUP($A54,'SS2020'!$A:$W,3+Q$2,0)-VLOOKUP($A54,'Country characteristics'!$A:$BL,40+Q$2,0)*100,"")</f>
        <v>50</v>
      </c>
      <c r="R54" s="181">
        <f>IFERROR(VLOOKUP($A54,'SS2020'!$A:$W,3+R$2,0)-VLOOKUP($A54,'Country characteristics'!$A:$BL,40+R$2,0)*100,"")</f>
        <v>25</v>
      </c>
      <c r="S54" s="181">
        <f>IFERROR(VLOOKUP($A54,'SS2020'!$A:$W,3+S$2,0)-VLOOKUP($A54,'Country characteristics'!$A:$BL,40+S$2,0)*100,"")</f>
        <v>0</v>
      </c>
      <c r="T54" s="181">
        <f>IFERROR(VLOOKUP($A54,'SS2020'!$A:$W,3+T$2,0)-VLOOKUP($A54,'Country characteristics'!$A:$BL,40+T$2,0)*100,"")</f>
        <v>0</v>
      </c>
      <c r="U54" s="181">
        <f>IFERROR(VLOOKUP($A54,'SS2020'!$A:$W,3+U$2,0)-VLOOKUP($A54,'Country characteristics'!$A:$BL,40+U$2,0)*100,"")</f>
        <v>-27.999999999999996</v>
      </c>
      <c r="V54" s="181">
        <f>IFERROR(VLOOKUP($A54,'SS2020'!$A:$W,3+V$2,0)-VLOOKUP($A54,'Country characteristics'!$A:$BL,40+V$2,0)*100,"")</f>
        <v>0</v>
      </c>
      <c r="W54" s="181">
        <f>IFERROR(VLOOKUP($A54,'SS2020'!$A:$W,3+W$2,0)-VLOOKUP($A54,'Country characteristics'!$A:$BL,40+W$2,0)*100,"")</f>
        <v>0</v>
      </c>
      <c r="X54" s="172">
        <f>VLOOKUP(A54,'SS2020'!A:X,24,0)-VLOOKUP(A54,'Country characteristics'!A:AN,40,0)</f>
        <v>2.3500000000000014</v>
      </c>
      <c r="Y54" s="245" t="str">
        <f>VLOOKUP($A54,'Country characteristics'!$A:$CQ,28,0)</f>
        <v>East Asia &amp; Pacific</v>
      </c>
      <c r="Z54" s="245" t="str">
        <f>VLOOKUP($A54,'Country characteristics'!$A:$CQ,87,0)</f>
        <v>Asia</v>
      </c>
      <c r="AA54" s="245">
        <f>VLOOKUP($A54,'Country characteristics'!$A:$CQ,92,0)</f>
        <v>1</v>
      </c>
      <c r="AB54" s="245">
        <f>VLOOKUP($A54,'Country characteristics'!$A:$CQ,91,0)</f>
        <v>0</v>
      </c>
      <c r="AC54" s="245">
        <f>VLOOKUP($A54,'Country characteristics'!$A:$CQ,88,0)</f>
        <v>1</v>
      </c>
      <c r="AD54" s="245">
        <f>VLOOKUP($A54,'Country characteristics'!$A:$CQ,93,0)</f>
        <v>1</v>
      </c>
      <c r="AE54" s="245">
        <f>VLOOKUP($A54,'Country characteristics'!$A:$CQ,89,0)</f>
        <v>0</v>
      </c>
      <c r="AF54" s="245">
        <f>VLOOKUP($A54,'Country characteristics'!$A:$CQ,90,0)</f>
        <v>0</v>
      </c>
      <c r="AG54" s="245">
        <f>VLOOKUP($A54,'Country characteristics'!$A:$CQ,94,0)</f>
        <v>0</v>
      </c>
      <c r="AH54" s="245">
        <f>VLOOKUP($A54,'Country characteristics'!$A:$CQ,95,0)</f>
        <v>0</v>
      </c>
      <c r="AI54" s="245">
        <f>VLOOKUP($A54,'Country characteristics'!$A:$CR,96,0)</f>
        <v>0</v>
      </c>
    </row>
    <row r="55" spans="1:35" ht="12.75" customHeight="1">
      <c r="A55" s="37" t="s">
        <v>56</v>
      </c>
      <c r="B55" s="182" t="s">
        <v>57</v>
      </c>
      <c r="C55" s="182" t="s">
        <v>58</v>
      </c>
      <c r="D55" s="181">
        <f>IFERROR(VLOOKUP($A55,'SS2020'!$A:$W,3+D$2,0)-VLOOKUP($A55,'Country characteristics'!$A:$BL,40+D$2,0)*100,"")</f>
        <v>0</v>
      </c>
      <c r="E55" s="181">
        <f>IFERROR(VLOOKUP($A55,'SS2020'!$A:$W,3+E$2,0)-VLOOKUP($A55,'Country characteristics'!$A:$BL,40+E$2,0)*100,"")</f>
        <v>0</v>
      </c>
      <c r="F55" s="181">
        <f>IFERROR(VLOOKUP($A55,'SS2020'!$A:$W,3+F$2,0)-VLOOKUP($A55,'Country characteristics'!$A:$BL,40+F$2,0)*100,"")</f>
        <v>0</v>
      </c>
      <c r="G55" s="181">
        <f>IFERROR(VLOOKUP($A55,'SS2020'!$A:$W,3+G$2,0)-VLOOKUP($A55,'Country characteristics'!$A:$BL,40+G$2,0)*100,"")</f>
        <v>0</v>
      </c>
      <c r="H55" s="181">
        <f>IFERROR(VLOOKUP($A55,'SS2020'!$A:$W,3+H$2,0)-VLOOKUP($A55,'Country characteristics'!$A:$BL,40+H$2,0)*100,"")</f>
        <v>0</v>
      </c>
      <c r="I55" s="181">
        <f>IFERROR(VLOOKUP($A55,'SS2020'!$A:$W,3+I$2,0)-VLOOKUP($A55,'Country characteristics'!$A:$BL,40+I$2,0)*100,"")</f>
        <v>0</v>
      </c>
      <c r="J55" s="181">
        <f>IFERROR(VLOOKUP($A55,'SS2020'!$A:$W,3+J$2,0)-VLOOKUP($A55,'Country characteristics'!$A:$BL,40+J$2,0)*100,"")</f>
        <v>0</v>
      </c>
      <c r="K55" s="181">
        <f>IFERROR(VLOOKUP($A55,'SS2020'!$A:$W,3+K$2,0)-VLOOKUP($A55,'Country characteristics'!$A:$BL,40+K$2,0)*100,"")</f>
        <v>0</v>
      </c>
      <c r="L55" s="181">
        <f>IFERROR(VLOOKUP($A55,'SS2020'!$A:$W,3+L$2,0)-VLOOKUP($A55,'Country characteristics'!$A:$BL,40+L$2,0)*100,"")</f>
        <v>50</v>
      </c>
      <c r="M55" s="181">
        <f>IFERROR(VLOOKUP($A55,'SS2020'!$A:$W,3+M$2,0)-VLOOKUP($A55,'Country characteristics'!$A:$BL,40+M$2,0)*100,"")</f>
        <v>0</v>
      </c>
      <c r="N55" s="181">
        <f>IFERROR(VLOOKUP($A55,'SS2020'!$A:$W,3+N$2,0)-VLOOKUP($A55,'Country characteristics'!$A:$BL,40+N$2,0)*100,"")</f>
        <v>0</v>
      </c>
      <c r="O55" s="181">
        <f>IFERROR(VLOOKUP($A55,'SS2020'!$A:$W,3+O$2,0)-VLOOKUP($A55,'Country characteristics'!$A:$BL,40+O$2,0)*100,"")</f>
        <v>-37.5</v>
      </c>
      <c r="P55" s="181">
        <f>IFERROR(VLOOKUP($A55,'SS2020'!$A:$W,3+P$2,0)-VLOOKUP($A55,'Country characteristics'!$A:$BL,40+P$2,0)*100,"")</f>
        <v>0</v>
      </c>
      <c r="Q55" s="181">
        <f>IFERROR(VLOOKUP($A55,'SS2020'!$A:$W,3+Q$2,0)-VLOOKUP($A55,'Country characteristics'!$A:$BL,40+Q$2,0)*100,"")</f>
        <v>0</v>
      </c>
      <c r="R55" s="181">
        <f>IFERROR(VLOOKUP($A55,'SS2020'!$A:$W,3+R$2,0)-VLOOKUP($A55,'Country characteristics'!$A:$BL,40+R$2,0)*100,"")</f>
        <v>0</v>
      </c>
      <c r="S55" s="181">
        <f>IFERROR(VLOOKUP($A55,'SS2020'!$A:$W,3+S$2,0)-VLOOKUP($A55,'Country characteristics'!$A:$BL,40+S$2,0)*100,"")</f>
        <v>-10</v>
      </c>
      <c r="T55" s="181">
        <f>IFERROR(VLOOKUP($A55,'SS2020'!$A:$W,3+T$2,0)-VLOOKUP($A55,'Country characteristics'!$A:$BL,40+T$2,0)*100,"")</f>
        <v>0</v>
      </c>
      <c r="U55" s="181">
        <f>IFERROR(VLOOKUP($A55,'SS2020'!$A:$W,3+U$2,0)-VLOOKUP($A55,'Country characteristics'!$A:$BL,40+U$2,0)*100,"")</f>
        <v>-1.0000000000000009</v>
      </c>
      <c r="V55" s="181">
        <f>IFERROR(VLOOKUP($A55,'SS2020'!$A:$W,3+V$2,0)-VLOOKUP($A55,'Country characteristics'!$A:$BL,40+V$2,0)*100,"")</f>
        <v>0</v>
      </c>
      <c r="W55" s="181">
        <f>IFERROR(VLOOKUP($A55,'SS2020'!$A:$W,3+W$2,0)-VLOOKUP($A55,'Country characteristics'!$A:$BL,40+W$2,0)*100,"")</f>
        <v>0</v>
      </c>
      <c r="X55" s="172">
        <f>VLOOKUP(A55,'SS2020'!A:X,24,0)-VLOOKUP(A55,'Country characteristics'!A:AN,40,0)</f>
        <v>7.5003051757818184E-2</v>
      </c>
      <c r="Y55" s="245" t="str">
        <f>VLOOKUP($A55,'Country characteristics'!$A:$CQ,28,0)</f>
        <v>Europe &amp; Central Asia</v>
      </c>
      <c r="Z55" s="245" t="str">
        <f>VLOOKUP($A55,'Country characteristics'!$A:$CQ,87,0)</f>
        <v>Europe</v>
      </c>
      <c r="AA55" s="245">
        <f>VLOOKUP($A55,'Country characteristics'!$A:$CQ,92,0)</f>
        <v>0</v>
      </c>
      <c r="AB55" s="245">
        <f>VLOOKUP($A55,'Country characteristics'!$A:$CQ,91,0)</f>
        <v>0</v>
      </c>
      <c r="AC55" s="245">
        <f>VLOOKUP($A55,'Country characteristics'!$A:$CQ,88,0)</f>
        <v>0</v>
      </c>
      <c r="AD55" s="245">
        <f>VLOOKUP($A55,'Country characteristics'!$A:$CQ,93,0)</f>
        <v>0</v>
      </c>
      <c r="AE55" s="245">
        <f>VLOOKUP($A55,'Country characteristics'!$A:$CQ,89,0)</f>
        <v>0</v>
      </c>
      <c r="AF55" s="245">
        <f>VLOOKUP($A55,'Country characteristics'!$A:$CQ,90,0)</f>
        <v>0</v>
      </c>
      <c r="AG55" s="245">
        <f>VLOOKUP($A55,'Country characteristics'!$A:$CQ,94,0)</f>
        <v>0</v>
      </c>
      <c r="AH55" s="245">
        <f>VLOOKUP($A55,'Country characteristics'!$A:$CQ,95,0)</f>
        <v>0</v>
      </c>
      <c r="AI55" s="245">
        <f>VLOOKUP($A55,'Country characteristics'!$A:$CR,96,0)</f>
        <v>0</v>
      </c>
    </row>
    <row r="56" spans="1:35" ht="12.75" customHeight="1">
      <c r="A56" s="37" t="s">
        <v>80</v>
      </c>
      <c r="B56" s="182" t="s">
        <v>81</v>
      </c>
      <c r="C56" s="182" t="s">
        <v>82</v>
      </c>
      <c r="D56" s="181">
        <f>IFERROR(VLOOKUP($A56,'SS2020'!$A:$W,3+D$2,0)-VLOOKUP($A56,'Country characteristics'!$A:$BL,40+D$2,0)*100,"")</f>
        <v>0</v>
      </c>
      <c r="E56" s="181">
        <f>IFERROR(VLOOKUP($A56,'SS2020'!$A:$W,3+E$2,0)-VLOOKUP($A56,'Country characteristics'!$A:$BL,40+E$2,0)*100,"")</f>
        <v>0</v>
      </c>
      <c r="F56" s="181">
        <f>IFERROR(VLOOKUP($A56,'SS2020'!$A:$W,3+F$2,0)-VLOOKUP($A56,'Country characteristics'!$A:$BL,40+F$2,0)*100,"")</f>
        <v>-25</v>
      </c>
      <c r="G56" s="181">
        <f>IFERROR(VLOOKUP($A56,'SS2020'!$A:$W,3+G$2,0)-VLOOKUP($A56,'Country characteristics'!$A:$BL,40+G$2,0)*100,"")</f>
        <v>-50</v>
      </c>
      <c r="H56" s="181">
        <f>IFERROR(VLOOKUP($A56,'SS2020'!$A:$W,3+H$2,0)-VLOOKUP($A56,'Country characteristics'!$A:$BL,40+H$2,0)*100,"")</f>
        <v>0</v>
      </c>
      <c r="I56" s="181">
        <f>IFERROR(VLOOKUP($A56,'SS2020'!$A:$W,3+I$2,0)-VLOOKUP($A56,'Country characteristics'!$A:$BL,40+I$2,0)*100,"")</f>
        <v>0</v>
      </c>
      <c r="J56" s="181">
        <f>IFERROR(VLOOKUP($A56,'SS2020'!$A:$W,3+J$2,0)-VLOOKUP($A56,'Country characteristics'!$A:$BL,40+J$2,0)*100,"")</f>
        <v>0</v>
      </c>
      <c r="K56" s="181">
        <f>IFERROR(VLOOKUP($A56,'SS2020'!$A:$W,3+K$2,0)-VLOOKUP($A56,'Country characteristics'!$A:$BL,40+K$2,0)*100,"")</f>
        <v>0</v>
      </c>
      <c r="L56" s="181">
        <f>IFERROR(VLOOKUP($A56,'SS2020'!$A:$W,3+L$2,0)-VLOOKUP($A56,'Country characteristics'!$A:$BL,40+L$2,0)*100,"")</f>
        <v>25</v>
      </c>
      <c r="M56" s="181">
        <f>IFERROR(VLOOKUP($A56,'SS2020'!$A:$W,3+M$2,0)-VLOOKUP($A56,'Country characteristics'!$A:$BL,40+M$2,0)*100,"")</f>
        <v>0</v>
      </c>
      <c r="N56" s="181">
        <f>IFERROR(VLOOKUP($A56,'SS2020'!$A:$W,3+N$2,0)-VLOOKUP($A56,'Country characteristics'!$A:$BL,40+N$2,0)*100,"")</f>
        <v>-12.5</v>
      </c>
      <c r="O56" s="181">
        <f>IFERROR(VLOOKUP($A56,'SS2020'!$A:$W,3+O$2,0)-VLOOKUP($A56,'Country characteristics'!$A:$BL,40+O$2,0)*100,"")</f>
        <v>0</v>
      </c>
      <c r="P56" s="181">
        <f>IFERROR(VLOOKUP($A56,'SS2020'!$A:$W,3+P$2,0)-VLOOKUP($A56,'Country characteristics'!$A:$BL,40+P$2,0)*100,"")</f>
        <v>0</v>
      </c>
      <c r="Q56" s="181">
        <f>IFERROR(VLOOKUP($A56,'SS2020'!$A:$W,3+Q$2,0)-VLOOKUP($A56,'Country characteristics'!$A:$BL,40+Q$2,0)*100,"")</f>
        <v>0</v>
      </c>
      <c r="R56" s="181">
        <f>IFERROR(VLOOKUP($A56,'SS2020'!$A:$W,3+R$2,0)-VLOOKUP($A56,'Country characteristics'!$A:$BL,40+R$2,0)*100,"")</f>
        <v>0</v>
      </c>
      <c r="S56" s="181">
        <f>IFERROR(VLOOKUP($A56,'SS2020'!$A:$W,3+S$2,0)-VLOOKUP($A56,'Country characteristics'!$A:$BL,40+S$2,0)*100,"")</f>
        <v>-20</v>
      </c>
      <c r="T56" s="181">
        <f>IFERROR(VLOOKUP($A56,'SS2020'!$A:$W,3+T$2,0)-VLOOKUP($A56,'Country characteristics'!$A:$BL,40+T$2,0)*100,"")</f>
        <v>0</v>
      </c>
      <c r="U56" s="181">
        <f>IFERROR(VLOOKUP($A56,'SS2020'!$A:$W,3+U$2,0)-VLOOKUP($A56,'Country characteristics'!$A:$BL,40+U$2,0)*100,"")</f>
        <v>0</v>
      </c>
      <c r="V56" s="181">
        <f>IFERROR(VLOOKUP($A56,'SS2020'!$A:$W,3+V$2,0)-VLOOKUP($A56,'Country characteristics'!$A:$BL,40+V$2,0)*100,"")</f>
        <v>0.5899999999999892</v>
      </c>
      <c r="W56" s="181">
        <f>IFERROR(VLOOKUP($A56,'SS2020'!$A:$W,3+W$2,0)-VLOOKUP($A56,'Country characteristics'!$A:$BL,40+W$2,0)*100,"")</f>
        <v>0</v>
      </c>
      <c r="X56" s="172">
        <f>VLOOKUP(A56,'SS2020'!A:X,24,0)-VLOOKUP(A56,'Country characteristics'!A:AN,40,0)</f>
        <v>-4.0955030517578166</v>
      </c>
      <c r="Y56" s="245" t="str">
        <f>VLOOKUP($A56,'Country characteristics'!$A:$CQ,28,0)</f>
        <v>Sub-Saharan Africa</v>
      </c>
      <c r="Z56" s="245" t="str">
        <f>VLOOKUP($A56,'Country characteristics'!$A:$CQ,87,0)</f>
        <v>Africa</v>
      </c>
      <c r="AA56" s="245">
        <f>VLOOKUP($A56,'Country characteristics'!$A:$CQ,92,0)</f>
        <v>0</v>
      </c>
      <c r="AB56" s="245">
        <f>VLOOKUP($A56,'Country characteristics'!$A:$CQ,91,0)</f>
        <v>0</v>
      </c>
      <c r="AC56" s="245">
        <f>VLOOKUP($A56,'Country characteristics'!$A:$CQ,88,0)</f>
        <v>0</v>
      </c>
      <c r="AD56" s="245">
        <f>VLOOKUP($A56,'Country characteristics'!$A:$CQ,93,0)</f>
        <v>0</v>
      </c>
      <c r="AE56" s="245">
        <f>VLOOKUP($A56,'Country characteristics'!$A:$CQ,89,0)</f>
        <v>1</v>
      </c>
      <c r="AF56" s="245">
        <f>VLOOKUP($A56,'Country characteristics'!$A:$CQ,90,0)</f>
        <v>1</v>
      </c>
      <c r="AG56" s="245">
        <f>VLOOKUP($A56,'Country characteristics'!$A:$CQ,94,0)</f>
        <v>0</v>
      </c>
      <c r="AH56" s="245">
        <f>VLOOKUP($A56,'Country characteristics'!$A:$CQ,95,0)</f>
        <v>0</v>
      </c>
      <c r="AI56" s="245">
        <f>VLOOKUP($A56,'Country characteristics'!$A:$CR,96,0)</f>
        <v>0</v>
      </c>
    </row>
    <row r="57" spans="1:35" ht="12.75" customHeight="1">
      <c r="A57" s="37" t="s">
        <v>203</v>
      </c>
      <c r="B57" s="182" t="s">
        <v>204</v>
      </c>
      <c r="C57" s="182" t="s">
        <v>205</v>
      </c>
      <c r="D57" s="181">
        <f>IFERROR(VLOOKUP($A57,'SS2020'!$A:$W,3+D$2,0)-VLOOKUP($A57,'Country characteristics'!$A:$BL,40+D$2,0)*100,"")</f>
        <v>-6</v>
      </c>
      <c r="E57" s="181">
        <f>IFERROR(VLOOKUP($A57,'SS2020'!$A:$W,3+E$2,0)-VLOOKUP($A57,'Country characteristics'!$A:$BL,40+E$2,0)*100,"")</f>
        <v>0</v>
      </c>
      <c r="F57" s="181">
        <f>IFERROR(VLOOKUP($A57,'SS2020'!$A:$W,3+F$2,0)-VLOOKUP($A57,'Country characteristics'!$A:$BL,40+F$2,0)*100,"")</f>
        <v>-10</v>
      </c>
      <c r="G57" s="181">
        <f>IFERROR(VLOOKUP($A57,'SS2020'!$A:$W,3+G$2,0)-VLOOKUP($A57,'Country characteristics'!$A:$BL,40+G$2,0)*100,"")</f>
        <v>0</v>
      </c>
      <c r="H57" s="181">
        <f>IFERROR(VLOOKUP($A57,'SS2020'!$A:$W,3+H$2,0)-VLOOKUP($A57,'Country characteristics'!$A:$BL,40+H$2,0)*100,"")</f>
        <v>0</v>
      </c>
      <c r="I57" s="181">
        <f>IFERROR(VLOOKUP($A57,'SS2020'!$A:$W,3+I$2,0)-VLOOKUP($A57,'Country characteristics'!$A:$BL,40+I$2,0)*100,"")</f>
        <v>0</v>
      </c>
      <c r="J57" s="181">
        <f>IFERROR(VLOOKUP($A57,'SS2020'!$A:$W,3+J$2,0)-VLOOKUP($A57,'Country characteristics'!$A:$BL,40+J$2,0)*100,"")</f>
        <v>0</v>
      </c>
      <c r="K57" s="181">
        <f>IFERROR(VLOOKUP($A57,'SS2020'!$A:$W,3+K$2,0)-VLOOKUP($A57,'Country characteristics'!$A:$BL,40+K$2,0)*100,"")</f>
        <v>0</v>
      </c>
      <c r="L57" s="181">
        <f>IFERROR(VLOOKUP($A57,'SS2020'!$A:$W,3+L$2,0)-VLOOKUP($A57,'Country characteristics'!$A:$BL,40+L$2,0)*100,"")</f>
        <v>-12.5</v>
      </c>
      <c r="M57" s="181">
        <f>IFERROR(VLOOKUP($A57,'SS2020'!$A:$W,3+M$2,0)-VLOOKUP($A57,'Country characteristics'!$A:$BL,40+M$2,0)*100,"")</f>
        <v>0</v>
      </c>
      <c r="N57" s="181">
        <f>IFERROR(VLOOKUP($A57,'SS2020'!$A:$W,3+N$2,0)-VLOOKUP($A57,'Country characteristics'!$A:$BL,40+N$2,0)*100,"")</f>
        <v>0</v>
      </c>
      <c r="O57" s="181">
        <f>IFERROR(VLOOKUP($A57,'SS2020'!$A:$W,3+O$2,0)-VLOOKUP($A57,'Country characteristics'!$A:$BL,40+O$2,0)*100,"")</f>
        <v>0</v>
      </c>
      <c r="P57" s="181">
        <f>IFERROR(VLOOKUP($A57,'SS2020'!$A:$W,3+P$2,0)-VLOOKUP($A57,'Country characteristics'!$A:$BL,40+P$2,0)*100,"")</f>
        <v>50</v>
      </c>
      <c r="Q57" s="181">
        <f>IFERROR(VLOOKUP($A57,'SS2020'!$A:$W,3+Q$2,0)-VLOOKUP($A57,'Country characteristics'!$A:$BL,40+Q$2,0)*100,"")</f>
        <v>0</v>
      </c>
      <c r="R57" s="181">
        <f>IFERROR(VLOOKUP($A57,'SS2020'!$A:$W,3+R$2,0)-VLOOKUP($A57,'Country characteristics'!$A:$BL,40+R$2,0)*100,"")</f>
        <v>0</v>
      </c>
      <c r="S57" s="181">
        <f>IFERROR(VLOOKUP($A57,'SS2020'!$A:$W,3+S$2,0)-VLOOKUP($A57,'Country characteristics'!$A:$BL,40+S$2,0)*100,"")</f>
        <v>0</v>
      </c>
      <c r="T57" s="181">
        <f>IFERROR(VLOOKUP($A57,'SS2020'!$A:$W,3+T$2,0)-VLOOKUP($A57,'Country characteristics'!$A:$BL,40+T$2,0)*100,"")</f>
        <v>0</v>
      </c>
      <c r="U57" s="181">
        <f>IFERROR(VLOOKUP($A57,'SS2020'!$A:$W,3+U$2,0)-VLOOKUP($A57,'Country characteristics'!$A:$BL,40+U$2,0)*100,"")</f>
        <v>0</v>
      </c>
      <c r="V57" s="181">
        <f>IFERROR(VLOOKUP($A57,'SS2020'!$A:$W,3+V$2,0)-VLOOKUP($A57,'Country characteristics'!$A:$BL,40+V$2,0)*100,"")</f>
        <v>0</v>
      </c>
      <c r="W57" s="181">
        <f>IFERROR(VLOOKUP($A57,'SS2020'!$A:$W,3+W$2,0)-VLOOKUP($A57,'Country characteristics'!$A:$BL,40+W$2,0)*100,"")</f>
        <v>13.5</v>
      </c>
      <c r="X57" s="172">
        <f>VLOOKUP(A57,'SS2020'!A:X,24,0)-VLOOKUP(A57,'Country characteristics'!A:AN,40,0)</f>
        <v>1.75</v>
      </c>
      <c r="Y57" s="245" t="str">
        <f>VLOOKUP($A57,'Country characteristics'!$A:$CQ,28,0)</f>
        <v>Europe &amp; Central Asia</v>
      </c>
      <c r="Z57" s="245" t="str">
        <f>VLOOKUP($A57,'Country characteristics'!$A:$CQ,87,0)</f>
        <v>Europe</v>
      </c>
      <c r="AA57" s="245">
        <f>VLOOKUP($A57,'Country characteristics'!$A:$CQ,92,0)</f>
        <v>1</v>
      </c>
      <c r="AB57" s="245">
        <f>VLOOKUP($A57,'Country characteristics'!$A:$CQ,91,0)</f>
        <v>1</v>
      </c>
      <c r="AC57" s="245">
        <f>VLOOKUP($A57,'Country characteristics'!$A:$CQ,88,0)</f>
        <v>0</v>
      </c>
      <c r="AD57" s="245">
        <f>VLOOKUP($A57,'Country characteristics'!$A:$CQ,93,0)</f>
        <v>0</v>
      </c>
      <c r="AE57" s="245">
        <f>VLOOKUP($A57,'Country characteristics'!$A:$CQ,89,0)</f>
        <v>0</v>
      </c>
      <c r="AF57" s="245">
        <f>VLOOKUP($A57,'Country characteristics'!$A:$CQ,90,0)</f>
        <v>0</v>
      </c>
      <c r="AG57" s="245">
        <f>VLOOKUP($A57,'Country characteristics'!$A:$CQ,94,0)</f>
        <v>0</v>
      </c>
      <c r="AH57" s="245">
        <f>VLOOKUP($A57,'Country characteristics'!$A:$CQ,95,0)</f>
        <v>0</v>
      </c>
      <c r="AI57" s="245">
        <f>VLOOKUP($A57,'Country characteristics'!$A:$CR,96,0)</f>
        <v>0</v>
      </c>
    </row>
    <row r="58" spans="1:35" ht="12.75" customHeight="1">
      <c r="A58" s="37" t="s">
        <v>86</v>
      </c>
      <c r="B58" s="182" t="s">
        <v>87</v>
      </c>
      <c r="C58" s="182" t="s">
        <v>88</v>
      </c>
      <c r="D58" s="181">
        <f>IFERROR(VLOOKUP($A58,'SS2020'!$A:$W,3+D$2,0)-VLOOKUP($A58,'Country characteristics'!$A:$BL,40+D$2,0)*100,"")</f>
        <v>-10</v>
      </c>
      <c r="E58" s="181">
        <f>IFERROR(VLOOKUP($A58,'SS2020'!$A:$W,3+E$2,0)-VLOOKUP($A58,'Country characteristics'!$A:$BL,40+E$2,0)*100,"")</f>
        <v>0</v>
      </c>
      <c r="F58" s="181">
        <f>IFERROR(VLOOKUP($A58,'SS2020'!$A:$W,3+F$2,0)-VLOOKUP($A58,'Country characteristics'!$A:$BL,40+F$2,0)*100,"")</f>
        <v>-60</v>
      </c>
      <c r="G58" s="181">
        <f>IFERROR(VLOOKUP($A58,'SS2020'!$A:$W,3+G$2,0)-VLOOKUP($A58,'Country characteristics'!$A:$BL,40+G$2,0)*100,"")</f>
        <v>0</v>
      </c>
      <c r="H58" s="181">
        <f>IFERROR(VLOOKUP($A58,'SS2020'!$A:$W,3+H$2,0)-VLOOKUP($A58,'Country characteristics'!$A:$BL,40+H$2,0)*100,"")</f>
        <v>0</v>
      </c>
      <c r="I58" s="181">
        <f>IFERROR(VLOOKUP($A58,'SS2020'!$A:$W,3+I$2,0)-VLOOKUP($A58,'Country characteristics'!$A:$BL,40+I$2,0)*100,"")</f>
        <v>0</v>
      </c>
      <c r="J58" s="181">
        <f>IFERROR(VLOOKUP($A58,'SS2020'!$A:$W,3+J$2,0)-VLOOKUP($A58,'Country characteristics'!$A:$BL,40+J$2,0)*100,"")</f>
        <v>0</v>
      </c>
      <c r="K58" s="181">
        <f>IFERROR(VLOOKUP($A58,'SS2020'!$A:$W,3+K$2,0)-VLOOKUP($A58,'Country characteristics'!$A:$BL,40+K$2,0)*100,"")</f>
        <v>0</v>
      </c>
      <c r="L58" s="181">
        <f>IFERROR(VLOOKUP($A58,'SS2020'!$A:$W,3+L$2,0)-VLOOKUP($A58,'Country characteristics'!$A:$BL,40+L$2,0)*100,"")</f>
        <v>-50</v>
      </c>
      <c r="M58" s="181">
        <f>IFERROR(VLOOKUP($A58,'SS2020'!$A:$W,3+M$2,0)-VLOOKUP($A58,'Country characteristics'!$A:$BL,40+M$2,0)*100,"")</f>
        <v>0</v>
      </c>
      <c r="N58" s="181">
        <f>IFERROR(VLOOKUP($A58,'SS2020'!$A:$W,3+N$2,0)-VLOOKUP($A58,'Country characteristics'!$A:$BL,40+N$2,0)*100,"")</f>
        <v>0</v>
      </c>
      <c r="O58" s="181">
        <f>IFERROR(VLOOKUP($A58,'SS2020'!$A:$W,3+O$2,0)-VLOOKUP($A58,'Country characteristics'!$A:$BL,40+O$2,0)*100,"")</f>
        <v>62.5</v>
      </c>
      <c r="P58" s="181">
        <f>IFERROR(VLOOKUP($A58,'SS2020'!$A:$W,3+P$2,0)-VLOOKUP($A58,'Country characteristics'!$A:$BL,40+P$2,0)*100,"")</f>
        <v>0</v>
      </c>
      <c r="Q58" s="181">
        <f>IFERROR(VLOOKUP($A58,'SS2020'!$A:$W,3+Q$2,0)-VLOOKUP($A58,'Country characteristics'!$A:$BL,40+Q$2,0)*100,"")</f>
        <v>0</v>
      </c>
      <c r="R58" s="181">
        <f>IFERROR(VLOOKUP($A58,'SS2020'!$A:$W,3+R$2,0)-VLOOKUP($A58,'Country characteristics'!$A:$BL,40+R$2,0)*100,"")</f>
        <v>-25</v>
      </c>
      <c r="S58" s="181">
        <f>IFERROR(VLOOKUP($A58,'SS2020'!$A:$W,3+S$2,0)-VLOOKUP($A58,'Country characteristics'!$A:$BL,40+S$2,0)*100,"")</f>
        <v>-20</v>
      </c>
      <c r="T58" s="181">
        <f>IFERROR(VLOOKUP($A58,'SS2020'!$A:$W,3+T$2,0)-VLOOKUP($A58,'Country characteristics'!$A:$BL,40+T$2,0)*100,"")</f>
        <v>0</v>
      </c>
      <c r="U58" s="181">
        <f>IFERROR(VLOOKUP($A58,'SS2020'!$A:$W,3+U$2,0)-VLOOKUP($A58,'Country characteristics'!$A:$BL,40+U$2,0)*100,"")</f>
        <v>-46</v>
      </c>
      <c r="V58" s="181">
        <f>IFERROR(VLOOKUP($A58,'SS2020'!$A:$W,3+V$2,0)-VLOOKUP($A58,'Country characteristics'!$A:$BL,40+V$2,0)*100,"")</f>
        <v>0</v>
      </c>
      <c r="W58" s="181">
        <f>IFERROR(VLOOKUP($A58,'SS2020'!$A:$W,3+W$2,0)-VLOOKUP($A58,'Country characteristics'!$A:$BL,40+W$2,0)*100,"")</f>
        <v>-12.5</v>
      </c>
      <c r="X58" s="172">
        <f>VLOOKUP(A58,'SS2020'!A:X,24,0)-VLOOKUP(A58,'Country characteristics'!A:AN,40,0)</f>
        <v>-8.0500015258789048</v>
      </c>
      <c r="Y58" s="245" t="str">
        <f>VLOOKUP($A58,'Country characteristics'!$A:$CQ,28,0)</f>
        <v>Middle East &amp; North Africa</v>
      </c>
      <c r="Z58" s="245" t="str">
        <f>VLOOKUP($A58,'Country characteristics'!$A:$CQ,87,0)</f>
        <v>Asia</v>
      </c>
      <c r="AA58" s="245">
        <f>VLOOKUP($A58,'Country characteristics'!$A:$CQ,92,0)</f>
        <v>0</v>
      </c>
      <c r="AB58" s="245">
        <f>VLOOKUP($A58,'Country characteristics'!$A:$CQ,91,0)</f>
        <v>0</v>
      </c>
      <c r="AC58" s="245">
        <f>VLOOKUP($A58,'Country characteristics'!$A:$CQ,88,0)</f>
        <v>0</v>
      </c>
      <c r="AD58" s="245">
        <f>VLOOKUP($A58,'Country characteristics'!$A:$CQ,93,0)</f>
        <v>0</v>
      </c>
      <c r="AE58" s="245">
        <f>VLOOKUP($A58,'Country characteristics'!$A:$CQ,89,0)</f>
        <v>1</v>
      </c>
      <c r="AF58" s="245">
        <f>VLOOKUP($A58,'Country characteristics'!$A:$CQ,90,0)</f>
        <v>1</v>
      </c>
      <c r="AG58" s="245">
        <f>VLOOKUP($A58,'Country characteristics'!$A:$CQ,94,0)</f>
        <v>0</v>
      </c>
      <c r="AH58" s="245">
        <f>VLOOKUP($A58,'Country characteristics'!$A:$CQ,95,0)</f>
        <v>0</v>
      </c>
      <c r="AI58" s="245">
        <f>VLOOKUP($A58,'Country characteristics'!$A:$CR,96,0)</f>
        <v>0</v>
      </c>
    </row>
    <row r="59" spans="1:35" ht="12.75" customHeight="1">
      <c r="A59" s="37" t="s">
        <v>341</v>
      </c>
      <c r="B59" s="182" t="s">
        <v>342</v>
      </c>
      <c r="C59" s="182" t="s">
        <v>343</v>
      </c>
      <c r="D59" s="181">
        <f>IFERROR(VLOOKUP($A59,'SS2020'!$A:$W,3+D$2,0)-VLOOKUP($A59,'Country characteristics'!$A:$BL,40+D$2,0)*100,"")</f>
        <v>0</v>
      </c>
      <c r="E59" s="181">
        <f>IFERROR(VLOOKUP($A59,'SS2020'!$A:$W,3+E$2,0)-VLOOKUP($A59,'Country characteristics'!$A:$BL,40+E$2,0)*100,"")</f>
        <v>0</v>
      </c>
      <c r="F59" s="181">
        <f>IFERROR(VLOOKUP($A59,'SS2020'!$A:$W,3+F$2,0)-VLOOKUP($A59,'Country characteristics'!$A:$BL,40+F$2,0)*100,"")</f>
        <v>0</v>
      </c>
      <c r="G59" s="181">
        <f>IFERROR(VLOOKUP($A59,'SS2020'!$A:$W,3+G$2,0)-VLOOKUP($A59,'Country characteristics'!$A:$BL,40+G$2,0)*100,"")</f>
        <v>0</v>
      </c>
      <c r="H59" s="181">
        <f>IFERROR(VLOOKUP($A59,'SS2020'!$A:$W,3+H$2,0)-VLOOKUP($A59,'Country characteristics'!$A:$BL,40+H$2,0)*100,"")</f>
        <v>0</v>
      </c>
      <c r="I59" s="181">
        <f>IFERROR(VLOOKUP($A59,'SS2020'!$A:$W,3+I$2,0)-VLOOKUP($A59,'Country characteristics'!$A:$BL,40+I$2,0)*100,"")</f>
        <v>0</v>
      </c>
      <c r="J59" s="181">
        <f>IFERROR(VLOOKUP($A59,'SS2020'!$A:$W,3+J$2,0)-VLOOKUP($A59,'Country characteristics'!$A:$BL,40+J$2,0)*100,"")</f>
        <v>0</v>
      </c>
      <c r="K59" s="181">
        <f>IFERROR(VLOOKUP($A59,'SS2020'!$A:$W,3+K$2,0)-VLOOKUP($A59,'Country characteristics'!$A:$BL,40+K$2,0)*100,"")</f>
        <v>0</v>
      </c>
      <c r="L59" s="181">
        <f>IFERROR(VLOOKUP($A59,'SS2020'!$A:$W,3+L$2,0)-VLOOKUP($A59,'Country characteristics'!$A:$BL,40+L$2,0)*100,"")</f>
        <v>10</v>
      </c>
      <c r="M59" s="181">
        <f>IFERROR(VLOOKUP($A59,'SS2020'!$A:$W,3+M$2,0)-VLOOKUP($A59,'Country characteristics'!$A:$BL,40+M$2,0)*100,"")</f>
        <v>0</v>
      </c>
      <c r="N59" s="181">
        <f>IFERROR(VLOOKUP($A59,'SS2020'!$A:$W,3+N$2,0)-VLOOKUP($A59,'Country characteristics'!$A:$BL,40+N$2,0)*100,"")</f>
        <v>-25</v>
      </c>
      <c r="O59" s="181">
        <f>IFERROR(VLOOKUP($A59,'SS2020'!$A:$W,3+O$2,0)-VLOOKUP($A59,'Country characteristics'!$A:$BL,40+O$2,0)*100,"")</f>
        <v>0</v>
      </c>
      <c r="P59" s="181">
        <f>IFERROR(VLOOKUP($A59,'SS2020'!$A:$W,3+P$2,0)-VLOOKUP($A59,'Country characteristics'!$A:$BL,40+P$2,0)*100,"")</f>
        <v>0</v>
      </c>
      <c r="Q59" s="181">
        <f>IFERROR(VLOOKUP($A59,'SS2020'!$A:$W,3+Q$2,0)-VLOOKUP($A59,'Country characteristics'!$A:$BL,40+Q$2,0)*100,"")</f>
        <v>0</v>
      </c>
      <c r="R59" s="181">
        <f>IFERROR(VLOOKUP($A59,'SS2020'!$A:$W,3+R$2,0)-VLOOKUP($A59,'Country characteristics'!$A:$BL,40+R$2,0)*100,"")</f>
        <v>0</v>
      </c>
      <c r="S59" s="181">
        <f>IFERROR(VLOOKUP($A59,'SS2020'!$A:$W,3+S$2,0)-VLOOKUP($A59,'Country characteristics'!$A:$BL,40+S$2,0)*100,"")</f>
        <v>10</v>
      </c>
      <c r="T59" s="181">
        <f>IFERROR(VLOOKUP($A59,'SS2020'!$A:$W,3+T$2,0)-VLOOKUP($A59,'Country characteristics'!$A:$BL,40+T$2,0)*100,"")</f>
        <v>0</v>
      </c>
      <c r="U59" s="181">
        <f>IFERROR(VLOOKUP($A59,'SS2020'!$A:$W,3+U$2,0)-VLOOKUP($A59,'Country characteristics'!$A:$BL,40+U$2,0)*100,"")</f>
        <v>-25</v>
      </c>
      <c r="V59" s="181">
        <f>IFERROR(VLOOKUP($A59,'SS2020'!$A:$W,3+V$2,0)-VLOOKUP($A59,'Country characteristics'!$A:$BL,40+V$2,0)*100,"")</f>
        <v>0.81000000000000227</v>
      </c>
      <c r="W59" s="181">
        <f>IFERROR(VLOOKUP($A59,'SS2020'!$A:$W,3+W$2,0)-VLOOKUP($A59,'Country characteristics'!$A:$BL,40+W$2,0)*100,"")</f>
        <v>0</v>
      </c>
      <c r="X59" s="172">
        <f>VLOOKUP(A59,'SS2020'!A:X,24,0)-VLOOKUP(A59,'Country characteristics'!A:AN,40,0)</f>
        <v>-1.4594969482421902</v>
      </c>
      <c r="Y59" s="245" t="str">
        <f>VLOOKUP($A59,'Country characteristics'!$A:$CQ,28,0)</f>
        <v>Sub-Saharan Africa</v>
      </c>
      <c r="Z59" s="245" t="str">
        <f>VLOOKUP($A59,'Country characteristics'!$A:$CQ,87,0)</f>
        <v>Africa</v>
      </c>
      <c r="AA59" s="245">
        <f>VLOOKUP($A59,'Country characteristics'!$A:$CQ,92,0)</f>
        <v>0</v>
      </c>
      <c r="AB59" s="245">
        <f>VLOOKUP($A59,'Country characteristics'!$A:$CQ,91,0)</f>
        <v>0</v>
      </c>
      <c r="AC59" s="245">
        <f>VLOOKUP($A59,'Country characteristics'!$A:$CQ,88,0)</f>
        <v>0</v>
      </c>
      <c r="AD59" s="245">
        <f>VLOOKUP($A59,'Country characteristics'!$A:$CQ,93,0)</f>
        <v>0</v>
      </c>
      <c r="AE59" s="245">
        <f>VLOOKUP($A59,'Country characteristics'!$A:$CQ,89,0)</f>
        <v>0</v>
      </c>
      <c r="AF59" s="245">
        <f>VLOOKUP($A59,'Country characteristics'!$A:$CQ,90,0)</f>
        <v>1</v>
      </c>
      <c r="AG59" s="245">
        <f>VLOOKUP($A59,'Country characteristics'!$A:$CQ,94,0)</f>
        <v>0</v>
      </c>
      <c r="AH59" s="245">
        <f>VLOOKUP($A59,'Country characteristics'!$A:$CQ,95,0)</f>
        <v>0</v>
      </c>
      <c r="AI59" s="245">
        <f>VLOOKUP($A59,'Country characteristics'!$A:$CR,96,0)</f>
        <v>0</v>
      </c>
    </row>
    <row r="60" spans="1:35" ht="12.75" customHeight="1">
      <c r="A60" s="37" t="s">
        <v>164</v>
      </c>
      <c r="B60" s="182" t="s">
        <v>165</v>
      </c>
      <c r="C60" s="182" t="s">
        <v>166</v>
      </c>
      <c r="D60" s="181">
        <f>IFERROR(VLOOKUP($A60,'SS2020'!$A:$W,3+D$2,0)-VLOOKUP($A60,'Country characteristics'!$A:$BL,40+D$2,0)*100,"")</f>
        <v>0</v>
      </c>
      <c r="E60" s="181">
        <f>IFERROR(VLOOKUP($A60,'SS2020'!$A:$W,3+E$2,0)-VLOOKUP($A60,'Country characteristics'!$A:$BL,40+E$2,0)*100,"")</f>
        <v>-25</v>
      </c>
      <c r="F60" s="181">
        <f>IFERROR(VLOOKUP($A60,'SS2020'!$A:$W,3+F$2,0)-VLOOKUP($A60,'Country characteristics'!$A:$BL,40+F$2,0)*100,"")</f>
        <v>0</v>
      </c>
      <c r="G60" s="181">
        <f>IFERROR(VLOOKUP($A60,'SS2020'!$A:$W,3+G$2,0)-VLOOKUP($A60,'Country characteristics'!$A:$BL,40+G$2,0)*100,"")</f>
        <v>0</v>
      </c>
      <c r="H60" s="181">
        <f>IFERROR(VLOOKUP($A60,'SS2020'!$A:$W,3+H$2,0)-VLOOKUP($A60,'Country characteristics'!$A:$BL,40+H$2,0)*100,"")</f>
        <v>0</v>
      </c>
      <c r="I60" s="181">
        <f>IFERROR(VLOOKUP($A60,'SS2020'!$A:$W,3+I$2,0)-VLOOKUP($A60,'Country characteristics'!$A:$BL,40+I$2,0)*100,"")</f>
        <v>0</v>
      </c>
      <c r="J60" s="181">
        <f>IFERROR(VLOOKUP($A60,'SS2020'!$A:$W,3+J$2,0)-VLOOKUP($A60,'Country characteristics'!$A:$BL,40+J$2,0)*100,"")</f>
        <v>0</v>
      </c>
      <c r="K60" s="181">
        <f>IFERROR(VLOOKUP($A60,'SS2020'!$A:$W,3+K$2,0)-VLOOKUP($A60,'Country characteristics'!$A:$BL,40+K$2,0)*100,"")</f>
        <v>0</v>
      </c>
      <c r="L60" s="181">
        <f>IFERROR(VLOOKUP($A60,'SS2020'!$A:$W,3+L$2,0)-VLOOKUP($A60,'Country characteristics'!$A:$BL,40+L$2,0)*100,"")</f>
        <v>0</v>
      </c>
      <c r="M60" s="181">
        <f>IFERROR(VLOOKUP($A60,'SS2020'!$A:$W,3+M$2,0)-VLOOKUP($A60,'Country characteristics'!$A:$BL,40+M$2,0)*100,"")</f>
        <v>0</v>
      </c>
      <c r="N60" s="181">
        <f>IFERROR(VLOOKUP($A60,'SS2020'!$A:$W,3+N$2,0)-VLOOKUP($A60,'Country characteristics'!$A:$BL,40+N$2,0)*100,"")</f>
        <v>0</v>
      </c>
      <c r="O60" s="181">
        <f>IFERROR(VLOOKUP($A60,'SS2020'!$A:$W,3+O$2,0)-VLOOKUP($A60,'Country characteristics'!$A:$BL,40+O$2,0)*100,"")</f>
        <v>0</v>
      </c>
      <c r="P60" s="181">
        <f>IFERROR(VLOOKUP($A60,'SS2020'!$A:$W,3+P$2,0)-VLOOKUP($A60,'Country characteristics'!$A:$BL,40+P$2,0)*100,"")</f>
        <v>0</v>
      </c>
      <c r="Q60" s="181">
        <f>IFERROR(VLOOKUP($A60,'SS2020'!$A:$W,3+Q$2,0)-VLOOKUP($A60,'Country characteristics'!$A:$BL,40+Q$2,0)*100,"")</f>
        <v>-25</v>
      </c>
      <c r="R60" s="181">
        <f>IFERROR(VLOOKUP($A60,'SS2020'!$A:$W,3+R$2,0)-VLOOKUP($A60,'Country characteristics'!$A:$BL,40+R$2,0)*100,"")</f>
        <v>0</v>
      </c>
      <c r="S60" s="181">
        <f>IFERROR(VLOOKUP($A60,'SS2020'!$A:$W,3+S$2,0)-VLOOKUP($A60,'Country characteristics'!$A:$BL,40+S$2,0)*100,"")</f>
        <v>-10</v>
      </c>
      <c r="T60" s="181">
        <f>IFERROR(VLOOKUP($A60,'SS2020'!$A:$W,3+T$2,0)-VLOOKUP($A60,'Country characteristics'!$A:$BL,40+T$2,0)*100,"")</f>
        <v>0</v>
      </c>
      <c r="U60" s="181">
        <f>IFERROR(VLOOKUP($A60,'SS2020'!$A:$W,3+U$2,0)-VLOOKUP($A60,'Country characteristics'!$A:$BL,40+U$2,0)*100,"")</f>
        <v>-6</v>
      </c>
      <c r="V60" s="181">
        <f>IFERROR(VLOOKUP($A60,'SS2020'!$A:$W,3+V$2,0)-VLOOKUP($A60,'Country characteristics'!$A:$BL,40+V$2,0)*100,"")</f>
        <v>0</v>
      </c>
      <c r="W60" s="181">
        <f>IFERROR(VLOOKUP($A60,'SS2020'!$A:$W,3+W$2,0)-VLOOKUP($A60,'Country characteristics'!$A:$BL,40+W$2,0)*100,"")</f>
        <v>0</v>
      </c>
      <c r="X60" s="172">
        <f>VLOOKUP(A60,'SS2020'!A:X,24,0)-VLOOKUP(A60,'Country characteristics'!A:AN,40,0)</f>
        <v>-3.3000015258789119</v>
      </c>
      <c r="Y60" s="245" t="str">
        <f>VLOOKUP($A60,'Country characteristics'!$A:$CQ,28,0)</f>
        <v>Europe &amp; Central Asia</v>
      </c>
      <c r="Z60" s="245" t="str">
        <f>VLOOKUP($A60,'Country characteristics'!$A:$CQ,87,0)</f>
        <v>Europe</v>
      </c>
      <c r="AA60" s="245">
        <f>VLOOKUP($A60,'Country characteristics'!$A:$CQ,92,0)</f>
        <v>0</v>
      </c>
      <c r="AB60" s="245">
        <f>VLOOKUP($A60,'Country characteristics'!$A:$CQ,91,0)</f>
        <v>0</v>
      </c>
      <c r="AC60" s="245">
        <f>VLOOKUP($A60,'Country characteristics'!$A:$CQ,88,0)</f>
        <v>0</v>
      </c>
      <c r="AD60" s="245">
        <f>VLOOKUP($A60,'Country characteristics'!$A:$CQ,93,0)</f>
        <v>0</v>
      </c>
      <c r="AE60" s="245">
        <f>VLOOKUP($A60,'Country characteristics'!$A:$CQ,89,0)</f>
        <v>0</v>
      </c>
      <c r="AF60" s="245">
        <f>VLOOKUP($A60,'Country characteristics'!$A:$CQ,90,0)</f>
        <v>0</v>
      </c>
      <c r="AG60" s="245">
        <f>VLOOKUP($A60,'Country characteristics'!$A:$CQ,94,0)</f>
        <v>0</v>
      </c>
      <c r="AH60" s="245">
        <f>VLOOKUP($A60,'Country characteristics'!$A:$CQ,95,0)</f>
        <v>0</v>
      </c>
      <c r="AI60" s="245">
        <f>VLOOKUP($A60,'Country characteristics'!$A:$CR,96,0)</f>
        <v>0</v>
      </c>
    </row>
    <row r="61" spans="1:35" ht="12.75" customHeight="1">
      <c r="A61" s="37" t="s">
        <v>323</v>
      </c>
      <c r="B61" s="182" t="s">
        <v>324</v>
      </c>
      <c r="C61" s="182" t="s">
        <v>325</v>
      </c>
      <c r="D61" s="181">
        <f>IFERROR(VLOOKUP($A61,'SS2020'!$A:$W,3+D$2,0)-VLOOKUP($A61,'Country characteristics'!$A:$BL,40+D$2,0)*100,"")</f>
        <v>-5.9999999999999991</v>
      </c>
      <c r="E61" s="181">
        <f>IFERROR(VLOOKUP($A61,'SS2020'!$A:$W,3+E$2,0)-VLOOKUP($A61,'Country characteristics'!$A:$BL,40+E$2,0)*100,"")</f>
        <v>25</v>
      </c>
      <c r="F61" s="181">
        <f>IFERROR(VLOOKUP($A61,'SS2020'!$A:$W,3+F$2,0)-VLOOKUP($A61,'Country characteristics'!$A:$BL,40+F$2,0)*100,"")</f>
        <v>0</v>
      </c>
      <c r="G61" s="181">
        <f>IFERROR(VLOOKUP($A61,'SS2020'!$A:$W,3+G$2,0)-VLOOKUP($A61,'Country characteristics'!$A:$BL,40+G$2,0)*100,"")</f>
        <v>0</v>
      </c>
      <c r="H61" s="181">
        <f>IFERROR(VLOOKUP($A61,'SS2020'!$A:$W,3+H$2,0)-VLOOKUP($A61,'Country characteristics'!$A:$BL,40+H$2,0)*100,"")</f>
        <v>0</v>
      </c>
      <c r="I61" s="181">
        <f>IFERROR(VLOOKUP($A61,'SS2020'!$A:$W,3+I$2,0)-VLOOKUP($A61,'Country characteristics'!$A:$BL,40+I$2,0)*100,"")</f>
        <v>0</v>
      </c>
      <c r="J61" s="181">
        <f>IFERROR(VLOOKUP($A61,'SS2020'!$A:$W,3+J$2,0)-VLOOKUP($A61,'Country characteristics'!$A:$BL,40+J$2,0)*100,"")</f>
        <v>0</v>
      </c>
      <c r="K61" s="181">
        <f>IFERROR(VLOOKUP($A61,'SS2020'!$A:$W,3+K$2,0)-VLOOKUP($A61,'Country characteristics'!$A:$BL,40+K$2,0)*100,"")</f>
        <v>0</v>
      </c>
      <c r="L61" s="181">
        <f>IFERROR(VLOOKUP($A61,'SS2020'!$A:$W,3+L$2,0)-VLOOKUP($A61,'Country characteristics'!$A:$BL,40+L$2,0)*100,"")</f>
        <v>0</v>
      </c>
      <c r="M61" s="181">
        <f>IFERROR(VLOOKUP($A61,'SS2020'!$A:$W,3+M$2,0)-VLOOKUP($A61,'Country characteristics'!$A:$BL,40+M$2,0)*100,"")</f>
        <v>0</v>
      </c>
      <c r="N61" s="181">
        <f>IFERROR(VLOOKUP($A61,'SS2020'!$A:$W,3+N$2,0)-VLOOKUP($A61,'Country characteristics'!$A:$BL,40+N$2,0)*100,"")</f>
        <v>-10</v>
      </c>
      <c r="O61" s="181">
        <f>IFERROR(VLOOKUP($A61,'SS2020'!$A:$W,3+O$2,0)-VLOOKUP($A61,'Country characteristics'!$A:$BL,40+O$2,0)*100,"")</f>
        <v>0</v>
      </c>
      <c r="P61" s="181">
        <f>IFERROR(VLOOKUP($A61,'SS2020'!$A:$W,3+P$2,0)-VLOOKUP($A61,'Country characteristics'!$A:$BL,40+P$2,0)*100,"")</f>
        <v>10</v>
      </c>
      <c r="Q61" s="181">
        <f>IFERROR(VLOOKUP($A61,'SS2020'!$A:$W,3+Q$2,0)-VLOOKUP($A61,'Country characteristics'!$A:$BL,40+Q$2,0)*100,"")</f>
        <v>50</v>
      </c>
      <c r="R61" s="181">
        <f>IFERROR(VLOOKUP($A61,'SS2020'!$A:$W,3+R$2,0)-VLOOKUP($A61,'Country characteristics'!$A:$BL,40+R$2,0)*100,"")</f>
        <v>0</v>
      </c>
      <c r="S61" s="181">
        <f>IFERROR(VLOOKUP($A61,'SS2020'!$A:$W,3+S$2,0)-VLOOKUP($A61,'Country characteristics'!$A:$BL,40+S$2,0)*100,"")</f>
        <v>0</v>
      </c>
      <c r="T61" s="181">
        <f>IFERROR(VLOOKUP($A61,'SS2020'!$A:$W,3+T$2,0)-VLOOKUP($A61,'Country characteristics'!$A:$BL,40+T$2,0)*100,"")</f>
        <v>0</v>
      </c>
      <c r="U61" s="181">
        <f>IFERROR(VLOOKUP($A61,'SS2020'!$A:$W,3+U$2,0)-VLOOKUP($A61,'Country characteristics'!$A:$BL,40+U$2,0)*100,"")</f>
        <v>-6</v>
      </c>
      <c r="V61" s="181">
        <f>IFERROR(VLOOKUP($A61,'SS2020'!$A:$W,3+V$2,0)-VLOOKUP($A61,'Country characteristics'!$A:$BL,40+V$2,0)*100,"")</f>
        <v>0</v>
      </c>
      <c r="W61" s="181">
        <f>IFERROR(VLOOKUP($A61,'SS2020'!$A:$W,3+W$2,0)-VLOOKUP($A61,'Country characteristics'!$A:$BL,40+W$2,0)*100,"")</f>
        <v>7.5</v>
      </c>
      <c r="X61" s="172">
        <f>VLOOKUP(A61,'SS2020'!A:X,24,0)-VLOOKUP(A61,'Country characteristics'!A:AN,40,0)</f>
        <v>3.5249984741210909</v>
      </c>
      <c r="Y61" s="245" t="str">
        <f>VLOOKUP($A61,'Country characteristics'!$A:$CQ,28,0)</f>
        <v>Europe &amp; Central Asia</v>
      </c>
      <c r="Z61" s="245" t="str">
        <f>VLOOKUP($A61,'Country characteristics'!$A:$CQ,87,0)</f>
        <v>Europe</v>
      </c>
      <c r="AA61" s="245">
        <f>VLOOKUP($A61,'Country characteristics'!$A:$CQ,92,0)</f>
        <v>1</v>
      </c>
      <c r="AB61" s="245">
        <f>VLOOKUP($A61,'Country characteristics'!$A:$CQ,91,0)</f>
        <v>1</v>
      </c>
      <c r="AC61" s="245">
        <f>VLOOKUP($A61,'Country characteristics'!$A:$CQ,88,0)</f>
        <v>0</v>
      </c>
      <c r="AD61" s="245">
        <f>VLOOKUP($A61,'Country characteristics'!$A:$CQ,93,0)</f>
        <v>0</v>
      </c>
      <c r="AE61" s="245">
        <f>VLOOKUP($A61,'Country characteristics'!$A:$CQ,89,0)</f>
        <v>0</v>
      </c>
      <c r="AF61" s="245">
        <f>VLOOKUP($A61,'Country characteristics'!$A:$CQ,90,0)</f>
        <v>0</v>
      </c>
      <c r="AG61" s="245">
        <f>VLOOKUP($A61,'Country characteristics'!$A:$CQ,94,0)</f>
        <v>0</v>
      </c>
      <c r="AH61" s="245">
        <f>VLOOKUP($A61,'Country characteristics'!$A:$CQ,95,0)</f>
        <v>0</v>
      </c>
      <c r="AI61" s="245">
        <f>VLOOKUP($A61,'Country characteristics'!$A:$CR,96,0)</f>
        <v>0</v>
      </c>
    </row>
    <row r="62" spans="1:35" ht="12.75" customHeight="1">
      <c r="A62" s="37" t="s">
        <v>26</v>
      </c>
      <c r="B62" s="182" t="s">
        <v>27</v>
      </c>
      <c r="C62" s="182" t="s">
        <v>28</v>
      </c>
      <c r="D62" s="181">
        <f>IFERROR(VLOOKUP($A62,'SS2020'!$A:$W,3+D$2,0)-VLOOKUP($A62,'Country characteristics'!$A:$BL,40+D$2,0)*100,"")</f>
        <v>20</v>
      </c>
      <c r="E62" s="181">
        <f>IFERROR(VLOOKUP($A62,'SS2020'!$A:$W,3+E$2,0)-VLOOKUP($A62,'Country characteristics'!$A:$BL,40+E$2,0)*100,"")</f>
        <v>0</v>
      </c>
      <c r="F62" s="181">
        <f>IFERROR(VLOOKUP($A62,'SS2020'!$A:$W,3+F$2,0)-VLOOKUP($A62,'Country characteristics'!$A:$BL,40+F$2,0)*100,"")</f>
        <v>-25</v>
      </c>
      <c r="G62" s="181">
        <f>IFERROR(VLOOKUP($A62,'SS2020'!$A:$W,3+G$2,0)-VLOOKUP($A62,'Country characteristics'!$A:$BL,40+G$2,0)*100,"")</f>
        <v>0</v>
      </c>
      <c r="H62" s="181">
        <f>IFERROR(VLOOKUP($A62,'SS2020'!$A:$W,3+H$2,0)-VLOOKUP($A62,'Country characteristics'!$A:$BL,40+H$2,0)*100,"")</f>
        <v>-15</v>
      </c>
      <c r="I62" s="181">
        <f>IFERROR(VLOOKUP($A62,'SS2020'!$A:$W,3+I$2,0)-VLOOKUP($A62,'Country characteristics'!$A:$BL,40+I$2,0)*100,"")</f>
        <v>0</v>
      </c>
      <c r="J62" s="181">
        <f>IFERROR(VLOOKUP($A62,'SS2020'!$A:$W,3+J$2,0)-VLOOKUP($A62,'Country characteristics'!$A:$BL,40+J$2,0)*100,"")</f>
        <v>-50</v>
      </c>
      <c r="K62" s="181">
        <f>IFERROR(VLOOKUP($A62,'SS2020'!$A:$W,3+K$2,0)-VLOOKUP($A62,'Country characteristics'!$A:$BL,40+K$2,0)*100,"")</f>
        <v>0</v>
      </c>
      <c r="L62" s="181">
        <f>IFERROR(VLOOKUP($A62,'SS2020'!$A:$W,3+L$2,0)-VLOOKUP($A62,'Country characteristics'!$A:$BL,40+L$2,0)*100,"")</f>
        <v>12.5</v>
      </c>
      <c r="M62" s="181">
        <f>IFERROR(VLOOKUP($A62,'SS2020'!$A:$W,3+M$2,0)-VLOOKUP($A62,'Country characteristics'!$A:$BL,40+M$2,0)*100,"")</f>
        <v>0</v>
      </c>
      <c r="N62" s="181">
        <f>IFERROR(VLOOKUP($A62,'SS2020'!$A:$W,3+N$2,0)-VLOOKUP($A62,'Country characteristics'!$A:$BL,40+N$2,0)*100,"")</f>
        <v>-22.5</v>
      </c>
      <c r="O62" s="181">
        <f>IFERROR(VLOOKUP($A62,'SS2020'!$A:$W,3+O$2,0)-VLOOKUP($A62,'Country characteristics'!$A:$BL,40+O$2,0)*100,"")</f>
        <v>0</v>
      </c>
      <c r="P62" s="181">
        <f>IFERROR(VLOOKUP($A62,'SS2020'!$A:$W,3+P$2,0)-VLOOKUP($A62,'Country characteristics'!$A:$BL,40+P$2,0)*100,"")</f>
        <v>0</v>
      </c>
      <c r="Q62" s="181">
        <f>IFERROR(VLOOKUP($A62,'SS2020'!$A:$W,3+Q$2,0)-VLOOKUP($A62,'Country characteristics'!$A:$BL,40+Q$2,0)*100,"")</f>
        <v>25</v>
      </c>
      <c r="R62" s="181">
        <f>IFERROR(VLOOKUP($A62,'SS2020'!$A:$W,3+R$2,0)-VLOOKUP($A62,'Country characteristics'!$A:$BL,40+R$2,0)*100,"")</f>
        <v>0</v>
      </c>
      <c r="S62" s="181">
        <f>IFERROR(VLOOKUP($A62,'SS2020'!$A:$W,3+S$2,0)-VLOOKUP($A62,'Country characteristics'!$A:$BL,40+S$2,0)*100,"")</f>
        <v>0</v>
      </c>
      <c r="T62" s="181">
        <f>IFERROR(VLOOKUP($A62,'SS2020'!$A:$W,3+T$2,0)-VLOOKUP($A62,'Country characteristics'!$A:$BL,40+T$2,0)*100,"")</f>
        <v>0</v>
      </c>
      <c r="U62" s="181">
        <f>IFERROR(VLOOKUP($A62,'SS2020'!$A:$W,3+U$2,0)-VLOOKUP($A62,'Country characteristics'!$A:$BL,40+U$2,0)*100,"")</f>
        <v>0</v>
      </c>
      <c r="V62" s="181">
        <f>IFERROR(VLOOKUP($A62,'SS2020'!$A:$W,3+V$2,0)-VLOOKUP($A62,'Country characteristics'!$A:$BL,40+V$2,0)*100,"")</f>
        <v>0</v>
      </c>
      <c r="W62" s="181">
        <f>IFERROR(VLOOKUP($A62,'SS2020'!$A:$W,3+W$2,0)-VLOOKUP($A62,'Country characteristics'!$A:$BL,40+W$2,0)*100,"")</f>
        <v>0</v>
      </c>
      <c r="X62" s="172">
        <f>VLOOKUP(A62,'SS2020'!A:X,24,0)-VLOOKUP(A62,'Country characteristics'!A:AN,40,0)</f>
        <v>-2.7500007629394503</v>
      </c>
      <c r="Y62" s="245" t="str">
        <f>VLOOKUP($A62,'Country characteristics'!$A:$CQ,28,0)</f>
        <v>Europe &amp; Central Asia</v>
      </c>
      <c r="Z62" s="245" t="str">
        <f>VLOOKUP($A62,'Country characteristics'!$A:$CQ,87,0)</f>
        <v>Europe</v>
      </c>
      <c r="AA62" s="245">
        <f>VLOOKUP($A62,'Country characteristics'!$A:$CQ,92,0)</f>
        <v>1</v>
      </c>
      <c r="AB62" s="245">
        <f>VLOOKUP($A62,'Country characteristics'!$A:$CQ,91,0)</f>
        <v>1</v>
      </c>
      <c r="AC62" s="245">
        <f>VLOOKUP($A62,'Country characteristics'!$A:$CQ,88,0)</f>
        <v>0</v>
      </c>
      <c r="AD62" s="245">
        <f>VLOOKUP($A62,'Country characteristics'!$A:$CQ,93,0)</f>
        <v>0</v>
      </c>
      <c r="AE62" s="245">
        <f>VLOOKUP($A62,'Country characteristics'!$A:$CQ,89,0)</f>
        <v>0</v>
      </c>
      <c r="AF62" s="245">
        <f>VLOOKUP($A62,'Country characteristics'!$A:$CQ,90,0)</f>
        <v>0</v>
      </c>
      <c r="AG62" s="245">
        <f>VLOOKUP($A62,'Country characteristics'!$A:$CQ,94,0)</f>
        <v>0</v>
      </c>
      <c r="AH62" s="245">
        <f>VLOOKUP($A62,'Country characteristics'!$A:$CQ,95,0)</f>
        <v>0</v>
      </c>
      <c r="AI62" s="245">
        <f>VLOOKUP($A62,'Country characteristics'!$A:$CR,96,0)</f>
        <v>0</v>
      </c>
    </row>
    <row r="63" spans="1:35" ht="12.75" customHeight="1">
      <c r="A63" s="37" t="s">
        <v>101</v>
      </c>
      <c r="B63" s="182" t="s">
        <v>102</v>
      </c>
      <c r="C63" s="182" t="s">
        <v>103</v>
      </c>
      <c r="D63" s="181">
        <f>IFERROR(VLOOKUP($A63,'SS2020'!$A:$W,3+D$2,0)-VLOOKUP($A63,'Country characteristics'!$A:$BL,40+D$2,0)*100,"")</f>
        <v>-20</v>
      </c>
      <c r="E63" s="181">
        <f>IFERROR(VLOOKUP($A63,'SS2020'!$A:$W,3+E$2,0)-VLOOKUP($A63,'Country characteristics'!$A:$BL,40+E$2,0)*100,"")</f>
        <v>0</v>
      </c>
      <c r="F63" s="181">
        <f>IFERROR(VLOOKUP($A63,'SS2020'!$A:$W,3+F$2,0)-VLOOKUP($A63,'Country characteristics'!$A:$BL,40+F$2,0)*100,"")</f>
        <v>0</v>
      </c>
      <c r="G63" s="181">
        <f>IFERROR(VLOOKUP($A63,'SS2020'!$A:$W,3+G$2,0)-VLOOKUP($A63,'Country characteristics'!$A:$BL,40+G$2,0)*100,"")</f>
        <v>0</v>
      </c>
      <c r="H63" s="181">
        <f>IFERROR(VLOOKUP($A63,'SS2020'!$A:$W,3+H$2,0)-VLOOKUP($A63,'Country characteristics'!$A:$BL,40+H$2,0)*100,"")</f>
        <v>0</v>
      </c>
      <c r="I63" s="181">
        <f>IFERROR(VLOOKUP($A63,'SS2020'!$A:$W,3+I$2,0)-VLOOKUP($A63,'Country characteristics'!$A:$BL,40+I$2,0)*100,"")</f>
        <v>0</v>
      </c>
      <c r="J63" s="181">
        <f>IFERROR(VLOOKUP($A63,'SS2020'!$A:$W,3+J$2,0)-VLOOKUP($A63,'Country characteristics'!$A:$BL,40+J$2,0)*100,"")</f>
        <v>0</v>
      </c>
      <c r="K63" s="181">
        <f>IFERROR(VLOOKUP($A63,'SS2020'!$A:$W,3+K$2,0)-VLOOKUP($A63,'Country characteristics'!$A:$BL,40+K$2,0)*100,"")</f>
        <v>0</v>
      </c>
      <c r="L63" s="181">
        <f>IFERROR(VLOOKUP($A63,'SS2020'!$A:$W,3+L$2,0)-VLOOKUP($A63,'Country characteristics'!$A:$BL,40+L$2,0)*100,"")</f>
        <v>0</v>
      </c>
      <c r="M63" s="181">
        <f>IFERROR(VLOOKUP($A63,'SS2020'!$A:$W,3+M$2,0)-VLOOKUP($A63,'Country characteristics'!$A:$BL,40+M$2,0)*100,"")</f>
        <v>0</v>
      </c>
      <c r="N63" s="181">
        <f>IFERROR(VLOOKUP($A63,'SS2020'!$A:$W,3+N$2,0)-VLOOKUP($A63,'Country characteristics'!$A:$BL,40+N$2,0)*100,"")</f>
        <v>0</v>
      </c>
      <c r="O63" s="181">
        <f>IFERROR(VLOOKUP($A63,'SS2020'!$A:$W,3+O$2,0)-VLOOKUP($A63,'Country characteristics'!$A:$BL,40+O$2,0)*100,"")</f>
        <v>37.5</v>
      </c>
      <c r="P63" s="181">
        <f>IFERROR(VLOOKUP($A63,'SS2020'!$A:$W,3+P$2,0)-VLOOKUP($A63,'Country characteristics'!$A:$BL,40+P$2,0)*100,"")</f>
        <v>0</v>
      </c>
      <c r="Q63" s="181">
        <f>IFERROR(VLOOKUP($A63,'SS2020'!$A:$W,3+Q$2,0)-VLOOKUP($A63,'Country characteristics'!$A:$BL,40+Q$2,0)*100,"")</f>
        <v>50</v>
      </c>
      <c r="R63" s="181">
        <f>IFERROR(VLOOKUP($A63,'SS2020'!$A:$W,3+R$2,0)-VLOOKUP($A63,'Country characteristics'!$A:$BL,40+R$2,0)*100,"")</f>
        <v>-25</v>
      </c>
      <c r="S63" s="181">
        <f>IFERROR(VLOOKUP($A63,'SS2020'!$A:$W,3+S$2,0)-VLOOKUP($A63,'Country characteristics'!$A:$BL,40+S$2,0)*100,"")</f>
        <v>0</v>
      </c>
      <c r="T63" s="181">
        <f>IFERROR(VLOOKUP($A63,'SS2020'!$A:$W,3+T$2,0)-VLOOKUP($A63,'Country characteristics'!$A:$BL,40+T$2,0)*100,"")</f>
        <v>-19</v>
      </c>
      <c r="U63" s="181">
        <f>IFERROR(VLOOKUP($A63,'SS2020'!$A:$W,3+U$2,0)-VLOOKUP($A63,'Country characteristics'!$A:$BL,40+U$2,0)*100,"")</f>
        <v>-70</v>
      </c>
      <c r="V63" s="181">
        <f>IFERROR(VLOOKUP($A63,'SS2020'!$A:$W,3+V$2,0)-VLOOKUP($A63,'Country characteristics'!$A:$BL,40+V$2,0)*100,"")</f>
        <v>0</v>
      </c>
      <c r="W63" s="181">
        <f>IFERROR(VLOOKUP($A63,'SS2020'!$A:$W,3+W$2,0)-VLOOKUP($A63,'Country characteristics'!$A:$BL,40+W$2,0)*100,"")</f>
        <v>-18.5</v>
      </c>
      <c r="X63" s="172">
        <f>VLOOKUP(A63,'SS2020'!A:X,24,0)-VLOOKUP(A63,'Country characteristics'!A:AN,40,0)</f>
        <v>-3.25</v>
      </c>
      <c r="Y63" s="245" t="str">
        <f>VLOOKUP($A63,'Country characteristics'!$A:$CQ,28,0)</f>
        <v>East Asia &amp; Pacific</v>
      </c>
      <c r="Z63" s="245" t="str">
        <f>VLOOKUP($A63,'Country characteristics'!$A:$CQ,87,0)</f>
        <v>Asia</v>
      </c>
      <c r="AA63" s="245">
        <f>VLOOKUP($A63,'Country characteristics'!$A:$CQ,92,0)</f>
        <v>0</v>
      </c>
      <c r="AB63" s="245">
        <f>VLOOKUP($A63,'Country characteristics'!$A:$CQ,91,0)</f>
        <v>0</v>
      </c>
      <c r="AC63" s="245">
        <f>VLOOKUP($A63,'Country characteristics'!$A:$CQ,88,0)</f>
        <v>0</v>
      </c>
      <c r="AD63" s="245">
        <f>VLOOKUP($A63,'Country characteristics'!$A:$CQ,93,0)</f>
        <v>0</v>
      </c>
      <c r="AE63" s="245">
        <f>VLOOKUP($A63,'Country characteristics'!$A:$CQ,89,0)</f>
        <v>0</v>
      </c>
      <c r="AF63" s="245">
        <f>VLOOKUP($A63,'Country characteristics'!$A:$CQ,90,0)</f>
        <v>0</v>
      </c>
      <c r="AG63" s="245">
        <f>VLOOKUP($A63,'Country characteristics'!$A:$CQ,94,0)</f>
        <v>0</v>
      </c>
      <c r="AH63" s="245">
        <f>VLOOKUP($A63,'Country characteristics'!$A:$CQ,95,0)</f>
        <v>0</v>
      </c>
      <c r="AI63" s="245">
        <f>VLOOKUP($A63,'Country characteristics'!$A:$CR,96,0)</f>
        <v>0</v>
      </c>
    </row>
    <row r="64" spans="1:35" ht="12.75" customHeight="1">
      <c r="A64" s="37" t="s">
        <v>356</v>
      </c>
      <c r="B64" s="182" t="s">
        <v>357</v>
      </c>
      <c r="C64" s="182" t="s">
        <v>358</v>
      </c>
      <c r="D64" s="181">
        <f>IFERROR(VLOOKUP($A64,'SS2020'!$A:$W,3+D$2,0)-VLOOKUP($A64,'Country characteristics'!$A:$BL,40+D$2,0)*100,"")</f>
        <v>0</v>
      </c>
      <c r="E64" s="181">
        <f>IFERROR(VLOOKUP($A64,'SS2020'!$A:$W,3+E$2,0)-VLOOKUP($A64,'Country characteristics'!$A:$BL,40+E$2,0)*100,"")</f>
        <v>50</v>
      </c>
      <c r="F64" s="181">
        <f>IFERROR(VLOOKUP($A64,'SS2020'!$A:$W,3+F$2,0)-VLOOKUP($A64,'Country characteristics'!$A:$BL,40+F$2,0)*100,"")</f>
        <v>0</v>
      </c>
      <c r="G64" s="181">
        <f>IFERROR(VLOOKUP($A64,'SS2020'!$A:$W,3+G$2,0)-VLOOKUP($A64,'Country characteristics'!$A:$BL,40+G$2,0)*100,"")</f>
        <v>0</v>
      </c>
      <c r="H64" s="181">
        <f>IFERROR(VLOOKUP($A64,'SS2020'!$A:$W,3+H$2,0)-VLOOKUP($A64,'Country characteristics'!$A:$BL,40+H$2,0)*100,"")</f>
        <v>0</v>
      </c>
      <c r="I64" s="181">
        <f>IFERROR(VLOOKUP($A64,'SS2020'!$A:$W,3+I$2,0)-VLOOKUP($A64,'Country characteristics'!$A:$BL,40+I$2,0)*100,"")</f>
        <v>0</v>
      </c>
      <c r="J64" s="181">
        <f>IFERROR(VLOOKUP($A64,'SS2020'!$A:$W,3+J$2,0)-VLOOKUP($A64,'Country characteristics'!$A:$BL,40+J$2,0)*100,"")</f>
        <v>0</v>
      </c>
      <c r="K64" s="181">
        <f>IFERROR(VLOOKUP($A64,'SS2020'!$A:$W,3+K$2,0)-VLOOKUP($A64,'Country characteristics'!$A:$BL,40+K$2,0)*100,"")</f>
        <v>0</v>
      </c>
      <c r="L64" s="181">
        <f>IFERROR(VLOOKUP($A64,'SS2020'!$A:$W,3+L$2,0)-VLOOKUP($A64,'Country characteristics'!$A:$BL,40+L$2,0)*100,"")</f>
        <v>50</v>
      </c>
      <c r="M64" s="181">
        <f>IFERROR(VLOOKUP($A64,'SS2020'!$A:$W,3+M$2,0)-VLOOKUP($A64,'Country characteristics'!$A:$BL,40+M$2,0)*100,"")</f>
        <v>0</v>
      </c>
      <c r="N64" s="181">
        <f>IFERROR(VLOOKUP($A64,'SS2020'!$A:$W,3+N$2,0)-VLOOKUP($A64,'Country characteristics'!$A:$BL,40+N$2,0)*100,"")</f>
        <v>0</v>
      </c>
      <c r="O64" s="181">
        <f>IFERROR(VLOOKUP($A64,'SS2020'!$A:$W,3+O$2,0)-VLOOKUP($A64,'Country characteristics'!$A:$BL,40+O$2,0)*100,"")</f>
        <v>0</v>
      </c>
      <c r="P64" s="181">
        <f>IFERROR(VLOOKUP($A64,'SS2020'!$A:$W,3+P$2,0)-VLOOKUP($A64,'Country characteristics'!$A:$BL,40+P$2,0)*100,"")</f>
        <v>0</v>
      </c>
      <c r="Q64" s="181">
        <f>IFERROR(VLOOKUP($A64,'SS2020'!$A:$W,3+Q$2,0)-VLOOKUP($A64,'Country characteristics'!$A:$BL,40+Q$2,0)*100,"")</f>
        <v>50</v>
      </c>
      <c r="R64" s="181">
        <f>IFERROR(VLOOKUP($A64,'SS2020'!$A:$W,3+R$2,0)-VLOOKUP($A64,'Country characteristics'!$A:$BL,40+R$2,0)*100,"")</f>
        <v>0</v>
      </c>
      <c r="S64" s="181">
        <f>IFERROR(VLOOKUP($A64,'SS2020'!$A:$W,3+S$2,0)-VLOOKUP($A64,'Country characteristics'!$A:$BL,40+S$2,0)*100,"")</f>
        <v>0</v>
      </c>
      <c r="T64" s="181">
        <f>IFERROR(VLOOKUP($A64,'SS2020'!$A:$W,3+T$2,0)-VLOOKUP($A64,'Country characteristics'!$A:$BL,40+T$2,0)*100,"")</f>
        <v>0</v>
      </c>
      <c r="U64" s="181">
        <f>IFERROR(VLOOKUP($A64,'SS2020'!$A:$W,3+U$2,0)-VLOOKUP($A64,'Country characteristics'!$A:$BL,40+U$2,0)*100,"")</f>
        <v>0</v>
      </c>
      <c r="V64" s="181">
        <f>IFERROR(VLOOKUP($A64,'SS2020'!$A:$W,3+V$2,0)-VLOOKUP($A64,'Country characteristics'!$A:$BL,40+V$2,0)*100,"")</f>
        <v>-70</v>
      </c>
      <c r="W64" s="181">
        <f>IFERROR(VLOOKUP($A64,'SS2020'!$A:$W,3+W$2,0)-VLOOKUP($A64,'Country characteristics'!$A:$BL,40+W$2,0)*100,"")</f>
        <v>-12.5</v>
      </c>
      <c r="X64" s="172">
        <f>VLOOKUP(A64,'SS2020'!A:X,24,0)-VLOOKUP(A64,'Country characteristics'!A:AN,40,0)</f>
        <v>3.3750007629394503</v>
      </c>
      <c r="Y64" s="245" t="str">
        <f>VLOOKUP($A64,'Country characteristics'!$A:$CQ,28,0)</f>
        <v>Europe &amp; Central Asia</v>
      </c>
      <c r="Z64" s="245" t="str">
        <f>VLOOKUP($A64,'Country characteristics'!$A:$CQ,87,0)</f>
        <v>Europe</v>
      </c>
      <c r="AA64" s="245">
        <f>VLOOKUP($A64,'Country characteristics'!$A:$CQ,92,0)</f>
        <v>0</v>
      </c>
      <c r="AB64" s="245">
        <f>VLOOKUP($A64,'Country characteristics'!$A:$CQ,91,0)</f>
        <v>0</v>
      </c>
      <c r="AC64" s="245">
        <f>VLOOKUP($A64,'Country characteristics'!$A:$CQ,88,0)</f>
        <v>0</v>
      </c>
      <c r="AD64" s="245">
        <f>VLOOKUP($A64,'Country characteristics'!$A:$CQ,93,0)</f>
        <v>0</v>
      </c>
      <c r="AE64" s="245">
        <f>VLOOKUP($A64,'Country characteristics'!$A:$CQ,89,0)</f>
        <v>0</v>
      </c>
      <c r="AF64" s="245">
        <f>VLOOKUP($A64,'Country characteristics'!$A:$CQ,90,0)</f>
        <v>0</v>
      </c>
      <c r="AG64" s="245">
        <f>VLOOKUP($A64,'Country characteristics'!$A:$CQ,94,0)</f>
        <v>0</v>
      </c>
      <c r="AH64" s="245">
        <f>VLOOKUP($A64,'Country characteristics'!$A:$CQ,95,0)</f>
        <v>0</v>
      </c>
      <c r="AI64" s="245">
        <f>VLOOKUP($A64,'Country characteristics'!$A:$CR,96,0)</f>
        <v>0</v>
      </c>
    </row>
    <row r="65" spans="1:35" ht="12.75" customHeight="1">
      <c r="A65" s="37" t="s">
        <v>104</v>
      </c>
      <c r="B65" s="182" t="s">
        <v>105</v>
      </c>
      <c r="C65" s="182" t="s">
        <v>106</v>
      </c>
      <c r="D65" s="181">
        <f>IFERROR(VLOOKUP($A65,'SS2020'!$A:$W,3+D$2,0)-VLOOKUP($A65,'Country characteristics'!$A:$BL,40+D$2,0)*100,"")</f>
        <v>10</v>
      </c>
      <c r="E65" s="181">
        <f>IFERROR(VLOOKUP($A65,'SS2020'!$A:$W,3+E$2,0)-VLOOKUP($A65,'Country characteristics'!$A:$BL,40+E$2,0)*100,"")</f>
        <v>0</v>
      </c>
      <c r="F65" s="181">
        <f>IFERROR(VLOOKUP($A65,'SS2020'!$A:$W,3+F$2,0)-VLOOKUP($A65,'Country characteristics'!$A:$BL,40+F$2,0)*100,"")</f>
        <v>0</v>
      </c>
      <c r="G65" s="181">
        <f>IFERROR(VLOOKUP($A65,'SS2020'!$A:$W,3+G$2,0)-VLOOKUP($A65,'Country characteristics'!$A:$BL,40+G$2,0)*100,"")</f>
        <v>0</v>
      </c>
      <c r="H65" s="181">
        <f>IFERROR(VLOOKUP($A65,'SS2020'!$A:$W,3+H$2,0)-VLOOKUP($A65,'Country characteristics'!$A:$BL,40+H$2,0)*100,"")</f>
        <v>0</v>
      </c>
      <c r="I65" s="181">
        <f>IFERROR(VLOOKUP($A65,'SS2020'!$A:$W,3+I$2,0)-VLOOKUP($A65,'Country characteristics'!$A:$BL,40+I$2,0)*100,"")</f>
        <v>0</v>
      </c>
      <c r="J65" s="181">
        <f>IFERROR(VLOOKUP($A65,'SS2020'!$A:$W,3+J$2,0)-VLOOKUP($A65,'Country characteristics'!$A:$BL,40+J$2,0)*100,"")</f>
        <v>0</v>
      </c>
      <c r="K65" s="181">
        <f>IFERROR(VLOOKUP($A65,'SS2020'!$A:$W,3+K$2,0)-VLOOKUP($A65,'Country characteristics'!$A:$BL,40+K$2,0)*100,"")</f>
        <v>0</v>
      </c>
      <c r="L65" s="181">
        <f>IFERROR(VLOOKUP($A65,'SS2020'!$A:$W,3+L$2,0)-VLOOKUP($A65,'Country characteristics'!$A:$BL,40+L$2,0)*100,"")</f>
        <v>0</v>
      </c>
      <c r="M65" s="181">
        <f>IFERROR(VLOOKUP($A65,'SS2020'!$A:$W,3+M$2,0)-VLOOKUP($A65,'Country characteristics'!$A:$BL,40+M$2,0)*100,"")</f>
        <v>0</v>
      </c>
      <c r="N65" s="181">
        <f>IFERROR(VLOOKUP($A65,'SS2020'!$A:$W,3+N$2,0)-VLOOKUP($A65,'Country characteristics'!$A:$BL,40+N$2,0)*100,"")</f>
        <v>0</v>
      </c>
      <c r="O65" s="181">
        <f>IFERROR(VLOOKUP($A65,'SS2020'!$A:$W,3+O$2,0)-VLOOKUP($A65,'Country characteristics'!$A:$BL,40+O$2,0)*100,"")</f>
        <v>0</v>
      </c>
      <c r="P65" s="181">
        <f>IFERROR(VLOOKUP($A65,'SS2020'!$A:$W,3+P$2,0)-VLOOKUP($A65,'Country characteristics'!$A:$BL,40+P$2,0)*100,"")</f>
        <v>0</v>
      </c>
      <c r="Q65" s="181">
        <f>IFERROR(VLOOKUP($A65,'SS2020'!$A:$W,3+Q$2,0)-VLOOKUP($A65,'Country characteristics'!$A:$BL,40+Q$2,0)*100,"")</f>
        <v>-25</v>
      </c>
      <c r="R65" s="181">
        <f>IFERROR(VLOOKUP($A65,'SS2020'!$A:$W,3+R$2,0)-VLOOKUP($A65,'Country characteristics'!$A:$BL,40+R$2,0)*100,"")</f>
        <v>0</v>
      </c>
      <c r="S65" s="181">
        <f>IFERROR(VLOOKUP($A65,'SS2020'!$A:$W,3+S$2,0)-VLOOKUP($A65,'Country characteristics'!$A:$BL,40+S$2,0)*100,"")</f>
        <v>0</v>
      </c>
      <c r="T65" s="181">
        <f>IFERROR(VLOOKUP($A65,'SS2020'!$A:$W,3+T$2,0)-VLOOKUP($A65,'Country characteristics'!$A:$BL,40+T$2,0)*100,"")</f>
        <v>-2.9999999999999964</v>
      </c>
      <c r="U65" s="181">
        <f>IFERROR(VLOOKUP($A65,'SS2020'!$A:$W,3+U$2,0)-VLOOKUP($A65,'Country characteristics'!$A:$BL,40+U$2,0)*100,"")</f>
        <v>-30</v>
      </c>
      <c r="V65" s="181">
        <f>IFERROR(VLOOKUP($A65,'SS2020'!$A:$W,3+V$2,0)-VLOOKUP($A65,'Country characteristics'!$A:$BL,40+V$2,0)*100,"")</f>
        <v>0</v>
      </c>
      <c r="W65" s="181">
        <f>IFERROR(VLOOKUP($A65,'SS2020'!$A:$W,3+W$2,0)-VLOOKUP($A65,'Country characteristics'!$A:$BL,40+W$2,0)*100,"")</f>
        <v>0</v>
      </c>
      <c r="X65" s="172">
        <f>VLOOKUP(A65,'SS2020'!A:X,24,0)-VLOOKUP(A65,'Country characteristics'!A:AN,40,0)</f>
        <v>-2.4000030517578068</v>
      </c>
      <c r="Y65" s="245" t="str">
        <f>VLOOKUP($A65,'Country characteristics'!$A:$CQ,28,0)</f>
        <v>East Asia &amp; Pacific</v>
      </c>
      <c r="Z65" s="245" t="str">
        <f>VLOOKUP($A65,'Country characteristics'!$A:$CQ,87,0)</f>
        <v>Asia</v>
      </c>
      <c r="AA65" s="245">
        <f>VLOOKUP($A65,'Country characteristics'!$A:$CQ,92,0)</f>
        <v>0</v>
      </c>
      <c r="AB65" s="245">
        <f>VLOOKUP($A65,'Country characteristics'!$A:$CQ,91,0)</f>
        <v>0</v>
      </c>
      <c r="AC65" s="245">
        <f>VLOOKUP($A65,'Country characteristics'!$A:$CQ,88,0)</f>
        <v>0</v>
      </c>
      <c r="AD65" s="245">
        <f>VLOOKUP($A65,'Country characteristics'!$A:$CQ,93,0)</f>
        <v>0</v>
      </c>
      <c r="AE65" s="245">
        <f>VLOOKUP($A65,'Country characteristics'!$A:$CQ,89,0)</f>
        <v>0</v>
      </c>
      <c r="AF65" s="245">
        <f>VLOOKUP($A65,'Country characteristics'!$A:$CQ,90,0)</f>
        <v>1</v>
      </c>
      <c r="AG65" s="245">
        <f>VLOOKUP($A65,'Country characteristics'!$A:$CQ,94,0)</f>
        <v>0</v>
      </c>
      <c r="AH65" s="245">
        <f>VLOOKUP($A65,'Country characteristics'!$A:$CQ,95,0)</f>
        <v>0</v>
      </c>
      <c r="AI65" s="245">
        <f>VLOOKUP($A65,'Country characteristics'!$A:$CR,96,0)</f>
        <v>0</v>
      </c>
    </row>
    <row r="66" spans="1:35" ht="12.75" customHeight="1">
      <c r="A66" s="37" t="s">
        <v>230</v>
      </c>
      <c r="B66" s="182" t="s">
        <v>231</v>
      </c>
      <c r="C66" s="182" t="s">
        <v>232</v>
      </c>
      <c r="D66" s="181">
        <f>IFERROR(VLOOKUP($A66,'SS2020'!$A:$W,3+D$2,0)-VLOOKUP($A66,'Country characteristics'!$A:$BL,40+D$2,0)*100,"")</f>
        <v>0</v>
      </c>
      <c r="E66" s="181">
        <f>IFERROR(VLOOKUP($A66,'SS2020'!$A:$W,3+E$2,0)-VLOOKUP($A66,'Country characteristics'!$A:$BL,40+E$2,0)*100,"")</f>
        <v>0</v>
      </c>
      <c r="F66" s="181">
        <f>IFERROR(VLOOKUP($A66,'SS2020'!$A:$W,3+F$2,0)-VLOOKUP($A66,'Country characteristics'!$A:$BL,40+F$2,0)*100,"")</f>
        <v>0</v>
      </c>
      <c r="G66" s="181">
        <f>IFERROR(VLOOKUP($A66,'SS2020'!$A:$W,3+G$2,0)-VLOOKUP($A66,'Country characteristics'!$A:$BL,40+G$2,0)*100,"")</f>
        <v>0</v>
      </c>
      <c r="H66" s="181">
        <f>IFERROR(VLOOKUP($A66,'SS2020'!$A:$W,3+H$2,0)-VLOOKUP($A66,'Country characteristics'!$A:$BL,40+H$2,0)*100,"")</f>
        <v>0</v>
      </c>
      <c r="I66" s="181">
        <f>IFERROR(VLOOKUP($A66,'SS2020'!$A:$W,3+I$2,0)-VLOOKUP($A66,'Country characteristics'!$A:$BL,40+I$2,0)*100,"")</f>
        <v>0</v>
      </c>
      <c r="J66" s="181">
        <f>IFERROR(VLOOKUP($A66,'SS2020'!$A:$W,3+J$2,0)-VLOOKUP($A66,'Country characteristics'!$A:$BL,40+J$2,0)*100,"")</f>
        <v>0</v>
      </c>
      <c r="K66" s="181">
        <f>IFERROR(VLOOKUP($A66,'SS2020'!$A:$W,3+K$2,0)-VLOOKUP($A66,'Country characteristics'!$A:$BL,40+K$2,0)*100,"")</f>
        <v>0</v>
      </c>
      <c r="L66" s="181">
        <f>IFERROR(VLOOKUP($A66,'SS2020'!$A:$W,3+L$2,0)-VLOOKUP($A66,'Country characteristics'!$A:$BL,40+L$2,0)*100,"")</f>
        <v>-50</v>
      </c>
      <c r="M66" s="181">
        <f>IFERROR(VLOOKUP($A66,'SS2020'!$A:$W,3+M$2,0)-VLOOKUP($A66,'Country characteristics'!$A:$BL,40+M$2,0)*100,"")</f>
        <v>0</v>
      </c>
      <c r="N66" s="181">
        <f>IFERROR(VLOOKUP($A66,'SS2020'!$A:$W,3+N$2,0)-VLOOKUP($A66,'Country characteristics'!$A:$BL,40+N$2,0)*100,"")</f>
        <v>-12.5</v>
      </c>
      <c r="O66" s="181">
        <f>IFERROR(VLOOKUP($A66,'SS2020'!$A:$W,3+O$2,0)-VLOOKUP($A66,'Country characteristics'!$A:$BL,40+O$2,0)*100,"")</f>
        <v>37.5</v>
      </c>
      <c r="P66" s="181">
        <f>IFERROR(VLOOKUP($A66,'SS2020'!$A:$W,3+P$2,0)-VLOOKUP($A66,'Country characteristics'!$A:$BL,40+P$2,0)*100,"")</f>
        <v>0</v>
      </c>
      <c r="Q66" s="181">
        <f>IFERROR(VLOOKUP($A66,'SS2020'!$A:$W,3+Q$2,0)-VLOOKUP($A66,'Country characteristics'!$A:$BL,40+Q$2,0)*100,"")</f>
        <v>0</v>
      </c>
      <c r="R66" s="181">
        <f>IFERROR(VLOOKUP($A66,'SS2020'!$A:$W,3+R$2,0)-VLOOKUP($A66,'Country characteristics'!$A:$BL,40+R$2,0)*100,"")</f>
        <v>0</v>
      </c>
      <c r="S66" s="181">
        <f>IFERROR(VLOOKUP($A66,'SS2020'!$A:$W,3+S$2,0)-VLOOKUP($A66,'Country characteristics'!$A:$BL,40+S$2,0)*100,"")</f>
        <v>0</v>
      </c>
      <c r="T66" s="181">
        <f>IFERROR(VLOOKUP($A66,'SS2020'!$A:$W,3+T$2,0)-VLOOKUP($A66,'Country characteristics'!$A:$BL,40+T$2,0)*100,"")</f>
        <v>0</v>
      </c>
      <c r="U66" s="181">
        <f>IFERROR(VLOOKUP($A66,'SS2020'!$A:$W,3+U$2,0)-VLOOKUP($A66,'Country characteristics'!$A:$BL,40+U$2,0)*100,"")</f>
        <v>0</v>
      </c>
      <c r="V66" s="181">
        <f>IFERROR(VLOOKUP($A66,'SS2020'!$A:$W,3+V$2,0)-VLOOKUP($A66,'Country characteristics'!$A:$BL,40+V$2,0)*100,"")</f>
        <v>0</v>
      </c>
      <c r="W66" s="181">
        <f>IFERROR(VLOOKUP($A66,'SS2020'!$A:$W,3+W$2,0)-VLOOKUP($A66,'Country characteristics'!$A:$BL,40+W$2,0)*100,"")</f>
        <v>0</v>
      </c>
      <c r="X66" s="172">
        <f>VLOOKUP(A66,'SS2020'!A:X,24,0)-VLOOKUP(A66,'Country characteristics'!A:AN,40,0)</f>
        <v>-1.2499969482421847</v>
      </c>
      <c r="Y66" s="245" t="str">
        <f>VLOOKUP($A66,'Country characteristics'!$A:$CQ,28,0)</f>
        <v>South Asia</v>
      </c>
      <c r="Z66" s="245" t="str">
        <f>VLOOKUP($A66,'Country characteristics'!$A:$CQ,87,0)</f>
        <v>Asia</v>
      </c>
      <c r="AA66" s="245">
        <f>VLOOKUP($A66,'Country characteristics'!$A:$CQ,92,0)</f>
        <v>0</v>
      </c>
      <c r="AB66" s="245">
        <f>VLOOKUP($A66,'Country characteristics'!$A:$CQ,91,0)</f>
        <v>0</v>
      </c>
      <c r="AC66" s="245">
        <f>VLOOKUP($A66,'Country characteristics'!$A:$CQ,88,0)</f>
        <v>0</v>
      </c>
      <c r="AD66" s="245">
        <f>VLOOKUP($A66,'Country characteristics'!$A:$CQ,93,0)</f>
        <v>0</v>
      </c>
      <c r="AE66" s="245">
        <f>VLOOKUP($A66,'Country characteristics'!$A:$CQ,89,0)</f>
        <v>0</v>
      </c>
      <c r="AF66" s="245">
        <f>VLOOKUP($A66,'Country characteristics'!$A:$CQ,90,0)</f>
        <v>0</v>
      </c>
      <c r="AG66" s="245">
        <f>VLOOKUP($A66,'Country characteristics'!$A:$CQ,94,0)</f>
        <v>0</v>
      </c>
      <c r="AH66" s="245">
        <f>VLOOKUP($A66,'Country characteristics'!$A:$CQ,95,0)</f>
        <v>0</v>
      </c>
      <c r="AI66" s="245">
        <f>VLOOKUP($A66,'Country characteristics'!$A:$CR,96,0)</f>
        <v>0</v>
      </c>
    </row>
    <row r="67" spans="1:35" ht="12.75" customHeight="1">
      <c r="A67" s="37" t="s">
        <v>62</v>
      </c>
      <c r="B67" s="182" t="s">
        <v>63</v>
      </c>
      <c r="C67" s="182" t="s">
        <v>64</v>
      </c>
      <c r="D67" s="181">
        <f>IFERROR(VLOOKUP($A67,'SS2020'!$A:$W,3+D$2,0)-VLOOKUP($A67,'Country characteristics'!$A:$BL,40+D$2,0)*100,"")</f>
        <v>0</v>
      </c>
      <c r="E67" s="181">
        <f>IFERROR(VLOOKUP($A67,'SS2020'!$A:$W,3+E$2,0)-VLOOKUP($A67,'Country characteristics'!$A:$BL,40+E$2,0)*100,"")</f>
        <v>0</v>
      </c>
      <c r="F67" s="181">
        <f>IFERROR(VLOOKUP($A67,'SS2020'!$A:$W,3+F$2,0)-VLOOKUP($A67,'Country characteristics'!$A:$BL,40+F$2,0)*100,"")</f>
        <v>-25</v>
      </c>
      <c r="G67" s="181">
        <f>IFERROR(VLOOKUP($A67,'SS2020'!$A:$W,3+G$2,0)-VLOOKUP($A67,'Country characteristics'!$A:$BL,40+G$2,0)*100,"")</f>
        <v>0</v>
      </c>
      <c r="H67" s="181">
        <f>IFERROR(VLOOKUP($A67,'SS2020'!$A:$W,3+H$2,0)-VLOOKUP($A67,'Country characteristics'!$A:$BL,40+H$2,0)*100,"")</f>
        <v>-25</v>
      </c>
      <c r="I67" s="181">
        <f>IFERROR(VLOOKUP($A67,'SS2020'!$A:$W,3+I$2,0)-VLOOKUP($A67,'Country characteristics'!$A:$BL,40+I$2,0)*100,"")</f>
        <v>0</v>
      </c>
      <c r="J67" s="181">
        <f>IFERROR(VLOOKUP($A67,'SS2020'!$A:$W,3+J$2,0)-VLOOKUP($A67,'Country characteristics'!$A:$BL,40+J$2,0)*100,"")</f>
        <v>0</v>
      </c>
      <c r="K67" s="181">
        <f>IFERROR(VLOOKUP($A67,'SS2020'!$A:$W,3+K$2,0)-VLOOKUP($A67,'Country characteristics'!$A:$BL,40+K$2,0)*100,"")</f>
        <v>0</v>
      </c>
      <c r="L67" s="181">
        <f>IFERROR(VLOOKUP($A67,'SS2020'!$A:$W,3+L$2,0)-VLOOKUP($A67,'Country characteristics'!$A:$BL,40+L$2,0)*100,"")</f>
        <v>0</v>
      </c>
      <c r="M67" s="181">
        <f>IFERROR(VLOOKUP($A67,'SS2020'!$A:$W,3+M$2,0)-VLOOKUP($A67,'Country characteristics'!$A:$BL,40+M$2,0)*100,"")</f>
        <v>0</v>
      </c>
      <c r="N67" s="181">
        <f>IFERROR(VLOOKUP($A67,'SS2020'!$A:$W,3+N$2,0)-VLOOKUP($A67,'Country characteristics'!$A:$BL,40+N$2,0)*100,"")</f>
        <v>-10</v>
      </c>
      <c r="O67" s="181">
        <f>IFERROR(VLOOKUP($A67,'SS2020'!$A:$W,3+O$2,0)-VLOOKUP($A67,'Country characteristics'!$A:$BL,40+O$2,0)*100,"")</f>
        <v>0</v>
      </c>
      <c r="P67" s="181">
        <f>IFERROR(VLOOKUP($A67,'SS2020'!$A:$W,3+P$2,0)-VLOOKUP($A67,'Country characteristics'!$A:$BL,40+P$2,0)*100,"")</f>
        <v>20</v>
      </c>
      <c r="Q67" s="181">
        <f>IFERROR(VLOOKUP($A67,'SS2020'!$A:$W,3+Q$2,0)-VLOOKUP($A67,'Country characteristics'!$A:$BL,40+Q$2,0)*100,"")</f>
        <v>37.5</v>
      </c>
      <c r="R67" s="181">
        <f>IFERROR(VLOOKUP($A67,'SS2020'!$A:$W,3+R$2,0)-VLOOKUP($A67,'Country characteristics'!$A:$BL,40+R$2,0)*100,"")</f>
        <v>0</v>
      </c>
      <c r="S67" s="181">
        <f>IFERROR(VLOOKUP($A67,'SS2020'!$A:$W,3+S$2,0)-VLOOKUP($A67,'Country characteristics'!$A:$BL,40+S$2,0)*100,"")</f>
        <v>0</v>
      </c>
      <c r="T67" s="181">
        <f>IFERROR(VLOOKUP($A67,'SS2020'!$A:$W,3+T$2,0)-VLOOKUP($A67,'Country characteristics'!$A:$BL,40+T$2,0)*100,"")</f>
        <v>10</v>
      </c>
      <c r="U67" s="181">
        <f>IFERROR(VLOOKUP($A67,'SS2020'!$A:$W,3+U$2,0)-VLOOKUP($A67,'Country characteristics'!$A:$BL,40+U$2,0)*100,"")</f>
        <v>0</v>
      </c>
      <c r="V67" s="181">
        <f>IFERROR(VLOOKUP($A67,'SS2020'!$A:$W,3+V$2,0)-VLOOKUP($A67,'Country characteristics'!$A:$BL,40+V$2,0)*100,"")</f>
        <v>0</v>
      </c>
      <c r="W67" s="181">
        <f>IFERROR(VLOOKUP($A67,'SS2020'!$A:$W,3+W$2,0)-VLOOKUP($A67,'Country characteristics'!$A:$BL,40+W$2,0)*100,"")</f>
        <v>17</v>
      </c>
      <c r="X67" s="172">
        <f>VLOOKUP(A67,'SS2020'!A:X,24,0)-VLOOKUP(A67,'Country characteristics'!A:AN,40,0)</f>
        <v>1.2249984741210938</v>
      </c>
      <c r="Y67" s="245" t="str">
        <f>VLOOKUP($A67,'Country characteristics'!$A:$CQ,28,0)</f>
        <v>Middle East &amp; North Africa</v>
      </c>
      <c r="Z67" s="245" t="str">
        <f>VLOOKUP($A67,'Country characteristics'!$A:$CQ,87,0)</f>
        <v>Europe</v>
      </c>
      <c r="AA67" s="245">
        <f>VLOOKUP($A67,'Country characteristics'!$A:$CQ,92,0)</f>
        <v>0</v>
      </c>
      <c r="AB67" s="245">
        <f>VLOOKUP($A67,'Country characteristics'!$A:$CQ,91,0)</f>
        <v>1</v>
      </c>
      <c r="AC67" s="245">
        <f>VLOOKUP($A67,'Country characteristics'!$A:$CQ,88,0)</f>
        <v>0</v>
      </c>
      <c r="AD67" s="245">
        <f>VLOOKUP($A67,'Country characteristics'!$A:$CQ,93,0)</f>
        <v>0</v>
      </c>
      <c r="AE67" s="245">
        <f>VLOOKUP($A67,'Country characteristics'!$A:$CQ,89,0)</f>
        <v>0</v>
      </c>
      <c r="AF67" s="245">
        <f>VLOOKUP($A67,'Country characteristics'!$A:$CQ,90,0)</f>
        <v>0</v>
      </c>
      <c r="AG67" s="245">
        <f>VLOOKUP($A67,'Country characteristics'!$A:$CQ,94,0)</f>
        <v>0</v>
      </c>
      <c r="AH67" s="245">
        <f>VLOOKUP($A67,'Country characteristics'!$A:$CQ,95,0)</f>
        <v>0</v>
      </c>
      <c r="AI67" s="245">
        <f>VLOOKUP($A67,'Country characteristics'!$A:$CR,96,0)</f>
        <v>0</v>
      </c>
    </row>
    <row r="68" spans="1:35" ht="12.75" customHeight="1">
      <c r="A68" s="37" t="s">
        <v>155</v>
      </c>
      <c r="B68" s="182" t="s">
        <v>156</v>
      </c>
      <c r="C68" s="182" t="s">
        <v>157</v>
      </c>
      <c r="D68" s="181">
        <f>IFERROR(VLOOKUP($A68,'SS2020'!$A:$W,3+D$2,0)-VLOOKUP($A68,'Country characteristics'!$A:$BL,40+D$2,0)*100,"")</f>
        <v>0</v>
      </c>
      <c r="E68" s="181">
        <f>IFERROR(VLOOKUP($A68,'SS2020'!$A:$W,3+E$2,0)-VLOOKUP($A68,'Country characteristics'!$A:$BL,40+E$2,0)*100,"")</f>
        <v>0</v>
      </c>
      <c r="F68" s="181">
        <f>IFERROR(VLOOKUP($A68,'SS2020'!$A:$W,3+F$2,0)-VLOOKUP($A68,'Country characteristics'!$A:$BL,40+F$2,0)*100,"")</f>
        <v>0</v>
      </c>
      <c r="G68" s="181">
        <f>IFERROR(VLOOKUP($A68,'SS2020'!$A:$W,3+G$2,0)-VLOOKUP($A68,'Country characteristics'!$A:$BL,40+G$2,0)*100,"")</f>
        <v>0</v>
      </c>
      <c r="H68" s="181">
        <f>IFERROR(VLOOKUP($A68,'SS2020'!$A:$W,3+H$2,0)-VLOOKUP($A68,'Country characteristics'!$A:$BL,40+H$2,0)*100,"")</f>
        <v>0</v>
      </c>
      <c r="I68" s="181">
        <f>IFERROR(VLOOKUP($A68,'SS2020'!$A:$W,3+I$2,0)-VLOOKUP($A68,'Country characteristics'!$A:$BL,40+I$2,0)*100,"")</f>
        <v>0</v>
      </c>
      <c r="J68" s="181">
        <f>IFERROR(VLOOKUP($A68,'SS2020'!$A:$W,3+J$2,0)-VLOOKUP($A68,'Country characteristics'!$A:$BL,40+J$2,0)*100,"")</f>
        <v>0</v>
      </c>
      <c r="K68" s="181">
        <f>IFERROR(VLOOKUP($A68,'SS2020'!$A:$W,3+K$2,0)-VLOOKUP($A68,'Country characteristics'!$A:$BL,40+K$2,0)*100,"")</f>
        <v>0</v>
      </c>
      <c r="L68" s="181">
        <f>IFERROR(VLOOKUP($A68,'SS2020'!$A:$W,3+L$2,0)-VLOOKUP($A68,'Country characteristics'!$A:$BL,40+L$2,0)*100,"")</f>
        <v>-50</v>
      </c>
      <c r="M68" s="181">
        <f>IFERROR(VLOOKUP($A68,'SS2020'!$A:$W,3+M$2,0)-VLOOKUP($A68,'Country characteristics'!$A:$BL,40+M$2,0)*100,"")</f>
        <v>0</v>
      </c>
      <c r="N68" s="181">
        <f>IFERROR(VLOOKUP($A68,'SS2020'!$A:$W,3+N$2,0)-VLOOKUP($A68,'Country characteristics'!$A:$BL,40+N$2,0)*100,"")</f>
        <v>0</v>
      </c>
      <c r="O68" s="181">
        <f>IFERROR(VLOOKUP($A68,'SS2020'!$A:$W,3+O$2,0)-VLOOKUP($A68,'Country characteristics'!$A:$BL,40+O$2,0)*100,"")</f>
        <v>37.5</v>
      </c>
      <c r="P68" s="181">
        <f>IFERROR(VLOOKUP($A68,'SS2020'!$A:$W,3+P$2,0)-VLOOKUP($A68,'Country characteristics'!$A:$BL,40+P$2,0)*100,"")</f>
        <v>0</v>
      </c>
      <c r="Q68" s="181">
        <f>IFERROR(VLOOKUP($A68,'SS2020'!$A:$W,3+Q$2,0)-VLOOKUP($A68,'Country characteristics'!$A:$BL,40+Q$2,0)*100,"")</f>
        <v>0</v>
      </c>
      <c r="R68" s="181">
        <f>IFERROR(VLOOKUP($A68,'SS2020'!$A:$W,3+R$2,0)-VLOOKUP($A68,'Country characteristics'!$A:$BL,40+R$2,0)*100,"")</f>
        <v>0</v>
      </c>
      <c r="S68" s="181">
        <f>IFERROR(VLOOKUP($A68,'SS2020'!$A:$W,3+S$2,0)-VLOOKUP($A68,'Country characteristics'!$A:$BL,40+S$2,0)*100,"")</f>
        <v>0</v>
      </c>
      <c r="T68" s="181">
        <f>IFERROR(VLOOKUP($A68,'SS2020'!$A:$W,3+T$2,0)-VLOOKUP($A68,'Country characteristics'!$A:$BL,40+T$2,0)*100,"")</f>
        <v>0</v>
      </c>
      <c r="U68" s="181">
        <f>IFERROR(VLOOKUP($A68,'SS2020'!$A:$W,3+U$2,0)-VLOOKUP($A68,'Country characteristics'!$A:$BL,40+U$2,0)*100,"")</f>
        <v>-44</v>
      </c>
      <c r="V68" s="181">
        <f>IFERROR(VLOOKUP($A68,'SS2020'!$A:$W,3+V$2,0)-VLOOKUP($A68,'Country characteristics'!$A:$BL,40+V$2,0)*100,"")</f>
        <v>0</v>
      </c>
      <c r="W68" s="181">
        <f>IFERROR(VLOOKUP($A68,'SS2020'!$A:$W,3+W$2,0)-VLOOKUP($A68,'Country characteristics'!$A:$BL,40+W$2,0)*100,"")</f>
        <v>0</v>
      </c>
      <c r="X68" s="172">
        <f>VLOOKUP(A68,'SS2020'!A:X,24,0)-VLOOKUP(A68,'Country characteristics'!A:AN,40,0)</f>
        <v>-2.8250030517578182</v>
      </c>
      <c r="Y68" s="245" t="str">
        <f>VLOOKUP($A68,'Country characteristics'!$A:$CQ,28,0)</f>
        <v>East Asia &amp; Pacific</v>
      </c>
      <c r="Z68" s="245" t="str">
        <f>VLOOKUP($A68,'Country characteristics'!$A:$CQ,87,0)</f>
        <v>Oceania</v>
      </c>
      <c r="AA68" s="245">
        <f>VLOOKUP($A68,'Country characteristics'!$A:$CQ,92,0)</f>
        <v>0</v>
      </c>
      <c r="AB68" s="245">
        <f>VLOOKUP($A68,'Country characteristics'!$A:$CQ,91,0)</f>
        <v>0</v>
      </c>
      <c r="AC68" s="245">
        <f>VLOOKUP($A68,'Country characteristics'!$A:$CQ,88,0)</f>
        <v>0</v>
      </c>
      <c r="AD68" s="245">
        <f>VLOOKUP($A68,'Country characteristics'!$A:$CQ,93,0)</f>
        <v>0</v>
      </c>
      <c r="AE68" s="245">
        <f>VLOOKUP($A68,'Country characteristics'!$A:$CQ,89,0)</f>
        <v>0</v>
      </c>
      <c r="AF68" s="245">
        <f>VLOOKUP($A68,'Country characteristics'!$A:$CQ,90,0)</f>
        <v>0</v>
      </c>
      <c r="AG68" s="245">
        <f>VLOOKUP($A68,'Country characteristics'!$A:$CQ,94,0)</f>
        <v>0</v>
      </c>
      <c r="AH68" s="245">
        <f>VLOOKUP($A68,'Country characteristics'!$A:$CQ,95,0)</f>
        <v>0</v>
      </c>
      <c r="AI68" s="245">
        <f>VLOOKUP($A68,'Country characteristics'!$A:$CR,96,0)</f>
        <v>0</v>
      </c>
    </row>
    <row r="69" spans="1:35" ht="12.75" customHeight="1">
      <c r="A69" s="37" t="s">
        <v>161</v>
      </c>
      <c r="B69" s="182" t="s">
        <v>162</v>
      </c>
      <c r="C69" s="182" t="s">
        <v>163</v>
      </c>
      <c r="D69" s="181">
        <f>IFERROR(VLOOKUP($A69,'SS2020'!$A:$W,3+D$2,0)-VLOOKUP($A69,'Country characteristics'!$A:$BL,40+D$2,0)*100,"")</f>
        <v>-6</v>
      </c>
      <c r="E69" s="181">
        <f>IFERROR(VLOOKUP($A69,'SS2020'!$A:$W,3+E$2,0)-VLOOKUP($A69,'Country characteristics'!$A:$BL,40+E$2,0)*100,"")</f>
        <v>0</v>
      </c>
      <c r="F69" s="181">
        <f>IFERROR(VLOOKUP($A69,'SS2020'!$A:$W,3+F$2,0)-VLOOKUP($A69,'Country characteristics'!$A:$BL,40+F$2,0)*100,"")</f>
        <v>0</v>
      </c>
      <c r="G69" s="181">
        <f>IFERROR(VLOOKUP($A69,'SS2020'!$A:$W,3+G$2,0)-VLOOKUP($A69,'Country characteristics'!$A:$BL,40+G$2,0)*100,"")</f>
        <v>0</v>
      </c>
      <c r="H69" s="181">
        <f>IFERROR(VLOOKUP($A69,'SS2020'!$A:$W,3+H$2,0)-VLOOKUP($A69,'Country characteristics'!$A:$BL,40+H$2,0)*100,"")</f>
        <v>0</v>
      </c>
      <c r="I69" s="181">
        <f>IFERROR(VLOOKUP($A69,'SS2020'!$A:$W,3+I$2,0)-VLOOKUP($A69,'Country characteristics'!$A:$BL,40+I$2,0)*100,"")</f>
        <v>0</v>
      </c>
      <c r="J69" s="181">
        <f>IFERROR(VLOOKUP($A69,'SS2020'!$A:$W,3+J$2,0)-VLOOKUP($A69,'Country characteristics'!$A:$BL,40+J$2,0)*100,"")</f>
        <v>0</v>
      </c>
      <c r="K69" s="181">
        <f>IFERROR(VLOOKUP($A69,'SS2020'!$A:$W,3+K$2,0)-VLOOKUP($A69,'Country characteristics'!$A:$BL,40+K$2,0)*100,"")</f>
        <v>0</v>
      </c>
      <c r="L69" s="181">
        <f>IFERROR(VLOOKUP($A69,'SS2020'!$A:$W,3+L$2,0)-VLOOKUP($A69,'Country characteristics'!$A:$BL,40+L$2,0)*100,"")</f>
        <v>25</v>
      </c>
      <c r="M69" s="181">
        <f>IFERROR(VLOOKUP($A69,'SS2020'!$A:$W,3+M$2,0)-VLOOKUP($A69,'Country characteristics'!$A:$BL,40+M$2,0)*100,"")</f>
        <v>0</v>
      </c>
      <c r="N69" s="181">
        <f>IFERROR(VLOOKUP($A69,'SS2020'!$A:$W,3+N$2,0)-VLOOKUP($A69,'Country characteristics'!$A:$BL,40+N$2,0)*100,"")</f>
        <v>-12.5</v>
      </c>
      <c r="O69" s="181">
        <f>IFERROR(VLOOKUP($A69,'SS2020'!$A:$W,3+O$2,0)-VLOOKUP($A69,'Country characteristics'!$A:$BL,40+O$2,0)*100,"")</f>
        <v>0</v>
      </c>
      <c r="P69" s="181">
        <f>IFERROR(VLOOKUP($A69,'SS2020'!$A:$W,3+P$2,0)-VLOOKUP($A69,'Country characteristics'!$A:$BL,40+P$2,0)*100,"")</f>
        <v>0</v>
      </c>
      <c r="Q69" s="181">
        <f>IFERROR(VLOOKUP($A69,'SS2020'!$A:$W,3+Q$2,0)-VLOOKUP($A69,'Country characteristics'!$A:$BL,40+Q$2,0)*100,"")</f>
        <v>0</v>
      </c>
      <c r="R69" s="181">
        <f>IFERROR(VLOOKUP($A69,'SS2020'!$A:$W,3+R$2,0)-VLOOKUP($A69,'Country characteristics'!$A:$BL,40+R$2,0)*100,"")</f>
        <v>0</v>
      </c>
      <c r="S69" s="181">
        <f>IFERROR(VLOOKUP($A69,'SS2020'!$A:$W,3+S$2,0)-VLOOKUP($A69,'Country characteristics'!$A:$BL,40+S$2,0)*100,"")</f>
        <v>0</v>
      </c>
      <c r="T69" s="181">
        <f>IFERROR(VLOOKUP($A69,'SS2020'!$A:$W,3+T$2,0)-VLOOKUP($A69,'Country characteristics'!$A:$BL,40+T$2,0)*100,"")</f>
        <v>2</v>
      </c>
      <c r="U69" s="181">
        <f>IFERROR(VLOOKUP($A69,'SS2020'!$A:$W,3+U$2,0)-VLOOKUP($A69,'Country characteristics'!$A:$BL,40+U$2,0)*100,"")</f>
        <v>-28</v>
      </c>
      <c r="V69" s="181">
        <f>IFERROR(VLOOKUP($A69,'SS2020'!$A:$W,3+V$2,0)-VLOOKUP($A69,'Country characteristics'!$A:$BL,40+V$2,0)*100,"")</f>
        <v>0</v>
      </c>
      <c r="W69" s="181">
        <f>IFERROR(VLOOKUP($A69,'SS2020'!$A:$W,3+W$2,0)-VLOOKUP($A69,'Country characteristics'!$A:$BL,40+W$2,0)*100,"")</f>
        <v>3</v>
      </c>
      <c r="X69" s="172">
        <f>VLOOKUP(A69,'SS2020'!A:X,24,0)-VLOOKUP(A69,'Country characteristics'!A:AN,40,0)</f>
        <v>-0.82499847412108807</v>
      </c>
      <c r="Y69" s="245" t="str">
        <f>VLOOKUP($A69,'Country characteristics'!$A:$CQ,28,0)</f>
        <v>Sub-Saharan Africa</v>
      </c>
      <c r="Z69" s="245" t="str">
        <f>VLOOKUP($A69,'Country characteristics'!$A:$CQ,87,0)</f>
        <v>Africa</v>
      </c>
      <c r="AA69" s="245">
        <f>VLOOKUP($A69,'Country characteristics'!$A:$CQ,92,0)</f>
        <v>0</v>
      </c>
      <c r="AB69" s="245">
        <f>VLOOKUP($A69,'Country characteristics'!$A:$CQ,91,0)</f>
        <v>0</v>
      </c>
      <c r="AC69" s="245">
        <f>VLOOKUP($A69,'Country characteristics'!$A:$CQ,88,0)</f>
        <v>0</v>
      </c>
      <c r="AD69" s="245">
        <f>VLOOKUP($A69,'Country characteristics'!$A:$CQ,93,0)</f>
        <v>0</v>
      </c>
      <c r="AE69" s="245">
        <f>VLOOKUP($A69,'Country characteristics'!$A:$CQ,89,0)</f>
        <v>0</v>
      </c>
      <c r="AF69" s="245">
        <f>VLOOKUP($A69,'Country characteristics'!$A:$CQ,90,0)</f>
        <v>0</v>
      </c>
      <c r="AG69" s="245">
        <f>VLOOKUP($A69,'Country characteristics'!$A:$CQ,94,0)</f>
        <v>0</v>
      </c>
      <c r="AH69" s="245">
        <f>VLOOKUP($A69,'Country characteristics'!$A:$CQ,95,0)</f>
        <v>0</v>
      </c>
      <c r="AI69" s="245">
        <f>VLOOKUP($A69,'Country characteristics'!$A:$CR,96,0)</f>
        <v>1</v>
      </c>
    </row>
    <row r="70" spans="1:35" ht="12.75" customHeight="1">
      <c r="A70" s="37" t="s">
        <v>248</v>
      </c>
      <c r="B70" s="182" t="s">
        <v>249</v>
      </c>
      <c r="C70" s="182" t="s">
        <v>250</v>
      </c>
      <c r="D70" s="181">
        <f>IFERROR(VLOOKUP($A70,'SS2020'!$A:$W,3+D$2,0)-VLOOKUP($A70,'Country characteristics'!$A:$BL,40+D$2,0)*100,"")</f>
        <v>7</v>
      </c>
      <c r="E70" s="181">
        <f>IFERROR(VLOOKUP($A70,'SS2020'!$A:$W,3+E$2,0)-VLOOKUP($A70,'Country characteristics'!$A:$BL,40+E$2,0)*100,"")</f>
        <v>0</v>
      </c>
      <c r="F70" s="181">
        <f>IFERROR(VLOOKUP($A70,'SS2020'!$A:$W,3+F$2,0)-VLOOKUP($A70,'Country characteristics'!$A:$BL,40+F$2,0)*100,"")</f>
        <v>0</v>
      </c>
      <c r="G70" s="181">
        <f>IFERROR(VLOOKUP($A70,'SS2020'!$A:$W,3+G$2,0)-VLOOKUP($A70,'Country characteristics'!$A:$BL,40+G$2,0)*100,"")</f>
        <v>0</v>
      </c>
      <c r="H70" s="181">
        <f>IFERROR(VLOOKUP($A70,'SS2020'!$A:$W,3+H$2,0)-VLOOKUP($A70,'Country characteristics'!$A:$BL,40+H$2,0)*100,"")</f>
        <v>0</v>
      </c>
      <c r="I70" s="181">
        <f>IFERROR(VLOOKUP($A70,'SS2020'!$A:$W,3+I$2,0)-VLOOKUP($A70,'Country characteristics'!$A:$BL,40+I$2,0)*100,"")</f>
        <v>0</v>
      </c>
      <c r="J70" s="181">
        <f>IFERROR(VLOOKUP($A70,'SS2020'!$A:$W,3+J$2,0)-VLOOKUP($A70,'Country characteristics'!$A:$BL,40+J$2,0)*100,"")</f>
        <v>0</v>
      </c>
      <c r="K70" s="181">
        <f>IFERROR(VLOOKUP($A70,'SS2020'!$A:$W,3+K$2,0)-VLOOKUP($A70,'Country characteristics'!$A:$BL,40+K$2,0)*100,"")</f>
        <v>0</v>
      </c>
      <c r="L70" s="181">
        <f>IFERROR(VLOOKUP($A70,'SS2020'!$A:$W,3+L$2,0)-VLOOKUP($A70,'Country characteristics'!$A:$BL,40+L$2,0)*100,"")</f>
        <v>0</v>
      </c>
      <c r="M70" s="181">
        <f>IFERROR(VLOOKUP($A70,'SS2020'!$A:$W,3+M$2,0)-VLOOKUP($A70,'Country characteristics'!$A:$BL,40+M$2,0)*100,"")</f>
        <v>0</v>
      </c>
      <c r="N70" s="181">
        <f>IFERROR(VLOOKUP($A70,'SS2020'!$A:$W,3+N$2,0)-VLOOKUP($A70,'Country characteristics'!$A:$BL,40+N$2,0)*100,"")</f>
        <v>-10</v>
      </c>
      <c r="O70" s="181">
        <f>IFERROR(VLOOKUP($A70,'SS2020'!$A:$W,3+O$2,0)-VLOOKUP($A70,'Country characteristics'!$A:$BL,40+O$2,0)*100,"")</f>
        <v>0</v>
      </c>
      <c r="P70" s="181">
        <f>IFERROR(VLOOKUP($A70,'SS2020'!$A:$W,3+P$2,0)-VLOOKUP($A70,'Country characteristics'!$A:$BL,40+P$2,0)*100,"")</f>
        <v>0</v>
      </c>
      <c r="Q70" s="181">
        <f>IFERROR(VLOOKUP($A70,'SS2020'!$A:$W,3+Q$2,0)-VLOOKUP($A70,'Country characteristics'!$A:$BL,40+Q$2,0)*100,"")</f>
        <v>-25</v>
      </c>
      <c r="R70" s="181">
        <f>IFERROR(VLOOKUP($A70,'SS2020'!$A:$W,3+R$2,0)-VLOOKUP($A70,'Country characteristics'!$A:$BL,40+R$2,0)*100,"")</f>
        <v>0</v>
      </c>
      <c r="S70" s="181">
        <f>IFERROR(VLOOKUP($A70,'SS2020'!$A:$W,3+S$2,0)-VLOOKUP($A70,'Country characteristics'!$A:$BL,40+S$2,0)*100,"")</f>
        <v>-10</v>
      </c>
      <c r="T70" s="181">
        <f>IFERROR(VLOOKUP($A70,'SS2020'!$A:$W,3+T$2,0)-VLOOKUP($A70,'Country characteristics'!$A:$BL,40+T$2,0)*100,"")</f>
        <v>-1</v>
      </c>
      <c r="U70" s="181">
        <f>IFERROR(VLOOKUP($A70,'SS2020'!$A:$W,3+U$2,0)-VLOOKUP($A70,'Country characteristics'!$A:$BL,40+U$2,0)*100,"")</f>
        <v>0</v>
      </c>
      <c r="V70" s="181">
        <f>IFERROR(VLOOKUP($A70,'SS2020'!$A:$W,3+V$2,0)-VLOOKUP($A70,'Country characteristics'!$A:$BL,40+V$2,0)*100,"")</f>
        <v>0</v>
      </c>
      <c r="W70" s="181">
        <f>IFERROR(VLOOKUP($A70,'SS2020'!$A:$W,3+W$2,0)-VLOOKUP($A70,'Country characteristics'!$A:$BL,40+W$2,0)*100,"")</f>
        <v>6.5</v>
      </c>
      <c r="X70" s="172">
        <f>VLOOKUP(A70,'SS2020'!A:X,24,0)-VLOOKUP(A70,'Country characteristics'!A:AN,40,0)</f>
        <v>-1.625</v>
      </c>
      <c r="Y70" s="245" t="str">
        <f>VLOOKUP($A70,'Country characteristics'!$A:$CQ,28,0)</f>
        <v>Latin America &amp; Caribbean</v>
      </c>
      <c r="Z70" s="245" t="str">
        <f>VLOOKUP($A70,'Country characteristics'!$A:$CQ,87,0)</f>
        <v>Latin America and the Caribbean</v>
      </c>
      <c r="AA70" s="245">
        <f>VLOOKUP($A70,'Country characteristics'!$A:$CQ,92,0)</f>
        <v>1</v>
      </c>
      <c r="AB70" s="245">
        <f>VLOOKUP($A70,'Country characteristics'!$A:$CQ,91,0)</f>
        <v>0</v>
      </c>
      <c r="AC70" s="245">
        <f>VLOOKUP($A70,'Country characteristics'!$A:$CQ,88,0)</f>
        <v>0</v>
      </c>
      <c r="AD70" s="245">
        <f>VLOOKUP($A70,'Country characteristics'!$A:$CQ,93,0)</f>
        <v>1</v>
      </c>
      <c r="AE70" s="245">
        <f>VLOOKUP($A70,'Country characteristics'!$A:$CQ,89,0)</f>
        <v>1</v>
      </c>
      <c r="AF70" s="245">
        <f>VLOOKUP($A70,'Country characteristics'!$A:$CQ,90,0)</f>
        <v>0</v>
      </c>
      <c r="AG70" s="245">
        <f>VLOOKUP($A70,'Country characteristics'!$A:$CQ,94,0)</f>
        <v>1</v>
      </c>
      <c r="AH70" s="245">
        <f>VLOOKUP($A70,'Country characteristics'!$A:$CQ,95,0)</f>
        <v>0</v>
      </c>
      <c r="AI70" s="245">
        <f>VLOOKUP($A70,'Country characteristics'!$A:$CR,96,0)</f>
        <v>0</v>
      </c>
    </row>
    <row r="71" spans="1:35" ht="12.75" customHeight="1">
      <c r="A71" s="37" t="s">
        <v>335</v>
      </c>
      <c r="B71" s="182" t="s">
        <v>336</v>
      </c>
      <c r="C71" s="182" t="s">
        <v>337</v>
      </c>
      <c r="D71" s="181">
        <f>IFERROR(VLOOKUP($A71,'SS2020'!$A:$W,3+D$2,0)-VLOOKUP($A71,'Country characteristics'!$A:$BL,40+D$2,0)*100,"")</f>
        <v>0</v>
      </c>
      <c r="E71" s="181">
        <f>IFERROR(VLOOKUP($A71,'SS2020'!$A:$W,3+E$2,0)-VLOOKUP($A71,'Country characteristics'!$A:$BL,40+E$2,0)*100,"")</f>
        <v>0</v>
      </c>
      <c r="F71" s="181">
        <f>IFERROR(VLOOKUP($A71,'SS2020'!$A:$W,3+F$2,0)-VLOOKUP($A71,'Country characteristics'!$A:$BL,40+F$2,0)*100,"")</f>
        <v>-50</v>
      </c>
      <c r="G71" s="181">
        <f>IFERROR(VLOOKUP($A71,'SS2020'!$A:$W,3+G$2,0)-VLOOKUP($A71,'Country characteristics'!$A:$BL,40+G$2,0)*100,"")</f>
        <v>0</v>
      </c>
      <c r="H71" s="181">
        <f>IFERROR(VLOOKUP($A71,'SS2020'!$A:$W,3+H$2,0)-VLOOKUP($A71,'Country characteristics'!$A:$BL,40+H$2,0)*100,"")</f>
        <v>0</v>
      </c>
      <c r="I71" s="181">
        <f>IFERROR(VLOOKUP($A71,'SS2020'!$A:$W,3+I$2,0)-VLOOKUP($A71,'Country characteristics'!$A:$BL,40+I$2,0)*100,"")</f>
        <v>0</v>
      </c>
      <c r="J71" s="181">
        <f>IFERROR(VLOOKUP($A71,'SS2020'!$A:$W,3+J$2,0)-VLOOKUP($A71,'Country characteristics'!$A:$BL,40+J$2,0)*100,"")</f>
        <v>0</v>
      </c>
      <c r="K71" s="181">
        <f>IFERROR(VLOOKUP($A71,'SS2020'!$A:$W,3+K$2,0)-VLOOKUP($A71,'Country characteristics'!$A:$BL,40+K$2,0)*100,"")</f>
        <v>0</v>
      </c>
      <c r="L71" s="181">
        <f>IFERROR(VLOOKUP($A71,'SS2020'!$A:$W,3+L$2,0)-VLOOKUP($A71,'Country characteristics'!$A:$BL,40+L$2,0)*100,"")</f>
        <v>-50</v>
      </c>
      <c r="M71" s="181">
        <f>IFERROR(VLOOKUP($A71,'SS2020'!$A:$W,3+M$2,0)-VLOOKUP($A71,'Country characteristics'!$A:$BL,40+M$2,0)*100,"")</f>
        <v>0</v>
      </c>
      <c r="N71" s="181">
        <f>IFERROR(VLOOKUP($A71,'SS2020'!$A:$W,3+N$2,0)-VLOOKUP($A71,'Country characteristics'!$A:$BL,40+N$2,0)*100,"")</f>
        <v>0</v>
      </c>
      <c r="O71" s="181">
        <f>IFERROR(VLOOKUP($A71,'SS2020'!$A:$W,3+O$2,0)-VLOOKUP($A71,'Country characteristics'!$A:$BL,40+O$2,0)*100,"")</f>
        <v>0</v>
      </c>
      <c r="P71" s="181">
        <f>IFERROR(VLOOKUP($A71,'SS2020'!$A:$W,3+P$2,0)-VLOOKUP($A71,'Country characteristics'!$A:$BL,40+P$2,0)*100,"")</f>
        <v>10</v>
      </c>
      <c r="Q71" s="181">
        <f>IFERROR(VLOOKUP($A71,'SS2020'!$A:$W,3+Q$2,0)-VLOOKUP($A71,'Country characteristics'!$A:$BL,40+Q$2,0)*100,"")</f>
        <v>-25</v>
      </c>
      <c r="R71" s="181">
        <f>IFERROR(VLOOKUP($A71,'SS2020'!$A:$W,3+R$2,0)-VLOOKUP($A71,'Country characteristics'!$A:$BL,40+R$2,0)*100,"")</f>
        <v>0</v>
      </c>
      <c r="S71" s="181">
        <f>IFERROR(VLOOKUP($A71,'SS2020'!$A:$W,3+S$2,0)-VLOOKUP($A71,'Country characteristics'!$A:$BL,40+S$2,0)*100,"")</f>
        <v>0</v>
      </c>
      <c r="T71" s="181">
        <f>IFERROR(VLOOKUP($A71,'SS2020'!$A:$W,3+T$2,0)-VLOOKUP($A71,'Country characteristics'!$A:$BL,40+T$2,0)*100,"")</f>
        <v>0</v>
      </c>
      <c r="U71" s="181">
        <f>IFERROR(VLOOKUP($A71,'SS2020'!$A:$W,3+U$2,0)-VLOOKUP($A71,'Country characteristics'!$A:$BL,40+U$2,0)*100,"")</f>
        <v>-29</v>
      </c>
      <c r="V71" s="181">
        <f>IFERROR(VLOOKUP($A71,'SS2020'!$A:$W,3+V$2,0)-VLOOKUP($A71,'Country characteristics'!$A:$BL,40+V$2,0)*100,"")</f>
        <v>0</v>
      </c>
      <c r="W71" s="181">
        <f>IFERROR(VLOOKUP($A71,'SS2020'!$A:$W,3+W$2,0)-VLOOKUP($A71,'Country characteristics'!$A:$BL,40+W$2,0)*100,"")</f>
        <v>0</v>
      </c>
      <c r="X71" s="172">
        <f>VLOOKUP(A71,'SS2020'!A:X,24,0)-VLOOKUP(A71,'Country characteristics'!A:AN,40,0)</f>
        <v>-7.2000000000000028</v>
      </c>
      <c r="Y71" s="245" t="str">
        <f>VLOOKUP($A71,'Country characteristics'!$A:$CQ,28,0)</f>
        <v>Europe &amp; Central Asia</v>
      </c>
      <c r="Z71" s="245" t="str">
        <f>VLOOKUP($A71,'Country characteristics'!$A:$CQ,87,0)</f>
        <v>Europe</v>
      </c>
      <c r="AA71" s="245">
        <f>VLOOKUP($A71,'Country characteristics'!$A:$CQ,92,0)</f>
        <v>0</v>
      </c>
      <c r="AB71" s="245">
        <f>VLOOKUP($A71,'Country characteristics'!$A:$CQ,91,0)</f>
        <v>0</v>
      </c>
      <c r="AC71" s="245">
        <f>VLOOKUP($A71,'Country characteristics'!$A:$CQ,88,0)</f>
        <v>0</v>
      </c>
      <c r="AD71" s="245">
        <f>VLOOKUP($A71,'Country characteristics'!$A:$CQ,93,0)</f>
        <v>0</v>
      </c>
      <c r="AE71" s="245">
        <f>VLOOKUP($A71,'Country characteristics'!$A:$CQ,89,0)</f>
        <v>0</v>
      </c>
      <c r="AF71" s="245">
        <f>VLOOKUP($A71,'Country characteristics'!$A:$CQ,90,0)</f>
        <v>0</v>
      </c>
      <c r="AG71" s="245">
        <f>VLOOKUP($A71,'Country characteristics'!$A:$CQ,94,0)</f>
        <v>0</v>
      </c>
      <c r="AH71" s="245">
        <f>VLOOKUP($A71,'Country characteristics'!$A:$CQ,95,0)</f>
        <v>0</v>
      </c>
      <c r="AI71" s="245">
        <f>VLOOKUP($A71,'Country characteristics'!$A:$CR,96,0)</f>
        <v>0</v>
      </c>
    </row>
    <row r="72" spans="1:35" ht="12.75" customHeight="1">
      <c r="A72" s="37" t="s">
        <v>365</v>
      </c>
      <c r="B72" s="182" t="s">
        <v>366</v>
      </c>
      <c r="C72" s="182" t="s">
        <v>367</v>
      </c>
      <c r="D72" s="181">
        <f>IFERROR(VLOOKUP($A72,'SS2020'!$A:$W,3+D$2,0)-VLOOKUP($A72,'Country characteristics'!$A:$BL,40+D$2,0)*100,"")</f>
        <v>0</v>
      </c>
      <c r="E72" s="181">
        <f>IFERROR(VLOOKUP($A72,'SS2020'!$A:$W,3+E$2,0)-VLOOKUP($A72,'Country characteristics'!$A:$BL,40+E$2,0)*100,"")</f>
        <v>0</v>
      </c>
      <c r="F72" s="181">
        <f>IFERROR(VLOOKUP($A72,'SS2020'!$A:$W,3+F$2,0)-VLOOKUP($A72,'Country characteristics'!$A:$BL,40+F$2,0)*100,"")</f>
        <v>0</v>
      </c>
      <c r="G72" s="181">
        <f>IFERROR(VLOOKUP($A72,'SS2020'!$A:$W,3+G$2,0)-VLOOKUP($A72,'Country characteristics'!$A:$BL,40+G$2,0)*100,"")</f>
        <v>0</v>
      </c>
      <c r="H72" s="181">
        <f>IFERROR(VLOOKUP($A72,'SS2020'!$A:$W,3+H$2,0)-VLOOKUP($A72,'Country characteristics'!$A:$BL,40+H$2,0)*100,"")</f>
        <v>0</v>
      </c>
      <c r="I72" s="181">
        <f>IFERROR(VLOOKUP($A72,'SS2020'!$A:$W,3+I$2,0)-VLOOKUP($A72,'Country characteristics'!$A:$BL,40+I$2,0)*100,"")</f>
        <v>0</v>
      </c>
      <c r="J72" s="181">
        <f>IFERROR(VLOOKUP($A72,'SS2020'!$A:$W,3+J$2,0)-VLOOKUP($A72,'Country characteristics'!$A:$BL,40+J$2,0)*100,"")</f>
        <v>0</v>
      </c>
      <c r="K72" s="181">
        <f>IFERROR(VLOOKUP($A72,'SS2020'!$A:$W,3+K$2,0)-VLOOKUP($A72,'Country characteristics'!$A:$BL,40+K$2,0)*100,"")</f>
        <v>0</v>
      </c>
      <c r="L72" s="181">
        <f>IFERROR(VLOOKUP($A72,'SS2020'!$A:$W,3+L$2,0)-VLOOKUP($A72,'Country characteristics'!$A:$BL,40+L$2,0)*100,"")</f>
        <v>0</v>
      </c>
      <c r="M72" s="181">
        <f>IFERROR(VLOOKUP($A72,'SS2020'!$A:$W,3+M$2,0)-VLOOKUP($A72,'Country characteristics'!$A:$BL,40+M$2,0)*100,"")</f>
        <v>0</v>
      </c>
      <c r="N72" s="181">
        <f>IFERROR(VLOOKUP($A72,'SS2020'!$A:$W,3+N$2,0)-VLOOKUP($A72,'Country characteristics'!$A:$BL,40+N$2,0)*100,"")</f>
        <v>0</v>
      </c>
      <c r="O72" s="181">
        <f>IFERROR(VLOOKUP($A72,'SS2020'!$A:$W,3+O$2,0)-VLOOKUP($A72,'Country characteristics'!$A:$BL,40+O$2,0)*100,"")</f>
        <v>0</v>
      </c>
      <c r="P72" s="181">
        <f>IFERROR(VLOOKUP($A72,'SS2020'!$A:$W,3+P$2,0)-VLOOKUP($A72,'Country characteristics'!$A:$BL,40+P$2,0)*100,"")</f>
        <v>0</v>
      </c>
      <c r="Q72" s="181">
        <f>IFERROR(VLOOKUP($A72,'SS2020'!$A:$W,3+Q$2,0)-VLOOKUP($A72,'Country characteristics'!$A:$BL,40+Q$2,0)*100,"")</f>
        <v>50</v>
      </c>
      <c r="R72" s="181">
        <f>IFERROR(VLOOKUP($A72,'SS2020'!$A:$W,3+R$2,0)-VLOOKUP($A72,'Country characteristics'!$A:$BL,40+R$2,0)*100,"")</f>
        <v>0</v>
      </c>
      <c r="S72" s="181">
        <f>IFERROR(VLOOKUP($A72,'SS2020'!$A:$W,3+S$2,0)-VLOOKUP($A72,'Country characteristics'!$A:$BL,40+S$2,0)*100,"")</f>
        <v>0</v>
      </c>
      <c r="T72" s="181">
        <f>IFERROR(VLOOKUP($A72,'SS2020'!$A:$W,3+T$2,0)-VLOOKUP($A72,'Country characteristics'!$A:$BL,40+T$2,0)*100,"")</f>
        <v>0</v>
      </c>
      <c r="U72" s="181">
        <f>IFERROR(VLOOKUP($A72,'SS2020'!$A:$W,3+U$2,0)-VLOOKUP($A72,'Country characteristics'!$A:$BL,40+U$2,0)*100,"")</f>
        <v>0</v>
      </c>
      <c r="V72" s="181">
        <f>IFERROR(VLOOKUP($A72,'SS2020'!$A:$W,3+V$2,0)-VLOOKUP($A72,'Country characteristics'!$A:$BL,40+V$2,0)*100,"")</f>
        <v>-100</v>
      </c>
      <c r="W72" s="181">
        <f>IFERROR(VLOOKUP($A72,'SS2020'!$A:$W,3+W$2,0)-VLOOKUP($A72,'Country characteristics'!$A:$BL,40+W$2,0)*100,"")</f>
        <v>-12.499999999999998</v>
      </c>
      <c r="X72" s="172">
        <f>VLOOKUP(A72,'SS2020'!A:X,24,0)-VLOOKUP(A72,'Country characteristics'!A:AN,40,0)</f>
        <v>-3.1250015258789077</v>
      </c>
      <c r="Y72" s="245" t="str">
        <f>VLOOKUP($A72,'Country characteristics'!$A:$CQ,28,0)</f>
        <v>Europe &amp; Central Asia</v>
      </c>
      <c r="Z72" s="245" t="str">
        <f>VLOOKUP($A72,'Country characteristics'!$A:$CQ,87,0)</f>
        <v>Europe</v>
      </c>
      <c r="AA72" s="245">
        <f>VLOOKUP($A72,'Country characteristics'!$A:$CQ,92,0)</f>
        <v>0</v>
      </c>
      <c r="AB72" s="245">
        <f>VLOOKUP($A72,'Country characteristics'!$A:$CQ,91,0)</f>
        <v>0</v>
      </c>
      <c r="AC72" s="245">
        <f>VLOOKUP($A72,'Country characteristics'!$A:$CQ,88,0)</f>
        <v>0</v>
      </c>
      <c r="AD72" s="245">
        <f>VLOOKUP($A72,'Country characteristics'!$A:$CQ,93,0)</f>
        <v>0</v>
      </c>
      <c r="AE72" s="245">
        <f>VLOOKUP($A72,'Country characteristics'!$A:$CQ,89,0)</f>
        <v>0</v>
      </c>
      <c r="AF72" s="245">
        <f>VLOOKUP($A72,'Country characteristics'!$A:$CQ,90,0)</f>
        <v>0</v>
      </c>
      <c r="AG72" s="245">
        <f>VLOOKUP($A72,'Country characteristics'!$A:$CQ,94,0)</f>
        <v>0</v>
      </c>
      <c r="AH72" s="245">
        <f>VLOOKUP($A72,'Country characteristics'!$A:$CQ,95,0)</f>
        <v>0</v>
      </c>
      <c r="AI72" s="245">
        <f>VLOOKUP($A72,'Country characteristics'!$A:$CR,96,0)</f>
        <v>0</v>
      </c>
    </row>
    <row r="73" spans="1:35" ht="12.75" customHeight="1">
      <c r="A73" s="37" t="s">
        <v>398</v>
      </c>
      <c r="B73" s="182" t="s">
        <v>399</v>
      </c>
      <c r="C73" s="182" t="s">
        <v>400</v>
      </c>
      <c r="D73" s="181">
        <f>IFERROR(VLOOKUP($A73,'SS2020'!$A:$W,3+D$2,0)-VLOOKUP($A73,'Country characteristics'!$A:$BL,40+D$2,0)*100,"")</f>
        <v>0</v>
      </c>
      <c r="E73" s="181">
        <f>IFERROR(VLOOKUP($A73,'SS2020'!$A:$W,3+E$2,0)-VLOOKUP($A73,'Country characteristics'!$A:$BL,40+E$2,0)*100,"")</f>
        <v>0</v>
      </c>
      <c r="F73" s="181">
        <f>IFERROR(VLOOKUP($A73,'SS2020'!$A:$W,3+F$2,0)-VLOOKUP($A73,'Country characteristics'!$A:$BL,40+F$2,0)*100,"")</f>
        <v>0</v>
      </c>
      <c r="G73" s="181">
        <f>IFERROR(VLOOKUP($A73,'SS2020'!$A:$W,3+G$2,0)-VLOOKUP($A73,'Country characteristics'!$A:$BL,40+G$2,0)*100,"")</f>
        <v>0</v>
      </c>
      <c r="H73" s="181">
        <f>IFERROR(VLOOKUP($A73,'SS2020'!$A:$W,3+H$2,0)-VLOOKUP($A73,'Country characteristics'!$A:$BL,40+H$2,0)*100,"")</f>
        <v>0</v>
      </c>
      <c r="I73" s="181">
        <f>IFERROR(VLOOKUP($A73,'SS2020'!$A:$W,3+I$2,0)-VLOOKUP($A73,'Country characteristics'!$A:$BL,40+I$2,0)*100,"")</f>
        <v>0</v>
      </c>
      <c r="J73" s="181">
        <f>IFERROR(VLOOKUP($A73,'SS2020'!$A:$W,3+J$2,0)-VLOOKUP($A73,'Country characteristics'!$A:$BL,40+J$2,0)*100,"")</f>
        <v>0</v>
      </c>
      <c r="K73" s="181">
        <f>IFERROR(VLOOKUP($A73,'SS2020'!$A:$W,3+K$2,0)-VLOOKUP($A73,'Country characteristics'!$A:$BL,40+K$2,0)*100,"")</f>
        <v>0</v>
      </c>
      <c r="L73" s="181">
        <f>IFERROR(VLOOKUP($A73,'SS2020'!$A:$W,3+L$2,0)-VLOOKUP($A73,'Country characteristics'!$A:$BL,40+L$2,0)*100,"")</f>
        <v>-50</v>
      </c>
      <c r="M73" s="181">
        <f>IFERROR(VLOOKUP($A73,'SS2020'!$A:$W,3+M$2,0)-VLOOKUP($A73,'Country characteristics'!$A:$BL,40+M$2,0)*100,"")</f>
        <v>0</v>
      </c>
      <c r="N73" s="181">
        <f>IFERROR(VLOOKUP($A73,'SS2020'!$A:$W,3+N$2,0)-VLOOKUP($A73,'Country characteristics'!$A:$BL,40+N$2,0)*100,"")</f>
        <v>0</v>
      </c>
      <c r="O73" s="181">
        <f>IFERROR(VLOOKUP($A73,'SS2020'!$A:$W,3+O$2,0)-VLOOKUP($A73,'Country characteristics'!$A:$BL,40+O$2,0)*100,"")</f>
        <v>0</v>
      </c>
      <c r="P73" s="181">
        <f>IFERROR(VLOOKUP($A73,'SS2020'!$A:$W,3+P$2,0)-VLOOKUP($A73,'Country characteristics'!$A:$BL,40+P$2,0)*100,"")</f>
        <v>0</v>
      </c>
      <c r="Q73" s="181">
        <f>IFERROR(VLOOKUP($A73,'SS2020'!$A:$W,3+Q$2,0)-VLOOKUP($A73,'Country characteristics'!$A:$BL,40+Q$2,0)*100,"")</f>
        <v>0</v>
      </c>
      <c r="R73" s="181">
        <f>IFERROR(VLOOKUP($A73,'SS2020'!$A:$W,3+R$2,0)-VLOOKUP($A73,'Country characteristics'!$A:$BL,40+R$2,0)*100,"")</f>
        <v>0</v>
      </c>
      <c r="S73" s="181">
        <f>IFERROR(VLOOKUP($A73,'SS2020'!$A:$W,3+S$2,0)-VLOOKUP($A73,'Country characteristics'!$A:$BL,40+S$2,0)*100,"")</f>
        <v>-10</v>
      </c>
      <c r="T73" s="181">
        <f>IFERROR(VLOOKUP($A73,'SS2020'!$A:$W,3+T$2,0)-VLOOKUP($A73,'Country characteristics'!$A:$BL,40+T$2,0)*100,"")</f>
        <v>0</v>
      </c>
      <c r="U73" s="181">
        <f>IFERROR(VLOOKUP($A73,'SS2020'!$A:$W,3+U$2,0)-VLOOKUP($A73,'Country characteristics'!$A:$BL,40+U$2,0)*100,"")</f>
        <v>1.9999999999999964</v>
      </c>
      <c r="V73" s="181">
        <f>IFERROR(VLOOKUP($A73,'SS2020'!$A:$W,3+V$2,0)-VLOOKUP($A73,'Country characteristics'!$A:$BL,40+V$2,0)*100,"")</f>
        <v>0</v>
      </c>
      <c r="W73" s="181">
        <f>IFERROR(VLOOKUP($A73,'SS2020'!$A:$W,3+W$2,0)-VLOOKUP($A73,'Country characteristics'!$A:$BL,40+W$2,0)*100,"")</f>
        <v>0</v>
      </c>
      <c r="X73" s="172">
        <f>VLOOKUP(A73,'SS2020'!A:X,24,0)-VLOOKUP(A73,'Country characteristics'!A:AN,40,0)</f>
        <v>-2.9000000000000057</v>
      </c>
      <c r="Y73" s="245" t="str">
        <f>VLOOKUP($A73,'Country characteristics'!$A:$CQ,28,0)</f>
        <v>Latin America &amp; Caribbean</v>
      </c>
      <c r="Z73" s="245" t="str">
        <f>VLOOKUP($A73,'Country characteristics'!$A:$CQ,87,0)</f>
        <v>Latin America and the Caribbean</v>
      </c>
      <c r="AA73" s="245">
        <f>VLOOKUP($A73,'Country characteristics'!$A:$CQ,92,0)</f>
        <v>0</v>
      </c>
      <c r="AB73" s="245">
        <f>VLOOKUP($A73,'Country characteristics'!$A:$CQ,91,0)</f>
        <v>0</v>
      </c>
      <c r="AC73" s="245">
        <f>VLOOKUP($A73,'Country characteristics'!$A:$CQ,88,0)</f>
        <v>0</v>
      </c>
      <c r="AD73" s="245">
        <f>VLOOKUP($A73,'Country characteristics'!$A:$CQ,93,0)</f>
        <v>0</v>
      </c>
      <c r="AE73" s="245">
        <f>VLOOKUP($A73,'Country characteristics'!$A:$CQ,89,0)</f>
        <v>0</v>
      </c>
      <c r="AF73" s="245">
        <f>VLOOKUP($A73,'Country characteristics'!$A:$CQ,90,0)</f>
        <v>0</v>
      </c>
      <c r="AG73" s="245">
        <f>VLOOKUP($A73,'Country characteristics'!$A:$CQ,94,0)</f>
        <v>0</v>
      </c>
      <c r="AH73" s="245">
        <f>VLOOKUP($A73,'Country characteristics'!$A:$CQ,95,0)</f>
        <v>1</v>
      </c>
      <c r="AI73" s="245">
        <f>VLOOKUP($A73,'Country characteristics'!$A:$CR,96,0)</f>
        <v>0</v>
      </c>
    </row>
    <row r="74" spans="1:35" ht="12.75" customHeight="1">
      <c r="A74" s="37" t="s">
        <v>401</v>
      </c>
      <c r="B74" s="182" t="s">
        <v>402</v>
      </c>
      <c r="C74" s="182" t="s">
        <v>403</v>
      </c>
      <c r="D74" s="181">
        <f>IFERROR(VLOOKUP($A74,'SS2020'!$A:$W,3+D$2,0)-VLOOKUP($A74,'Country characteristics'!$A:$BL,40+D$2,0)*100,"")</f>
        <v>0</v>
      </c>
      <c r="E74" s="181">
        <f>IFERROR(VLOOKUP($A74,'SS2020'!$A:$W,3+E$2,0)-VLOOKUP($A74,'Country characteristics'!$A:$BL,40+E$2,0)*100,"")</f>
        <v>-12.5</v>
      </c>
      <c r="F74" s="181">
        <f>IFERROR(VLOOKUP($A74,'SS2020'!$A:$W,3+F$2,0)-VLOOKUP($A74,'Country characteristics'!$A:$BL,40+F$2,0)*100,"")</f>
        <v>-60</v>
      </c>
      <c r="G74" s="181">
        <f>IFERROR(VLOOKUP($A74,'SS2020'!$A:$W,3+G$2,0)-VLOOKUP($A74,'Country characteristics'!$A:$BL,40+G$2,0)*100,"")</f>
        <v>0</v>
      </c>
      <c r="H74" s="181">
        <f>IFERROR(VLOOKUP($A74,'SS2020'!$A:$W,3+H$2,0)-VLOOKUP($A74,'Country characteristics'!$A:$BL,40+H$2,0)*100,"")</f>
        <v>0</v>
      </c>
      <c r="I74" s="181">
        <f>IFERROR(VLOOKUP($A74,'SS2020'!$A:$W,3+I$2,0)-VLOOKUP($A74,'Country characteristics'!$A:$BL,40+I$2,0)*100,"")</f>
        <v>0</v>
      </c>
      <c r="J74" s="181">
        <f>IFERROR(VLOOKUP($A74,'SS2020'!$A:$W,3+J$2,0)-VLOOKUP($A74,'Country characteristics'!$A:$BL,40+J$2,0)*100,"")</f>
        <v>0</v>
      </c>
      <c r="K74" s="181">
        <f>IFERROR(VLOOKUP($A74,'SS2020'!$A:$W,3+K$2,0)-VLOOKUP($A74,'Country characteristics'!$A:$BL,40+K$2,0)*100,"")</f>
        <v>0</v>
      </c>
      <c r="L74" s="181">
        <f>IFERROR(VLOOKUP($A74,'SS2020'!$A:$W,3+L$2,0)-VLOOKUP($A74,'Country characteristics'!$A:$BL,40+L$2,0)*100,"")</f>
        <v>-50</v>
      </c>
      <c r="M74" s="181">
        <f>IFERROR(VLOOKUP($A74,'SS2020'!$A:$W,3+M$2,0)-VLOOKUP($A74,'Country characteristics'!$A:$BL,40+M$2,0)*100,"")</f>
        <v>0</v>
      </c>
      <c r="N74" s="181">
        <f>IFERROR(VLOOKUP($A74,'SS2020'!$A:$W,3+N$2,0)-VLOOKUP($A74,'Country characteristics'!$A:$BL,40+N$2,0)*100,"")</f>
        <v>0</v>
      </c>
      <c r="O74" s="181">
        <f>IFERROR(VLOOKUP($A74,'SS2020'!$A:$W,3+O$2,0)-VLOOKUP($A74,'Country characteristics'!$A:$BL,40+O$2,0)*100,"")</f>
        <v>37.5</v>
      </c>
      <c r="P74" s="181">
        <f>IFERROR(VLOOKUP($A74,'SS2020'!$A:$W,3+P$2,0)-VLOOKUP($A74,'Country characteristics'!$A:$BL,40+P$2,0)*100,"")</f>
        <v>0</v>
      </c>
      <c r="Q74" s="181">
        <f>IFERROR(VLOOKUP($A74,'SS2020'!$A:$W,3+Q$2,0)-VLOOKUP($A74,'Country characteristics'!$A:$BL,40+Q$2,0)*100,"")</f>
        <v>0</v>
      </c>
      <c r="R74" s="181">
        <f>IFERROR(VLOOKUP($A74,'SS2020'!$A:$W,3+R$2,0)-VLOOKUP($A74,'Country characteristics'!$A:$BL,40+R$2,0)*100,"")</f>
        <v>0</v>
      </c>
      <c r="S74" s="181">
        <f>IFERROR(VLOOKUP($A74,'SS2020'!$A:$W,3+S$2,0)-VLOOKUP($A74,'Country characteristics'!$A:$BL,40+S$2,0)*100,"")</f>
        <v>0</v>
      </c>
      <c r="T74" s="181">
        <f>IFERROR(VLOOKUP($A74,'SS2020'!$A:$W,3+T$2,0)-VLOOKUP($A74,'Country characteristics'!$A:$BL,40+T$2,0)*100,"")</f>
        <v>0</v>
      </c>
      <c r="U74" s="181">
        <f>IFERROR(VLOOKUP($A74,'SS2020'!$A:$W,3+U$2,0)-VLOOKUP($A74,'Country characteristics'!$A:$BL,40+U$2,0)*100,"")</f>
        <v>-49</v>
      </c>
      <c r="V74" s="181">
        <f>IFERROR(VLOOKUP($A74,'SS2020'!$A:$W,3+V$2,0)-VLOOKUP($A74,'Country characteristics'!$A:$BL,40+V$2,0)*100,"")</f>
        <v>0</v>
      </c>
      <c r="W74" s="181">
        <f>IFERROR(VLOOKUP($A74,'SS2020'!$A:$W,3+W$2,0)-VLOOKUP($A74,'Country characteristics'!$A:$BL,40+W$2,0)*100,"")</f>
        <v>0</v>
      </c>
      <c r="X74" s="172">
        <f>VLOOKUP(A74,'SS2020'!A:X,24,0)-VLOOKUP(A74,'Country characteristics'!A:AN,40,0)</f>
        <v>-6.7000015258789034</v>
      </c>
      <c r="Y74" s="245" t="str">
        <f>VLOOKUP($A74,'Country characteristics'!$A:$CQ,28,0)</f>
        <v>East Asia &amp; Pacific</v>
      </c>
      <c r="Z74" s="245" t="str">
        <f>VLOOKUP($A74,'Country characteristics'!$A:$CQ,87,0)</f>
        <v>Oceania</v>
      </c>
      <c r="AA74" s="245">
        <f>VLOOKUP($A74,'Country characteristics'!$A:$CQ,92,0)</f>
        <v>0</v>
      </c>
      <c r="AB74" s="245">
        <f>VLOOKUP($A74,'Country characteristics'!$A:$CQ,91,0)</f>
        <v>0</v>
      </c>
      <c r="AC74" s="245">
        <f>VLOOKUP($A74,'Country characteristics'!$A:$CQ,88,0)</f>
        <v>0</v>
      </c>
      <c r="AD74" s="245">
        <f>VLOOKUP($A74,'Country characteristics'!$A:$CQ,93,0)</f>
        <v>0</v>
      </c>
      <c r="AE74" s="245">
        <f>VLOOKUP($A74,'Country characteristics'!$A:$CQ,89,0)</f>
        <v>0</v>
      </c>
      <c r="AF74" s="245">
        <f>VLOOKUP($A74,'Country characteristics'!$A:$CQ,90,0)</f>
        <v>0</v>
      </c>
      <c r="AG74" s="245">
        <f>VLOOKUP($A74,'Country characteristics'!$A:$CQ,94,0)</f>
        <v>0</v>
      </c>
      <c r="AH74" s="245">
        <f>VLOOKUP($A74,'Country characteristics'!$A:$CQ,95,0)</f>
        <v>0</v>
      </c>
      <c r="AI74" s="245">
        <f>VLOOKUP($A74,'Country characteristics'!$A:$CR,96,0)</f>
        <v>0</v>
      </c>
    </row>
    <row r="75" spans="1:35" ht="12.75" customHeight="1">
      <c r="A75" s="37" t="s">
        <v>32</v>
      </c>
      <c r="B75" s="182" t="s">
        <v>33</v>
      </c>
      <c r="C75" s="182" t="s">
        <v>34</v>
      </c>
      <c r="D75" s="181">
        <f>IFERROR(VLOOKUP($A75,'SS2020'!$A:$W,3+D$2,0)-VLOOKUP($A75,'Country characteristics'!$A:$BL,40+D$2,0)*100,"")</f>
        <v>0</v>
      </c>
      <c r="E75" s="181">
        <f>IFERROR(VLOOKUP($A75,'SS2020'!$A:$W,3+E$2,0)-VLOOKUP($A75,'Country characteristics'!$A:$BL,40+E$2,0)*100,"")</f>
        <v>0</v>
      </c>
      <c r="F75" s="181">
        <f>IFERROR(VLOOKUP($A75,'SS2020'!$A:$W,3+F$2,0)-VLOOKUP($A75,'Country characteristics'!$A:$BL,40+F$2,0)*100,"")</f>
        <v>0</v>
      </c>
      <c r="G75" s="181">
        <f>IFERROR(VLOOKUP($A75,'SS2020'!$A:$W,3+G$2,0)-VLOOKUP($A75,'Country characteristics'!$A:$BL,40+G$2,0)*100,"")</f>
        <v>0</v>
      </c>
      <c r="H75" s="181">
        <f>IFERROR(VLOOKUP($A75,'SS2020'!$A:$W,3+H$2,0)-VLOOKUP($A75,'Country characteristics'!$A:$BL,40+H$2,0)*100,"")</f>
        <v>0</v>
      </c>
      <c r="I75" s="181">
        <f>IFERROR(VLOOKUP($A75,'SS2020'!$A:$W,3+I$2,0)-VLOOKUP($A75,'Country characteristics'!$A:$BL,40+I$2,0)*100,"")</f>
        <v>0</v>
      </c>
      <c r="J75" s="181">
        <f>IFERROR(VLOOKUP($A75,'SS2020'!$A:$W,3+J$2,0)-VLOOKUP($A75,'Country characteristics'!$A:$BL,40+J$2,0)*100,"")</f>
        <v>0</v>
      </c>
      <c r="K75" s="181">
        <f>IFERROR(VLOOKUP($A75,'SS2020'!$A:$W,3+K$2,0)-VLOOKUP($A75,'Country characteristics'!$A:$BL,40+K$2,0)*100,"")</f>
        <v>0</v>
      </c>
      <c r="L75" s="181">
        <f>IFERROR(VLOOKUP($A75,'SS2020'!$A:$W,3+L$2,0)-VLOOKUP($A75,'Country characteristics'!$A:$BL,40+L$2,0)*100,"")</f>
        <v>12.5</v>
      </c>
      <c r="M75" s="181">
        <f>IFERROR(VLOOKUP($A75,'SS2020'!$A:$W,3+M$2,0)-VLOOKUP($A75,'Country characteristics'!$A:$BL,40+M$2,0)*100,"")</f>
        <v>0</v>
      </c>
      <c r="N75" s="181">
        <f>IFERROR(VLOOKUP($A75,'SS2020'!$A:$W,3+N$2,0)-VLOOKUP($A75,'Country characteristics'!$A:$BL,40+N$2,0)*100,"")</f>
        <v>-10</v>
      </c>
      <c r="O75" s="181">
        <f>IFERROR(VLOOKUP($A75,'SS2020'!$A:$W,3+O$2,0)-VLOOKUP($A75,'Country characteristics'!$A:$BL,40+O$2,0)*100,"")</f>
        <v>0</v>
      </c>
      <c r="P75" s="181">
        <f>IFERROR(VLOOKUP($A75,'SS2020'!$A:$W,3+P$2,0)-VLOOKUP($A75,'Country characteristics'!$A:$BL,40+P$2,0)*100,"")</f>
        <v>0</v>
      </c>
      <c r="Q75" s="181">
        <f>IFERROR(VLOOKUP($A75,'SS2020'!$A:$W,3+Q$2,0)-VLOOKUP($A75,'Country characteristics'!$A:$BL,40+Q$2,0)*100,"")</f>
        <v>25</v>
      </c>
      <c r="R75" s="181">
        <f>IFERROR(VLOOKUP($A75,'SS2020'!$A:$W,3+R$2,0)-VLOOKUP($A75,'Country characteristics'!$A:$BL,40+R$2,0)*100,"")</f>
        <v>0</v>
      </c>
      <c r="S75" s="181">
        <f>IFERROR(VLOOKUP($A75,'SS2020'!$A:$W,3+S$2,0)-VLOOKUP($A75,'Country characteristics'!$A:$BL,40+S$2,0)*100,"")</f>
        <v>0</v>
      </c>
      <c r="T75" s="181">
        <f>IFERROR(VLOOKUP($A75,'SS2020'!$A:$W,3+T$2,0)-VLOOKUP($A75,'Country characteristics'!$A:$BL,40+T$2,0)*100,"")</f>
        <v>0</v>
      </c>
      <c r="U75" s="181">
        <f>IFERROR(VLOOKUP($A75,'SS2020'!$A:$W,3+U$2,0)-VLOOKUP($A75,'Country characteristics'!$A:$BL,40+U$2,0)*100,"")</f>
        <v>0</v>
      </c>
      <c r="V75" s="181">
        <f>IFERROR(VLOOKUP($A75,'SS2020'!$A:$W,3+V$2,0)-VLOOKUP($A75,'Country characteristics'!$A:$BL,40+V$2,0)*100,"")</f>
        <v>0</v>
      </c>
      <c r="W75" s="181">
        <f>IFERROR(VLOOKUP($A75,'SS2020'!$A:$W,3+W$2,0)-VLOOKUP($A75,'Country characteristics'!$A:$BL,40+W$2,0)*100,"")</f>
        <v>0</v>
      </c>
      <c r="X75" s="172">
        <f>VLOOKUP(A75,'SS2020'!A:X,24,0)-VLOOKUP(A75,'Country characteristics'!A:AN,40,0)</f>
        <v>1.3749984741210994</v>
      </c>
      <c r="Y75" s="245" t="str">
        <f>VLOOKUP($A75,'Country characteristics'!$A:$CQ,28,0)</f>
        <v>Europe &amp; Central Asia</v>
      </c>
      <c r="Z75" s="245" t="str">
        <f>VLOOKUP($A75,'Country characteristics'!$A:$CQ,87,0)</f>
        <v>Europe</v>
      </c>
      <c r="AA75" s="245">
        <f>VLOOKUP($A75,'Country characteristics'!$A:$CQ,92,0)</f>
        <v>1</v>
      </c>
      <c r="AB75" s="245">
        <f>VLOOKUP($A75,'Country characteristics'!$A:$CQ,91,0)</f>
        <v>1</v>
      </c>
      <c r="AC75" s="245">
        <f>VLOOKUP($A75,'Country characteristics'!$A:$CQ,88,0)</f>
        <v>0</v>
      </c>
      <c r="AD75" s="245">
        <f>VLOOKUP($A75,'Country characteristics'!$A:$CQ,93,0)</f>
        <v>0</v>
      </c>
      <c r="AE75" s="245">
        <f>VLOOKUP($A75,'Country characteristics'!$A:$CQ,89,0)</f>
        <v>0</v>
      </c>
      <c r="AF75" s="245">
        <f>VLOOKUP($A75,'Country characteristics'!$A:$CQ,90,0)</f>
        <v>0</v>
      </c>
      <c r="AG75" s="245">
        <f>VLOOKUP($A75,'Country characteristics'!$A:$CQ,94,0)</f>
        <v>0</v>
      </c>
      <c r="AH75" s="245">
        <f>VLOOKUP($A75,'Country characteristics'!$A:$CQ,95,0)</f>
        <v>0</v>
      </c>
      <c r="AI75" s="245">
        <f>VLOOKUP($A75,'Country characteristics'!$A:$CR,96,0)</f>
        <v>0</v>
      </c>
    </row>
    <row r="76" spans="1:35" ht="12.75" customHeight="1">
      <c r="A76" s="37" t="s">
        <v>179</v>
      </c>
      <c r="B76" s="182" t="s">
        <v>180</v>
      </c>
      <c r="C76" s="182" t="s">
        <v>181</v>
      </c>
      <c r="D76" s="181">
        <f>IFERROR(VLOOKUP($A76,'SS2020'!$A:$W,3+D$2,0)-VLOOKUP($A76,'Country characteristics'!$A:$BL,40+D$2,0)*100,"")</f>
        <v>0</v>
      </c>
      <c r="E76" s="181">
        <f>IFERROR(VLOOKUP($A76,'SS2020'!$A:$W,3+E$2,0)-VLOOKUP($A76,'Country characteristics'!$A:$BL,40+E$2,0)*100,"")</f>
        <v>12.5</v>
      </c>
      <c r="F76" s="181">
        <f>IFERROR(VLOOKUP($A76,'SS2020'!$A:$W,3+F$2,0)-VLOOKUP($A76,'Country characteristics'!$A:$BL,40+F$2,0)*100,"")</f>
        <v>0</v>
      </c>
      <c r="G76" s="181">
        <f>IFERROR(VLOOKUP($A76,'SS2020'!$A:$W,3+G$2,0)-VLOOKUP($A76,'Country characteristics'!$A:$BL,40+G$2,0)*100,"")</f>
        <v>0</v>
      </c>
      <c r="H76" s="181">
        <f>IFERROR(VLOOKUP($A76,'SS2020'!$A:$W,3+H$2,0)-VLOOKUP($A76,'Country characteristics'!$A:$BL,40+H$2,0)*100,"")</f>
        <v>0</v>
      </c>
      <c r="I76" s="181">
        <f>IFERROR(VLOOKUP($A76,'SS2020'!$A:$W,3+I$2,0)-VLOOKUP($A76,'Country characteristics'!$A:$BL,40+I$2,0)*100,"")</f>
        <v>0</v>
      </c>
      <c r="J76" s="181">
        <f>IFERROR(VLOOKUP($A76,'SS2020'!$A:$W,3+J$2,0)-VLOOKUP($A76,'Country characteristics'!$A:$BL,40+J$2,0)*100,"")</f>
        <v>0</v>
      </c>
      <c r="K76" s="181">
        <f>IFERROR(VLOOKUP($A76,'SS2020'!$A:$W,3+K$2,0)-VLOOKUP($A76,'Country characteristics'!$A:$BL,40+K$2,0)*100,"")</f>
        <v>0</v>
      </c>
      <c r="L76" s="181">
        <f>IFERROR(VLOOKUP($A76,'SS2020'!$A:$W,3+L$2,0)-VLOOKUP($A76,'Country characteristics'!$A:$BL,40+L$2,0)*100,"")</f>
        <v>0</v>
      </c>
      <c r="M76" s="181">
        <f>IFERROR(VLOOKUP($A76,'SS2020'!$A:$W,3+M$2,0)-VLOOKUP($A76,'Country characteristics'!$A:$BL,40+M$2,0)*100,"")</f>
        <v>0</v>
      </c>
      <c r="N76" s="181">
        <f>IFERROR(VLOOKUP($A76,'SS2020'!$A:$W,3+N$2,0)-VLOOKUP($A76,'Country characteristics'!$A:$BL,40+N$2,0)*100,"")</f>
        <v>0</v>
      </c>
      <c r="O76" s="181">
        <f>IFERROR(VLOOKUP($A76,'SS2020'!$A:$W,3+O$2,0)-VLOOKUP($A76,'Country characteristics'!$A:$BL,40+O$2,0)*100,"")</f>
        <v>75</v>
      </c>
      <c r="P76" s="181">
        <f>IFERROR(VLOOKUP($A76,'SS2020'!$A:$W,3+P$2,0)-VLOOKUP($A76,'Country characteristics'!$A:$BL,40+P$2,0)*100,"")</f>
        <v>0</v>
      </c>
      <c r="Q76" s="181">
        <f>IFERROR(VLOOKUP($A76,'SS2020'!$A:$W,3+Q$2,0)-VLOOKUP($A76,'Country characteristics'!$A:$BL,40+Q$2,0)*100,"")</f>
        <v>0</v>
      </c>
      <c r="R76" s="181">
        <f>IFERROR(VLOOKUP($A76,'SS2020'!$A:$W,3+R$2,0)-VLOOKUP($A76,'Country characteristics'!$A:$BL,40+R$2,0)*100,"")</f>
        <v>0</v>
      </c>
      <c r="S76" s="181">
        <f>IFERROR(VLOOKUP($A76,'SS2020'!$A:$W,3+S$2,0)-VLOOKUP($A76,'Country characteristics'!$A:$BL,40+S$2,0)*100,"")</f>
        <v>0</v>
      </c>
      <c r="T76" s="181">
        <f>IFERROR(VLOOKUP($A76,'SS2020'!$A:$W,3+T$2,0)-VLOOKUP($A76,'Country characteristics'!$A:$BL,40+T$2,0)*100,"")</f>
        <v>0</v>
      </c>
      <c r="U76" s="181">
        <f>IFERROR(VLOOKUP($A76,'SS2020'!$A:$W,3+U$2,0)-VLOOKUP($A76,'Country characteristics'!$A:$BL,40+U$2,0)*100,"")</f>
        <v>-28</v>
      </c>
      <c r="V76" s="181">
        <f>IFERROR(VLOOKUP($A76,'SS2020'!$A:$W,3+V$2,0)-VLOOKUP($A76,'Country characteristics'!$A:$BL,40+V$2,0)*100,"")</f>
        <v>0</v>
      </c>
      <c r="W76" s="181">
        <f>IFERROR(VLOOKUP($A76,'SS2020'!$A:$W,3+W$2,0)-VLOOKUP($A76,'Country characteristics'!$A:$BL,40+W$2,0)*100,"")</f>
        <v>0</v>
      </c>
      <c r="X76" s="172">
        <f>VLOOKUP(A76,'SS2020'!A:X,24,0)-VLOOKUP(A76,'Country characteristics'!A:AN,40,0)</f>
        <v>2.9750015258789091</v>
      </c>
      <c r="Y76" s="245" t="str">
        <f>VLOOKUP($A76,'Country characteristics'!$A:$CQ,28,0)</f>
        <v>East Asia &amp; Pacific</v>
      </c>
      <c r="Z76" s="245" t="str">
        <f>VLOOKUP($A76,'Country characteristics'!$A:$CQ,87,0)</f>
        <v>Oceania</v>
      </c>
      <c r="AA76" s="245">
        <f>VLOOKUP($A76,'Country characteristics'!$A:$CQ,92,0)</f>
        <v>1</v>
      </c>
      <c r="AB76" s="245">
        <f>VLOOKUP($A76,'Country characteristics'!$A:$CQ,91,0)</f>
        <v>0</v>
      </c>
      <c r="AC76" s="245">
        <f>VLOOKUP($A76,'Country characteristics'!$A:$CQ,88,0)</f>
        <v>0</v>
      </c>
      <c r="AD76" s="245">
        <f>VLOOKUP($A76,'Country characteristics'!$A:$CQ,93,0)</f>
        <v>0</v>
      </c>
      <c r="AE76" s="245">
        <f>VLOOKUP($A76,'Country characteristics'!$A:$CQ,89,0)</f>
        <v>0</v>
      </c>
      <c r="AF76" s="245">
        <f>VLOOKUP($A76,'Country characteristics'!$A:$CQ,90,0)</f>
        <v>0</v>
      </c>
      <c r="AG76" s="245">
        <f>VLOOKUP($A76,'Country characteristics'!$A:$CQ,94,0)</f>
        <v>0</v>
      </c>
      <c r="AH76" s="245">
        <f>VLOOKUP($A76,'Country characteristics'!$A:$CQ,95,0)</f>
        <v>0</v>
      </c>
      <c r="AI76" s="245">
        <f>VLOOKUP($A76,'Country characteristics'!$A:$CR,96,0)</f>
        <v>0</v>
      </c>
    </row>
    <row r="77" spans="1:35" ht="12.75" customHeight="1">
      <c r="A77" s="37" t="s">
        <v>221</v>
      </c>
      <c r="B77" s="182" t="s">
        <v>222</v>
      </c>
      <c r="C77" s="182" t="s">
        <v>223</v>
      </c>
      <c r="D77" s="181">
        <f>IFERROR(VLOOKUP($A77,'SS2020'!$A:$W,3+D$2,0)-VLOOKUP($A77,'Country characteristics'!$A:$BL,40+D$2,0)*100,"")</f>
        <v>-13</v>
      </c>
      <c r="E77" s="181">
        <f>IFERROR(VLOOKUP($A77,'SS2020'!$A:$W,3+E$2,0)-VLOOKUP($A77,'Country characteristics'!$A:$BL,40+E$2,0)*100,"")</f>
        <v>-25</v>
      </c>
      <c r="F77" s="181">
        <f>IFERROR(VLOOKUP($A77,'SS2020'!$A:$W,3+F$2,0)-VLOOKUP($A77,'Country characteristics'!$A:$BL,40+F$2,0)*100,"")</f>
        <v>-25</v>
      </c>
      <c r="G77" s="181">
        <f>IFERROR(VLOOKUP($A77,'SS2020'!$A:$W,3+G$2,0)-VLOOKUP($A77,'Country characteristics'!$A:$BL,40+G$2,0)*100,"")</f>
        <v>0</v>
      </c>
      <c r="H77" s="181">
        <f>IFERROR(VLOOKUP($A77,'SS2020'!$A:$W,3+H$2,0)-VLOOKUP($A77,'Country characteristics'!$A:$BL,40+H$2,0)*100,"")</f>
        <v>-12.5</v>
      </c>
      <c r="I77" s="181">
        <f>IFERROR(VLOOKUP($A77,'SS2020'!$A:$W,3+I$2,0)-VLOOKUP($A77,'Country characteristics'!$A:$BL,40+I$2,0)*100,"")</f>
        <v>0</v>
      </c>
      <c r="J77" s="181">
        <f>IFERROR(VLOOKUP($A77,'SS2020'!$A:$W,3+J$2,0)-VLOOKUP($A77,'Country characteristics'!$A:$BL,40+J$2,0)*100,"")</f>
        <v>-25</v>
      </c>
      <c r="K77" s="181">
        <f>IFERROR(VLOOKUP($A77,'SS2020'!$A:$W,3+K$2,0)-VLOOKUP($A77,'Country characteristics'!$A:$BL,40+K$2,0)*100,"")</f>
        <v>0</v>
      </c>
      <c r="L77" s="181">
        <f>IFERROR(VLOOKUP($A77,'SS2020'!$A:$W,3+L$2,0)-VLOOKUP($A77,'Country characteristics'!$A:$BL,40+L$2,0)*100,"")</f>
        <v>0</v>
      </c>
      <c r="M77" s="181">
        <f>IFERROR(VLOOKUP($A77,'SS2020'!$A:$W,3+M$2,0)-VLOOKUP($A77,'Country characteristics'!$A:$BL,40+M$2,0)*100,"")</f>
        <v>0</v>
      </c>
      <c r="N77" s="181">
        <f>IFERROR(VLOOKUP($A77,'SS2020'!$A:$W,3+N$2,0)-VLOOKUP($A77,'Country characteristics'!$A:$BL,40+N$2,0)*100,"")</f>
        <v>0</v>
      </c>
      <c r="O77" s="181">
        <f>IFERROR(VLOOKUP($A77,'SS2020'!$A:$W,3+O$2,0)-VLOOKUP($A77,'Country characteristics'!$A:$BL,40+O$2,0)*100,"")</f>
        <v>0</v>
      </c>
      <c r="P77" s="181">
        <f>IFERROR(VLOOKUP($A77,'SS2020'!$A:$W,3+P$2,0)-VLOOKUP($A77,'Country characteristics'!$A:$BL,40+P$2,0)*100,"")</f>
        <v>10</v>
      </c>
      <c r="Q77" s="181">
        <f>IFERROR(VLOOKUP($A77,'SS2020'!$A:$W,3+Q$2,0)-VLOOKUP($A77,'Country characteristics'!$A:$BL,40+Q$2,0)*100,"")</f>
        <v>-25</v>
      </c>
      <c r="R77" s="181">
        <f>IFERROR(VLOOKUP($A77,'SS2020'!$A:$W,3+R$2,0)-VLOOKUP($A77,'Country characteristics'!$A:$BL,40+R$2,0)*100,"")</f>
        <v>0</v>
      </c>
      <c r="S77" s="181">
        <f>IFERROR(VLOOKUP($A77,'SS2020'!$A:$W,3+S$2,0)-VLOOKUP($A77,'Country characteristics'!$A:$BL,40+S$2,0)*100,"")</f>
        <v>-10</v>
      </c>
      <c r="T77" s="181">
        <f>IFERROR(VLOOKUP($A77,'SS2020'!$A:$W,3+T$2,0)-VLOOKUP($A77,'Country characteristics'!$A:$BL,40+T$2,0)*100,"")</f>
        <v>-19.999999999999996</v>
      </c>
      <c r="U77" s="181">
        <f>IFERROR(VLOOKUP($A77,'SS2020'!$A:$W,3+U$2,0)-VLOOKUP($A77,'Country characteristics'!$A:$BL,40+U$2,0)*100,"")</f>
        <v>0</v>
      </c>
      <c r="V77" s="181">
        <f>IFERROR(VLOOKUP($A77,'SS2020'!$A:$W,3+V$2,0)-VLOOKUP($A77,'Country characteristics'!$A:$BL,40+V$2,0)*100,"")</f>
        <v>0</v>
      </c>
      <c r="W77" s="181">
        <f>IFERROR(VLOOKUP($A77,'SS2020'!$A:$W,3+W$2,0)-VLOOKUP($A77,'Country characteristics'!$A:$BL,40+W$2,0)*100,"")</f>
        <v>0</v>
      </c>
      <c r="X77" s="172">
        <f>VLOOKUP(A77,'SS2020'!A:X,24,0)-VLOOKUP(A77,'Country characteristics'!A:AN,40,0)</f>
        <v>-7.275000762939456</v>
      </c>
      <c r="Y77" s="245" t="str">
        <f>VLOOKUP($A77,'Country characteristics'!$A:$CQ,28,0)</f>
        <v>Europe &amp; Central Asia</v>
      </c>
      <c r="Z77" s="245" t="str">
        <f>VLOOKUP($A77,'Country characteristics'!$A:$CQ,87,0)</f>
        <v>Europe</v>
      </c>
      <c r="AA77" s="245">
        <f>VLOOKUP($A77,'Country characteristics'!$A:$CQ,92,0)</f>
        <v>1</v>
      </c>
      <c r="AB77" s="245">
        <f>VLOOKUP($A77,'Country characteristics'!$A:$CQ,91,0)</f>
        <v>0</v>
      </c>
      <c r="AC77" s="245">
        <f>VLOOKUP($A77,'Country characteristics'!$A:$CQ,88,0)</f>
        <v>0</v>
      </c>
      <c r="AD77" s="245">
        <f>VLOOKUP($A77,'Country characteristics'!$A:$CQ,93,0)</f>
        <v>0</v>
      </c>
      <c r="AE77" s="245">
        <f>VLOOKUP($A77,'Country characteristics'!$A:$CQ,89,0)</f>
        <v>0</v>
      </c>
      <c r="AF77" s="245">
        <f>VLOOKUP($A77,'Country characteristics'!$A:$CQ,90,0)</f>
        <v>0</v>
      </c>
      <c r="AG77" s="245">
        <f>VLOOKUP($A77,'Country characteristics'!$A:$CQ,94,0)</f>
        <v>0</v>
      </c>
      <c r="AH77" s="245">
        <f>VLOOKUP($A77,'Country characteristics'!$A:$CQ,95,0)</f>
        <v>0</v>
      </c>
      <c r="AI77" s="245">
        <f>VLOOKUP($A77,'Country characteristics'!$A:$CR,96,0)</f>
        <v>0</v>
      </c>
    </row>
    <row r="78" spans="1:35" ht="12.75" customHeight="1">
      <c r="A78" s="37" t="s">
        <v>53</v>
      </c>
      <c r="B78" s="182" t="s">
        <v>54</v>
      </c>
      <c r="C78" s="182" t="s">
        <v>55</v>
      </c>
      <c r="D78" s="181">
        <f>IFERROR(VLOOKUP($A78,'SS2020'!$A:$W,3+D$2,0)-VLOOKUP($A78,'Country characteristics'!$A:$BL,40+D$2,0)*100,"")</f>
        <v>-12.000000000000007</v>
      </c>
      <c r="E78" s="181">
        <f>IFERROR(VLOOKUP($A78,'SS2020'!$A:$W,3+E$2,0)-VLOOKUP($A78,'Country characteristics'!$A:$BL,40+E$2,0)*100,"")</f>
        <v>0</v>
      </c>
      <c r="F78" s="181">
        <f>IFERROR(VLOOKUP($A78,'SS2020'!$A:$W,3+F$2,0)-VLOOKUP($A78,'Country characteristics'!$A:$BL,40+F$2,0)*100,"")</f>
        <v>0</v>
      </c>
      <c r="G78" s="181">
        <f>IFERROR(VLOOKUP($A78,'SS2020'!$A:$W,3+G$2,0)-VLOOKUP($A78,'Country characteristics'!$A:$BL,40+G$2,0)*100,"")</f>
        <v>0</v>
      </c>
      <c r="H78" s="181">
        <f>IFERROR(VLOOKUP($A78,'SS2020'!$A:$W,3+H$2,0)-VLOOKUP($A78,'Country characteristics'!$A:$BL,40+H$2,0)*100,"")</f>
        <v>0</v>
      </c>
      <c r="I78" s="181">
        <f>IFERROR(VLOOKUP($A78,'SS2020'!$A:$W,3+I$2,0)-VLOOKUP($A78,'Country characteristics'!$A:$BL,40+I$2,0)*100,"")</f>
        <v>0</v>
      </c>
      <c r="J78" s="181">
        <f>IFERROR(VLOOKUP($A78,'SS2020'!$A:$W,3+J$2,0)-VLOOKUP($A78,'Country characteristics'!$A:$BL,40+J$2,0)*100,"")</f>
        <v>0</v>
      </c>
      <c r="K78" s="181">
        <f>IFERROR(VLOOKUP($A78,'SS2020'!$A:$W,3+K$2,0)-VLOOKUP($A78,'Country characteristics'!$A:$BL,40+K$2,0)*100,"")</f>
        <v>0</v>
      </c>
      <c r="L78" s="181">
        <f>IFERROR(VLOOKUP($A78,'SS2020'!$A:$W,3+L$2,0)-VLOOKUP($A78,'Country characteristics'!$A:$BL,40+L$2,0)*100,"")</f>
        <v>50</v>
      </c>
      <c r="M78" s="181">
        <f>IFERROR(VLOOKUP($A78,'SS2020'!$A:$W,3+M$2,0)-VLOOKUP($A78,'Country characteristics'!$A:$BL,40+M$2,0)*100,"")</f>
        <v>0</v>
      </c>
      <c r="N78" s="181">
        <f>IFERROR(VLOOKUP($A78,'SS2020'!$A:$W,3+N$2,0)-VLOOKUP($A78,'Country characteristics'!$A:$BL,40+N$2,0)*100,"")</f>
        <v>-12.5</v>
      </c>
      <c r="O78" s="181">
        <f>IFERROR(VLOOKUP($A78,'SS2020'!$A:$W,3+O$2,0)-VLOOKUP($A78,'Country characteristics'!$A:$BL,40+O$2,0)*100,"")</f>
        <v>0</v>
      </c>
      <c r="P78" s="181">
        <f>IFERROR(VLOOKUP($A78,'SS2020'!$A:$W,3+P$2,0)-VLOOKUP($A78,'Country characteristics'!$A:$BL,40+P$2,0)*100,"")</f>
        <v>0</v>
      </c>
      <c r="Q78" s="181">
        <f>IFERROR(VLOOKUP($A78,'SS2020'!$A:$W,3+Q$2,0)-VLOOKUP($A78,'Country characteristics'!$A:$BL,40+Q$2,0)*100,"")</f>
        <v>25</v>
      </c>
      <c r="R78" s="181">
        <f>IFERROR(VLOOKUP($A78,'SS2020'!$A:$W,3+R$2,0)-VLOOKUP($A78,'Country characteristics'!$A:$BL,40+R$2,0)*100,"")</f>
        <v>0</v>
      </c>
      <c r="S78" s="181">
        <f>IFERROR(VLOOKUP($A78,'SS2020'!$A:$W,3+S$2,0)-VLOOKUP($A78,'Country characteristics'!$A:$BL,40+S$2,0)*100,"")</f>
        <v>10</v>
      </c>
      <c r="T78" s="181">
        <f>IFERROR(VLOOKUP($A78,'SS2020'!$A:$W,3+T$2,0)-VLOOKUP($A78,'Country characteristics'!$A:$BL,40+T$2,0)*100,"")</f>
        <v>-43</v>
      </c>
      <c r="U78" s="181">
        <f>IFERROR(VLOOKUP($A78,'SS2020'!$A:$W,3+U$2,0)-VLOOKUP($A78,'Country characteristics'!$A:$BL,40+U$2,0)*100,"")</f>
        <v>-100</v>
      </c>
      <c r="V78" s="181">
        <f>IFERROR(VLOOKUP($A78,'SS2020'!$A:$W,3+V$2,0)-VLOOKUP($A78,'Country characteristics'!$A:$BL,40+V$2,0)*100,"")</f>
        <v>0</v>
      </c>
      <c r="W78" s="181">
        <f>IFERROR(VLOOKUP($A78,'SS2020'!$A:$W,3+W$2,0)-VLOOKUP($A78,'Country characteristics'!$A:$BL,40+W$2,0)*100,"")</f>
        <v>-12.5</v>
      </c>
      <c r="X78" s="172">
        <f>VLOOKUP(A78,'SS2020'!A:X,24,0)-VLOOKUP(A78,'Country characteristics'!A:AN,40,0)</f>
        <v>-4.75</v>
      </c>
      <c r="Y78" s="245" t="str">
        <f>VLOOKUP($A78,'Country characteristics'!$A:$CQ,28,0)</f>
        <v>Latin America &amp; Caribbean</v>
      </c>
      <c r="Z78" s="245" t="str">
        <f>VLOOKUP($A78,'Country characteristics'!$A:$CQ,87,0)</f>
        <v>Latin America and the Caribbean</v>
      </c>
      <c r="AA78" s="245">
        <f>VLOOKUP($A78,'Country characteristics'!$A:$CQ,92,0)</f>
        <v>0</v>
      </c>
      <c r="AB78" s="245">
        <f>VLOOKUP($A78,'Country characteristics'!$A:$CQ,91,0)</f>
        <v>0</v>
      </c>
      <c r="AC78" s="245">
        <f>VLOOKUP($A78,'Country characteristics'!$A:$CQ,88,0)</f>
        <v>0</v>
      </c>
      <c r="AD78" s="245">
        <f>VLOOKUP($A78,'Country characteristics'!$A:$CQ,93,0)</f>
        <v>0</v>
      </c>
      <c r="AE78" s="245">
        <f>VLOOKUP($A78,'Country characteristics'!$A:$CQ,89,0)</f>
        <v>0</v>
      </c>
      <c r="AF78" s="245">
        <f>VLOOKUP($A78,'Country characteristics'!$A:$CQ,90,0)</f>
        <v>1</v>
      </c>
      <c r="AG78" s="245">
        <f>VLOOKUP($A78,'Country characteristics'!$A:$CQ,94,0)</f>
        <v>1</v>
      </c>
      <c r="AH78" s="245">
        <f>VLOOKUP($A78,'Country characteristics'!$A:$CQ,95,0)</f>
        <v>0</v>
      </c>
      <c r="AI78" s="245">
        <f>VLOOKUP($A78,'Country characteristics'!$A:$CR,96,0)</f>
        <v>0</v>
      </c>
    </row>
    <row r="79" spans="1:35" ht="12.75" customHeight="1">
      <c r="A79" s="37" t="s">
        <v>272</v>
      </c>
      <c r="B79" s="182" t="s">
        <v>273</v>
      </c>
      <c r="C79" s="182" t="s">
        <v>274</v>
      </c>
      <c r="D79" s="181">
        <f>IFERROR(VLOOKUP($A79,'SS2020'!$A:$W,3+D$2,0)-VLOOKUP($A79,'Country characteristics'!$A:$BL,40+D$2,0)*100,"")</f>
        <v>0</v>
      </c>
      <c r="E79" s="181">
        <f>IFERROR(VLOOKUP($A79,'SS2020'!$A:$W,3+E$2,0)-VLOOKUP($A79,'Country characteristics'!$A:$BL,40+E$2,0)*100,"")</f>
        <v>-12.5</v>
      </c>
      <c r="F79" s="181">
        <f>IFERROR(VLOOKUP($A79,'SS2020'!$A:$W,3+F$2,0)-VLOOKUP($A79,'Country characteristics'!$A:$BL,40+F$2,0)*100,"")</f>
        <v>-50</v>
      </c>
      <c r="G79" s="181">
        <f>IFERROR(VLOOKUP($A79,'SS2020'!$A:$W,3+G$2,0)-VLOOKUP($A79,'Country characteristics'!$A:$BL,40+G$2,0)*100,"")</f>
        <v>0</v>
      </c>
      <c r="H79" s="181">
        <f>IFERROR(VLOOKUP($A79,'SS2020'!$A:$W,3+H$2,0)-VLOOKUP($A79,'Country characteristics'!$A:$BL,40+H$2,0)*100,"")</f>
        <v>0</v>
      </c>
      <c r="I79" s="181">
        <f>IFERROR(VLOOKUP($A79,'SS2020'!$A:$W,3+I$2,0)-VLOOKUP($A79,'Country characteristics'!$A:$BL,40+I$2,0)*100,"")</f>
        <v>0</v>
      </c>
      <c r="J79" s="181">
        <f>IFERROR(VLOOKUP($A79,'SS2020'!$A:$W,3+J$2,0)-VLOOKUP($A79,'Country characteristics'!$A:$BL,40+J$2,0)*100,"")</f>
        <v>0</v>
      </c>
      <c r="K79" s="181">
        <f>IFERROR(VLOOKUP($A79,'SS2020'!$A:$W,3+K$2,0)-VLOOKUP($A79,'Country characteristics'!$A:$BL,40+K$2,0)*100,"")</f>
        <v>0</v>
      </c>
      <c r="L79" s="181">
        <f>IFERROR(VLOOKUP($A79,'SS2020'!$A:$W,3+L$2,0)-VLOOKUP($A79,'Country characteristics'!$A:$BL,40+L$2,0)*100,"")</f>
        <v>-12.5</v>
      </c>
      <c r="M79" s="181">
        <f>IFERROR(VLOOKUP($A79,'SS2020'!$A:$W,3+M$2,0)-VLOOKUP($A79,'Country characteristics'!$A:$BL,40+M$2,0)*100,"")</f>
        <v>0</v>
      </c>
      <c r="N79" s="181">
        <f>IFERROR(VLOOKUP($A79,'SS2020'!$A:$W,3+N$2,0)-VLOOKUP($A79,'Country characteristics'!$A:$BL,40+N$2,0)*100,"")</f>
        <v>-37.5</v>
      </c>
      <c r="O79" s="181">
        <f>IFERROR(VLOOKUP($A79,'SS2020'!$A:$W,3+O$2,0)-VLOOKUP($A79,'Country characteristics'!$A:$BL,40+O$2,0)*100,"")</f>
        <v>0</v>
      </c>
      <c r="P79" s="181">
        <f>IFERROR(VLOOKUP($A79,'SS2020'!$A:$W,3+P$2,0)-VLOOKUP($A79,'Country characteristics'!$A:$BL,40+P$2,0)*100,"")</f>
        <v>0</v>
      </c>
      <c r="Q79" s="181">
        <f>IFERROR(VLOOKUP($A79,'SS2020'!$A:$W,3+Q$2,0)-VLOOKUP($A79,'Country characteristics'!$A:$BL,40+Q$2,0)*100,"")</f>
        <v>0</v>
      </c>
      <c r="R79" s="181">
        <f>IFERROR(VLOOKUP($A79,'SS2020'!$A:$W,3+R$2,0)-VLOOKUP($A79,'Country characteristics'!$A:$BL,40+R$2,0)*100,"")</f>
        <v>-25</v>
      </c>
      <c r="S79" s="181">
        <f>IFERROR(VLOOKUP($A79,'SS2020'!$A:$W,3+S$2,0)-VLOOKUP($A79,'Country characteristics'!$A:$BL,40+S$2,0)*100,"")</f>
        <v>0</v>
      </c>
      <c r="T79" s="181">
        <f>IFERROR(VLOOKUP($A79,'SS2020'!$A:$W,3+T$2,0)-VLOOKUP($A79,'Country characteristics'!$A:$BL,40+T$2,0)*100,"")</f>
        <v>0</v>
      </c>
      <c r="U79" s="181">
        <f>IFERROR(VLOOKUP($A79,'SS2020'!$A:$W,3+U$2,0)-VLOOKUP($A79,'Country characteristics'!$A:$BL,40+U$2,0)*100,"")</f>
        <v>0</v>
      </c>
      <c r="V79" s="181">
        <f>IFERROR(VLOOKUP($A79,'SS2020'!$A:$W,3+V$2,0)-VLOOKUP($A79,'Country characteristics'!$A:$BL,40+V$2,0)*100,"")</f>
        <v>0</v>
      </c>
      <c r="W79" s="181">
        <f>IFERROR(VLOOKUP($A79,'SS2020'!$A:$W,3+W$2,0)-VLOOKUP($A79,'Country characteristics'!$A:$BL,40+W$2,0)*100,"")</f>
        <v>0</v>
      </c>
      <c r="X79" s="172">
        <f>VLOOKUP(A79,'SS2020'!A:X,24,0)-VLOOKUP(A79,'Country characteristics'!A:AN,40,0)</f>
        <v>-6.8749969482421847</v>
      </c>
      <c r="Y79" s="245" t="str">
        <f>VLOOKUP($A79,'Country characteristics'!$A:$CQ,28,0)</f>
        <v>Latin America &amp; Caribbean</v>
      </c>
      <c r="Z79" s="245" t="str">
        <f>VLOOKUP($A79,'Country characteristics'!$A:$CQ,87,0)</f>
        <v>Latin America and the Caribbean</v>
      </c>
      <c r="AA79" s="245">
        <f>VLOOKUP($A79,'Country characteristics'!$A:$CQ,92,0)</f>
        <v>0</v>
      </c>
      <c r="AB79" s="245">
        <f>VLOOKUP($A79,'Country characteristics'!$A:$CQ,91,0)</f>
        <v>0</v>
      </c>
      <c r="AC79" s="245">
        <f>VLOOKUP($A79,'Country characteristics'!$A:$CQ,88,0)</f>
        <v>0</v>
      </c>
      <c r="AD79" s="245">
        <f>VLOOKUP($A79,'Country characteristics'!$A:$CQ,93,0)</f>
        <v>0</v>
      </c>
      <c r="AE79" s="245">
        <f>VLOOKUP($A79,'Country characteristics'!$A:$CQ,89,0)</f>
        <v>0</v>
      </c>
      <c r="AF79" s="245">
        <f>VLOOKUP($A79,'Country characteristics'!$A:$CQ,90,0)</f>
        <v>1</v>
      </c>
      <c r="AG79" s="245">
        <f>VLOOKUP($A79,'Country characteristics'!$A:$CQ,94,0)</f>
        <v>1</v>
      </c>
      <c r="AH79" s="245">
        <f>VLOOKUP($A79,'Country characteristics'!$A:$CQ,95,0)</f>
        <v>0</v>
      </c>
      <c r="AI79" s="245">
        <f>VLOOKUP($A79,'Country characteristics'!$A:$CR,96,0)</f>
        <v>0</v>
      </c>
    </row>
    <row r="80" spans="1:35" ht="12.75" customHeight="1">
      <c r="A80" s="37" t="s">
        <v>188</v>
      </c>
      <c r="B80" s="182" t="s">
        <v>189</v>
      </c>
      <c r="C80" s="182" t="s">
        <v>190</v>
      </c>
      <c r="D80" s="181">
        <f>IFERROR(VLOOKUP($A80,'SS2020'!$A:$W,3+D$2,0)-VLOOKUP($A80,'Country characteristics'!$A:$BL,40+D$2,0)*100,"")</f>
        <v>0</v>
      </c>
      <c r="E80" s="181">
        <f>IFERROR(VLOOKUP($A80,'SS2020'!$A:$W,3+E$2,0)-VLOOKUP($A80,'Country characteristics'!$A:$BL,40+E$2,0)*100,"")</f>
        <v>12.5</v>
      </c>
      <c r="F80" s="181">
        <f>IFERROR(VLOOKUP($A80,'SS2020'!$A:$W,3+F$2,0)-VLOOKUP($A80,'Country characteristics'!$A:$BL,40+F$2,0)*100,"")</f>
        <v>-75</v>
      </c>
      <c r="G80" s="181">
        <f>IFERROR(VLOOKUP($A80,'SS2020'!$A:$W,3+G$2,0)-VLOOKUP($A80,'Country characteristics'!$A:$BL,40+G$2,0)*100,"")</f>
        <v>0</v>
      </c>
      <c r="H80" s="181">
        <f>IFERROR(VLOOKUP($A80,'SS2020'!$A:$W,3+H$2,0)-VLOOKUP($A80,'Country characteristics'!$A:$BL,40+H$2,0)*100,"")</f>
        <v>0</v>
      </c>
      <c r="I80" s="181">
        <f>IFERROR(VLOOKUP($A80,'SS2020'!$A:$W,3+I$2,0)-VLOOKUP($A80,'Country characteristics'!$A:$BL,40+I$2,0)*100,"")</f>
        <v>0</v>
      </c>
      <c r="J80" s="181">
        <f>IFERROR(VLOOKUP($A80,'SS2020'!$A:$W,3+J$2,0)-VLOOKUP($A80,'Country characteristics'!$A:$BL,40+J$2,0)*100,"")</f>
        <v>0</v>
      </c>
      <c r="K80" s="181">
        <f>IFERROR(VLOOKUP($A80,'SS2020'!$A:$W,3+K$2,0)-VLOOKUP($A80,'Country characteristics'!$A:$BL,40+K$2,0)*100,"")</f>
        <v>0</v>
      </c>
      <c r="L80" s="181">
        <f>IFERROR(VLOOKUP($A80,'SS2020'!$A:$W,3+L$2,0)-VLOOKUP($A80,'Country characteristics'!$A:$BL,40+L$2,0)*100,"")</f>
        <v>-21.25</v>
      </c>
      <c r="M80" s="181">
        <f>IFERROR(VLOOKUP($A80,'SS2020'!$A:$W,3+M$2,0)-VLOOKUP($A80,'Country characteristics'!$A:$BL,40+M$2,0)*100,"")</f>
        <v>0</v>
      </c>
      <c r="N80" s="181">
        <f>IFERROR(VLOOKUP($A80,'SS2020'!$A:$W,3+N$2,0)-VLOOKUP($A80,'Country characteristics'!$A:$BL,40+N$2,0)*100,"")</f>
        <v>-25</v>
      </c>
      <c r="O80" s="181">
        <f>IFERROR(VLOOKUP($A80,'SS2020'!$A:$W,3+O$2,0)-VLOOKUP($A80,'Country characteristics'!$A:$BL,40+O$2,0)*100,"")</f>
        <v>75</v>
      </c>
      <c r="P80" s="181">
        <f>IFERROR(VLOOKUP($A80,'SS2020'!$A:$W,3+P$2,0)-VLOOKUP($A80,'Country characteristics'!$A:$BL,40+P$2,0)*100,"")</f>
        <v>0</v>
      </c>
      <c r="Q80" s="181">
        <f>IFERROR(VLOOKUP($A80,'SS2020'!$A:$W,3+Q$2,0)-VLOOKUP($A80,'Country characteristics'!$A:$BL,40+Q$2,0)*100,"")</f>
        <v>0</v>
      </c>
      <c r="R80" s="181">
        <f>IFERROR(VLOOKUP($A80,'SS2020'!$A:$W,3+R$2,0)-VLOOKUP($A80,'Country characteristics'!$A:$BL,40+R$2,0)*100,"")</f>
        <v>0</v>
      </c>
      <c r="S80" s="181">
        <f>IFERROR(VLOOKUP($A80,'SS2020'!$A:$W,3+S$2,0)-VLOOKUP($A80,'Country characteristics'!$A:$BL,40+S$2,0)*100,"")</f>
        <v>-20</v>
      </c>
      <c r="T80" s="181">
        <f>IFERROR(VLOOKUP($A80,'SS2020'!$A:$W,3+T$2,0)-VLOOKUP($A80,'Country characteristics'!$A:$BL,40+T$2,0)*100,"")</f>
        <v>0</v>
      </c>
      <c r="U80" s="181">
        <f>IFERROR(VLOOKUP($A80,'SS2020'!$A:$W,3+U$2,0)-VLOOKUP($A80,'Country characteristics'!$A:$BL,40+U$2,0)*100,"")</f>
        <v>0</v>
      </c>
      <c r="V80" s="181">
        <f>IFERROR(VLOOKUP($A80,'SS2020'!$A:$W,3+V$2,0)-VLOOKUP($A80,'Country characteristics'!$A:$BL,40+V$2,0)*100,"")</f>
        <v>3.1500000000000057</v>
      </c>
      <c r="W80" s="181">
        <f>IFERROR(VLOOKUP($A80,'SS2020'!$A:$W,3+W$2,0)-VLOOKUP($A80,'Country characteristics'!$A:$BL,40+W$2,0)*100,"")</f>
        <v>0</v>
      </c>
      <c r="X80" s="172">
        <f>VLOOKUP(A80,'SS2020'!A:X,24,0)-VLOOKUP(A80,'Country characteristics'!A:AN,40,0)</f>
        <v>-2.529999999999994</v>
      </c>
      <c r="Y80" s="245" t="str">
        <f>VLOOKUP($A80,'Country characteristics'!$A:$CQ,28,0)</f>
        <v>East Asia &amp; Pacific</v>
      </c>
      <c r="Z80" s="245" t="str">
        <f>VLOOKUP($A80,'Country characteristics'!$A:$CQ,87,0)</f>
        <v>Asia</v>
      </c>
      <c r="AA80" s="245">
        <f>VLOOKUP($A80,'Country characteristics'!$A:$CQ,92,0)</f>
        <v>0</v>
      </c>
      <c r="AB80" s="245">
        <f>VLOOKUP($A80,'Country characteristics'!$A:$CQ,91,0)</f>
        <v>0</v>
      </c>
      <c r="AC80" s="245">
        <f>VLOOKUP($A80,'Country characteristics'!$A:$CQ,88,0)</f>
        <v>0</v>
      </c>
      <c r="AD80" s="245">
        <f>VLOOKUP($A80,'Country characteristics'!$A:$CQ,93,0)</f>
        <v>0</v>
      </c>
      <c r="AE80" s="245">
        <f>VLOOKUP($A80,'Country characteristics'!$A:$CQ,89,0)</f>
        <v>1</v>
      </c>
      <c r="AF80" s="245">
        <f>VLOOKUP($A80,'Country characteristics'!$A:$CQ,90,0)</f>
        <v>1</v>
      </c>
      <c r="AG80" s="245">
        <f>VLOOKUP($A80,'Country characteristics'!$A:$CQ,94,0)</f>
        <v>0</v>
      </c>
      <c r="AH80" s="245">
        <f>VLOOKUP($A80,'Country characteristics'!$A:$CQ,95,0)</f>
        <v>0</v>
      </c>
      <c r="AI80" s="245">
        <f>VLOOKUP($A80,'Country characteristics'!$A:$CR,96,0)</f>
        <v>0</v>
      </c>
    </row>
    <row r="81" spans="1:35" ht="12.75" customHeight="1">
      <c r="A81" s="37" t="s">
        <v>185</v>
      </c>
      <c r="B81" s="182" t="s">
        <v>186</v>
      </c>
      <c r="C81" s="182" t="s">
        <v>187</v>
      </c>
      <c r="D81" s="181">
        <f>IFERROR(VLOOKUP($A81,'SS2020'!$A:$W,3+D$2,0)-VLOOKUP($A81,'Country characteristics'!$A:$BL,40+D$2,0)*100,"")</f>
        <v>0</v>
      </c>
      <c r="E81" s="181">
        <f>IFERROR(VLOOKUP($A81,'SS2020'!$A:$W,3+E$2,0)-VLOOKUP($A81,'Country characteristics'!$A:$BL,40+E$2,0)*100,"")</f>
        <v>0</v>
      </c>
      <c r="F81" s="181">
        <f>IFERROR(VLOOKUP($A81,'SS2020'!$A:$W,3+F$2,0)-VLOOKUP($A81,'Country characteristics'!$A:$BL,40+F$2,0)*100,"")</f>
        <v>0</v>
      </c>
      <c r="G81" s="181">
        <f>IFERROR(VLOOKUP($A81,'SS2020'!$A:$W,3+G$2,0)-VLOOKUP($A81,'Country characteristics'!$A:$BL,40+G$2,0)*100,"")</f>
        <v>0</v>
      </c>
      <c r="H81" s="181">
        <f>IFERROR(VLOOKUP($A81,'SS2020'!$A:$W,3+H$2,0)-VLOOKUP($A81,'Country characteristics'!$A:$BL,40+H$2,0)*100,"")</f>
        <v>0</v>
      </c>
      <c r="I81" s="181">
        <f>IFERROR(VLOOKUP($A81,'SS2020'!$A:$W,3+I$2,0)-VLOOKUP($A81,'Country characteristics'!$A:$BL,40+I$2,0)*100,"")</f>
        <v>0</v>
      </c>
      <c r="J81" s="181">
        <f>IFERROR(VLOOKUP($A81,'SS2020'!$A:$W,3+J$2,0)-VLOOKUP($A81,'Country characteristics'!$A:$BL,40+J$2,0)*100,"")</f>
        <v>0</v>
      </c>
      <c r="K81" s="181">
        <f>IFERROR(VLOOKUP($A81,'SS2020'!$A:$W,3+K$2,0)-VLOOKUP($A81,'Country characteristics'!$A:$BL,40+K$2,0)*100,"")</f>
        <v>-25</v>
      </c>
      <c r="L81" s="181">
        <f>IFERROR(VLOOKUP($A81,'SS2020'!$A:$W,3+L$2,0)-VLOOKUP($A81,'Country characteristics'!$A:$BL,40+L$2,0)*100,"")</f>
        <v>0</v>
      </c>
      <c r="M81" s="181">
        <f>IFERROR(VLOOKUP($A81,'SS2020'!$A:$W,3+M$2,0)-VLOOKUP($A81,'Country characteristics'!$A:$BL,40+M$2,0)*100,"")</f>
        <v>0</v>
      </c>
      <c r="N81" s="181">
        <f>IFERROR(VLOOKUP($A81,'SS2020'!$A:$W,3+N$2,0)-VLOOKUP($A81,'Country characteristics'!$A:$BL,40+N$2,0)*100,"")</f>
        <v>-10</v>
      </c>
      <c r="O81" s="181">
        <f>IFERROR(VLOOKUP($A81,'SS2020'!$A:$W,3+O$2,0)-VLOOKUP($A81,'Country characteristics'!$A:$BL,40+O$2,0)*100,"")</f>
        <v>0</v>
      </c>
      <c r="P81" s="181">
        <f>IFERROR(VLOOKUP($A81,'SS2020'!$A:$W,3+P$2,0)-VLOOKUP($A81,'Country characteristics'!$A:$BL,40+P$2,0)*100,"")</f>
        <v>0</v>
      </c>
      <c r="Q81" s="181">
        <f>IFERROR(VLOOKUP($A81,'SS2020'!$A:$W,3+Q$2,0)-VLOOKUP($A81,'Country characteristics'!$A:$BL,40+Q$2,0)*100,"")</f>
        <v>0</v>
      </c>
      <c r="R81" s="181">
        <f>IFERROR(VLOOKUP($A81,'SS2020'!$A:$W,3+R$2,0)-VLOOKUP($A81,'Country characteristics'!$A:$BL,40+R$2,0)*100,"")</f>
        <v>0</v>
      </c>
      <c r="S81" s="181">
        <f>IFERROR(VLOOKUP($A81,'SS2020'!$A:$W,3+S$2,0)-VLOOKUP($A81,'Country characteristics'!$A:$BL,40+S$2,0)*100,"")</f>
        <v>0</v>
      </c>
      <c r="T81" s="181">
        <f>IFERROR(VLOOKUP($A81,'SS2020'!$A:$W,3+T$2,0)-VLOOKUP($A81,'Country characteristics'!$A:$BL,40+T$2,0)*100,"")</f>
        <v>0</v>
      </c>
      <c r="U81" s="181">
        <f>IFERROR(VLOOKUP($A81,'SS2020'!$A:$W,3+U$2,0)-VLOOKUP($A81,'Country characteristics'!$A:$BL,40+U$2,0)*100,"")</f>
        <v>-1</v>
      </c>
      <c r="V81" s="181">
        <f>IFERROR(VLOOKUP($A81,'SS2020'!$A:$W,3+V$2,0)-VLOOKUP($A81,'Country characteristics'!$A:$BL,40+V$2,0)*100,"")</f>
        <v>0</v>
      </c>
      <c r="W81" s="181">
        <f>IFERROR(VLOOKUP($A81,'SS2020'!$A:$W,3+W$2,0)-VLOOKUP($A81,'Country characteristics'!$A:$BL,40+W$2,0)*100,"")</f>
        <v>0</v>
      </c>
      <c r="X81" s="172">
        <f>VLOOKUP(A81,'SS2020'!A:X,24,0)-VLOOKUP(A81,'Country characteristics'!A:AN,40,0)</f>
        <v>-1.7999984741210966</v>
      </c>
      <c r="Y81" s="245" t="str">
        <f>VLOOKUP($A81,'Country characteristics'!$A:$CQ,28,0)</f>
        <v>Europe &amp; Central Asia</v>
      </c>
      <c r="Z81" s="245" t="str">
        <f>VLOOKUP($A81,'Country characteristics'!$A:$CQ,87,0)</f>
        <v>Europe</v>
      </c>
      <c r="AA81" s="245">
        <f>VLOOKUP($A81,'Country characteristics'!$A:$CQ,92,0)</f>
        <v>1</v>
      </c>
      <c r="AB81" s="245">
        <f>VLOOKUP($A81,'Country characteristics'!$A:$CQ,91,0)</f>
        <v>1</v>
      </c>
      <c r="AC81" s="245">
        <f>VLOOKUP($A81,'Country characteristics'!$A:$CQ,88,0)</f>
        <v>0</v>
      </c>
      <c r="AD81" s="245">
        <f>VLOOKUP($A81,'Country characteristics'!$A:$CQ,93,0)</f>
        <v>0</v>
      </c>
      <c r="AE81" s="245">
        <f>VLOOKUP($A81,'Country characteristics'!$A:$CQ,89,0)</f>
        <v>0</v>
      </c>
      <c r="AF81" s="245">
        <f>VLOOKUP($A81,'Country characteristics'!$A:$CQ,90,0)</f>
        <v>0</v>
      </c>
      <c r="AG81" s="245">
        <f>VLOOKUP($A81,'Country characteristics'!$A:$CQ,94,0)</f>
        <v>0</v>
      </c>
      <c r="AH81" s="245">
        <f>VLOOKUP($A81,'Country characteristics'!$A:$CQ,95,0)</f>
        <v>0</v>
      </c>
      <c r="AI81" s="245">
        <f>VLOOKUP($A81,'Country characteristics'!$A:$CR,96,0)</f>
        <v>0</v>
      </c>
    </row>
    <row r="82" spans="1:35" ht="12.75" customHeight="1">
      <c r="A82" s="37" t="s">
        <v>236</v>
      </c>
      <c r="B82" s="182" t="s">
        <v>237</v>
      </c>
      <c r="C82" s="182" t="s">
        <v>238</v>
      </c>
      <c r="D82" s="181">
        <f>IFERROR(VLOOKUP($A82,'SS2020'!$A:$W,3+D$2,0)-VLOOKUP($A82,'Country characteristics'!$A:$BL,40+D$2,0)*100,"")</f>
        <v>0</v>
      </c>
      <c r="E82" s="181">
        <f>IFERROR(VLOOKUP($A82,'SS2020'!$A:$W,3+E$2,0)-VLOOKUP($A82,'Country characteristics'!$A:$BL,40+E$2,0)*100,"")</f>
        <v>0</v>
      </c>
      <c r="F82" s="181">
        <f>IFERROR(VLOOKUP($A82,'SS2020'!$A:$W,3+F$2,0)-VLOOKUP($A82,'Country characteristics'!$A:$BL,40+F$2,0)*100,"")</f>
        <v>0</v>
      </c>
      <c r="G82" s="181">
        <f>IFERROR(VLOOKUP($A82,'SS2020'!$A:$W,3+G$2,0)-VLOOKUP($A82,'Country characteristics'!$A:$BL,40+G$2,0)*100,"")</f>
        <v>0</v>
      </c>
      <c r="H82" s="181">
        <f>IFERROR(VLOOKUP($A82,'SS2020'!$A:$W,3+H$2,0)-VLOOKUP($A82,'Country characteristics'!$A:$BL,40+H$2,0)*100,"")</f>
        <v>0</v>
      </c>
      <c r="I82" s="181">
        <f>IFERROR(VLOOKUP($A82,'SS2020'!$A:$W,3+I$2,0)-VLOOKUP($A82,'Country characteristics'!$A:$BL,40+I$2,0)*100,"")</f>
        <v>0</v>
      </c>
      <c r="J82" s="181">
        <f>IFERROR(VLOOKUP($A82,'SS2020'!$A:$W,3+J$2,0)-VLOOKUP($A82,'Country characteristics'!$A:$BL,40+J$2,0)*100,"")</f>
        <v>0</v>
      </c>
      <c r="K82" s="181">
        <f>IFERROR(VLOOKUP($A82,'SS2020'!$A:$W,3+K$2,0)-VLOOKUP($A82,'Country characteristics'!$A:$BL,40+K$2,0)*100,"")</f>
        <v>0</v>
      </c>
      <c r="L82" s="181">
        <f>IFERROR(VLOOKUP($A82,'SS2020'!$A:$W,3+L$2,0)-VLOOKUP($A82,'Country characteristics'!$A:$BL,40+L$2,0)*100,"")</f>
        <v>-25</v>
      </c>
      <c r="M82" s="181">
        <f>IFERROR(VLOOKUP($A82,'SS2020'!$A:$W,3+M$2,0)-VLOOKUP($A82,'Country characteristics'!$A:$BL,40+M$2,0)*100,"")</f>
        <v>0</v>
      </c>
      <c r="N82" s="181">
        <f>IFERROR(VLOOKUP($A82,'SS2020'!$A:$W,3+N$2,0)-VLOOKUP($A82,'Country characteristics'!$A:$BL,40+N$2,0)*100,"")</f>
        <v>2.5</v>
      </c>
      <c r="O82" s="181">
        <f>IFERROR(VLOOKUP($A82,'SS2020'!$A:$W,3+O$2,0)-VLOOKUP($A82,'Country characteristics'!$A:$BL,40+O$2,0)*100,"")</f>
        <v>0</v>
      </c>
      <c r="P82" s="181">
        <f>IFERROR(VLOOKUP($A82,'SS2020'!$A:$W,3+P$2,0)-VLOOKUP($A82,'Country characteristics'!$A:$BL,40+P$2,0)*100,"")</f>
        <v>0</v>
      </c>
      <c r="Q82" s="181">
        <f>IFERROR(VLOOKUP($A82,'SS2020'!$A:$W,3+Q$2,0)-VLOOKUP($A82,'Country characteristics'!$A:$BL,40+Q$2,0)*100,"")</f>
        <v>0</v>
      </c>
      <c r="R82" s="181">
        <f>IFERROR(VLOOKUP($A82,'SS2020'!$A:$W,3+R$2,0)-VLOOKUP($A82,'Country characteristics'!$A:$BL,40+R$2,0)*100,"")</f>
        <v>0</v>
      </c>
      <c r="S82" s="181">
        <f>IFERROR(VLOOKUP($A82,'SS2020'!$A:$W,3+S$2,0)-VLOOKUP($A82,'Country characteristics'!$A:$BL,40+S$2,0)*100,"")</f>
        <v>0</v>
      </c>
      <c r="T82" s="181">
        <f>IFERROR(VLOOKUP($A82,'SS2020'!$A:$W,3+T$2,0)-VLOOKUP($A82,'Country characteristics'!$A:$BL,40+T$2,0)*100,"")</f>
        <v>-1</v>
      </c>
      <c r="U82" s="181">
        <f>IFERROR(VLOOKUP($A82,'SS2020'!$A:$W,3+U$2,0)-VLOOKUP($A82,'Country characteristics'!$A:$BL,40+U$2,0)*100,"")</f>
        <v>0</v>
      </c>
      <c r="V82" s="181">
        <f>IFERROR(VLOOKUP($A82,'SS2020'!$A:$W,3+V$2,0)-VLOOKUP($A82,'Country characteristics'!$A:$BL,40+V$2,0)*100,"")</f>
        <v>0</v>
      </c>
      <c r="W82" s="181">
        <f>IFERROR(VLOOKUP($A82,'SS2020'!$A:$W,3+W$2,0)-VLOOKUP($A82,'Country characteristics'!$A:$BL,40+W$2,0)*100,"")</f>
        <v>10.5</v>
      </c>
      <c r="X82" s="172">
        <f>VLOOKUP(A82,'SS2020'!A:X,24,0)-VLOOKUP(A82,'Country characteristics'!A:AN,40,0)</f>
        <v>-0.6499992370605483</v>
      </c>
      <c r="Y82" s="245" t="str">
        <f>VLOOKUP($A82,'Country characteristics'!$A:$CQ,28,0)</f>
        <v>Europe &amp; Central Asia</v>
      </c>
      <c r="Z82" s="245" t="str">
        <f>VLOOKUP($A82,'Country characteristics'!$A:$CQ,87,0)</f>
        <v>Europe</v>
      </c>
      <c r="AA82" s="245">
        <f>VLOOKUP($A82,'Country characteristics'!$A:$CQ,92,0)</f>
        <v>1</v>
      </c>
      <c r="AB82" s="245">
        <f>VLOOKUP($A82,'Country characteristics'!$A:$CQ,91,0)</f>
        <v>1</v>
      </c>
      <c r="AC82" s="245">
        <f>VLOOKUP($A82,'Country characteristics'!$A:$CQ,88,0)</f>
        <v>0</v>
      </c>
      <c r="AD82" s="245">
        <f>VLOOKUP($A82,'Country characteristics'!$A:$CQ,93,0)</f>
        <v>0</v>
      </c>
      <c r="AE82" s="245">
        <f>VLOOKUP($A82,'Country characteristics'!$A:$CQ,89,0)</f>
        <v>0</v>
      </c>
      <c r="AF82" s="245">
        <f>VLOOKUP($A82,'Country characteristics'!$A:$CQ,90,0)</f>
        <v>0</v>
      </c>
      <c r="AG82" s="245">
        <f>VLOOKUP($A82,'Country characteristics'!$A:$CQ,94,0)</f>
        <v>0</v>
      </c>
      <c r="AH82" s="245">
        <f>VLOOKUP($A82,'Country characteristics'!$A:$CQ,95,0)</f>
        <v>0</v>
      </c>
      <c r="AI82" s="245">
        <f>VLOOKUP($A82,'Country characteristics'!$A:$CR,96,0)</f>
        <v>0</v>
      </c>
    </row>
    <row r="83" spans="1:35" ht="12.75" customHeight="1">
      <c r="A83" s="37" t="s">
        <v>239</v>
      </c>
      <c r="B83" s="182" t="s">
        <v>240</v>
      </c>
      <c r="C83" s="182" t="s">
        <v>241</v>
      </c>
      <c r="D83" s="181">
        <f>IFERROR(VLOOKUP($A83,'SS2020'!$A:$W,3+D$2,0)-VLOOKUP($A83,'Country characteristics'!$A:$BL,40+D$2,0)*100,"")</f>
        <v>0</v>
      </c>
      <c r="E83" s="181">
        <f>IFERROR(VLOOKUP($A83,'SS2020'!$A:$W,3+E$2,0)-VLOOKUP($A83,'Country characteristics'!$A:$BL,40+E$2,0)*100,"")</f>
        <v>-50</v>
      </c>
      <c r="F83" s="181">
        <f>IFERROR(VLOOKUP($A83,'SS2020'!$A:$W,3+F$2,0)-VLOOKUP($A83,'Country characteristics'!$A:$BL,40+F$2,0)*100,"")</f>
        <v>0</v>
      </c>
      <c r="G83" s="181">
        <f>IFERROR(VLOOKUP($A83,'SS2020'!$A:$W,3+G$2,0)-VLOOKUP($A83,'Country characteristics'!$A:$BL,40+G$2,0)*100,"")</f>
        <v>0</v>
      </c>
      <c r="H83" s="181">
        <f>IFERROR(VLOOKUP($A83,'SS2020'!$A:$W,3+H$2,0)-VLOOKUP($A83,'Country characteristics'!$A:$BL,40+H$2,0)*100,"")</f>
        <v>0</v>
      </c>
      <c r="I83" s="181">
        <f>IFERROR(VLOOKUP($A83,'SS2020'!$A:$W,3+I$2,0)-VLOOKUP($A83,'Country characteristics'!$A:$BL,40+I$2,0)*100,"")</f>
        <v>0</v>
      </c>
      <c r="J83" s="181">
        <f>IFERROR(VLOOKUP($A83,'SS2020'!$A:$W,3+J$2,0)-VLOOKUP($A83,'Country characteristics'!$A:$BL,40+J$2,0)*100,"")</f>
        <v>0</v>
      </c>
      <c r="K83" s="181">
        <f>IFERROR(VLOOKUP($A83,'SS2020'!$A:$W,3+K$2,0)-VLOOKUP($A83,'Country characteristics'!$A:$BL,40+K$2,0)*100,"")</f>
        <v>0</v>
      </c>
      <c r="L83" s="181">
        <f>IFERROR(VLOOKUP($A83,'SS2020'!$A:$W,3+L$2,0)-VLOOKUP($A83,'Country characteristics'!$A:$BL,40+L$2,0)*100,"")</f>
        <v>-12.5</v>
      </c>
      <c r="M83" s="181">
        <f>IFERROR(VLOOKUP($A83,'SS2020'!$A:$W,3+M$2,0)-VLOOKUP($A83,'Country characteristics'!$A:$BL,40+M$2,0)*100,"")</f>
        <v>0</v>
      </c>
      <c r="N83" s="181">
        <f>IFERROR(VLOOKUP($A83,'SS2020'!$A:$W,3+N$2,0)-VLOOKUP($A83,'Country characteristics'!$A:$BL,40+N$2,0)*100,"")</f>
        <v>0</v>
      </c>
      <c r="O83" s="181">
        <f>IFERROR(VLOOKUP($A83,'SS2020'!$A:$W,3+O$2,0)-VLOOKUP($A83,'Country characteristics'!$A:$BL,40+O$2,0)*100,"")</f>
        <v>0</v>
      </c>
      <c r="P83" s="181">
        <f>IFERROR(VLOOKUP($A83,'SS2020'!$A:$W,3+P$2,0)-VLOOKUP($A83,'Country characteristics'!$A:$BL,40+P$2,0)*100,"")</f>
        <v>0</v>
      </c>
      <c r="Q83" s="181">
        <f>IFERROR(VLOOKUP($A83,'SS2020'!$A:$W,3+Q$2,0)-VLOOKUP($A83,'Country characteristics'!$A:$BL,40+Q$2,0)*100,"")</f>
        <v>0</v>
      </c>
      <c r="R83" s="181">
        <f>IFERROR(VLOOKUP($A83,'SS2020'!$A:$W,3+R$2,0)-VLOOKUP($A83,'Country characteristics'!$A:$BL,40+R$2,0)*100,"")</f>
        <v>-25</v>
      </c>
      <c r="S83" s="181">
        <f>IFERROR(VLOOKUP($A83,'SS2020'!$A:$W,3+S$2,0)-VLOOKUP($A83,'Country characteristics'!$A:$BL,40+S$2,0)*100,"")</f>
        <v>0</v>
      </c>
      <c r="T83" s="181">
        <f>IFERROR(VLOOKUP($A83,'SS2020'!$A:$W,3+T$2,0)-VLOOKUP($A83,'Country characteristics'!$A:$BL,40+T$2,0)*100,"")</f>
        <v>0</v>
      </c>
      <c r="U83" s="181">
        <f>IFERROR(VLOOKUP($A83,'SS2020'!$A:$W,3+U$2,0)-VLOOKUP($A83,'Country characteristics'!$A:$BL,40+U$2,0)*100,"")</f>
        <v>0</v>
      </c>
      <c r="V83" s="181">
        <f>IFERROR(VLOOKUP($A83,'SS2020'!$A:$W,3+V$2,0)-VLOOKUP($A83,'Country characteristics'!$A:$BL,40+V$2,0)*100,"")</f>
        <v>6.2600000000000016</v>
      </c>
      <c r="W83" s="181">
        <f>IFERROR(VLOOKUP($A83,'SS2020'!$A:$W,3+W$2,0)-VLOOKUP($A83,'Country characteristics'!$A:$BL,40+W$2,0)*100,"")</f>
        <v>0</v>
      </c>
      <c r="X83" s="172">
        <f>VLOOKUP(A83,'SS2020'!A:X,24,0)-VLOOKUP(A83,'Country characteristics'!A:AN,40,0)</f>
        <v>-4.0619969482421823</v>
      </c>
      <c r="Y83" s="245" t="str">
        <f>VLOOKUP($A83,'Country characteristics'!$A:$CQ,28,0)</f>
        <v>Latin America &amp; Caribbean</v>
      </c>
      <c r="Z83" s="245" t="str">
        <f>VLOOKUP($A83,'Country characteristics'!$A:$CQ,87,0)</f>
        <v>Latin America and the Caribbean</v>
      </c>
      <c r="AA83" s="245">
        <f>VLOOKUP($A83,'Country characteristics'!$A:$CQ,92,0)</f>
        <v>0</v>
      </c>
      <c r="AB83" s="245">
        <f>VLOOKUP($A83,'Country characteristics'!$A:$CQ,91,0)</f>
        <v>0</v>
      </c>
      <c r="AC83" s="245">
        <f>VLOOKUP($A83,'Country characteristics'!$A:$CQ,88,0)</f>
        <v>0</v>
      </c>
      <c r="AD83" s="245">
        <f>VLOOKUP($A83,'Country characteristics'!$A:$CQ,93,0)</f>
        <v>0</v>
      </c>
      <c r="AE83" s="245">
        <f>VLOOKUP($A83,'Country characteristics'!$A:$CQ,89,0)</f>
        <v>0</v>
      </c>
      <c r="AF83" s="245">
        <f>VLOOKUP($A83,'Country characteristics'!$A:$CQ,90,0)</f>
        <v>0</v>
      </c>
      <c r="AG83" s="245">
        <f>VLOOKUP($A83,'Country characteristics'!$A:$CQ,94,0)</f>
        <v>0</v>
      </c>
      <c r="AH83" s="245">
        <f>VLOOKUP($A83,'Country characteristics'!$A:$CQ,95,0)</f>
        <v>0</v>
      </c>
      <c r="AI83" s="245">
        <f>VLOOKUP($A83,'Country characteristics'!$A:$CR,96,0)</f>
        <v>0</v>
      </c>
    </row>
    <row r="84" spans="1:35" ht="12.75" customHeight="1">
      <c r="A84" s="37" t="s">
        <v>176</v>
      </c>
      <c r="B84" s="182" t="s">
        <v>177</v>
      </c>
      <c r="C84" s="182" t="s">
        <v>178</v>
      </c>
      <c r="D84" s="181">
        <f>IFERROR(VLOOKUP($A84,'SS2020'!$A:$W,3+D$2,0)-VLOOKUP($A84,'Country characteristics'!$A:$BL,40+D$2,0)*100,"")</f>
        <v>0</v>
      </c>
      <c r="E84" s="181">
        <f>IFERROR(VLOOKUP($A84,'SS2020'!$A:$W,3+E$2,0)-VLOOKUP($A84,'Country characteristics'!$A:$BL,40+E$2,0)*100,"")</f>
        <v>0</v>
      </c>
      <c r="F84" s="181">
        <f>IFERROR(VLOOKUP($A84,'SS2020'!$A:$W,3+F$2,0)-VLOOKUP($A84,'Country characteristics'!$A:$BL,40+F$2,0)*100,"")</f>
        <v>-25</v>
      </c>
      <c r="G84" s="181">
        <f>IFERROR(VLOOKUP($A84,'SS2020'!$A:$W,3+G$2,0)-VLOOKUP($A84,'Country characteristics'!$A:$BL,40+G$2,0)*100,"")</f>
        <v>0</v>
      </c>
      <c r="H84" s="181">
        <f>IFERROR(VLOOKUP($A84,'SS2020'!$A:$W,3+H$2,0)-VLOOKUP($A84,'Country characteristics'!$A:$BL,40+H$2,0)*100,"")</f>
        <v>0</v>
      </c>
      <c r="I84" s="181">
        <f>IFERROR(VLOOKUP($A84,'SS2020'!$A:$W,3+I$2,0)-VLOOKUP($A84,'Country characteristics'!$A:$BL,40+I$2,0)*100,"")</f>
        <v>0</v>
      </c>
      <c r="J84" s="181">
        <f>IFERROR(VLOOKUP($A84,'SS2020'!$A:$W,3+J$2,0)-VLOOKUP($A84,'Country characteristics'!$A:$BL,40+J$2,0)*100,"")</f>
        <v>0</v>
      </c>
      <c r="K84" s="181">
        <f>IFERROR(VLOOKUP($A84,'SS2020'!$A:$W,3+K$2,0)-VLOOKUP($A84,'Country characteristics'!$A:$BL,40+K$2,0)*100,"")</f>
        <v>0</v>
      </c>
      <c r="L84" s="181">
        <f>IFERROR(VLOOKUP($A84,'SS2020'!$A:$W,3+L$2,0)-VLOOKUP($A84,'Country characteristics'!$A:$BL,40+L$2,0)*100,"")</f>
        <v>0</v>
      </c>
      <c r="M84" s="181">
        <f>IFERROR(VLOOKUP($A84,'SS2020'!$A:$W,3+M$2,0)-VLOOKUP($A84,'Country characteristics'!$A:$BL,40+M$2,0)*100,"")</f>
        <v>0</v>
      </c>
      <c r="N84" s="181">
        <f>IFERROR(VLOOKUP($A84,'SS2020'!$A:$W,3+N$2,0)-VLOOKUP($A84,'Country characteristics'!$A:$BL,40+N$2,0)*100,"")</f>
        <v>0</v>
      </c>
      <c r="O84" s="181">
        <f>IFERROR(VLOOKUP($A84,'SS2020'!$A:$W,3+O$2,0)-VLOOKUP($A84,'Country characteristics'!$A:$BL,40+O$2,0)*100,"")</f>
        <v>0</v>
      </c>
      <c r="P84" s="181">
        <f>IFERROR(VLOOKUP($A84,'SS2020'!$A:$W,3+P$2,0)-VLOOKUP($A84,'Country characteristics'!$A:$BL,40+P$2,0)*100,"")</f>
        <v>0</v>
      </c>
      <c r="Q84" s="181">
        <f>IFERROR(VLOOKUP($A84,'SS2020'!$A:$W,3+Q$2,0)-VLOOKUP($A84,'Country characteristics'!$A:$BL,40+Q$2,0)*100,"")</f>
        <v>0</v>
      </c>
      <c r="R84" s="181">
        <f>IFERROR(VLOOKUP($A84,'SS2020'!$A:$W,3+R$2,0)-VLOOKUP($A84,'Country characteristics'!$A:$BL,40+R$2,0)*100,"")</f>
        <v>-25</v>
      </c>
      <c r="S84" s="181">
        <f>IFERROR(VLOOKUP($A84,'SS2020'!$A:$W,3+S$2,0)-VLOOKUP($A84,'Country characteristics'!$A:$BL,40+S$2,0)*100,"")</f>
        <v>0</v>
      </c>
      <c r="T84" s="181">
        <f>IFERROR(VLOOKUP($A84,'SS2020'!$A:$W,3+T$2,0)-VLOOKUP($A84,'Country characteristics'!$A:$BL,40+T$2,0)*100,"")</f>
        <v>0</v>
      </c>
      <c r="U84" s="181">
        <f>IFERROR(VLOOKUP($A84,'SS2020'!$A:$W,3+U$2,0)-VLOOKUP($A84,'Country characteristics'!$A:$BL,40+U$2,0)*100,"")</f>
        <v>-8</v>
      </c>
      <c r="V84" s="181">
        <f>IFERROR(VLOOKUP($A84,'SS2020'!$A:$W,3+V$2,0)-VLOOKUP($A84,'Country characteristics'!$A:$BL,40+V$2,0)*100,"")</f>
        <v>0</v>
      </c>
      <c r="W84" s="181">
        <f>IFERROR(VLOOKUP($A84,'SS2020'!$A:$W,3+W$2,0)-VLOOKUP($A84,'Country characteristics'!$A:$BL,40+W$2,0)*100,"")</f>
        <v>0</v>
      </c>
      <c r="X84" s="172">
        <f>VLOOKUP(A84,'SS2020'!A:X,24,0)-VLOOKUP(A84,'Country characteristics'!A:AN,40,0)</f>
        <v>-2.9000015258789063</v>
      </c>
      <c r="Y84" s="245" t="str">
        <f>VLOOKUP($A84,'Country characteristics'!$A:$CQ,28,0)</f>
        <v>Europe &amp; Central Asia</v>
      </c>
      <c r="Z84" s="245" t="str">
        <f>VLOOKUP($A84,'Country characteristics'!$A:$CQ,87,0)</f>
        <v>Europe</v>
      </c>
      <c r="AA84" s="245">
        <f>VLOOKUP($A84,'Country characteristics'!$A:$CQ,92,0)</f>
        <v>0</v>
      </c>
      <c r="AB84" s="245">
        <f>VLOOKUP($A84,'Country characteristics'!$A:$CQ,91,0)</f>
        <v>1</v>
      </c>
      <c r="AC84" s="245">
        <f>VLOOKUP($A84,'Country characteristics'!$A:$CQ,88,0)</f>
        <v>0</v>
      </c>
      <c r="AD84" s="245">
        <f>VLOOKUP($A84,'Country characteristics'!$A:$CQ,93,0)</f>
        <v>0</v>
      </c>
      <c r="AE84" s="245">
        <f>VLOOKUP($A84,'Country characteristics'!$A:$CQ,89,0)</f>
        <v>0</v>
      </c>
      <c r="AF84" s="245">
        <f>VLOOKUP($A84,'Country characteristics'!$A:$CQ,90,0)</f>
        <v>0</v>
      </c>
      <c r="AG84" s="245">
        <f>VLOOKUP($A84,'Country characteristics'!$A:$CQ,94,0)</f>
        <v>0</v>
      </c>
      <c r="AH84" s="245">
        <f>VLOOKUP($A84,'Country characteristics'!$A:$CQ,95,0)</f>
        <v>0</v>
      </c>
      <c r="AI84" s="245">
        <f>VLOOKUP($A84,'Country characteristics'!$A:$CR,96,0)</f>
        <v>0</v>
      </c>
    </row>
    <row r="85" spans="1:35" ht="12.75" customHeight="1">
      <c r="A85" s="37" t="s">
        <v>140</v>
      </c>
      <c r="B85" s="182" t="s">
        <v>141</v>
      </c>
      <c r="C85" s="182" t="s">
        <v>142</v>
      </c>
      <c r="D85" s="181">
        <f>IFERROR(VLOOKUP($A85,'SS2020'!$A:$W,3+D$2,0)-VLOOKUP($A85,'Country characteristics'!$A:$BL,40+D$2,0)*100,"")</f>
        <v>-6</v>
      </c>
      <c r="E85" s="181">
        <f>IFERROR(VLOOKUP($A85,'SS2020'!$A:$W,3+E$2,0)-VLOOKUP($A85,'Country characteristics'!$A:$BL,40+E$2,0)*100,"")</f>
        <v>0</v>
      </c>
      <c r="F85" s="181">
        <f>IFERROR(VLOOKUP($A85,'SS2020'!$A:$W,3+F$2,0)-VLOOKUP($A85,'Country characteristics'!$A:$BL,40+F$2,0)*100,"")</f>
        <v>0</v>
      </c>
      <c r="G85" s="181">
        <f>IFERROR(VLOOKUP($A85,'SS2020'!$A:$W,3+G$2,0)-VLOOKUP($A85,'Country characteristics'!$A:$BL,40+G$2,0)*100,"")</f>
        <v>0</v>
      </c>
      <c r="H85" s="181">
        <f>IFERROR(VLOOKUP($A85,'SS2020'!$A:$W,3+H$2,0)-VLOOKUP($A85,'Country characteristics'!$A:$BL,40+H$2,0)*100,"")</f>
        <v>0</v>
      </c>
      <c r="I85" s="181">
        <f>IFERROR(VLOOKUP($A85,'SS2020'!$A:$W,3+I$2,0)-VLOOKUP($A85,'Country characteristics'!$A:$BL,40+I$2,0)*100,"")</f>
        <v>0</v>
      </c>
      <c r="J85" s="181">
        <f>IFERROR(VLOOKUP($A85,'SS2020'!$A:$W,3+J$2,0)-VLOOKUP($A85,'Country characteristics'!$A:$BL,40+J$2,0)*100,"")</f>
        <v>0</v>
      </c>
      <c r="K85" s="181">
        <f>IFERROR(VLOOKUP($A85,'SS2020'!$A:$W,3+K$2,0)-VLOOKUP($A85,'Country characteristics'!$A:$BL,40+K$2,0)*100,"")</f>
        <v>0</v>
      </c>
      <c r="L85" s="181">
        <f>IFERROR(VLOOKUP($A85,'SS2020'!$A:$W,3+L$2,0)-VLOOKUP($A85,'Country characteristics'!$A:$BL,40+L$2,0)*100,"")</f>
        <v>-50</v>
      </c>
      <c r="M85" s="181">
        <f>IFERROR(VLOOKUP($A85,'SS2020'!$A:$W,3+M$2,0)-VLOOKUP($A85,'Country characteristics'!$A:$BL,40+M$2,0)*100,"")</f>
        <v>0</v>
      </c>
      <c r="N85" s="181">
        <f>IFERROR(VLOOKUP($A85,'SS2020'!$A:$W,3+N$2,0)-VLOOKUP($A85,'Country characteristics'!$A:$BL,40+N$2,0)*100,"")</f>
        <v>0</v>
      </c>
      <c r="O85" s="181">
        <f>IFERROR(VLOOKUP($A85,'SS2020'!$A:$W,3+O$2,0)-VLOOKUP($A85,'Country characteristics'!$A:$BL,40+O$2,0)*100,"")</f>
        <v>0</v>
      </c>
      <c r="P85" s="181">
        <f>IFERROR(VLOOKUP($A85,'SS2020'!$A:$W,3+P$2,0)-VLOOKUP($A85,'Country characteristics'!$A:$BL,40+P$2,0)*100,"")</f>
        <v>0</v>
      </c>
      <c r="Q85" s="181">
        <f>IFERROR(VLOOKUP($A85,'SS2020'!$A:$W,3+Q$2,0)-VLOOKUP($A85,'Country characteristics'!$A:$BL,40+Q$2,0)*100,"")</f>
        <v>0</v>
      </c>
      <c r="R85" s="181">
        <f>IFERROR(VLOOKUP($A85,'SS2020'!$A:$W,3+R$2,0)-VLOOKUP($A85,'Country characteristics'!$A:$BL,40+R$2,0)*100,"")</f>
        <v>0</v>
      </c>
      <c r="S85" s="181">
        <f>IFERROR(VLOOKUP($A85,'SS2020'!$A:$W,3+S$2,0)-VLOOKUP($A85,'Country characteristics'!$A:$BL,40+S$2,0)*100,"")</f>
        <v>-10</v>
      </c>
      <c r="T85" s="181">
        <f>IFERROR(VLOOKUP($A85,'SS2020'!$A:$W,3+T$2,0)-VLOOKUP($A85,'Country characteristics'!$A:$BL,40+T$2,0)*100,"")</f>
        <v>-11</v>
      </c>
      <c r="U85" s="181">
        <f>IFERROR(VLOOKUP($A85,'SS2020'!$A:$W,3+U$2,0)-VLOOKUP($A85,'Country characteristics'!$A:$BL,40+U$2,0)*100,"")</f>
        <v>-72</v>
      </c>
      <c r="V85" s="181">
        <f>IFERROR(VLOOKUP($A85,'SS2020'!$A:$W,3+V$2,0)-VLOOKUP($A85,'Country characteristics'!$A:$BL,40+V$2,0)*100,"")</f>
        <v>0</v>
      </c>
      <c r="W85" s="181">
        <f>IFERROR(VLOOKUP($A85,'SS2020'!$A:$W,3+W$2,0)-VLOOKUP($A85,'Country characteristics'!$A:$BL,40+W$2,0)*100,"")</f>
        <v>10.5</v>
      </c>
      <c r="X85" s="172">
        <f>VLOOKUP(A85,'SS2020'!A:X,24,0)-VLOOKUP(A85,'Country characteristics'!A:AN,40,0)</f>
        <v>-6.9249984741210966</v>
      </c>
      <c r="Y85" s="245" t="str">
        <f>VLOOKUP($A85,'Country characteristics'!$A:$CQ,28,0)</f>
        <v>Europe &amp; Central Asia</v>
      </c>
      <c r="Z85" s="245" t="str">
        <f>VLOOKUP($A85,'Country characteristics'!$A:$CQ,87,0)</f>
        <v>Europe</v>
      </c>
      <c r="AA85" s="245">
        <f>VLOOKUP($A85,'Country characteristics'!$A:$CQ,92,0)</f>
        <v>0</v>
      </c>
      <c r="AB85" s="245">
        <f>VLOOKUP($A85,'Country characteristics'!$A:$CQ,91,0)</f>
        <v>0</v>
      </c>
      <c r="AC85" s="245">
        <f>VLOOKUP($A85,'Country characteristics'!$A:$CQ,88,0)</f>
        <v>0</v>
      </c>
      <c r="AD85" s="245">
        <f>VLOOKUP($A85,'Country characteristics'!$A:$CQ,93,0)</f>
        <v>1</v>
      </c>
      <c r="AE85" s="245">
        <f>VLOOKUP($A85,'Country characteristics'!$A:$CQ,89,0)</f>
        <v>0</v>
      </c>
      <c r="AF85" s="245">
        <f>VLOOKUP($A85,'Country characteristics'!$A:$CQ,90,0)</f>
        <v>0</v>
      </c>
      <c r="AG85" s="245">
        <f>VLOOKUP($A85,'Country characteristics'!$A:$CQ,94,0)</f>
        <v>0</v>
      </c>
      <c r="AH85" s="245">
        <f>VLOOKUP($A85,'Country characteristics'!$A:$CQ,95,0)</f>
        <v>0</v>
      </c>
      <c r="AI85" s="245">
        <f>VLOOKUP($A85,'Country characteristics'!$A:$CR,96,0)</f>
        <v>0</v>
      </c>
    </row>
    <row r="86" spans="1:35" ht="12.75" customHeight="1">
      <c r="A86" s="37" t="s">
        <v>266</v>
      </c>
      <c r="B86" s="182" t="s">
        <v>267</v>
      </c>
      <c r="C86" s="182" t="s">
        <v>268</v>
      </c>
      <c r="D86" s="181">
        <f>IFERROR(VLOOKUP($A86,'SS2020'!$A:$W,3+D$2,0)-VLOOKUP($A86,'Country characteristics'!$A:$BL,40+D$2,0)*100,"")</f>
        <v>-16</v>
      </c>
      <c r="E86" s="181">
        <f>IFERROR(VLOOKUP($A86,'SS2020'!$A:$W,3+E$2,0)-VLOOKUP($A86,'Country characteristics'!$A:$BL,40+E$2,0)*100,"")</f>
        <v>0</v>
      </c>
      <c r="F86" s="181">
        <f>IFERROR(VLOOKUP($A86,'SS2020'!$A:$W,3+F$2,0)-VLOOKUP($A86,'Country characteristics'!$A:$BL,40+F$2,0)*100,"")</f>
        <v>0</v>
      </c>
      <c r="G86" s="181">
        <f>IFERROR(VLOOKUP($A86,'SS2020'!$A:$W,3+G$2,0)-VLOOKUP($A86,'Country characteristics'!$A:$BL,40+G$2,0)*100,"")</f>
        <v>0</v>
      </c>
      <c r="H86" s="181">
        <f>IFERROR(VLOOKUP($A86,'SS2020'!$A:$W,3+H$2,0)-VLOOKUP($A86,'Country characteristics'!$A:$BL,40+H$2,0)*100,"")</f>
        <v>0</v>
      </c>
      <c r="I86" s="181">
        <f>IFERROR(VLOOKUP($A86,'SS2020'!$A:$W,3+I$2,0)-VLOOKUP($A86,'Country characteristics'!$A:$BL,40+I$2,0)*100,"")</f>
        <v>0</v>
      </c>
      <c r="J86" s="181">
        <f>IFERROR(VLOOKUP($A86,'SS2020'!$A:$W,3+J$2,0)-VLOOKUP($A86,'Country characteristics'!$A:$BL,40+J$2,0)*100,"")</f>
        <v>0</v>
      </c>
      <c r="K86" s="181">
        <f>IFERROR(VLOOKUP($A86,'SS2020'!$A:$W,3+K$2,0)-VLOOKUP($A86,'Country characteristics'!$A:$BL,40+K$2,0)*100,"")</f>
        <v>0</v>
      </c>
      <c r="L86" s="181">
        <f>IFERROR(VLOOKUP($A86,'SS2020'!$A:$W,3+L$2,0)-VLOOKUP($A86,'Country characteristics'!$A:$BL,40+L$2,0)*100,"")</f>
        <v>0</v>
      </c>
      <c r="M86" s="181">
        <f>IFERROR(VLOOKUP($A86,'SS2020'!$A:$W,3+M$2,0)-VLOOKUP($A86,'Country characteristics'!$A:$BL,40+M$2,0)*100,"")</f>
        <v>0</v>
      </c>
      <c r="N86" s="181">
        <f>IFERROR(VLOOKUP($A86,'SS2020'!$A:$W,3+N$2,0)-VLOOKUP($A86,'Country characteristics'!$A:$BL,40+N$2,0)*100,"")</f>
        <v>0</v>
      </c>
      <c r="O86" s="181">
        <f>IFERROR(VLOOKUP($A86,'SS2020'!$A:$W,3+O$2,0)-VLOOKUP($A86,'Country characteristics'!$A:$BL,40+O$2,0)*100,"")</f>
        <v>0</v>
      </c>
      <c r="P86" s="181">
        <f>IFERROR(VLOOKUP($A86,'SS2020'!$A:$W,3+P$2,0)-VLOOKUP($A86,'Country characteristics'!$A:$BL,40+P$2,0)*100,"")</f>
        <v>20</v>
      </c>
      <c r="Q86" s="181">
        <f>IFERROR(VLOOKUP($A86,'SS2020'!$A:$W,3+Q$2,0)-VLOOKUP($A86,'Country characteristics'!$A:$BL,40+Q$2,0)*100,"")</f>
        <v>0</v>
      </c>
      <c r="R86" s="181">
        <f>IFERROR(VLOOKUP($A86,'SS2020'!$A:$W,3+R$2,0)-VLOOKUP($A86,'Country characteristics'!$A:$BL,40+R$2,0)*100,"")</f>
        <v>-25</v>
      </c>
      <c r="S86" s="181">
        <f>IFERROR(VLOOKUP($A86,'SS2020'!$A:$W,3+S$2,0)-VLOOKUP($A86,'Country characteristics'!$A:$BL,40+S$2,0)*100,"")</f>
        <v>0</v>
      </c>
      <c r="T86" s="181">
        <f>IFERROR(VLOOKUP($A86,'SS2020'!$A:$W,3+T$2,0)-VLOOKUP($A86,'Country characteristics'!$A:$BL,40+T$2,0)*100,"")</f>
        <v>-2.0000000000000071</v>
      </c>
      <c r="U86" s="181">
        <f>IFERROR(VLOOKUP($A86,'SS2020'!$A:$W,3+U$2,0)-VLOOKUP($A86,'Country characteristics'!$A:$BL,40+U$2,0)*100,"")</f>
        <v>-24.000000000000004</v>
      </c>
      <c r="V86" s="181">
        <f>IFERROR(VLOOKUP($A86,'SS2020'!$A:$W,3+V$2,0)-VLOOKUP($A86,'Country characteristics'!$A:$BL,40+V$2,0)*100,"")</f>
        <v>0</v>
      </c>
      <c r="W86" s="181">
        <f>IFERROR(VLOOKUP($A86,'SS2020'!$A:$W,3+W$2,0)-VLOOKUP($A86,'Country characteristics'!$A:$BL,40+W$2,0)*100,"")</f>
        <v>-12.5</v>
      </c>
      <c r="X86" s="172">
        <f>VLOOKUP(A86,'SS2020'!A:X,24,0)-VLOOKUP(A86,'Country characteristics'!A:AN,40,0)</f>
        <v>-2.9749984741210938</v>
      </c>
      <c r="Y86" s="245" t="str">
        <f>VLOOKUP($A86,'Country characteristics'!$A:$CQ,28,0)</f>
        <v>East Asia &amp; Pacific</v>
      </c>
      <c r="Z86" s="245" t="str">
        <f>VLOOKUP($A86,'Country characteristics'!$A:$CQ,87,0)</f>
        <v>Oceania</v>
      </c>
      <c r="AA86" s="245">
        <f>VLOOKUP($A86,'Country characteristics'!$A:$CQ,92,0)</f>
        <v>0</v>
      </c>
      <c r="AB86" s="245">
        <f>VLOOKUP($A86,'Country characteristics'!$A:$CQ,91,0)</f>
        <v>0</v>
      </c>
      <c r="AC86" s="245">
        <f>VLOOKUP($A86,'Country characteristics'!$A:$CQ,88,0)</f>
        <v>0</v>
      </c>
      <c r="AD86" s="245">
        <f>VLOOKUP($A86,'Country characteristics'!$A:$CQ,93,0)</f>
        <v>0</v>
      </c>
      <c r="AE86" s="245">
        <f>VLOOKUP($A86,'Country characteristics'!$A:$CQ,89,0)</f>
        <v>0</v>
      </c>
      <c r="AF86" s="245">
        <f>VLOOKUP($A86,'Country characteristics'!$A:$CQ,90,0)</f>
        <v>0</v>
      </c>
      <c r="AG86" s="245">
        <f>VLOOKUP($A86,'Country characteristics'!$A:$CQ,94,0)</f>
        <v>0</v>
      </c>
      <c r="AH86" s="245">
        <f>VLOOKUP($A86,'Country characteristics'!$A:$CQ,95,0)</f>
        <v>0</v>
      </c>
      <c r="AI86" s="245">
        <f>VLOOKUP($A86,'Country characteristics'!$A:$CR,96,0)</f>
        <v>0</v>
      </c>
    </row>
    <row r="87" spans="1:35" ht="12.75" customHeight="1">
      <c r="A87" s="37" t="s">
        <v>395</v>
      </c>
      <c r="B87" s="182" t="s">
        <v>396</v>
      </c>
      <c r="C87" s="182" t="s">
        <v>397</v>
      </c>
      <c r="D87" s="181">
        <f>IFERROR(VLOOKUP($A87,'SS2020'!$A:$W,3+D$2,0)-VLOOKUP($A87,'Country characteristics'!$A:$BL,40+D$2,0)*100,"")</f>
        <v>0</v>
      </c>
      <c r="E87" s="181">
        <f>IFERROR(VLOOKUP($A87,'SS2020'!$A:$W,3+E$2,0)-VLOOKUP($A87,'Country characteristics'!$A:$BL,40+E$2,0)*100,"")</f>
        <v>0</v>
      </c>
      <c r="F87" s="181">
        <f>IFERROR(VLOOKUP($A87,'SS2020'!$A:$W,3+F$2,0)-VLOOKUP($A87,'Country characteristics'!$A:$BL,40+F$2,0)*100,"")</f>
        <v>-25</v>
      </c>
      <c r="G87" s="181">
        <f>IFERROR(VLOOKUP($A87,'SS2020'!$A:$W,3+G$2,0)-VLOOKUP($A87,'Country characteristics'!$A:$BL,40+G$2,0)*100,"")</f>
        <v>0</v>
      </c>
      <c r="H87" s="181">
        <f>IFERROR(VLOOKUP($A87,'SS2020'!$A:$W,3+H$2,0)-VLOOKUP($A87,'Country characteristics'!$A:$BL,40+H$2,0)*100,"")</f>
        <v>0</v>
      </c>
      <c r="I87" s="181">
        <f>IFERROR(VLOOKUP($A87,'SS2020'!$A:$W,3+I$2,0)-VLOOKUP($A87,'Country characteristics'!$A:$BL,40+I$2,0)*100,"")</f>
        <v>0</v>
      </c>
      <c r="J87" s="181">
        <f>IFERROR(VLOOKUP($A87,'SS2020'!$A:$W,3+J$2,0)-VLOOKUP($A87,'Country characteristics'!$A:$BL,40+J$2,0)*100,"")</f>
        <v>0</v>
      </c>
      <c r="K87" s="181">
        <f>IFERROR(VLOOKUP($A87,'SS2020'!$A:$W,3+K$2,0)-VLOOKUP($A87,'Country characteristics'!$A:$BL,40+K$2,0)*100,"")</f>
        <v>0</v>
      </c>
      <c r="L87" s="181">
        <f>IFERROR(VLOOKUP($A87,'SS2020'!$A:$W,3+L$2,0)-VLOOKUP($A87,'Country characteristics'!$A:$BL,40+L$2,0)*100,"")</f>
        <v>0</v>
      </c>
      <c r="M87" s="181">
        <f>IFERROR(VLOOKUP($A87,'SS2020'!$A:$W,3+M$2,0)-VLOOKUP($A87,'Country characteristics'!$A:$BL,40+M$2,0)*100,"")</f>
        <v>0</v>
      </c>
      <c r="N87" s="181">
        <f>IFERROR(VLOOKUP($A87,'SS2020'!$A:$W,3+N$2,0)-VLOOKUP($A87,'Country characteristics'!$A:$BL,40+N$2,0)*100,"")</f>
        <v>0</v>
      </c>
      <c r="O87" s="181">
        <f>IFERROR(VLOOKUP($A87,'SS2020'!$A:$W,3+O$2,0)-VLOOKUP($A87,'Country characteristics'!$A:$BL,40+O$2,0)*100,"")</f>
        <v>0</v>
      </c>
      <c r="P87" s="181">
        <f>IFERROR(VLOOKUP($A87,'SS2020'!$A:$W,3+P$2,0)-VLOOKUP($A87,'Country characteristics'!$A:$BL,40+P$2,0)*100,"")</f>
        <v>-40</v>
      </c>
      <c r="Q87" s="181">
        <f>IFERROR(VLOOKUP($A87,'SS2020'!$A:$W,3+Q$2,0)-VLOOKUP($A87,'Country characteristics'!$A:$BL,40+Q$2,0)*100,"")</f>
        <v>0</v>
      </c>
      <c r="R87" s="181">
        <f>IFERROR(VLOOKUP($A87,'SS2020'!$A:$W,3+R$2,0)-VLOOKUP($A87,'Country characteristics'!$A:$BL,40+R$2,0)*100,"")</f>
        <v>0</v>
      </c>
      <c r="S87" s="181">
        <f>IFERROR(VLOOKUP($A87,'SS2020'!$A:$W,3+S$2,0)-VLOOKUP($A87,'Country characteristics'!$A:$BL,40+S$2,0)*100,"")</f>
        <v>0</v>
      </c>
      <c r="T87" s="181">
        <f>IFERROR(VLOOKUP($A87,'SS2020'!$A:$W,3+T$2,0)-VLOOKUP($A87,'Country characteristics'!$A:$BL,40+T$2,0)*100,"")</f>
        <v>0</v>
      </c>
      <c r="U87" s="181">
        <f>IFERROR(VLOOKUP($A87,'SS2020'!$A:$W,3+U$2,0)-VLOOKUP($A87,'Country characteristics'!$A:$BL,40+U$2,0)*100,"")</f>
        <v>-6</v>
      </c>
      <c r="V87" s="181">
        <f>IFERROR(VLOOKUP($A87,'SS2020'!$A:$W,3+V$2,0)-VLOOKUP($A87,'Country characteristics'!$A:$BL,40+V$2,0)*100,"")</f>
        <v>0</v>
      </c>
      <c r="W87" s="181">
        <f>IFERROR(VLOOKUP($A87,'SS2020'!$A:$W,3+W$2,0)-VLOOKUP($A87,'Country characteristics'!$A:$BL,40+W$2,0)*100,"")</f>
        <v>0</v>
      </c>
      <c r="X87" s="172">
        <f>VLOOKUP(A87,'SS2020'!A:X,24,0)-VLOOKUP(A87,'Country characteristics'!A:AN,40,0)</f>
        <v>-3.5499999999999972</v>
      </c>
      <c r="Y87" s="245" t="str">
        <f>VLOOKUP($A87,'Country characteristics'!$A:$CQ,28,0)</f>
        <v>Europe &amp; Central Asia</v>
      </c>
      <c r="Z87" s="245" t="str">
        <f>VLOOKUP($A87,'Country characteristics'!$A:$CQ,87,0)</f>
        <v>Europe</v>
      </c>
      <c r="AA87" s="245">
        <f>VLOOKUP($A87,'Country characteristics'!$A:$CQ,92,0)</f>
        <v>0</v>
      </c>
      <c r="AB87" s="245">
        <f>VLOOKUP($A87,'Country characteristics'!$A:$CQ,91,0)</f>
        <v>0</v>
      </c>
      <c r="AC87" s="245">
        <f>VLOOKUP($A87,'Country characteristics'!$A:$CQ,88,0)</f>
        <v>0</v>
      </c>
      <c r="AD87" s="245">
        <f>VLOOKUP($A87,'Country characteristics'!$A:$CQ,93,0)</f>
        <v>0</v>
      </c>
      <c r="AE87" s="245">
        <f>VLOOKUP($A87,'Country characteristics'!$A:$CQ,89,0)</f>
        <v>0</v>
      </c>
      <c r="AF87" s="245">
        <f>VLOOKUP($A87,'Country characteristics'!$A:$CQ,90,0)</f>
        <v>0</v>
      </c>
      <c r="AG87" s="245">
        <f>VLOOKUP($A87,'Country characteristics'!$A:$CQ,94,0)</f>
        <v>0</v>
      </c>
      <c r="AH87" s="245">
        <f>VLOOKUP($A87,'Country characteristics'!$A:$CQ,95,0)</f>
        <v>0</v>
      </c>
      <c r="AI87" s="245">
        <f>VLOOKUP($A87,'Country characteristics'!$A:$CR,96,0)</f>
        <v>0</v>
      </c>
    </row>
    <row r="88" spans="1:35" ht="12.75" customHeight="1">
      <c r="A88" s="37" t="s">
        <v>143</v>
      </c>
      <c r="B88" s="182" t="s">
        <v>144</v>
      </c>
      <c r="C88" s="182" t="s">
        <v>145</v>
      </c>
      <c r="D88" s="181">
        <f>IFERROR(VLOOKUP($A88,'SS2020'!$A:$W,3+D$2,0)-VLOOKUP($A88,'Country characteristics'!$A:$BL,40+D$2,0)*100,"")</f>
        <v>-23</v>
      </c>
      <c r="E88" s="181">
        <f>IFERROR(VLOOKUP($A88,'SS2020'!$A:$W,3+E$2,0)-VLOOKUP($A88,'Country characteristics'!$A:$BL,40+E$2,0)*100,"")</f>
        <v>0</v>
      </c>
      <c r="F88" s="181">
        <f>IFERROR(VLOOKUP($A88,'SS2020'!$A:$W,3+F$2,0)-VLOOKUP($A88,'Country characteristics'!$A:$BL,40+F$2,0)*100,"")</f>
        <v>0</v>
      </c>
      <c r="G88" s="181">
        <f>IFERROR(VLOOKUP($A88,'SS2020'!$A:$W,3+G$2,0)-VLOOKUP($A88,'Country characteristics'!$A:$BL,40+G$2,0)*100,"")</f>
        <v>0</v>
      </c>
      <c r="H88" s="181">
        <f>IFERROR(VLOOKUP($A88,'SS2020'!$A:$W,3+H$2,0)-VLOOKUP($A88,'Country characteristics'!$A:$BL,40+H$2,0)*100,"")</f>
        <v>0</v>
      </c>
      <c r="I88" s="181">
        <f>IFERROR(VLOOKUP($A88,'SS2020'!$A:$W,3+I$2,0)-VLOOKUP($A88,'Country characteristics'!$A:$BL,40+I$2,0)*100,"")</f>
        <v>0</v>
      </c>
      <c r="J88" s="181">
        <f>IFERROR(VLOOKUP($A88,'SS2020'!$A:$W,3+J$2,0)-VLOOKUP($A88,'Country characteristics'!$A:$BL,40+J$2,0)*100,"")</f>
        <v>0</v>
      </c>
      <c r="K88" s="181">
        <f>IFERROR(VLOOKUP($A88,'SS2020'!$A:$W,3+K$2,0)-VLOOKUP($A88,'Country characteristics'!$A:$BL,40+K$2,0)*100,"")</f>
        <v>0</v>
      </c>
      <c r="L88" s="181">
        <f>IFERROR(VLOOKUP($A88,'SS2020'!$A:$W,3+L$2,0)-VLOOKUP($A88,'Country characteristics'!$A:$BL,40+L$2,0)*100,"")</f>
        <v>50</v>
      </c>
      <c r="M88" s="181">
        <f>IFERROR(VLOOKUP($A88,'SS2020'!$A:$W,3+M$2,0)-VLOOKUP($A88,'Country characteristics'!$A:$BL,40+M$2,0)*100,"")</f>
        <v>0</v>
      </c>
      <c r="N88" s="181">
        <f>IFERROR(VLOOKUP($A88,'SS2020'!$A:$W,3+N$2,0)-VLOOKUP($A88,'Country characteristics'!$A:$BL,40+N$2,0)*100,"")</f>
        <v>0</v>
      </c>
      <c r="O88" s="181">
        <f>IFERROR(VLOOKUP($A88,'SS2020'!$A:$W,3+O$2,0)-VLOOKUP($A88,'Country characteristics'!$A:$BL,40+O$2,0)*100,"")</f>
        <v>25</v>
      </c>
      <c r="P88" s="181">
        <f>IFERROR(VLOOKUP($A88,'SS2020'!$A:$W,3+P$2,0)-VLOOKUP($A88,'Country characteristics'!$A:$BL,40+P$2,0)*100,"")</f>
        <v>0</v>
      </c>
      <c r="Q88" s="181">
        <f>IFERROR(VLOOKUP($A88,'SS2020'!$A:$W,3+Q$2,0)-VLOOKUP($A88,'Country characteristics'!$A:$BL,40+Q$2,0)*100,"")</f>
        <v>-25</v>
      </c>
      <c r="R88" s="181">
        <f>IFERROR(VLOOKUP($A88,'SS2020'!$A:$W,3+R$2,0)-VLOOKUP($A88,'Country characteristics'!$A:$BL,40+R$2,0)*100,"")</f>
        <v>0</v>
      </c>
      <c r="S88" s="181">
        <f>IFERROR(VLOOKUP($A88,'SS2020'!$A:$W,3+S$2,0)-VLOOKUP($A88,'Country characteristics'!$A:$BL,40+S$2,0)*100,"")</f>
        <v>0</v>
      </c>
      <c r="T88" s="181">
        <f>IFERROR(VLOOKUP($A88,'SS2020'!$A:$W,3+T$2,0)-VLOOKUP($A88,'Country characteristics'!$A:$BL,40+T$2,0)*100,"")</f>
        <v>-16</v>
      </c>
      <c r="U88" s="181">
        <f>IFERROR(VLOOKUP($A88,'SS2020'!$A:$W,3+U$2,0)-VLOOKUP($A88,'Country characteristics'!$A:$BL,40+U$2,0)*100,"")</f>
        <v>-72</v>
      </c>
      <c r="V88" s="181">
        <f>IFERROR(VLOOKUP($A88,'SS2020'!$A:$W,3+V$2,0)-VLOOKUP($A88,'Country characteristics'!$A:$BL,40+V$2,0)*100,"")</f>
        <v>0</v>
      </c>
      <c r="W88" s="181">
        <f>IFERROR(VLOOKUP($A88,'SS2020'!$A:$W,3+W$2,0)-VLOOKUP($A88,'Country characteristics'!$A:$BL,40+W$2,0)*100,"")</f>
        <v>-3</v>
      </c>
      <c r="X88" s="172">
        <f>VLOOKUP(A88,'SS2020'!A:X,24,0)-VLOOKUP(A88,'Country characteristics'!A:AN,40,0)</f>
        <v>-3.2000000000000028</v>
      </c>
      <c r="Y88" s="245" t="str">
        <f>VLOOKUP($A88,'Country characteristics'!$A:$CQ,28,0)</f>
        <v>Middle East &amp; North Africa</v>
      </c>
      <c r="Z88" s="245" t="str">
        <f>VLOOKUP($A88,'Country characteristics'!$A:$CQ,87,0)</f>
        <v>Asia</v>
      </c>
      <c r="AA88" s="245">
        <f>VLOOKUP($A88,'Country characteristics'!$A:$CQ,92,0)</f>
        <v>0</v>
      </c>
      <c r="AB88" s="245">
        <f>VLOOKUP($A88,'Country characteristics'!$A:$CQ,91,0)</f>
        <v>0</v>
      </c>
      <c r="AC88" s="245">
        <f>VLOOKUP($A88,'Country characteristics'!$A:$CQ,88,0)</f>
        <v>0</v>
      </c>
      <c r="AD88" s="245">
        <f>VLOOKUP($A88,'Country characteristics'!$A:$CQ,93,0)</f>
        <v>1</v>
      </c>
      <c r="AE88" s="245">
        <f>VLOOKUP($A88,'Country characteristics'!$A:$CQ,89,0)</f>
        <v>0</v>
      </c>
      <c r="AF88" s="245">
        <f>VLOOKUP($A88,'Country characteristics'!$A:$CQ,90,0)</f>
        <v>1</v>
      </c>
      <c r="AG88" s="245">
        <f>VLOOKUP($A88,'Country characteristics'!$A:$CQ,94,0)</f>
        <v>0</v>
      </c>
      <c r="AH88" s="245">
        <f>VLOOKUP($A88,'Country characteristics'!$A:$CQ,95,0)</f>
        <v>0</v>
      </c>
      <c r="AI88" s="245">
        <f>VLOOKUP($A88,'Country characteristics'!$A:$CR,96,0)</f>
        <v>0</v>
      </c>
    </row>
    <row r="89" spans="1:35" ht="12.75" customHeight="1">
      <c r="A89" s="37" t="s">
        <v>293</v>
      </c>
      <c r="B89" s="182" t="s">
        <v>294</v>
      </c>
      <c r="C89" s="182" t="s">
        <v>295</v>
      </c>
      <c r="D89" s="181">
        <f>IFERROR(VLOOKUP($A89,'SS2020'!$A:$W,3+D$2,0)-VLOOKUP($A89,'Country characteristics'!$A:$BL,40+D$2,0)*100,"")</f>
        <v>-26</v>
      </c>
      <c r="E89" s="181">
        <f>IFERROR(VLOOKUP($A89,'SS2020'!$A:$W,3+E$2,0)-VLOOKUP($A89,'Country characteristics'!$A:$BL,40+E$2,0)*100,"")</f>
        <v>0</v>
      </c>
      <c r="F89" s="181">
        <f>IFERROR(VLOOKUP($A89,'SS2020'!$A:$W,3+F$2,0)-VLOOKUP($A89,'Country characteristics'!$A:$BL,40+F$2,0)*100,"")</f>
        <v>0</v>
      </c>
      <c r="G89" s="181">
        <f>IFERROR(VLOOKUP($A89,'SS2020'!$A:$W,3+G$2,0)-VLOOKUP($A89,'Country characteristics'!$A:$BL,40+G$2,0)*100,"")</f>
        <v>0</v>
      </c>
      <c r="H89" s="181">
        <f>IFERROR(VLOOKUP($A89,'SS2020'!$A:$W,3+H$2,0)-VLOOKUP($A89,'Country characteristics'!$A:$BL,40+H$2,0)*100,"")</f>
        <v>0</v>
      </c>
      <c r="I89" s="181">
        <f>IFERROR(VLOOKUP($A89,'SS2020'!$A:$W,3+I$2,0)-VLOOKUP($A89,'Country characteristics'!$A:$BL,40+I$2,0)*100,"")</f>
        <v>0</v>
      </c>
      <c r="J89" s="181">
        <f>IFERROR(VLOOKUP($A89,'SS2020'!$A:$W,3+J$2,0)-VLOOKUP($A89,'Country characteristics'!$A:$BL,40+J$2,0)*100,"")</f>
        <v>0</v>
      </c>
      <c r="K89" s="181">
        <f>IFERROR(VLOOKUP($A89,'SS2020'!$A:$W,3+K$2,0)-VLOOKUP($A89,'Country characteristics'!$A:$BL,40+K$2,0)*100,"")</f>
        <v>0</v>
      </c>
      <c r="L89" s="181">
        <f>IFERROR(VLOOKUP($A89,'SS2020'!$A:$W,3+L$2,0)-VLOOKUP($A89,'Country characteristics'!$A:$BL,40+L$2,0)*100,"")</f>
        <v>-6.25</v>
      </c>
      <c r="M89" s="181">
        <f>IFERROR(VLOOKUP($A89,'SS2020'!$A:$W,3+M$2,0)-VLOOKUP($A89,'Country characteristics'!$A:$BL,40+M$2,0)*100,"")</f>
        <v>0</v>
      </c>
      <c r="N89" s="181">
        <f>IFERROR(VLOOKUP($A89,'SS2020'!$A:$W,3+N$2,0)-VLOOKUP($A89,'Country characteristics'!$A:$BL,40+N$2,0)*100,"")</f>
        <v>0</v>
      </c>
      <c r="O89" s="181">
        <f>IFERROR(VLOOKUP($A89,'SS2020'!$A:$W,3+O$2,0)-VLOOKUP($A89,'Country characteristics'!$A:$BL,40+O$2,0)*100,"")</f>
        <v>0</v>
      </c>
      <c r="P89" s="181">
        <f>IFERROR(VLOOKUP($A89,'SS2020'!$A:$W,3+P$2,0)-VLOOKUP($A89,'Country characteristics'!$A:$BL,40+P$2,0)*100,"")</f>
        <v>0</v>
      </c>
      <c r="Q89" s="181">
        <f>IFERROR(VLOOKUP($A89,'SS2020'!$A:$W,3+Q$2,0)-VLOOKUP($A89,'Country characteristics'!$A:$BL,40+Q$2,0)*100,"")</f>
        <v>-25</v>
      </c>
      <c r="R89" s="181">
        <f>IFERROR(VLOOKUP($A89,'SS2020'!$A:$W,3+R$2,0)-VLOOKUP($A89,'Country characteristics'!$A:$BL,40+R$2,0)*100,"")</f>
        <v>0</v>
      </c>
      <c r="S89" s="181">
        <f>IFERROR(VLOOKUP($A89,'SS2020'!$A:$W,3+S$2,0)-VLOOKUP($A89,'Country characteristics'!$A:$BL,40+S$2,0)*100,"")</f>
        <v>-10</v>
      </c>
      <c r="T89" s="181">
        <f>IFERROR(VLOOKUP($A89,'SS2020'!$A:$W,3+T$2,0)-VLOOKUP($A89,'Country characteristics'!$A:$BL,40+T$2,0)*100,"")</f>
        <v>-20.999999999999993</v>
      </c>
      <c r="U89" s="181">
        <f>IFERROR(VLOOKUP($A89,'SS2020'!$A:$W,3+U$2,0)-VLOOKUP($A89,'Country characteristics'!$A:$BL,40+U$2,0)*100,"")</f>
        <v>-14</v>
      </c>
      <c r="V89" s="181">
        <f>IFERROR(VLOOKUP($A89,'SS2020'!$A:$W,3+V$2,0)-VLOOKUP($A89,'Country characteristics'!$A:$BL,40+V$2,0)*100,"")</f>
        <v>0</v>
      </c>
      <c r="W89" s="181">
        <f>IFERROR(VLOOKUP($A89,'SS2020'!$A:$W,3+W$2,0)-VLOOKUP($A89,'Country characteristics'!$A:$BL,40+W$2,0)*100,"")</f>
        <v>7</v>
      </c>
      <c r="X89" s="172">
        <f>VLOOKUP(A89,'SS2020'!A:X,24,0)-VLOOKUP(A89,'Country characteristics'!A:AN,40,0)</f>
        <v>-4.7624969482421875</v>
      </c>
      <c r="Y89" s="245" t="str">
        <f>VLOOKUP($A89,'Country characteristics'!$A:$CQ,28,0)</f>
        <v>Sub-Saharan Africa</v>
      </c>
      <c r="Z89" s="245" t="str">
        <f>VLOOKUP($A89,'Country characteristics'!$A:$CQ,87,0)</f>
        <v>Africa</v>
      </c>
      <c r="AA89" s="245">
        <f>VLOOKUP($A89,'Country characteristics'!$A:$CQ,92,0)</f>
        <v>0</v>
      </c>
      <c r="AB89" s="245">
        <f>VLOOKUP($A89,'Country characteristics'!$A:$CQ,91,0)</f>
        <v>0</v>
      </c>
      <c r="AC89" s="245">
        <f>VLOOKUP($A89,'Country characteristics'!$A:$CQ,88,0)</f>
        <v>0</v>
      </c>
      <c r="AD89" s="245">
        <f>VLOOKUP($A89,'Country characteristics'!$A:$CQ,93,0)</f>
        <v>0</v>
      </c>
      <c r="AE89" s="245">
        <f>VLOOKUP($A89,'Country characteristics'!$A:$CQ,89,0)</f>
        <v>0</v>
      </c>
      <c r="AF89" s="245">
        <f>VLOOKUP($A89,'Country characteristics'!$A:$CQ,90,0)</f>
        <v>0</v>
      </c>
      <c r="AG89" s="245">
        <f>VLOOKUP($A89,'Country characteristics'!$A:$CQ,94,0)</f>
        <v>0</v>
      </c>
      <c r="AH89" s="245">
        <f>VLOOKUP($A89,'Country characteristics'!$A:$CQ,95,0)</f>
        <v>0</v>
      </c>
      <c r="AI89" s="245">
        <f>VLOOKUP($A89,'Country characteristics'!$A:$CR,96,0)</f>
        <v>0</v>
      </c>
    </row>
    <row r="90" spans="1:35" ht="12.75" customHeight="1">
      <c r="A90" s="37" t="s">
        <v>23</v>
      </c>
      <c r="B90" s="182" t="s">
        <v>24</v>
      </c>
      <c r="C90" s="182" t="s">
        <v>25</v>
      </c>
      <c r="D90" s="181">
        <f>IFERROR(VLOOKUP($A90,'SS2020'!$A:$W,3+D$2,0)-VLOOKUP($A90,'Country characteristics'!$A:$BL,40+D$2,0)*100,"")</f>
        <v>-10</v>
      </c>
      <c r="E90" s="181">
        <f>IFERROR(VLOOKUP($A90,'SS2020'!$A:$W,3+E$2,0)-VLOOKUP($A90,'Country characteristics'!$A:$BL,40+E$2,0)*100,"")</f>
        <v>0</v>
      </c>
      <c r="F90" s="181">
        <f>IFERROR(VLOOKUP($A90,'SS2020'!$A:$W,3+F$2,0)-VLOOKUP($A90,'Country characteristics'!$A:$BL,40+F$2,0)*100,"")</f>
        <v>0</v>
      </c>
      <c r="G90" s="181">
        <f>IFERROR(VLOOKUP($A90,'SS2020'!$A:$W,3+G$2,0)-VLOOKUP($A90,'Country characteristics'!$A:$BL,40+G$2,0)*100,"")</f>
        <v>0</v>
      </c>
      <c r="H90" s="181">
        <f>IFERROR(VLOOKUP($A90,'SS2020'!$A:$W,3+H$2,0)-VLOOKUP($A90,'Country characteristics'!$A:$BL,40+H$2,0)*100,"")</f>
        <v>0</v>
      </c>
      <c r="I90" s="181">
        <f>IFERROR(VLOOKUP($A90,'SS2020'!$A:$W,3+I$2,0)-VLOOKUP($A90,'Country characteristics'!$A:$BL,40+I$2,0)*100,"")</f>
        <v>0</v>
      </c>
      <c r="J90" s="181">
        <f>IFERROR(VLOOKUP($A90,'SS2020'!$A:$W,3+J$2,0)-VLOOKUP($A90,'Country characteristics'!$A:$BL,40+J$2,0)*100,"")</f>
        <v>0</v>
      </c>
      <c r="K90" s="181">
        <f>IFERROR(VLOOKUP($A90,'SS2020'!$A:$W,3+K$2,0)-VLOOKUP($A90,'Country characteristics'!$A:$BL,40+K$2,0)*100,"")</f>
        <v>0</v>
      </c>
      <c r="L90" s="181">
        <f>IFERROR(VLOOKUP($A90,'SS2020'!$A:$W,3+L$2,0)-VLOOKUP($A90,'Country characteristics'!$A:$BL,40+L$2,0)*100,"")</f>
        <v>0</v>
      </c>
      <c r="M90" s="181">
        <f>IFERROR(VLOOKUP($A90,'SS2020'!$A:$W,3+M$2,0)-VLOOKUP($A90,'Country characteristics'!$A:$BL,40+M$2,0)*100,"")</f>
        <v>0</v>
      </c>
      <c r="N90" s="181">
        <f>IFERROR(VLOOKUP($A90,'SS2020'!$A:$W,3+N$2,0)-VLOOKUP($A90,'Country characteristics'!$A:$BL,40+N$2,0)*100,"")</f>
        <v>0</v>
      </c>
      <c r="O90" s="181">
        <f>IFERROR(VLOOKUP($A90,'SS2020'!$A:$W,3+O$2,0)-VLOOKUP($A90,'Country characteristics'!$A:$BL,40+O$2,0)*100,"")</f>
        <v>0</v>
      </c>
      <c r="P90" s="181">
        <f>IFERROR(VLOOKUP($A90,'SS2020'!$A:$W,3+P$2,0)-VLOOKUP($A90,'Country characteristics'!$A:$BL,40+P$2,0)*100,"")</f>
        <v>0</v>
      </c>
      <c r="Q90" s="181">
        <f>IFERROR(VLOOKUP($A90,'SS2020'!$A:$W,3+Q$2,0)-VLOOKUP($A90,'Country characteristics'!$A:$BL,40+Q$2,0)*100,"")</f>
        <v>0</v>
      </c>
      <c r="R90" s="181">
        <f>IFERROR(VLOOKUP($A90,'SS2020'!$A:$W,3+R$2,0)-VLOOKUP($A90,'Country characteristics'!$A:$BL,40+R$2,0)*100,"")</f>
        <v>25</v>
      </c>
      <c r="S90" s="181">
        <f>IFERROR(VLOOKUP($A90,'SS2020'!$A:$W,3+S$2,0)-VLOOKUP($A90,'Country characteristics'!$A:$BL,40+S$2,0)*100,"")</f>
        <v>0</v>
      </c>
      <c r="T90" s="181">
        <f>IFERROR(VLOOKUP($A90,'SS2020'!$A:$W,3+T$2,0)-VLOOKUP($A90,'Country characteristics'!$A:$BL,40+T$2,0)*100,"")</f>
        <v>-4</v>
      </c>
      <c r="U90" s="181">
        <f>IFERROR(VLOOKUP($A90,'SS2020'!$A:$W,3+U$2,0)-VLOOKUP($A90,'Country characteristics'!$A:$BL,40+U$2,0)*100,"")</f>
        <v>-54</v>
      </c>
      <c r="V90" s="181">
        <f>IFERROR(VLOOKUP($A90,'SS2020'!$A:$W,3+V$2,0)-VLOOKUP($A90,'Country characteristics'!$A:$BL,40+V$2,0)*100,"")</f>
        <v>0</v>
      </c>
      <c r="W90" s="181">
        <f>IFERROR(VLOOKUP($A90,'SS2020'!$A:$W,3+W$2,0)-VLOOKUP($A90,'Country characteristics'!$A:$BL,40+W$2,0)*100,"")</f>
        <v>0</v>
      </c>
      <c r="X90" s="172">
        <f>VLOOKUP(A90,'SS2020'!A:X,24,0)-VLOOKUP(A90,'Country characteristics'!A:AN,40,0)</f>
        <v>-2.1500000000000057</v>
      </c>
      <c r="Y90" s="245" t="str">
        <f>VLOOKUP($A90,'Country characteristics'!$A:$CQ,28,0)</f>
        <v>East Asia &amp; Pacific</v>
      </c>
      <c r="Z90" s="245" t="str">
        <f>VLOOKUP($A90,'Country characteristics'!$A:$CQ,87,0)</f>
        <v>Asia</v>
      </c>
      <c r="AA90" s="245">
        <f>VLOOKUP($A90,'Country characteristics'!$A:$CQ,92,0)</f>
        <v>0</v>
      </c>
      <c r="AB90" s="245">
        <f>VLOOKUP($A90,'Country characteristics'!$A:$CQ,91,0)</f>
        <v>0</v>
      </c>
      <c r="AC90" s="245">
        <f>VLOOKUP($A90,'Country characteristics'!$A:$CQ,88,0)</f>
        <v>0</v>
      </c>
      <c r="AD90" s="245">
        <f>VLOOKUP($A90,'Country characteristics'!$A:$CQ,93,0)</f>
        <v>0</v>
      </c>
      <c r="AE90" s="245">
        <f>VLOOKUP($A90,'Country characteristics'!$A:$CQ,89,0)</f>
        <v>0</v>
      </c>
      <c r="AF90" s="245">
        <f>VLOOKUP($A90,'Country characteristics'!$A:$CQ,90,0)</f>
        <v>0</v>
      </c>
      <c r="AG90" s="245">
        <f>VLOOKUP($A90,'Country characteristics'!$A:$CQ,94,0)</f>
        <v>0</v>
      </c>
      <c r="AH90" s="245">
        <f>VLOOKUP($A90,'Country characteristics'!$A:$CQ,95,0)</f>
        <v>0</v>
      </c>
      <c r="AI90" s="245">
        <f>VLOOKUP($A90,'Country characteristics'!$A:$CR,96,0)</f>
        <v>0</v>
      </c>
    </row>
    <row r="91" spans="1:35" ht="12.75" customHeight="1">
      <c r="A91" s="37" t="s">
        <v>320</v>
      </c>
      <c r="B91" s="182" t="s">
        <v>321</v>
      </c>
      <c r="C91" s="182" t="s">
        <v>322</v>
      </c>
      <c r="D91" s="181">
        <f>IFERROR(VLOOKUP($A91,'SS2020'!$A:$W,3+D$2,0)-VLOOKUP($A91,'Country characteristics'!$A:$BL,40+D$2,0)*100,"")</f>
        <v>20</v>
      </c>
      <c r="E91" s="181">
        <f>IFERROR(VLOOKUP($A91,'SS2020'!$A:$W,3+E$2,0)-VLOOKUP($A91,'Country characteristics'!$A:$BL,40+E$2,0)*100,"")</f>
        <v>0</v>
      </c>
      <c r="F91" s="181">
        <f>IFERROR(VLOOKUP($A91,'SS2020'!$A:$W,3+F$2,0)-VLOOKUP($A91,'Country characteristics'!$A:$BL,40+F$2,0)*100,"")</f>
        <v>-25</v>
      </c>
      <c r="G91" s="181">
        <f>IFERROR(VLOOKUP($A91,'SS2020'!$A:$W,3+G$2,0)-VLOOKUP($A91,'Country characteristics'!$A:$BL,40+G$2,0)*100,"")</f>
        <v>0</v>
      </c>
      <c r="H91" s="181">
        <f>IFERROR(VLOOKUP($A91,'SS2020'!$A:$W,3+H$2,0)-VLOOKUP($A91,'Country characteristics'!$A:$BL,40+H$2,0)*100,"")</f>
        <v>-12.5</v>
      </c>
      <c r="I91" s="181">
        <f>IFERROR(VLOOKUP($A91,'SS2020'!$A:$W,3+I$2,0)-VLOOKUP($A91,'Country characteristics'!$A:$BL,40+I$2,0)*100,"")</f>
        <v>0</v>
      </c>
      <c r="J91" s="181">
        <f>IFERROR(VLOOKUP($A91,'SS2020'!$A:$W,3+J$2,0)-VLOOKUP($A91,'Country characteristics'!$A:$BL,40+J$2,0)*100,"")</f>
        <v>-25</v>
      </c>
      <c r="K91" s="181">
        <f>IFERROR(VLOOKUP($A91,'SS2020'!$A:$W,3+K$2,0)-VLOOKUP($A91,'Country characteristics'!$A:$BL,40+K$2,0)*100,"")</f>
        <v>0</v>
      </c>
      <c r="L91" s="181">
        <f>IFERROR(VLOOKUP($A91,'SS2020'!$A:$W,3+L$2,0)-VLOOKUP($A91,'Country characteristics'!$A:$BL,40+L$2,0)*100,"")</f>
        <v>0</v>
      </c>
      <c r="M91" s="181">
        <f>IFERROR(VLOOKUP($A91,'SS2020'!$A:$W,3+M$2,0)-VLOOKUP($A91,'Country characteristics'!$A:$BL,40+M$2,0)*100,"")</f>
        <v>0</v>
      </c>
      <c r="N91" s="181">
        <f>IFERROR(VLOOKUP($A91,'SS2020'!$A:$W,3+N$2,0)-VLOOKUP($A91,'Country characteristics'!$A:$BL,40+N$2,0)*100,"")</f>
        <v>-10</v>
      </c>
      <c r="O91" s="181">
        <f>IFERROR(VLOOKUP($A91,'SS2020'!$A:$W,3+O$2,0)-VLOOKUP($A91,'Country characteristics'!$A:$BL,40+O$2,0)*100,"")</f>
        <v>0</v>
      </c>
      <c r="P91" s="181">
        <f>IFERROR(VLOOKUP($A91,'SS2020'!$A:$W,3+P$2,0)-VLOOKUP($A91,'Country characteristics'!$A:$BL,40+P$2,0)*100,"")</f>
        <v>0</v>
      </c>
      <c r="Q91" s="181">
        <f>IFERROR(VLOOKUP($A91,'SS2020'!$A:$W,3+Q$2,0)-VLOOKUP($A91,'Country characteristics'!$A:$BL,40+Q$2,0)*100,"")</f>
        <v>-25</v>
      </c>
      <c r="R91" s="181">
        <f>IFERROR(VLOOKUP($A91,'SS2020'!$A:$W,3+R$2,0)-VLOOKUP($A91,'Country characteristics'!$A:$BL,40+R$2,0)*100,"")</f>
        <v>0</v>
      </c>
      <c r="S91" s="181">
        <f>IFERROR(VLOOKUP($A91,'SS2020'!$A:$W,3+S$2,0)-VLOOKUP($A91,'Country characteristics'!$A:$BL,40+S$2,0)*100,"")</f>
        <v>0</v>
      </c>
      <c r="T91" s="181">
        <f>IFERROR(VLOOKUP($A91,'SS2020'!$A:$W,3+T$2,0)-VLOOKUP($A91,'Country characteristics'!$A:$BL,40+T$2,0)*100,"")</f>
        <v>0</v>
      </c>
      <c r="U91" s="181">
        <f>IFERROR(VLOOKUP($A91,'SS2020'!$A:$W,3+U$2,0)-VLOOKUP($A91,'Country characteristics'!$A:$BL,40+U$2,0)*100,"")</f>
        <v>-2</v>
      </c>
      <c r="V91" s="181">
        <f>IFERROR(VLOOKUP($A91,'SS2020'!$A:$W,3+V$2,0)-VLOOKUP($A91,'Country characteristics'!$A:$BL,40+V$2,0)*100,"")</f>
        <v>0</v>
      </c>
      <c r="W91" s="181">
        <f>IFERROR(VLOOKUP($A91,'SS2020'!$A:$W,3+W$2,0)-VLOOKUP($A91,'Country characteristics'!$A:$BL,40+W$2,0)*100,"")</f>
        <v>0</v>
      </c>
      <c r="X91" s="172">
        <f>VLOOKUP(A91,'SS2020'!A:X,24,0)-VLOOKUP(A91,'Country characteristics'!A:AN,40,0)</f>
        <v>-3.9750015258789091</v>
      </c>
      <c r="Y91" s="245" t="str">
        <f>VLOOKUP($A91,'Country characteristics'!$A:$CQ,28,0)</f>
        <v>Europe &amp; Central Asia</v>
      </c>
      <c r="Z91" s="245" t="str">
        <f>VLOOKUP($A91,'Country characteristics'!$A:$CQ,87,0)</f>
        <v>Europe</v>
      </c>
      <c r="AA91" s="245">
        <f>VLOOKUP($A91,'Country characteristics'!$A:$CQ,92,0)</f>
        <v>1</v>
      </c>
      <c r="AB91" s="245">
        <f>VLOOKUP($A91,'Country characteristics'!$A:$CQ,91,0)</f>
        <v>1</v>
      </c>
      <c r="AC91" s="245">
        <f>VLOOKUP($A91,'Country characteristics'!$A:$CQ,88,0)</f>
        <v>0</v>
      </c>
      <c r="AD91" s="245">
        <f>VLOOKUP($A91,'Country characteristics'!$A:$CQ,93,0)</f>
        <v>0</v>
      </c>
      <c r="AE91" s="245">
        <f>VLOOKUP($A91,'Country characteristics'!$A:$CQ,89,0)</f>
        <v>0</v>
      </c>
      <c r="AF91" s="245">
        <f>VLOOKUP($A91,'Country characteristics'!$A:$CQ,90,0)</f>
        <v>0</v>
      </c>
      <c r="AG91" s="245">
        <f>VLOOKUP($A91,'Country characteristics'!$A:$CQ,94,0)</f>
        <v>0</v>
      </c>
      <c r="AH91" s="245">
        <f>VLOOKUP($A91,'Country characteristics'!$A:$CQ,95,0)</f>
        <v>0</v>
      </c>
      <c r="AI91" s="245">
        <f>VLOOKUP($A91,'Country characteristics'!$A:$CR,96,0)</f>
        <v>0</v>
      </c>
    </row>
    <row r="92" spans="1:35" ht="12.75" customHeight="1">
      <c r="A92" s="37" t="s">
        <v>392</v>
      </c>
      <c r="B92" s="182" t="s">
        <v>393</v>
      </c>
      <c r="C92" s="182" t="s">
        <v>394</v>
      </c>
      <c r="D92" s="181">
        <f>IFERROR(VLOOKUP($A92,'SS2020'!$A:$W,3+D$2,0)-VLOOKUP($A92,'Country characteristics'!$A:$BL,40+D$2,0)*100,"")</f>
        <v>20</v>
      </c>
      <c r="E92" s="181">
        <f>IFERROR(VLOOKUP($A92,'SS2020'!$A:$W,3+E$2,0)-VLOOKUP($A92,'Country characteristics'!$A:$BL,40+E$2,0)*100,"")</f>
        <v>0</v>
      </c>
      <c r="F92" s="181">
        <f>IFERROR(VLOOKUP($A92,'SS2020'!$A:$W,3+F$2,0)-VLOOKUP($A92,'Country characteristics'!$A:$BL,40+F$2,0)*100,"")</f>
        <v>0</v>
      </c>
      <c r="G92" s="181">
        <f>IFERROR(VLOOKUP($A92,'SS2020'!$A:$W,3+G$2,0)-VLOOKUP($A92,'Country characteristics'!$A:$BL,40+G$2,0)*100,"")</f>
        <v>0</v>
      </c>
      <c r="H92" s="181">
        <f>IFERROR(VLOOKUP($A92,'SS2020'!$A:$W,3+H$2,0)-VLOOKUP($A92,'Country characteristics'!$A:$BL,40+H$2,0)*100,"")</f>
        <v>-47.5</v>
      </c>
      <c r="I92" s="181">
        <f>IFERROR(VLOOKUP($A92,'SS2020'!$A:$W,3+I$2,0)-VLOOKUP($A92,'Country characteristics'!$A:$BL,40+I$2,0)*100,"")</f>
        <v>-44.999999999999993</v>
      </c>
      <c r="J92" s="181">
        <f>IFERROR(VLOOKUP($A92,'SS2020'!$A:$W,3+J$2,0)-VLOOKUP($A92,'Country characteristics'!$A:$BL,40+J$2,0)*100,"")</f>
        <v>0</v>
      </c>
      <c r="K92" s="181">
        <f>IFERROR(VLOOKUP($A92,'SS2020'!$A:$W,3+K$2,0)-VLOOKUP($A92,'Country characteristics'!$A:$BL,40+K$2,0)*100,"")</f>
        <v>0</v>
      </c>
      <c r="L92" s="181">
        <f>IFERROR(VLOOKUP($A92,'SS2020'!$A:$W,3+L$2,0)-VLOOKUP($A92,'Country characteristics'!$A:$BL,40+L$2,0)*100,"")</f>
        <v>0</v>
      </c>
      <c r="M92" s="181">
        <f>IFERROR(VLOOKUP($A92,'SS2020'!$A:$W,3+M$2,0)-VLOOKUP($A92,'Country characteristics'!$A:$BL,40+M$2,0)*100,"")</f>
        <v>0</v>
      </c>
      <c r="N92" s="181">
        <f>IFERROR(VLOOKUP($A92,'SS2020'!$A:$W,3+N$2,0)-VLOOKUP($A92,'Country characteristics'!$A:$BL,40+N$2,0)*100,"")</f>
        <v>-10</v>
      </c>
      <c r="O92" s="181">
        <f>IFERROR(VLOOKUP($A92,'SS2020'!$A:$W,3+O$2,0)-VLOOKUP($A92,'Country characteristics'!$A:$BL,40+O$2,0)*100,"")</f>
        <v>0</v>
      </c>
      <c r="P92" s="181">
        <f>IFERROR(VLOOKUP($A92,'SS2020'!$A:$W,3+P$2,0)-VLOOKUP($A92,'Country characteristics'!$A:$BL,40+P$2,0)*100,"")</f>
        <v>0</v>
      </c>
      <c r="Q92" s="181">
        <f>IFERROR(VLOOKUP($A92,'SS2020'!$A:$W,3+Q$2,0)-VLOOKUP($A92,'Country characteristics'!$A:$BL,40+Q$2,0)*100,"")</f>
        <v>0</v>
      </c>
      <c r="R92" s="181">
        <f>IFERROR(VLOOKUP($A92,'SS2020'!$A:$W,3+R$2,0)-VLOOKUP($A92,'Country characteristics'!$A:$BL,40+R$2,0)*100,"")</f>
        <v>0</v>
      </c>
      <c r="S92" s="181">
        <f>IFERROR(VLOOKUP($A92,'SS2020'!$A:$W,3+S$2,0)-VLOOKUP($A92,'Country characteristics'!$A:$BL,40+S$2,0)*100,"")</f>
        <v>0</v>
      </c>
      <c r="T92" s="181">
        <f>IFERROR(VLOOKUP($A92,'SS2020'!$A:$W,3+T$2,0)-VLOOKUP($A92,'Country characteristics'!$A:$BL,40+T$2,0)*100,"")</f>
        <v>-2</v>
      </c>
      <c r="U92" s="181">
        <f>IFERROR(VLOOKUP($A92,'SS2020'!$A:$W,3+U$2,0)-VLOOKUP($A92,'Country characteristics'!$A:$BL,40+U$2,0)*100,"")</f>
        <v>-1</v>
      </c>
      <c r="V92" s="181">
        <f>IFERROR(VLOOKUP($A92,'SS2020'!$A:$W,3+V$2,0)-VLOOKUP($A92,'Country characteristics'!$A:$BL,40+V$2,0)*100,"")</f>
        <v>0</v>
      </c>
      <c r="W92" s="181">
        <f>IFERROR(VLOOKUP($A92,'SS2020'!$A:$W,3+W$2,0)-VLOOKUP($A92,'Country characteristics'!$A:$BL,40+W$2,0)*100,"")</f>
        <v>0</v>
      </c>
      <c r="X92" s="172">
        <f>VLOOKUP(A92,'SS2020'!A:X,24,0)-VLOOKUP(A92,'Country characteristics'!A:AN,40,0)</f>
        <v>-4.275000762939456</v>
      </c>
      <c r="Y92" s="245" t="str">
        <f>VLOOKUP($A92,'Country characteristics'!$A:$CQ,28,0)</f>
        <v>Europe &amp; Central Asia</v>
      </c>
      <c r="Z92" s="245" t="str">
        <f>VLOOKUP($A92,'Country characteristics'!$A:$CQ,87,0)</f>
        <v>Europe</v>
      </c>
      <c r="AA92" s="245">
        <f>VLOOKUP($A92,'Country characteristics'!$A:$CQ,92,0)</f>
        <v>1</v>
      </c>
      <c r="AB92" s="245">
        <f>VLOOKUP($A92,'Country characteristics'!$A:$CQ,91,0)</f>
        <v>1</v>
      </c>
      <c r="AC92" s="245">
        <f>VLOOKUP($A92,'Country characteristics'!$A:$CQ,88,0)</f>
        <v>0</v>
      </c>
      <c r="AD92" s="245">
        <f>VLOOKUP($A92,'Country characteristics'!$A:$CQ,93,0)</f>
        <v>0</v>
      </c>
      <c r="AE92" s="245">
        <f>VLOOKUP($A92,'Country characteristics'!$A:$CQ,89,0)</f>
        <v>0</v>
      </c>
      <c r="AF92" s="245">
        <f>VLOOKUP($A92,'Country characteristics'!$A:$CQ,90,0)</f>
        <v>0</v>
      </c>
      <c r="AG92" s="245">
        <f>VLOOKUP($A92,'Country characteristics'!$A:$CQ,94,0)</f>
        <v>0</v>
      </c>
      <c r="AH92" s="245">
        <f>VLOOKUP($A92,'Country characteristics'!$A:$CQ,95,0)</f>
        <v>0</v>
      </c>
      <c r="AI92" s="245">
        <f>VLOOKUP($A92,'Country characteristics'!$A:$CR,96,0)</f>
        <v>0</v>
      </c>
    </row>
    <row r="93" spans="1:35" ht="12.75" customHeight="1">
      <c r="A93" s="37" t="s">
        <v>182</v>
      </c>
      <c r="B93" s="182" t="s">
        <v>183</v>
      </c>
      <c r="C93" s="182" t="s">
        <v>184</v>
      </c>
      <c r="D93" s="181">
        <f>IFERROR(VLOOKUP($A93,'SS2020'!$A:$W,3+D$2,0)-VLOOKUP($A93,'Country characteristics'!$A:$BL,40+D$2,0)*100,"")</f>
        <v>0</v>
      </c>
      <c r="E93" s="181">
        <f>IFERROR(VLOOKUP($A93,'SS2020'!$A:$W,3+E$2,0)-VLOOKUP($A93,'Country characteristics'!$A:$BL,40+E$2,0)*100,"")</f>
        <v>0</v>
      </c>
      <c r="F93" s="181">
        <f>IFERROR(VLOOKUP($A93,'SS2020'!$A:$W,3+F$2,0)-VLOOKUP($A93,'Country characteristics'!$A:$BL,40+F$2,0)*100,"")</f>
        <v>0</v>
      </c>
      <c r="G93" s="181">
        <f>IFERROR(VLOOKUP($A93,'SS2020'!$A:$W,3+G$2,0)-VLOOKUP($A93,'Country characteristics'!$A:$BL,40+G$2,0)*100,"")</f>
        <v>0</v>
      </c>
      <c r="H93" s="181">
        <f>IFERROR(VLOOKUP($A93,'SS2020'!$A:$W,3+H$2,0)-VLOOKUP($A93,'Country characteristics'!$A:$BL,40+H$2,0)*100,"")</f>
        <v>0</v>
      </c>
      <c r="I93" s="181">
        <f>IFERROR(VLOOKUP($A93,'SS2020'!$A:$W,3+I$2,0)-VLOOKUP($A93,'Country characteristics'!$A:$BL,40+I$2,0)*100,"")</f>
        <v>0</v>
      </c>
      <c r="J93" s="181">
        <f>IFERROR(VLOOKUP($A93,'SS2020'!$A:$W,3+J$2,0)-VLOOKUP($A93,'Country characteristics'!$A:$BL,40+J$2,0)*100,"")</f>
        <v>0</v>
      </c>
      <c r="K93" s="181">
        <f>IFERROR(VLOOKUP($A93,'SS2020'!$A:$W,3+K$2,0)-VLOOKUP($A93,'Country characteristics'!$A:$BL,40+K$2,0)*100,"")</f>
        <v>0</v>
      </c>
      <c r="L93" s="181">
        <f>IFERROR(VLOOKUP($A93,'SS2020'!$A:$W,3+L$2,0)-VLOOKUP($A93,'Country characteristics'!$A:$BL,40+L$2,0)*100,"")</f>
        <v>18.75</v>
      </c>
      <c r="M93" s="181">
        <f>IFERROR(VLOOKUP($A93,'SS2020'!$A:$W,3+M$2,0)-VLOOKUP($A93,'Country characteristics'!$A:$BL,40+M$2,0)*100,"")</f>
        <v>0</v>
      </c>
      <c r="N93" s="181">
        <f>IFERROR(VLOOKUP($A93,'SS2020'!$A:$W,3+N$2,0)-VLOOKUP($A93,'Country characteristics'!$A:$BL,40+N$2,0)*100,"")</f>
        <v>0</v>
      </c>
      <c r="O93" s="181">
        <f>IFERROR(VLOOKUP($A93,'SS2020'!$A:$W,3+O$2,0)-VLOOKUP($A93,'Country characteristics'!$A:$BL,40+O$2,0)*100,"")</f>
        <v>0</v>
      </c>
      <c r="P93" s="181">
        <f>IFERROR(VLOOKUP($A93,'SS2020'!$A:$W,3+P$2,0)-VLOOKUP($A93,'Country characteristics'!$A:$BL,40+P$2,0)*100,"")</f>
        <v>10</v>
      </c>
      <c r="Q93" s="181">
        <f>IFERROR(VLOOKUP($A93,'SS2020'!$A:$W,3+Q$2,0)-VLOOKUP($A93,'Country characteristics'!$A:$BL,40+Q$2,0)*100,"")</f>
        <v>-25</v>
      </c>
      <c r="R93" s="181">
        <f>IFERROR(VLOOKUP($A93,'SS2020'!$A:$W,3+R$2,0)-VLOOKUP($A93,'Country characteristics'!$A:$BL,40+R$2,0)*100,"")</f>
        <v>0</v>
      </c>
      <c r="S93" s="181">
        <f>IFERROR(VLOOKUP($A93,'SS2020'!$A:$W,3+S$2,0)-VLOOKUP($A93,'Country characteristics'!$A:$BL,40+S$2,0)*100,"")</f>
        <v>0</v>
      </c>
      <c r="T93" s="181">
        <f>IFERROR(VLOOKUP($A93,'SS2020'!$A:$W,3+T$2,0)-VLOOKUP($A93,'Country characteristics'!$A:$BL,40+T$2,0)*100,"")</f>
        <v>0</v>
      </c>
      <c r="U93" s="181">
        <f>IFERROR(VLOOKUP($A93,'SS2020'!$A:$W,3+U$2,0)-VLOOKUP($A93,'Country characteristics'!$A:$BL,40+U$2,0)*100,"")</f>
        <v>-1</v>
      </c>
      <c r="V93" s="181">
        <f>IFERROR(VLOOKUP($A93,'SS2020'!$A:$W,3+V$2,0)-VLOOKUP($A93,'Country characteristics'!$A:$BL,40+V$2,0)*100,"")</f>
        <v>0</v>
      </c>
      <c r="W93" s="181">
        <f>IFERROR(VLOOKUP($A93,'SS2020'!$A:$W,3+W$2,0)-VLOOKUP($A93,'Country characteristics'!$A:$BL,40+W$2,0)*100,"")</f>
        <v>0</v>
      </c>
      <c r="X93" s="172">
        <f>VLOOKUP(A93,'SS2020'!A:X,24,0)-VLOOKUP(A93,'Country characteristics'!A:AN,40,0)</f>
        <v>0.13750152587890341</v>
      </c>
      <c r="Y93" s="245" t="str">
        <f>VLOOKUP($A93,'Country characteristics'!$A:$CQ,28,0)</f>
        <v>Sub-Saharan Africa</v>
      </c>
      <c r="Z93" s="245" t="str">
        <f>VLOOKUP($A93,'Country characteristics'!$A:$CQ,87,0)</f>
        <v>Africa</v>
      </c>
      <c r="AA93" s="245">
        <f>VLOOKUP($A93,'Country characteristics'!$A:$CQ,92,0)</f>
        <v>0</v>
      </c>
      <c r="AB93" s="245">
        <f>VLOOKUP($A93,'Country characteristics'!$A:$CQ,91,0)</f>
        <v>0</v>
      </c>
      <c r="AC93" s="245">
        <f>VLOOKUP($A93,'Country characteristics'!$A:$CQ,88,0)</f>
        <v>0</v>
      </c>
      <c r="AD93" s="245">
        <f>VLOOKUP($A93,'Country characteristics'!$A:$CQ,93,0)</f>
        <v>1</v>
      </c>
      <c r="AE93" s="245">
        <f>VLOOKUP($A93,'Country characteristics'!$A:$CQ,89,0)</f>
        <v>1</v>
      </c>
      <c r="AF93" s="245">
        <f>VLOOKUP($A93,'Country characteristics'!$A:$CQ,90,0)</f>
        <v>0</v>
      </c>
      <c r="AG93" s="245">
        <f>VLOOKUP($A93,'Country characteristics'!$A:$CQ,94,0)</f>
        <v>0</v>
      </c>
      <c r="AH93" s="245">
        <f>VLOOKUP($A93,'Country characteristics'!$A:$CQ,95,0)</f>
        <v>0</v>
      </c>
      <c r="AI93" s="245">
        <f>VLOOKUP($A93,'Country characteristics'!$A:$CR,96,0)</f>
        <v>0</v>
      </c>
    </row>
    <row r="94" spans="1:35" ht="12.75" customHeight="1">
      <c r="A94" s="37" t="s">
        <v>71</v>
      </c>
      <c r="B94" s="182" t="s">
        <v>72</v>
      </c>
      <c r="C94" s="182" t="s">
        <v>73</v>
      </c>
      <c r="D94" s="181">
        <f>IFERROR(VLOOKUP($A94,'SS2020'!$A:$W,3+D$2,0)-VLOOKUP($A94,'Country characteristics'!$A:$BL,40+D$2,0)*100,"")</f>
        <v>0</v>
      </c>
      <c r="E94" s="181">
        <f>IFERROR(VLOOKUP($A94,'SS2020'!$A:$W,3+E$2,0)-VLOOKUP($A94,'Country characteristics'!$A:$BL,40+E$2,0)*100,"")</f>
        <v>0</v>
      </c>
      <c r="F94" s="181">
        <f>IFERROR(VLOOKUP($A94,'SS2020'!$A:$W,3+F$2,0)-VLOOKUP($A94,'Country characteristics'!$A:$BL,40+F$2,0)*100,"")</f>
        <v>0</v>
      </c>
      <c r="G94" s="181">
        <f>IFERROR(VLOOKUP($A94,'SS2020'!$A:$W,3+G$2,0)-VLOOKUP($A94,'Country characteristics'!$A:$BL,40+G$2,0)*100,"")</f>
        <v>0</v>
      </c>
      <c r="H94" s="181">
        <f>IFERROR(VLOOKUP($A94,'SS2020'!$A:$W,3+H$2,0)-VLOOKUP($A94,'Country characteristics'!$A:$BL,40+H$2,0)*100,"")</f>
        <v>0</v>
      </c>
      <c r="I94" s="181">
        <f>IFERROR(VLOOKUP($A94,'SS2020'!$A:$W,3+I$2,0)-VLOOKUP($A94,'Country characteristics'!$A:$BL,40+I$2,0)*100,"")</f>
        <v>0</v>
      </c>
      <c r="J94" s="181">
        <f>IFERROR(VLOOKUP($A94,'SS2020'!$A:$W,3+J$2,0)-VLOOKUP($A94,'Country characteristics'!$A:$BL,40+J$2,0)*100,"")</f>
        <v>0</v>
      </c>
      <c r="K94" s="181">
        <f>IFERROR(VLOOKUP($A94,'SS2020'!$A:$W,3+K$2,0)-VLOOKUP($A94,'Country characteristics'!$A:$BL,40+K$2,0)*100,"")</f>
        <v>0</v>
      </c>
      <c r="L94" s="181">
        <f>IFERROR(VLOOKUP($A94,'SS2020'!$A:$W,3+L$2,0)-VLOOKUP($A94,'Country characteristics'!$A:$BL,40+L$2,0)*100,"")</f>
        <v>50</v>
      </c>
      <c r="M94" s="181">
        <f>IFERROR(VLOOKUP($A94,'SS2020'!$A:$W,3+M$2,0)-VLOOKUP($A94,'Country characteristics'!$A:$BL,40+M$2,0)*100,"")</f>
        <v>0</v>
      </c>
      <c r="N94" s="181">
        <f>IFERROR(VLOOKUP($A94,'SS2020'!$A:$W,3+N$2,0)-VLOOKUP($A94,'Country characteristics'!$A:$BL,40+N$2,0)*100,"")</f>
        <v>0</v>
      </c>
      <c r="O94" s="181">
        <f>IFERROR(VLOOKUP($A94,'SS2020'!$A:$W,3+O$2,0)-VLOOKUP($A94,'Country characteristics'!$A:$BL,40+O$2,0)*100,"")</f>
        <v>0</v>
      </c>
      <c r="P94" s="181">
        <f>IFERROR(VLOOKUP($A94,'SS2020'!$A:$W,3+P$2,0)-VLOOKUP($A94,'Country characteristics'!$A:$BL,40+P$2,0)*100,"")</f>
        <v>0</v>
      </c>
      <c r="Q94" s="181">
        <f>IFERROR(VLOOKUP($A94,'SS2020'!$A:$W,3+Q$2,0)-VLOOKUP($A94,'Country characteristics'!$A:$BL,40+Q$2,0)*100,"")</f>
        <v>0</v>
      </c>
      <c r="R94" s="181">
        <f>IFERROR(VLOOKUP($A94,'SS2020'!$A:$W,3+R$2,0)-VLOOKUP($A94,'Country characteristics'!$A:$BL,40+R$2,0)*100,"")</f>
        <v>0</v>
      </c>
      <c r="S94" s="181">
        <f>IFERROR(VLOOKUP($A94,'SS2020'!$A:$W,3+S$2,0)-VLOOKUP($A94,'Country characteristics'!$A:$BL,40+S$2,0)*100,"")</f>
        <v>0</v>
      </c>
      <c r="T94" s="181">
        <f>IFERROR(VLOOKUP($A94,'SS2020'!$A:$W,3+T$2,0)-VLOOKUP($A94,'Country characteristics'!$A:$BL,40+T$2,0)*100,"")</f>
        <v>0</v>
      </c>
      <c r="U94" s="181">
        <f>IFERROR(VLOOKUP($A94,'SS2020'!$A:$W,3+U$2,0)-VLOOKUP($A94,'Country characteristics'!$A:$BL,40+U$2,0)*100,"")</f>
        <v>1</v>
      </c>
      <c r="V94" s="181">
        <f>IFERROR(VLOOKUP($A94,'SS2020'!$A:$W,3+V$2,0)-VLOOKUP($A94,'Country characteristics'!$A:$BL,40+V$2,0)*100,"")</f>
        <v>0</v>
      </c>
      <c r="W94" s="181">
        <f>IFERROR(VLOOKUP($A94,'SS2020'!$A:$W,3+W$2,0)-VLOOKUP($A94,'Country characteristics'!$A:$BL,40+W$2,0)*100,"")</f>
        <v>0</v>
      </c>
      <c r="X94" s="172">
        <f>VLOOKUP(A94,'SS2020'!A:X,24,0)-VLOOKUP(A94,'Country characteristics'!A:AN,40,0)</f>
        <v>2.5499984741210966</v>
      </c>
      <c r="Y94" s="245" t="str">
        <f>VLOOKUP($A94,'Country characteristics'!$A:$CQ,28,0)</f>
        <v>East Asia &amp; Pacific</v>
      </c>
      <c r="Z94" s="245" t="str">
        <f>VLOOKUP($A94,'Country characteristics'!$A:$CQ,87,0)</f>
        <v>Asia</v>
      </c>
      <c r="AA94" s="245">
        <f>VLOOKUP($A94,'Country characteristics'!$A:$CQ,92,0)</f>
        <v>1</v>
      </c>
      <c r="AB94" s="245">
        <f>VLOOKUP($A94,'Country characteristics'!$A:$CQ,91,0)</f>
        <v>0</v>
      </c>
      <c r="AC94" s="245">
        <f>VLOOKUP($A94,'Country characteristics'!$A:$CQ,88,0)</f>
        <v>0</v>
      </c>
      <c r="AD94" s="245">
        <f>VLOOKUP($A94,'Country characteristics'!$A:$CQ,93,0)</f>
        <v>1</v>
      </c>
      <c r="AE94" s="245">
        <f>VLOOKUP($A94,'Country characteristics'!$A:$CQ,89,0)</f>
        <v>0</v>
      </c>
      <c r="AF94" s="245">
        <f>VLOOKUP($A94,'Country characteristics'!$A:$CQ,90,0)</f>
        <v>0</v>
      </c>
      <c r="AG94" s="245">
        <f>VLOOKUP($A94,'Country characteristics'!$A:$CQ,94,0)</f>
        <v>0</v>
      </c>
      <c r="AH94" s="245">
        <f>VLOOKUP($A94,'Country characteristics'!$A:$CQ,95,0)</f>
        <v>0</v>
      </c>
      <c r="AI94" s="245">
        <f>VLOOKUP($A94,'Country characteristics'!$A:$CR,96,0)</f>
        <v>0</v>
      </c>
    </row>
    <row r="95" spans="1:35" ht="12.75" customHeight="1">
      <c r="A95" s="37" t="s">
        <v>206</v>
      </c>
      <c r="B95" s="182" t="s">
        <v>207</v>
      </c>
      <c r="C95" s="182" t="s">
        <v>208</v>
      </c>
      <c r="D95" s="181">
        <f>IFERROR(VLOOKUP($A95,'SS2020'!$A:$W,3+D$2,0)-VLOOKUP($A95,'Country characteristics'!$A:$BL,40+D$2,0)*100,"")</f>
        <v>30</v>
      </c>
      <c r="E95" s="181">
        <f>IFERROR(VLOOKUP($A95,'SS2020'!$A:$W,3+E$2,0)-VLOOKUP($A95,'Country characteristics'!$A:$BL,40+E$2,0)*100,"")</f>
        <v>0</v>
      </c>
      <c r="F95" s="181">
        <f>IFERROR(VLOOKUP($A95,'SS2020'!$A:$W,3+F$2,0)-VLOOKUP($A95,'Country characteristics'!$A:$BL,40+F$2,0)*100,"")</f>
        <v>-25</v>
      </c>
      <c r="G95" s="181">
        <f>IFERROR(VLOOKUP($A95,'SS2020'!$A:$W,3+G$2,0)-VLOOKUP($A95,'Country characteristics'!$A:$BL,40+G$2,0)*100,"")</f>
        <v>0</v>
      </c>
      <c r="H95" s="181">
        <f>IFERROR(VLOOKUP($A95,'SS2020'!$A:$W,3+H$2,0)-VLOOKUP($A95,'Country characteristics'!$A:$BL,40+H$2,0)*100,"")</f>
        <v>0</v>
      </c>
      <c r="I95" s="181">
        <f>IFERROR(VLOOKUP($A95,'SS2020'!$A:$W,3+I$2,0)-VLOOKUP($A95,'Country characteristics'!$A:$BL,40+I$2,0)*100,"")</f>
        <v>0</v>
      </c>
      <c r="J95" s="181">
        <f>IFERROR(VLOOKUP($A95,'SS2020'!$A:$W,3+J$2,0)-VLOOKUP($A95,'Country characteristics'!$A:$BL,40+J$2,0)*100,"")</f>
        <v>0</v>
      </c>
      <c r="K95" s="181">
        <f>IFERROR(VLOOKUP($A95,'SS2020'!$A:$W,3+K$2,0)-VLOOKUP($A95,'Country characteristics'!$A:$BL,40+K$2,0)*100,"")</f>
        <v>-25</v>
      </c>
      <c r="L95" s="181">
        <f>IFERROR(VLOOKUP($A95,'SS2020'!$A:$W,3+L$2,0)-VLOOKUP($A95,'Country characteristics'!$A:$BL,40+L$2,0)*100,"")</f>
        <v>-12.5</v>
      </c>
      <c r="M95" s="181">
        <f>IFERROR(VLOOKUP($A95,'SS2020'!$A:$W,3+M$2,0)-VLOOKUP($A95,'Country characteristics'!$A:$BL,40+M$2,0)*100,"")</f>
        <v>0</v>
      </c>
      <c r="N95" s="181">
        <f>IFERROR(VLOOKUP($A95,'SS2020'!$A:$W,3+N$2,0)-VLOOKUP($A95,'Country characteristics'!$A:$BL,40+N$2,0)*100,"")</f>
        <v>-10</v>
      </c>
      <c r="O95" s="181">
        <f>IFERROR(VLOOKUP($A95,'SS2020'!$A:$W,3+O$2,0)-VLOOKUP($A95,'Country characteristics'!$A:$BL,40+O$2,0)*100,"")</f>
        <v>0</v>
      </c>
      <c r="P95" s="181">
        <f>IFERROR(VLOOKUP($A95,'SS2020'!$A:$W,3+P$2,0)-VLOOKUP($A95,'Country characteristics'!$A:$BL,40+P$2,0)*100,"")</f>
        <v>0</v>
      </c>
      <c r="Q95" s="181">
        <f>IFERROR(VLOOKUP($A95,'SS2020'!$A:$W,3+Q$2,0)-VLOOKUP($A95,'Country characteristics'!$A:$BL,40+Q$2,0)*100,"")</f>
        <v>-25</v>
      </c>
      <c r="R95" s="181">
        <f>IFERROR(VLOOKUP($A95,'SS2020'!$A:$W,3+R$2,0)-VLOOKUP($A95,'Country characteristics'!$A:$BL,40+R$2,0)*100,"")</f>
        <v>0</v>
      </c>
      <c r="S95" s="181">
        <f>IFERROR(VLOOKUP($A95,'SS2020'!$A:$W,3+S$2,0)-VLOOKUP($A95,'Country characteristics'!$A:$BL,40+S$2,0)*100,"")</f>
        <v>0</v>
      </c>
      <c r="T95" s="181">
        <f>IFERROR(VLOOKUP($A95,'SS2020'!$A:$W,3+T$2,0)-VLOOKUP($A95,'Country characteristics'!$A:$BL,40+T$2,0)*100,"")</f>
        <v>-4</v>
      </c>
      <c r="U95" s="181">
        <f>IFERROR(VLOOKUP($A95,'SS2020'!$A:$W,3+U$2,0)-VLOOKUP($A95,'Country characteristics'!$A:$BL,40+U$2,0)*100,"")</f>
        <v>0</v>
      </c>
      <c r="V95" s="181">
        <f>IFERROR(VLOOKUP($A95,'SS2020'!$A:$W,3+V$2,0)-VLOOKUP($A95,'Country characteristics'!$A:$BL,40+V$2,0)*100,"")</f>
        <v>0</v>
      </c>
      <c r="W95" s="181">
        <f>IFERROR(VLOOKUP($A95,'SS2020'!$A:$W,3+W$2,0)-VLOOKUP($A95,'Country characteristics'!$A:$BL,40+W$2,0)*100,"")</f>
        <v>-3.5000000000000004</v>
      </c>
      <c r="X95" s="172">
        <f>VLOOKUP(A95,'SS2020'!A:X,24,0)-VLOOKUP(A95,'Country characteristics'!A:AN,40,0)</f>
        <v>-3.7500007629394503</v>
      </c>
      <c r="Y95" s="245" t="str">
        <f>VLOOKUP($A95,'Country characteristics'!$A:$CQ,28,0)</f>
        <v>Europe &amp; Central Asia</v>
      </c>
      <c r="Z95" s="245" t="str">
        <f>VLOOKUP($A95,'Country characteristics'!$A:$CQ,87,0)</f>
        <v>Europe</v>
      </c>
      <c r="AA95" s="245">
        <f>VLOOKUP($A95,'Country characteristics'!$A:$CQ,92,0)</f>
        <v>1</v>
      </c>
      <c r="AB95" s="245">
        <f>VLOOKUP($A95,'Country characteristics'!$A:$CQ,91,0)</f>
        <v>1</v>
      </c>
      <c r="AC95" s="245">
        <f>VLOOKUP($A95,'Country characteristics'!$A:$CQ,88,0)</f>
        <v>0</v>
      </c>
      <c r="AD95" s="245">
        <f>VLOOKUP($A95,'Country characteristics'!$A:$CQ,93,0)</f>
        <v>0</v>
      </c>
      <c r="AE95" s="245">
        <f>VLOOKUP($A95,'Country characteristics'!$A:$CQ,89,0)</f>
        <v>0</v>
      </c>
      <c r="AF95" s="245">
        <f>VLOOKUP($A95,'Country characteristics'!$A:$CQ,90,0)</f>
        <v>0</v>
      </c>
      <c r="AG95" s="245">
        <f>VLOOKUP($A95,'Country characteristics'!$A:$CQ,94,0)</f>
        <v>0</v>
      </c>
      <c r="AH95" s="245">
        <f>VLOOKUP($A95,'Country characteristics'!$A:$CQ,95,0)</f>
        <v>0</v>
      </c>
      <c r="AI95" s="245">
        <f>VLOOKUP($A95,'Country characteristics'!$A:$CR,96,0)</f>
        <v>0</v>
      </c>
    </row>
    <row r="96" spans="1:35" ht="12.75" customHeight="1">
      <c r="A96" s="37" t="s">
        <v>212</v>
      </c>
      <c r="B96" s="182" t="s">
        <v>213</v>
      </c>
      <c r="C96" s="182" t="s">
        <v>214</v>
      </c>
      <c r="D96" s="181">
        <f>IFERROR(VLOOKUP($A96,'SS2020'!$A:$W,3+D$2,0)-VLOOKUP($A96,'Country characteristics'!$A:$BL,40+D$2,0)*100,"")</f>
        <v>0</v>
      </c>
      <c r="E96" s="181">
        <f>IFERROR(VLOOKUP($A96,'SS2020'!$A:$W,3+E$2,0)-VLOOKUP($A96,'Country characteristics'!$A:$BL,40+E$2,0)*100,"")</f>
        <v>0</v>
      </c>
      <c r="F96" s="181">
        <f>IFERROR(VLOOKUP($A96,'SS2020'!$A:$W,3+F$2,0)-VLOOKUP($A96,'Country characteristics'!$A:$BL,40+F$2,0)*100,"")</f>
        <v>0</v>
      </c>
      <c r="G96" s="181">
        <f>IFERROR(VLOOKUP($A96,'SS2020'!$A:$W,3+G$2,0)-VLOOKUP($A96,'Country characteristics'!$A:$BL,40+G$2,0)*100,"")</f>
        <v>0</v>
      </c>
      <c r="H96" s="181">
        <f>IFERROR(VLOOKUP($A96,'SS2020'!$A:$W,3+H$2,0)-VLOOKUP($A96,'Country characteristics'!$A:$BL,40+H$2,0)*100,"")</f>
        <v>0</v>
      </c>
      <c r="I96" s="181">
        <f>IFERROR(VLOOKUP($A96,'SS2020'!$A:$W,3+I$2,0)-VLOOKUP($A96,'Country characteristics'!$A:$BL,40+I$2,0)*100,"")</f>
        <v>0</v>
      </c>
      <c r="J96" s="181">
        <f>IFERROR(VLOOKUP($A96,'SS2020'!$A:$W,3+J$2,0)-VLOOKUP($A96,'Country characteristics'!$A:$BL,40+J$2,0)*100,"")</f>
        <v>0</v>
      </c>
      <c r="K96" s="181">
        <f>IFERROR(VLOOKUP($A96,'SS2020'!$A:$W,3+K$2,0)-VLOOKUP($A96,'Country characteristics'!$A:$BL,40+K$2,0)*100,"")</f>
        <v>0</v>
      </c>
      <c r="L96" s="181">
        <f>IFERROR(VLOOKUP($A96,'SS2020'!$A:$W,3+L$2,0)-VLOOKUP($A96,'Country characteristics'!$A:$BL,40+L$2,0)*100,"")</f>
        <v>0</v>
      </c>
      <c r="M96" s="181">
        <f>IFERROR(VLOOKUP($A96,'SS2020'!$A:$W,3+M$2,0)-VLOOKUP($A96,'Country characteristics'!$A:$BL,40+M$2,0)*100,"")</f>
        <v>0</v>
      </c>
      <c r="N96" s="181">
        <f>IFERROR(VLOOKUP($A96,'SS2020'!$A:$W,3+N$2,0)-VLOOKUP($A96,'Country characteristics'!$A:$BL,40+N$2,0)*100,"")</f>
        <v>12.5</v>
      </c>
      <c r="O96" s="181">
        <f>IFERROR(VLOOKUP($A96,'SS2020'!$A:$W,3+O$2,0)-VLOOKUP($A96,'Country characteristics'!$A:$BL,40+O$2,0)*100,"")</f>
        <v>0</v>
      </c>
      <c r="P96" s="181">
        <f>IFERROR(VLOOKUP($A96,'SS2020'!$A:$W,3+P$2,0)-VLOOKUP($A96,'Country characteristics'!$A:$BL,40+P$2,0)*100,"")</f>
        <v>0</v>
      </c>
      <c r="Q96" s="181">
        <f>IFERROR(VLOOKUP($A96,'SS2020'!$A:$W,3+Q$2,0)-VLOOKUP($A96,'Country characteristics'!$A:$BL,40+Q$2,0)*100,"")</f>
        <v>0</v>
      </c>
      <c r="R96" s="181">
        <f>IFERROR(VLOOKUP($A96,'SS2020'!$A:$W,3+R$2,0)-VLOOKUP($A96,'Country characteristics'!$A:$BL,40+R$2,0)*100,"")</f>
        <v>25</v>
      </c>
      <c r="S96" s="181">
        <f>IFERROR(VLOOKUP($A96,'SS2020'!$A:$W,3+S$2,0)-VLOOKUP($A96,'Country characteristics'!$A:$BL,40+S$2,0)*100,"")</f>
        <v>-20</v>
      </c>
      <c r="T96" s="181">
        <f>IFERROR(VLOOKUP($A96,'SS2020'!$A:$W,3+T$2,0)-VLOOKUP($A96,'Country characteristics'!$A:$BL,40+T$2,0)*100,"")</f>
        <v>0</v>
      </c>
      <c r="U96" s="181">
        <f>IFERROR(VLOOKUP($A96,'SS2020'!$A:$W,3+U$2,0)-VLOOKUP($A96,'Country characteristics'!$A:$BL,40+U$2,0)*100,"")</f>
        <v>-47</v>
      </c>
      <c r="V96" s="181">
        <f>IFERROR(VLOOKUP($A96,'SS2020'!$A:$W,3+V$2,0)-VLOOKUP($A96,'Country characteristics'!$A:$BL,40+V$2,0)*100,"")</f>
        <v>0</v>
      </c>
      <c r="W96" s="181">
        <f>IFERROR(VLOOKUP($A96,'SS2020'!$A:$W,3+W$2,0)-VLOOKUP($A96,'Country characteristics'!$A:$BL,40+W$2,0)*100,"")</f>
        <v>0</v>
      </c>
      <c r="X96" s="172">
        <f>VLOOKUP(A96,'SS2020'!A:X,24,0)-VLOOKUP(A96,'Country characteristics'!A:AN,40,0)</f>
        <v>-1.4750015258789091</v>
      </c>
      <c r="Y96" s="245" t="str">
        <f>VLOOKUP($A96,'Country characteristics'!$A:$CQ,28,0)</f>
        <v>Latin America &amp; Caribbean</v>
      </c>
      <c r="Z96" s="245" t="str">
        <f>VLOOKUP($A96,'Country characteristics'!$A:$CQ,87,0)</f>
        <v>Latin America and the Caribbean</v>
      </c>
      <c r="AA96" s="245">
        <f>VLOOKUP($A96,'Country characteristics'!$A:$CQ,92,0)</f>
        <v>0</v>
      </c>
      <c r="AB96" s="245">
        <f>VLOOKUP($A96,'Country characteristics'!$A:$CQ,91,0)</f>
        <v>0</v>
      </c>
      <c r="AC96" s="245">
        <f>VLOOKUP($A96,'Country characteristics'!$A:$CQ,88,0)</f>
        <v>0</v>
      </c>
      <c r="AD96" s="245">
        <f>VLOOKUP($A96,'Country characteristics'!$A:$CQ,93,0)</f>
        <v>0</v>
      </c>
      <c r="AE96" s="245">
        <f>VLOOKUP($A96,'Country characteristics'!$A:$CQ,89,0)</f>
        <v>0</v>
      </c>
      <c r="AF96" s="245">
        <f>VLOOKUP($A96,'Country characteristics'!$A:$CQ,90,0)</f>
        <v>0</v>
      </c>
      <c r="AG96" s="245">
        <f>VLOOKUP($A96,'Country characteristics'!$A:$CQ,94,0)</f>
        <v>0</v>
      </c>
      <c r="AH96" s="245">
        <f>VLOOKUP($A96,'Country characteristics'!$A:$CQ,95,0)</f>
        <v>1</v>
      </c>
      <c r="AI96" s="245">
        <f>VLOOKUP($A96,'Country characteristics'!$A:$CR,96,0)</f>
        <v>1</v>
      </c>
    </row>
    <row r="97" spans="1:35" ht="12.75" customHeight="1">
      <c r="A97" s="37" t="s">
        <v>404</v>
      </c>
      <c r="B97" s="182" t="s">
        <v>405</v>
      </c>
      <c r="C97" s="182" t="s">
        <v>406</v>
      </c>
      <c r="D97" s="181">
        <f>IFERROR(VLOOKUP($A97,'SS2020'!$A:$W,3+D$2,0)-VLOOKUP($A97,'Country characteristics'!$A:$BL,40+D$2,0)*100,"")</f>
        <v>0</v>
      </c>
      <c r="E97" s="181">
        <f>IFERROR(VLOOKUP($A97,'SS2020'!$A:$W,3+E$2,0)-VLOOKUP($A97,'Country characteristics'!$A:$BL,40+E$2,0)*100,"")</f>
        <v>0</v>
      </c>
      <c r="F97" s="181">
        <f>IFERROR(VLOOKUP($A97,'SS2020'!$A:$W,3+F$2,0)-VLOOKUP($A97,'Country characteristics'!$A:$BL,40+F$2,0)*100,"")</f>
        <v>0</v>
      </c>
      <c r="G97" s="181">
        <f>IFERROR(VLOOKUP($A97,'SS2020'!$A:$W,3+G$2,0)-VLOOKUP($A97,'Country characteristics'!$A:$BL,40+G$2,0)*100,"")</f>
        <v>0</v>
      </c>
      <c r="H97" s="181">
        <f>IFERROR(VLOOKUP($A97,'SS2020'!$A:$W,3+H$2,0)-VLOOKUP($A97,'Country characteristics'!$A:$BL,40+H$2,0)*100,"")</f>
        <v>0</v>
      </c>
      <c r="I97" s="181">
        <f>IFERROR(VLOOKUP($A97,'SS2020'!$A:$W,3+I$2,0)-VLOOKUP($A97,'Country characteristics'!$A:$BL,40+I$2,0)*100,"")</f>
        <v>0</v>
      </c>
      <c r="J97" s="181">
        <f>IFERROR(VLOOKUP($A97,'SS2020'!$A:$W,3+J$2,0)-VLOOKUP($A97,'Country characteristics'!$A:$BL,40+J$2,0)*100,"")</f>
        <v>0</v>
      </c>
      <c r="K97" s="181">
        <f>IFERROR(VLOOKUP($A97,'SS2020'!$A:$W,3+K$2,0)-VLOOKUP($A97,'Country characteristics'!$A:$BL,40+K$2,0)*100,"")</f>
        <v>0</v>
      </c>
      <c r="L97" s="181">
        <f>IFERROR(VLOOKUP($A97,'SS2020'!$A:$W,3+L$2,0)-VLOOKUP($A97,'Country characteristics'!$A:$BL,40+L$2,0)*100,"")</f>
        <v>-50</v>
      </c>
      <c r="M97" s="181">
        <f>IFERROR(VLOOKUP($A97,'SS2020'!$A:$W,3+M$2,0)-VLOOKUP($A97,'Country characteristics'!$A:$BL,40+M$2,0)*100,"")</f>
        <v>0</v>
      </c>
      <c r="N97" s="181">
        <f>IFERROR(VLOOKUP($A97,'SS2020'!$A:$W,3+N$2,0)-VLOOKUP($A97,'Country characteristics'!$A:$BL,40+N$2,0)*100,"")</f>
        <v>0</v>
      </c>
      <c r="O97" s="181">
        <f>IFERROR(VLOOKUP($A97,'SS2020'!$A:$W,3+O$2,0)-VLOOKUP($A97,'Country characteristics'!$A:$BL,40+O$2,0)*100,"")</f>
        <v>-25</v>
      </c>
      <c r="P97" s="181">
        <f>IFERROR(VLOOKUP($A97,'SS2020'!$A:$W,3+P$2,0)-VLOOKUP($A97,'Country characteristics'!$A:$BL,40+P$2,0)*100,"")</f>
        <v>0</v>
      </c>
      <c r="Q97" s="181">
        <f>IFERROR(VLOOKUP($A97,'SS2020'!$A:$W,3+Q$2,0)-VLOOKUP($A97,'Country characteristics'!$A:$BL,40+Q$2,0)*100,"")</f>
        <v>0</v>
      </c>
      <c r="R97" s="181">
        <f>IFERROR(VLOOKUP($A97,'SS2020'!$A:$W,3+R$2,0)-VLOOKUP($A97,'Country characteristics'!$A:$BL,40+R$2,0)*100,"")</f>
        <v>0</v>
      </c>
      <c r="S97" s="181">
        <f>IFERROR(VLOOKUP($A97,'SS2020'!$A:$W,3+S$2,0)-VLOOKUP($A97,'Country characteristics'!$A:$BL,40+S$2,0)*100,"")</f>
        <v>-20</v>
      </c>
      <c r="T97" s="181">
        <f>IFERROR(VLOOKUP($A97,'SS2020'!$A:$W,3+T$2,0)-VLOOKUP($A97,'Country characteristics'!$A:$BL,40+T$2,0)*100,"")</f>
        <v>0</v>
      </c>
      <c r="U97" s="181">
        <f>IFERROR(VLOOKUP($A97,'SS2020'!$A:$W,3+U$2,0)-VLOOKUP($A97,'Country characteristics'!$A:$BL,40+U$2,0)*100,"")</f>
        <v>-49.999999999999993</v>
      </c>
      <c r="V97" s="181">
        <f>IFERROR(VLOOKUP($A97,'SS2020'!$A:$W,3+V$2,0)-VLOOKUP($A97,'Country characteristics'!$A:$BL,40+V$2,0)*100,"")</f>
        <v>0</v>
      </c>
      <c r="W97" s="181">
        <f>IFERROR(VLOOKUP($A97,'SS2020'!$A:$W,3+W$2,0)-VLOOKUP($A97,'Country characteristics'!$A:$BL,40+W$2,0)*100,"")</f>
        <v>0</v>
      </c>
      <c r="X97" s="172">
        <f>VLOOKUP(A97,'SS2020'!A:X,24,0)-VLOOKUP(A97,'Country characteristics'!A:AN,40,0)</f>
        <v>-7.2500015258789006</v>
      </c>
      <c r="Y97" s="245" t="str">
        <f>VLOOKUP($A97,'Country characteristics'!$A:$CQ,28,0)</f>
        <v>Latin America &amp; Caribbean</v>
      </c>
      <c r="Z97" s="245" t="str">
        <f>VLOOKUP($A97,'Country characteristics'!$A:$CQ,87,0)</f>
        <v>Latin America and the Caribbean</v>
      </c>
      <c r="AA97" s="245">
        <f>VLOOKUP($A97,'Country characteristics'!$A:$CQ,92,0)</f>
        <v>0</v>
      </c>
      <c r="AB97" s="245">
        <f>VLOOKUP($A97,'Country characteristics'!$A:$CQ,91,0)</f>
        <v>0</v>
      </c>
      <c r="AC97" s="245">
        <f>VLOOKUP($A97,'Country characteristics'!$A:$CQ,88,0)</f>
        <v>0</v>
      </c>
      <c r="AD97" s="245">
        <f>VLOOKUP($A97,'Country characteristics'!$A:$CQ,93,0)</f>
        <v>0</v>
      </c>
      <c r="AE97" s="245">
        <f>VLOOKUP($A97,'Country characteristics'!$A:$CQ,89,0)</f>
        <v>0</v>
      </c>
      <c r="AF97" s="245">
        <f>VLOOKUP($A97,'Country characteristics'!$A:$CQ,90,0)</f>
        <v>0</v>
      </c>
      <c r="AG97" s="245">
        <f>VLOOKUP($A97,'Country characteristics'!$A:$CQ,94,0)</f>
        <v>0</v>
      </c>
      <c r="AH97" s="245">
        <f>VLOOKUP($A97,'Country characteristics'!$A:$CQ,95,0)</f>
        <v>1</v>
      </c>
      <c r="AI97" s="245">
        <f>VLOOKUP($A97,'Country characteristics'!$A:$CR,96,0)</f>
        <v>1</v>
      </c>
    </row>
    <row r="98" spans="1:35" ht="12.75" customHeight="1">
      <c r="A98" s="37" t="s">
        <v>350</v>
      </c>
      <c r="B98" s="182" t="s">
        <v>351</v>
      </c>
      <c r="C98" s="182" t="s">
        <v>352</v>
      </c>
      <c r="D98" s="181">
        <f>IFERROR(VLOOKUP($A98,'SS2020'!$A:$W,3+D$2,0)-VLOOKUP($A98,'Country characteristics'!$A:$BL,40+D$2,0)*100,"")</f>
        <v>0</v>
      </c>
      <c r="E98" s="181">
        <f>IFERROR(VLOOKUP($A98,'SS2020'!$A:$W,3+E$2,0)-VLOOKUP($A98,'Country characteristics'!$A:$BL,40+E$2,0)*100,"")</f>
        <v>0</v>
      </c>
      <c r="F98" s="181">
        <f>IFERROR(VLOOKUP($A98,'SS2020'!$A:$W,3+F$2,0)-VLOOKUP($A98,'Country characteristics'!$A:$BL,40+F$2,0)*100,"")</f>
        <v>0</v>
      </c>
      <c r="G98" s="181">
        <f>IFERROR(VLOOKUP($A98,'SS2020'!$A:$W,3+G$2,0)-VLOOKUP($A98,'Country characteristics'!$A:$BL,40+G$2,0)*100,"")</f>
        <v>0</v>
      </c>
      <c r="H98" s="181">
        <f>IFERROR(VLOOKUP($A98,'SS2020'!$A:$W,3+H$2,0)-VLOOKUP($A98,'Country characteristics'!$A:$BL,40+H$2,0)*100,"")</f>
        <v>0</v>
      </c>
      <c r="I98" s="181">
        <f>IFERROR(VLOOKUP($A98,'SS2020'!$A:$W,3+I$2,0)-VLOOKUP($A98,'Country characteristics'!$A:$BL,40+I$2,0)*100,"")</f>
        <v>0</v>
      </c>
      <c r="J98" s="181">
        <f>IFERROR(VLOOKUP($A98,'SS2020'!$A:$W,3+J$2,0)-VLOOKUP($A98,'Country characteristics'!$A:$BL,40+J$2,0)*100,"")</f>
        <v>0</v>
      </c>
      <c r="K98" s="181">
        <f>IFERROR(VLOOKUP($A98,'SS2020'!$A:$W,3+K$2,0)-VLOOKUP($A98,'Country characteristics'!$A:$BL,40+K$2,0)*100,"")</f>
        <v>0</v>
      </c>
      <c r="L98" s="181">
        <f>IFERROR(VLOOKUP($A98,'SS2020'!$A:$W,3+L$2,0)-VLOOKUP($A98,'Country characteristics'!$A:$BL,40+L$2,0)*100,"")</f>
        <v>-50</v>
      </c>
      <c r="M98" s="181">
        <f>IFERROR(VLOOKUP($A98,'SS2020'!$A:$W,3+M$2,0)-VLOOKUP($A98,'Country characteristics'!$A:$BL,40+M$2,0)*100,"")</f>
        <v>0</v>
      </c>
      <c r="N98" s="181">
        <f>IFERROR(VLOOKUP($A98,'SS2020'!$A:$W,3+N$2,0)-VLOOKUP($A98,'Country characteristics'!$A:$BL,40+N$2,0)*100,"")</f>
        <v>0</v>
      </c>
      <c r="O98" s="181">
        <f>IFERROR(VLOOKUP($A98,'SS2020'!$A:$W,3+O$2,0)-VLOOKUP($A98,'Country characteristics'!$A:$BL,40+O$2,0)*100,"")</f>
        <v>0</v>
      </c>
      <c r="P98" s="181">
        <f>IFERROR(VLOOKUP($A98,'SS2020'!$A:$W,3+P$2,0)-VLOOKUP($A98,'Country characteristics'!$A:$BL,40+P$2,0)*100,"")</f>
        <v>0</v>
      </c>
      <c r="Q98" s="181">
        <f>IFERROR(VLOOKUP($A98,'SS2020'!$A:$W,3+Q$2,0)-VLOOKUP($A98,'Country characteristics'!$A:$BL,40+Q$2,0)*100,"")</f>
        <v>0</v>
      </c>
      <c r="R98" s="181">
        <f>IFERROR(VLOOKUP($A98,'SS2020'!$A:$W,3+R$2,0)-VLOOKUP($A98,'Country characteristics'!$A:$BL,40+R$2,0)*100,"")</f>
        <v>0</v>
      </c>
      <c r="S98" s="181">
        <f>IFERROR(VLOOKUP($A98,'SS2020'!$A:$W,3+S$2,0)-VLOOKUP($A98,'Country characteristics'!$A:$BL,40+S$2,0)*100,"")</f>
        <v>-10</v>
      </c>
      <c r="T98" s="181">
        <f>IFERROR(VLOOKUP($A98,'SS2020'!$A:$W,3+T$2,0)-VLOOKUP($A98,'Country characteristics'!$A:$BL,40+T$2,0)*100,"")</f>
        <v>1.0000000000000071</v>
      </c>
      <c r="U98" s="181">
        <f>IFERROR(VLOOKUP($A98,'SS2020'!$A:$W,3+U$2,0)-VLOOKUP($A98,'Country characteristics'!$A:$BL,40+U$2,0)*100,"")</f>
        <v>-27</v>
      </c>
      <c r="V98" s="181">
        <f>IFERROR(VLOOKUP($A98,'SS2020'!$A:$W,3+V$2,0)-VLOOKUP($A98,'Country characteristics'!$A:$BL,40+V$2,0)*100,"")</f>
        <v>0</v>
      </c>
      <c r="W98" s="181">
        <f>IFERROR(VLOOKUP($A98,'SS2020'!$A:$W,3+W$2,0)-VLOOKUP($A98,'Country characteristics'!$A:$BL,40+W$2,0)*100,"")</f>
        <v>0</v>
      </c>
      <c r="X98" s="172">
        <f>VLOOKUP(A98,'SS2020'!A:X,24,0)-VLOOKUP(A98,'Country characteristics'!A:AN,40,0)</f>
        <v>-4.2999969482421818</v>
      </c>
      <c r="Y98" s="245" t="str">
        <f>VLOOKUP($A98,'Country characteristics'!$A:$CQ,28,0)</f>
        <v>Latin America &amp; Caribbean</v>
      </c>
      <c r="Z98" s="245" t="str">
        <f>VLOOKUP($A98,'Country characteristics'!$A:$CQ,87,0)</f>
        <v>Latin America and the Caribbean</v>
      </c>
      <c r="AA98" s="245">
        <f>VLOOKUP($A98,'Country characteristics'!$A:$CQ,92,0)</f>
        <v>0</v>
      </c>
      <c r="AB98" s="245">
        <f>VLOOKUP($A98,'Country characteristics'!$A:$CQ,91,0)</f>
        <v>0</v>
      </c>
      <c r="AC98" s="245">
        <f>VLOOKUP($A98,'Country characteristics'!$A:$CQ,88,0)</f>
        <v>0</v>
      </c>
      <c r="AD98" s="245">
        <f>VLOOKUP($A98,'Country characteristics'!$A:$CQ,93,0)</f>
        <v>0</v>
      </c>
      <c r="AE98" s="245">
        <f>VLOOKUP($A98,'Country characteristics'!$A:$CQ,89,0)</f>
        <v>0</v>
      </c>
      <c r="AF98" s="245">
        <f>VLOOKUP($A98,'Country characteristics'!$A:$CQ,90,0)</f>
        <v>0</v>
      </c>
      <c r="AG98" s="245">
        <f>VLOOKUP($A98,'Country characteristics'!$A:$CQ,94,0)</f>
        <v>0</v>
      </c>
      <c r="AH98" s="245">
        <f>VLOOKUP($A98,'Country characteristics'!$A:$CQ,95,0)</f>
        <v>1</v>
      </c>
      <c r="AI98" s="245">
        <f>VLOOKUP($A98,'Country characteristics'!$A:$CR,96,0)</f>
        <v>1</v>
      </c>
    </row>
    <row r="99" spans="1:35" ht="12.75" customHeight="1">
      <c r="A99" s="37" t="s">
        <v>200</v>
      </c>
      <c r="B99" s="182" t="s">
        <v>201</v>
      </c>
      <c r="C99" s="182" t="s">
        <v>202</v>
      </c>
      <c r="D99" s="181">
        <f>IFERROR(VLOOKUP($A99,'SS2020'!$A:$W,3+D$2,0)-VLOOKUP($A99,'Country characteristics'!$A:$BL,40+D$2,0)*100,"")</f>
        <v>0</v>
      </c>
      <c r="E99" s="181">
        <f>IFERROR(VLOOKUP($A99,'SS2020'!$A:$W,3+E$2,0)-VLOOKUP($A99,'Country characteristics'!$A:$BL,40+E$2,0)*100,"")</f>
        <v>0</v>
      </c>
      <c r="F99" s="181">
        <f>IFERROR(VLOOKUP($A99,'SS2020'!$A:$W,3+F$2,0)-VLOOKUP($A99,'Country characteristics'!$A:$BL,40+F$2,0)*100,"")</f>
        <v>0</v>
      </c>
      <c r="G99" s="181">
        <f>IFERROR(VLOOKUP($A99,'SS2020'!$A:$W,3+G$2,0)-VLOOKUP($A99,'Country characteristics'!$A:$BL,40+G$2,0)*100,"")</f>
        <v>0</v>
      </c>
      <c r="H99" s="181">
        <f>IFERROR(VLOOKUP($A99,'SS2020'!$A:$W,3+H$2,0)-VLOOKUP($A99,'Country characteristics'!$A:$BL,40+H$2,0)*100,"")</f>
        <v>0</v>
      </c>
      <c r="I99" s="181">
        <f>IFERROR(VLOOKUP($A99,'SS2020'!$A:$W,3+I$2,0)-VLOOKUP($A99,'Country characteristics'!$A:$BL,40+I$2,0)*100,"")</f>
        <v>0</v>
      </c>
      <c r="J99" s="181">
        <f>IFERROR(VLOOKUP($A99,'SS2020'!$A:$W,3+J$2,0)-VLOOKUP($A99,'Country characteristics'!$A:$BL,40+J$2,0)*100,"")</f>
        <v>0</v>
      </c>
      <c r="K99" s="181">
        <f>IFERROR(VLOOKUP($A99,'SS2020'!$A:$W,3+K$2,0)-VLOOKUP($A99,'Country characteristics'!$A:$BL,40+K$2,0)*100,"")</f>
        <v>0</v>
      </c>
      <c r="L99" s="181">
        <f>IFERROR(VLOOKUP($A99,'SS2020'!$A:$W,3+L$2,0)-VLOOKUP($A99,'Country characteristics'!$A:$BL,40+L$2,0)*100,"")</f>
        <v>12.5</v>
      </c>
      <c r="M99" s="181">
        <f>IFERROR(VLOOKUP($A99,'SS2020'!$A:$W,3+M$2,0)-VLOOKUP($A99,'Country characteristics'!$A:$BL,40+M$2,0)*100,"")</f>
        <v>0</v>
      </c>
      <c r="N99" s="181">
        <f>IFERROR(VLOOKUP($A99,'SS2020'!$A:$W,3+N$2,0)-VLOOKUP($A99,'Country characteristics'!$A:$BL,40+N$2,0)*100,"")</f>
        <v>-10</v>
      </c>
      <c r="O99" s="181">
        <f>IFERROR(VLOOKUP($A99,'SS2020'!$A:$W,3+O$2,0)-VLOOKUP($A99,'Country characteristics'!$A:$BL,40+O$2,0)*100,"")</f>
        <v>0</v>
      </c>
      <c r="P99" s="181">
        <f>IFERROR(VLOOKUP($A99,'SS2020'!$A:$W,3+P$2,0)-VLOOKUP($A99,'Country characteristics'!$A:$BL,40+P$2,0)*100,"")</f>
        <v>10</v>
      </c>
      <c r="Q99" s="181">
        <f>IFERROR(VLOOKUP($A99,'SS2020'!$A:$W,3+Q$2,0)-VLOOKUP($A99,'Country characteristics'!$A:$BL,40+Q$2,0)*100,"")</f>
        <v>0</v>
      </c>
      <c r="R99" s="181">
        <f>IFERROR(VLOOKUP($A99,'SS2020'!$A:$W,3+R$2,0)-VLOOKUP($A99,'Country characteristics'!$A:$BL,40+R$2,0)*100,"")</f>
        <v>0</v>
      </c>
      <c r="S99" s="181">
        <f>IFERROR(VLOOKUP($A99,'SS2020'!$A:$W,3+S$2,0)-VLOOKUP($A99,'Country characteristics'!$A:$BL,40+S$2,0)*100,"")</f>
        <v>0</v>
      </c>
      <c r="T99" s="181">
        <f>IFERROR(VLOOKUP($A99,'SS2020'!$A:$W,3+T$2,0)-VLOOKUP($A99,'Country characteristics'!$A:$BL,40+T$2,0)*100,"")</f>
        <v>-8.0000000000000036</v>
      </c>
      <c r="U99" s="181">
        <f>IFERROR(VLOOKUP($A99,'SS2020'!$A:$W,3+U$2,0)-VLOOKUP($A99,'Country characteristics'!$A:$BL,40+U$2,0)*100,"")</f>
        <v>-1</v>
      </c>
      <c r="V99" s="181">
        <f>IFERROR(VLOOKUP($A99,'SS2020'!$A:$W,3+V$2,0)-VLOOKUP($A99,'Country characteristics'!$A:$BL,40+V$2,0)*100,"")</f>
        <v>0</v>
      </c>
      <c r="W99" s="181">
        <f>IFERROR(VLOOKUP($A99,'SS2020'!$A:$W,3+W$2,0)-VLOOKUP($A99,'Country characteristics'!$A:$BL,40+W$2,0)*100,"")</f>
        <v>0</v>
      </c>
      <c r="X99" s="172">
        <f>VLOOKUP(A99,'SS2020'!A:X,24,0)-VLOOKUP(A99,'Country characteristics'!A:AN,40,0)</f>
        <v>0.17500152587890483</v>
      </c>
      <c r="Y99" s="245" t="str">
        <f>VLOOKUP($A99,'Country characteristics'!$A:$CQ,28,0)</f>
        <v>Europe &amp; Central Asia</v>
      </c>
      <c r="Z99" s="245" t="str">
        <f>VLOOKUP($A99,'Country characteristics'!$A:$CQ,87,0)</f>
        <v>Europe</v>
      </c>
      <c r="AA99" s="245">
        <f>VLOOKUP($A99,'Country characteristics'!$A:$CQ,92,0)</f>
        <v>1</v>
      </c>
      <c r="AB99" s="245">
        <f>VLOOKUP($A99,'Country characteristics'!$A:$CQ,91,0)</f>
        <v>1</v>
      </c>
      <c r="AC99" s="245">
        <f>VLOOKUP($A99,'Country characteristics'!$A:$CQ,88,0)</f>
        <v>0</v>
      </c>
      <c r="AD99" s="245">
        <f>VLOOKUP($A99,'Country characteristics'!$A:$CQ,93,0)</f>
        <v>0</v>
      </c>
      <c r="AE99" s="245">
        <f>VLOOKUP($A99,'Country characteristics'!$A:$CQ,89,0)</f>
        <v>0</v>
      </c>
      <c r="AF99" s="245">
        <f>VLOOKUP($A99,'Country characteristics'!$A:$CQ,90,0)</f>
        <v>0</v>
      </c>
      <c r="AG99" s="245">
        <f>VLOOKUP($A99,'Country characteristics'!$A:$CQ,94,0)</f>
        <v>0</v>
      </c>
      <c r="AH99" s="245">
        <f>VLOOKUP($A99,'Country characteristics'!$A:$CQ,95,0)</f>
        <v>0</v>
      </c>
      <c r="AI99" s="245">
        <f>VLOOKUP($A99,'Country characteristics'!$A:$CR,96,0)</f>
        <v>0</v>
      </c>
    </row>
    <row r="100" spans="1:35" ht="12.75" customHeight="1">
      <c r="A100" s="37" t="s">
        <v>17</v>
      </c>
      <c r="B100" s="182" t="s">
        <v>18</v>
      </c>
      <c r="C100" s="182" t="s">
        <v>19</v>
      </c>
      <c r="D100" s="181">
        <f>IFERROR(VLOOKUP($A100,'SS2020'!$A:$W,3+D$2,0)-VLOOKUP($A100,'Country characteristics'!$A:$BL,40+D$2,0)*100,"")</f>
        <v>0</v>
      </c>
      <c r="E100" s="181">
        <f>IFERROR(VLOOKUP($A100,'SS2020'!$A:$W,3+E$2,0)-VLOOKUP($A100,'Country characteristics'!$A:$BL,40+E$2,0)*100,"")</f>
        <v>0</v>
      </c>
      <c r="F100" s="181">
        <f>IFERROR(VLOOKUP($A100,'SS2020'!$A:$W,3+F$2,0)-VLOOKUP($A100,'Country characteristics'!$A:$BL,40+F$2,0)*100,"")</f>
        <v>0</v>
      </c>
      <c r="G100" s="181">
        <f>IFERROR(VLOOKUP($A100,'SS2020'!$A:$W,3+G$2,0)-VLOOKUP($A100,'Country characteristics'!$A:$BL,40+G$2,0)*100,"")</f>
        <v>0</v>
      </c>
      <c r="H100" s="181">
        <f>IFERROR(VLOOKUP($A100,'SS2020'!$A:$W,3+H$2,0)-VLOOKUP($A100,'Country characteristics'!$A:$BL,40+H$2,0)*100,"")</f>
        <v>0</v>
      </c>
      <c r="I100" s="181">
        <f>IFERROR(VLOOKUP($A100,'SS2020'!$A:$W,3+I$2,0)-VLOOKUP($A100,'Country characteristics'!$A:$BL,40+I$2,0)*100,"")</f>
        <v>0</v>
      </c>
      <c r="J100" s="181">
        <f>IFERROR(VLOOKUP($A100,'SS2020'!$A:$W,3+J$2,0)-VLOOKUP($A100,'Country characteristics'!$A:$BL,40+J$2,0)*100,"")</f>
        <v>0</v>
      </c>
      <c r="K100" s="181">
        <f>IFERROR(VLOOKUP($A100,'SS2020'!$A:$W,3+K$2,0)-VLOOKUP($A100,'Country characteristics'!$A:$BL,40+K$2,0)*100,"")</f>
        <v>0</v>
      </c>
      <c r="L100" s="181">
        <f>IFERROR(VLOOKUP($A100,'SS2020'!$A:$W,3+L$2,0)-VLOOKUP($A100,'Country characteristics'!$A:$BL,40+L$2,0)*100,"")</f>
        <v>0</v>
      </c>
      <c r="M100" s="181">
        <f>IFERROR(VLOOKUP($A100,'SS2020'!$A:$W,3+M$2,0)-VLOOKUP($A100,'Country characteristics'!$A:$BL,40+M$2,0)*100,"")</f>
        <v>0</v>
      </c>
      <c r="N100" s="181">
        <f>IFERROR(VLOOKUP($A100,'SS2020'!$A:$W,3+N$2,0)-VLOOKUP($A100,'Country characteristics'!$A:$BL,40+N$2,0)*100,"")</f>
        <v>0</v>
      </c>
      <c r="O100" s="181">
        <f>IFERROR(VLOOKUP($A100,'SS2020'!$A:$W,3+O$2,0)-VLOOKUP($A100,'Country characteristics'!$A:$BL,40+O$2,0)*100,"")</f>
        <v>0</v>
      </c>
      <c r="P100" s="181">
        <f>IFERROR(VLOOKUP($A100,'SS2020'!$A:$W,3+P$2,0)-VLOOKUP($A100,'Country characteristics'!$A:$BL,40+P$2,0)*100,"")</f>
        <v>0</v>
      </c>
      <c r="Q100" s="181">
        <f>IFERROR(VLOOKUP($A100,'SS2020'!$A:$W,3+Q$2,0)-VLOOKUP($A100,'Country characteristics'!$A:$BL,40+Q$2,0)*100,"")</f>
        <v>25</v>
      </c>
      <c r="R100" s="181">
        <f>IFERROR(VLOOKUP($A100,'SS2020'!$A:$W,3+R$2,0)-VLOOKUP($A100,'Country characteristics'!$A:$BL,40+R$2,0)*100,"")</f>
        <v>0</v>
      </c>
      <c r="S100" s="181">
        <f>IFERROR(VLOOKUP($A100,'SS2020'!$A:$W,3+S$2,0)-VLOOKUP($A100,'Country characteristics'!$A:$BL,40+S$2,0)*100,"")</f>
        <v>0</v>
      </c>
      <c r="T100" s="181">
        <f>IFERROR(VLOOKUP($A100,'SS2020'!$A:$W,3+T$2,0)-VLOOKUP($A100,'Country characteristics'!$A:$BL,40+T$2,0)*100,"")</f>
        <v>0</v>
      </c>
      <c r="U100" s="181">
        <f>IFERROR(VLOOKUP($A100,'SS2020'!$A:$W,3+U$2,0)-VLOOKUP($A100,'Country characteristics'!$A:$BL,40+U$2,0)*100,"")</f>
        <v>-73</v>
      </c>
      <c r="V100" s="181">
        <f>IFERROR(VLOOKUP($A100,'SS2020'!$A:$W,3+V$2,0)-VLOOKUP($A100,'Country characteristics'!$A:$BL,40+V$2,0)*100,"")</f>
        <v>0</v>
      </c>
      <c r="W100" s="181">
        <f>IFERROR(VLOOKUP($A100,'SS2020'!$A:$W,3+W$2,0)-VLOOKUP($A100,'Country characteristics'!$A:$BL,40+W$2,0)*100,"")</f>
        <v>0</v>
      </c>
      <c r="X100" s="172">
        <f>VLOOKUP(A100,'SS2020'!A:X,24,0)-VLOOKUP(A100,'Country characteristics'!A:AN,40,0)</f>
        <v>-2.3999969482421903</v>
      </c>
      <c r="Y100" s="245" t="str">
        <f>VLOOKUP($A100,'Country characteristics'!$A:$CQ,28,0)</f>
        <v>Europe &amp; Central Asia</v>
      </c>
      <c r="Z100" s="245" t="str">
        <f>VLOOKUP($A100,'Country characteristics'!$A:$CQ,87,0)</f>
        <v>Europe</v>
      </c>
      <c r="AA100" s="245">
        <f>VLOOKUP($A100,'Country characteristics'!$A:$CQ,92,0)</f>
        <v>1</v>
      </c>
      <c r="AB100" s="245">
        <f>VLOOKUP($A100,'Country characteristics'!$A:$CQ,91,0)</f>
        <v>0</v>
      </c>
      <c r="AC100" s="245">
        <f>VLOOKUP($A100,'Country characteristics'!$A:$CQ,88,0)</f>
        <v>0</v>
      </c>
      <c r="AD100" s="245">
        <f>VLOOKUP($A100,'Country characteristics'!$A:$CQ,93,0)</f>
        <v>0</v>
      </c>
      <c r="AE100" s="245">
        <f>VLOOKUP($A100,'Country characteristics'!$A:$CQ,89,0)</f>
        <v>0</v>
      </c>
      <c r="AF100" s="245">
        <f>VLOOKUP($A100,'Country characteristics'!$A:$CQ,90,0)</f>
        <v>0</v>
      </c>
      <c r="AG100" s="245">
        <f>VLOOKUP($A100,'Country characteristics'!$A:$CQ,94,0)</f>
        <v>0</v>
      </c>
      <c r="AH100" s="245">
        <f>VLOOKUP($A100,'Country characteristics'!$A:$CQ,95,0)</f>
        <v>0</v>
      </c>
      <c r="AI100" s="245">
        <f>VLOOKUP($A100,'Country characteristics'!$A:$CR,96,0)</f>
        <v>0</v>
      </c>
    </row>
    <row r="101" spans="1:35" ht="12.75" customHeight="1">
      <c r="A101" s="37" t="s">
        <v>47</v>
      </c>
      <c r="B101" s="182" t="s">
        <v>48</v>
      </c>
      <c r="C101" s="182" t="s">
        <v>49</v>
      </c>
      <c r="D101" s="181">
        <f>IFERROR(VLOOKUP($A101,'SS2020'!$A:$W,3+D$2,0)-VLOOKUP($A101,'Country characteristics'!$A:$BL,40+D$2,0)*100,"")</f>
        <v>-32</v>
      </c>
      <c r="E101" s="181">
        <f>IFERROR(VLOOKUP($A101,'SS2020'!$A:$W,3+E$2,0)-VLOOKUP($A101,'Country characteristics'!$A:$BL,40+E$2,0)*100,"")</f>
        <v>0</v>
      </c>
      <c r="F101" s="181">
        <f>IFERROR(VLOOKUP($A101,'SS2020'!$A:$W,3+F$2,0)-VLOOKUP($A101,'Country characteristics'!$A:$BL,40+F$2,0)*100,"")</f>
        <v>0</v>
      </c>
      <c r="G101" s="181">
        <f>IFERROR(VLOOKUP($A101,'SS2020'!$A:$W,3+G$2,0)-VLOOKUP($A101,'Country characteristics'!$A:$BL,40+G$2,0)*100,"")</f>
        <v>-25</v>
      </c>
      <c r="H101" s="181">
        <f>IFERROR(VLOOKUP($A101,'SS2020'!$A:$W,3+H$2,0)-VLOOKUP($A101,'Country characteristics'!$A:$BL,40+H$2,0)*100,"")</f>
        <v>0</v>
      </c>
      <c r="I101" s="181">
        <f>IFERROR(VLOOKUP($A101,'SS2020'!$A:$W,3+I$2,0)-VLOOKUP($A101,'Country characteristics'!$A:$BL,40+I$2,0)*100,"")</f>
        <v>0</v>
      </c>
      <c r="J101" s="181">
        <f>IFERROR(VLOOKUP($A101,'SS2020'!$A:$W,3+J$2,0)-VLOOKUP($A101,'Country characteristics'!$A:$BL,40+J$2,0)*100,"")</f>
        <v>0</v>
      </c>
      <c r="K101" s="181">
        <f>IFERROR(VLOOKUP($A101,'SS2020'!$A:$W,3+K$2,0)-VLOOKUP($A101,'Country characteristics'!$A:$BL,40+K$2,0)*100,"")</f>
        <v>-10</v>
      </c>
      <c r="L101" s="181">
        <f>IFERROR(VLOOKUP($A101,'SS2020'!$A:$W,3+L$2,0)-VLOOKUP($A101,'Country characteristics'!$A:$BL,40+L$2,0)*100,"")</f>
        <v>-50</v>
      </c>
      <c r="M101" s="181">
        <f>IFERROR(VLOOKUP($A101,'SS2020'!$A:$W,3+M$2,0)-VLOOKUP($A101,'Country characteristics'!$A:$BL,40+M$2,0)*100,"")</f>
        <v>0</v>
      </c>
      <c r="N101" s="181">
        <f>IFERROR(VLOOKUP($A101,'SS2020'!$A:$W,3+N$2,0)-VLOOKUP($A101,'Country characteristics'!$A:$BL,40+N$2,0)*100,"")</f>
        <v>0</v>
      </c>
      <c r="O101" s="181">
        <f>IFERROR(VLOOKUP($A101,'SS2020'!$A:$W,3+O$2,0)-VLOOKUP($A101,'Country characteristics'!$A:$BL,40+O$2,0)*100,"")</f>
        <v>37.5</v>
      </c>
      <c r="P101" s="181">
        <f>IFERROR(VLOOKUP($A101,'SS2020'!$A:$W,3+P$2,0)-VLOOKUP($A101,'Country characteristics'!$A:$BL,40+P$2,0)*100,"")</f>
        <v>-60</v>
      </c>
      <c r="Q101" s="181">
        <f>IFERROR(VLOOKUP($A101,'SS2020'!$A:$W,3+Q$2,0)-VLOOKUP($A101,'Country characteristics'!$A:$BL,40+Q$2,0)*100,"")</f>
        <v>0</v>
      </c>
      <c r="R101" s="181">
        <f>IFERROR(VLOOKUP($A101,'SS2020'!$A:$W,3+R$2,0)-VLOOKUP($A101,'Country characteristics'!$A:$BL,40+R$2,0)*100,"")</f>
        <v>0</v>
      </c>
      <c r="S101" s="181">
        <f>IFERROR(VLOOKUP($A101,'SS2020'!$A:$W,3+S$2,0)-VLOOKUP($A101,'Country characteristics'!$A:$BL,40+S$2,0)*100,"")</f>
        <v>-20</v>
      </c>
      <c r="T101" s="181">
        <f>IFERROR(VLOOKUP($A101,'SS2020'!$A:$W,3+T$2,0)-VLOOKUP($A101,'Country characteristics'!$A:$BL,40+T$2,0)*100,"")</f>
        <v>-20</v>
      </c>
      <c r="U101" s="181">
        <f>IFERROR(VLOOKUP($A101,'SS2020'!$A:$W,3+U$2,0)-VLOOKUP($A101,'Country characteristics'!$A:$BL,40+U$2,0)*100,"")</f>
        <v>-26</v>
      </c>
      <c r="V101" s="181">
        <f>IFERROR(VLOOKUP($A101,'SS2020'!$A:$W,3+V$2,0)-VLOOKUP($A101,'Country characteristics'!$A:$BL,40+V$2,0)*100,"")</f>
        <v>0</v>
      </c>
      <c r="W101" s="181">
        <f>IFERROR(VLOOKUP($A101,'SS2020'!$A:$W,3+W$2,0)-VLOOKUP($A101,'Country characteristics'!$A:$BL,40+W$2,0)*100,"")</f>
        <v>0.5</v>
      </c>
      <c r="X101" s="172">
        <f>VLOOKUP(A101,'SS2020'!A:X,24,0)-VLOOKUP(A101,'Country characteristics'!A:AN,40,0)</f>
        <v>-10.25</v>
      </c>
      <c r="Y101" s="245" t="str">
        <f>VLOOKUP($A101,'Country characteristics'!$A:$CQ,28,0)</f>
        <v>East Asia &amp; Pacific</v>
      </c>
      <c r="Z101" s="245" t="str">
        <f>VLOOKUP($A101,'Country characteristics'!$A:$CQ,87,0)</f>
        <v>Asia</v>
      </c>
      <c r="AA101" s="245">
        <f>VLOOKUP($A101,'Country characteristics'!$A:$CQ,92,0)</f>
        <v>0</v>
      </c>
      <c r="AB101" s="245">
        <f>VLOOKUP($A101,'Country characteristics'!$A:$CQ,91,0)</f>
        <v>0</v>
      </c>
      <c r="AC101" s="245">
        <f>VLOOKUP($A101,'Country characteristics'!$A:$CQ,88,0)</f>
        <v>0</v>
      </c>
      <c r="AD101" s="245">
        <f>VLOOKUP($A101,'Country characteristics'!$A:$CQ,93,0)</f>
        <v>0</v>
      </c>
      <c r="AE101" s="245">
        <f>VLOOKUP($A101,'Country characteristics'!$A:$CQ,89,0)</f>
        <v>0</v>
      </c>
      <c r="AF101" s="245">
        <f>VLOOKUP($A101,'Country characteristics'!$A:$CQ,90,0)</f>
        <v>0</v>
      </c>
      <c r="AG101" s="245">
        <f>VLOOKUP($A101,'Country characteristics'!$A:$CQ,94,0)</f>
        <v>0</v>
      </c>
      <c r="AH101" s="245">
        <f>VLOOKUP($A101,'Country characteristics'!$A:$CQ,95,0)</f>
        <v>0</v>
      </c>
      <c r="AI101" s="245">
        <f>VLOOKUP($A101,'Country characteristics'!$A:$CR,96,0)</f>
        <v>0</v>
      </c>
    </row>
    <row r="102" spans="1:35" ht="12.75" customHeight="1">
      <c r="A102" s="37" t="s">
        <v>302</v>
      </c>
      <c r="B102" s="182" t="s">
        <v>303</v>
      </c>
      <c r="C102" s="182" t="s">
        <v>304</v>
      </c>
      <c r="D102" s="181">
        <f>IFERROR(VLOOKUP($A102,'SS2020'!$A:$W,3+D$2,0)-VLOOKUP($A102,'Country characteristics'!$A:$BL,40+D$2,0)*100,"")</f>
        <v>0</v>
      </c>
      <c r="E102" s="181">
        <f>IFERROR(VLOOKUP($A102,'SS2020'!$A:$W,3+E$2,0)-VLOOKUP($A102,'Country characteristics'!$A:$BL,40+E$2,0)*100,"")</f>
        <v>0</v>
      </c>
      <c r="F102" s="181">
        <f>IFERROR(VLOOKUP($A102,'SS2020'!$A:$W,3+F$2,0)-VLOOKUP($A102,'Country characteristics'!$A:$BL,40+F$2,0)*100,"")</f>
        <v>0</v>
      </c>
      <c r="G102" s="181">
        <f>IFERROR(VLOOKUP($A102,'SS2020'!$A:$W,3+G$2,0)-VLOOKUP($A102,'Country characteristics'!$A:$BL,40+G$2,0)*100,"")</f>
        <v>0</v>
      </c>
      <c r="H102" s="181">
        <f>IFERROR(VLOOKUP($A102,'SS2020'!$A:$W,3+H$2,0)-VLOOKUP($A102,'Country characteristics'!$A:$BL,40+H$2,0)*100,"")</f>
        <v>0</v>
      </c>
      <c r="I102" s="181">
        <f>IFERROR(VLOOKUP($A102,'SS2020'!$A:$W,3+I$2,0)-VLOOKUP($A102,'Country characteristics'!$A:$BL,40+I$2,0)*100,"")</f>
        <v>0</v>
      </c>
      <c r="J102" s="181">
        <f>IFERROR(VLOOKUP($A102,'SS2020'!$A:$W,3+J$2,0)-VLOOKUP($A102,'Country characteristics'!$A:$BL,40+J$2,0)*100,"")</f>
        <v>0</v>
      </c>
      <c r="K102" s="181">
        <f>IFERROR(VLOOKUP($A102,'SS2020'!$A:$W,3+K$2,0)-VLOOKUP($A102,'Country characteristics'!$A:$BL,40+K$2,0)*100,"")</f>
        <v>0</v>
      </c>
      <c r="L102" s="181">
        <f>IFERROR(VLOOKUP($A102,'SS2020'!$A:$W,3+L$2,0)-VLOOKUP($A102,'Country characteristics'!$A:$BL,40+L$2,0)*100,"")</f>
        <v>-2.5</v>
      </c>
      <c r="M102" s="181">
        <f>IFERROR(VLOOKUP($A102,'SS2020'!$A:$W,3+M$2,0)-VLOOKUP($A102,'Country characteristics'!$A:$BL,40+M$2,0)*100,"")</f>
        <v>0</v>
      </c>
      <c r="N102" s="181">
        <f>IFERROR(VLOOKUP($A102,'SS2020'!$A:$W,3+N$2,0)-VLOOKUP($A102,'Country characteristics'!$A:$BL,40+N$2,0)*100,"")</f>
        <v>0</v>
      </c>
      <c r="O102" s="181">
        <f>IFERROR(VLOOKUP($A102,'SS2020'!$A:$W,3+O$2,0)-VLOOKUP($A102,'Country characteristics'!$A:$BL,40+O$2,0)*100,"")</f>
        <v>0</v>
      </c>
      <c r="P102" s="181">
        <f>IFERROR(VLOOKUP($A102,'SS2020'!$A:$W,3+P$2,0)-VLOOKUP($A102,'Country characteristics'!$A:$BL,40+P$2,0)*100,"")</f>
        <v>-50</v>
      </c>
      <c r="Q102" s="181">
        <f>IFERROR(VLOOKUP($A102,'SS2020'!$A:$W,3+Q$2,0)-VLOOKUP($A102,'Country characteristics'!$A:$BL,40+Q$2,0)*100,"")</f>
        <v>0</v>
      </c>
      <c r="R102" s="181">
        <f>IFERROR(VLOOKUP($A102,'SS2020'!$A:$W,3+R$2,0)-VLOOKUP($A102,'Country characteristics'!$A:$BL,40+R$2,0)*100,"")</f>
        <v>0</v>
      </c>
      <c r="S102" s="181">
        <f>IFERROR(VLOOKUP($A102,'SS2020'!$A:$W,3+S$2,0)-VLOOKUP($A102,'Country characteristics'!$A:$BL,40+S$2,0)*100,"")</f>
        <v>0</v>
      </c>
      <c r="T102" s="181">
        <f>IFERROR(VLOOKUP($A102,'SS2020'!$A:$W,3+T$2,0)-VLOOKUP($A102,'Country characteristics'!$A:$BL,40+T$2,0)*100,"")</f>
        <v>0</v>
      </c>
      <c r="U102" s="181">
        <f>IFERROR(VLOOKUP($A102,'SS2020'!$A:$W,3+U$2,0)-VLOOKUP($A102,'Country characteristics'!$A:$BL,40+U$2,0)*100,"")</f>
        <v>0</v>
      </c>
      <c r="V102" s="181">
        <f>IFERROR(VLOOKUP($A102,'SS2020'!$A:$W,3+V$2,0)-VLOOKUP($A102,'Country characteristics'!$A:$BL,40+V$2,0)*100,"")</f>
        <v>0</v>
      </c>
      <c r="W102" s="181">
        <f>IFERROR(VLOOKUP($A102,'SS2020'!$A:$W,3+W$2,0)-VLOOKUP($A102,'Country characteristics'!$A:$BL,40+W$2,0)*100,"")</f>
        <v>0</v>
      </c>
      <c r="X102" s="172">
        <f>VLOOKUP(A102,'SS2020'!A:X,24,0)-VLOOKUP(A102,'Country characteristics'!A:AN,40,0)</f>
        <v>-2.6250015258789006</v>
      </c>
      <c r="Y102" s="245" t="str">
        <f>VLOOKUP($A102,'Country characteristics'!$A:$CQ,28,0)</f>
        <v>Sub-Saharan Africa</v>
      </c>
      <c r="Z102" s="245" t="str">
        <f>VLOOKUP($A102,'Country characteristics'!$A:$CQ,87,0)</f>
        <v>Africa</v>
      </c>
      <c r="AA102" s="245">
        <f>VLOOKUP($A102,'Country characteristics'!$A:$CQ,92,0)</f>
        <v>0</v>
      </c>
      <c r="AB102" s="245">
        <f>VLOOKUP($A102,'Country characteristics'!$A:$CQ,91,0)</f>
        <v>0</v>
      </c>
      <c r="AC102" s="245">
        <f>VLOOKUP($A102,'Country characteristics'!$A:$CQ,88,0)</f>
        <v>0</v>
      </c>
      <c r="AD102" s="245">
        <f>VLOOKUP($A102,'Country characteristics'!$A:$CQ,93,0)</f>
        <v>0</v>
      </c>
      <c r="AE102" s="245">
        <f>VLOOKUP($A102,'Country characteristics'!$A:$CQ,89,0)</f>
        <v>0</v>
      </c>
      <c r="AF102" s="245">
        <f>VLOOKUP($A102,'Country characteristics'!$A:$CQ,90,0)</f>
        <v>1</v>
      </c>
      <c r="AG102" s="245">
        <f>VLOOKUP($A102,'Country characteristics'!$A:$CQ,94,0)</f>
        <v>0</v>
      </c>
      <c r="AH102" s="245">
        <f>VLOOKUP($A102,'Country characteristics'!$A:$CQ,95,0)</f>
        <v>0</v>
      </c>
      <c r="AI102" s="245">
        <f>VLOOKUP($A102,'Country characteristics'!$A:$CR,96,0)</f>
        <v>0</v>
      </c>
    </row>
    <row r="103" spans="1:35" ht="12.75" customHeight="1">
      <c r="A103" s="37" t="s">
        <v>59</v>
      </c>
      <c r="B103" s="182" t="s">
        <v>60</v>
      </c>
      <c r="C103" s="182" t="s">
        <v>61</v>
      </c>
      <c r="D103" s="181">
        <f>IFERROR(VLOOKUP($A103,'SS2020'!$A:$W,3+D$2,0)-VLOOKUP($A103,'Country characteristics'!$A:$BL,40+D$2,0)*100,"")</f>
        <v>-19</v>
      </c>
      <c r="E103" s="181">
        <f>IFERROR(VLOOKUP($A103,'SS2020'!$A:$W,3+E$2,0)-VLOOKUP($A103,'Country characteristics'!$A:$BL,40+E$2,0)*100,"")</f>
        <v>0</v>
      </c>
      <c r="F103" s="181">
        <f>IFERROR(VLOOKUP($A103,'SS2020'!$A:$W,3+F$2,0)-VLOOKUP($A103,'Country characteristics'!$A:$BL,40+F$2,0)*100,"")</f>
        <v>0</v>
      </c>
      <c r="G103" s="181">
        <f>IFERROR(VLOOKUP($A103,'SS2020'!$A:$W,3+G$2,0)-VLOOKUP($A103,'Country characteristics'!$A:$BL,40+G$2,0)*100,"")</f>
        <v>0</v>
      </c>
      <c r="H103" s="181">
        <f>IFERROR(VLOOKUP($A103,'SS2020'!$A:$W,3+H$2,0)-VLOOKUP($A103,'Country characteristics'!$A:$BL,40+H$2,0)*100,"")</f>
        <v>0</v>
      </c>
      <c r="I103" s="181">
        <f>IFERROR(VLOOKUP($A103,'SS2020'!$A:$W,3+I$2,0)-VLOOKUP($A103,'Country characteristics'!$A:$BL,40+I$2,0)*100,"")</f>
        <v>0</v>
      </c>
      <c r="J103" s="181">
        <f>IFERROR(VLOOKUP($A103,'SS2020'!$A:$W,3+J$2,0)-VLOOKUP($A103,'Country characteristics'!$A:$BL,40+J$2,0)*100,"")</f>
        <v>-75</v>
      </c>
      <c r="K103" s="181">
        <f>IFERROR(VLOOKUP($A103,'SS2020'!$A:$W,3+K$2,0)-VLOOKUP($A103,'Country characteristics'!$A:$BL,40+K$2,0)*100,"")</f>
        <v>0</v>
      </c>
      <c r="L103" s="181">
        <f>IFERROR(VLOOKUP($A103,'SS2020'!$A:$W,3+L$2,0)-VLOOKUP($A103,'Country characteristics'!$A:$BL,40+L$2,0)*100,"")</f>
        <v>0</v>
      </c>
      <c r="M103" s="181">
        <f>IFERROR(VLOOKUP($A103,'SS2020'!$A:$W,3+M$2,0)-VLOOKUP($A103,'Country characteristics'!$A:$BL,40+M$2,0)*100,"")</f>
        <v>0</v>
      </c>
      <c r="N103" s="181">
        <f>IFERROR(VLOOKUP($A103,'SS2020'!$A:$W,3+N$2,0)-VLOOKUP($A103,'Country characteristics'!$A:$BL,40+N$2,0)*100,"")</f>
        <v>0</v>
      </c>
      <c r="O103" s="181">
        <f>IFERROR(VLOOKUP($A103,'SS2020'!$A:$W,3+O$2,0)-VLOOKUP($A103,'Country characteristics'!$A:$BL,40+O$2,0)*100,"")</f>
        <v>0</v>
      </c>
      <c r="P103" s="181">
        <f>IFERROR(VLOOKUP($A103,'SS2020'!$A:$W,3+P$2,0)-VLOOKUP($A103,'Country characteristics'!$A:$BL,40+P$2,0)*100,"")</f>
        <v>0</v>
      </c>
      <c r="Q103" s="181">
        <f>IFERROR(VLOOKUP($A103,'SS2020'!$A:$W,3+Q$2,0)-VLOOKUP($A103,'Country characteristics'!$A:$BL,40+Q$2,0)*100,"")</f>
        <v>0</v>
      </c>
      <c r="R103" s="181">
        <f>IFERROR(VLOOKUP($A103,'SS2020'!$A:$W,3+R$2,0)-VLOOKUP($A103,'Country characteristics'!$A:$BL,40+R$2,0)*100,"")</f>
        <v>0</v>
      </c>
      <c r="S103" s="181">
        <f>IFERROR(VLOOKUP($A103,'SS2020'!$A:$W,3+S$2,0)-VLOOKUP($A103,'Country characteristics'!$A:$BL,40+S$2,0)*100,"")</f>
        <v>0</v>
      </c>
      <c r="T103" s="181">
        <f>IFERROR(VLOOKUP($A103,'SS2020'!$A:$W,3+T$2,0)-VLOOKUP($A103,'Country characteristics'!$A:$BL,40+T$2,0)*100,"")</f>
        <v>-23</v>
      </c>
      <c r="U103" s="181">
        <f>IFERROR(VLOOKUP($A103,'SS2020'!$A:$W,3+U$2,0)-VLOOKUP($A103,'Country characteristics'!$A:$BL,40+U$2,0)*100,"")</f>
        <v>0</v>
      </c>
      <c r="V103" s="181">
        <f>IFERROR(VLOOKUP($A103,'SS2020'!$A:$W,3+V$2,0)-VLOOKUP($A103,'Country characteristics'!$A:$BL,40+V$2,0)*100,"")</f>
        <v>0</v>
      </c>
      <c r="W103" s="181">
        <f>IFERROR(VLOOKUP($A103,'SS2020'!$A:$W,3+W$2,0)-VLOOKUP($A103,'Country characteristics'!$A:$BL,40+W$2,0)*100,"")</f>
        <v>-15.5</v>
      </c>
      <c r="X103" s="172">
        <f>VLOOKUP(A103,'SS2020'!A:X,24,0)-VLOOKUP(A103,'Country characteristics'!A:AN,40,0)</f>
        <v>-6.625</v>
      </c>
      <c r="Y103" s="245" t="str">
        <f>VLOOKUP($A103,'Country characteristics'!$A:$CQ,28,0)</f>
        <v>East Asia &amp; Pacific</v>
      </c>
      <c r="Z103" s="245" t="str">
        <f>VLOOKUP($A103,'Country characteristics'!$A:$CQ,87,0)</f>
        <v>Asia</v>
      </c>
      <c r="AA103" s="245">
        <f>VLOOKUP($A103,'Country characteristics'!$A:$CQ,92,0)</f>
        <v>0</v>
      </c>
      <c r="AB103" s="245">
        <f>VLOOKUP($A103,'Country characteristics'!$A:$CQ,91,0)</f>
        <v>0</v>
      </c>
      <c r="AC103" s="245">
        <f>VLOOKUP($A103,'Country characteristics'!$A:$CQ,88,0)</f>
        <v>0</v>
      </c>
      <c r="AD103" s="245">
        <f>VLOOKUP($A103,'Country characteristics'!$A:$CQ,93,0)</f>
        <v>0</v>
      </c>
      <c r="AE103" s="245">
        <f>VLOOKUP($A103,'Country characteristics'!$A:$CQ,89,0)</f>
        <v>0</v>
      </c>
      <c r="AF103" s="245">
        <f>VLOOKUP($A103,'Country characteristics'!$A:$CQ,90,0)</f>
        <v>1</v>
      </c>
      <c r="AG103" s="245">
        <f>VLOOKUP($A103,'Country characteristics'!$A:$CQ,94,0)</f>
        <v>0</v>
      </c>
      <c r="AH103" s="245">
        <f>VLOOKUP($A103,'Country characteristics'!$A:$CQ,95,0)</f>
        <v>0</v>
      </c>
      <c r="AI103" s="245">
        <f>VLOOKUP($A103,'Country characteristics'!$A:$CR,96,0)</f>
        <v>0</v>
      </c>
    </row>
    <row r="104" spans="1:35" ht="12.75" customHeight="1">
      <c r="A104" s="37" t="s">
        <v>389</v>
      </c>
      <c r="B104" s="182" t="s">
        <v>390</v>
      </c>
      <c r="C104" s="182" t="s">
        <v>391</v>
      </c>
      <c r="D104" s="181">
        <f>IFERROR(VLOOKUP($A104,'SS2020'!$A:$W,3+D$2,0)-VLOOKUP($A104,'Country characteristics'!$A:$BL,40+D$2,0)*100,"")</f>
        <v>-7</v>
      </c>
      <c r="E104" s="181">
        <f>IFERROR(VLOOKUP($A104,'SS2020'!$A:$W,3+E$2,0)-VLOOKUP($A104,'Country characteristics'!$A:$BL,40+E$2,0)*100,"")</f>
        <v>0</v>
      </c>
      <c r="F104" s="181">
        <f>IFERROR(VLOOKUP($A104,'SS2020'!$A:$W,3+F$2,0)-VLOOKUP($A104,'Country characteristics'!$A:$BL,40+F$2,0)*100,"")</f>
        <v>-25</v>
      </c>
      <c r="G104" s="181">
        <f>IFERROR(VLOOKUP($A104,'SS2020'!$A:$W,3+G$2,0)-VLOOKUP($A104,'Country characteristics'!$A:$BL,40+G$2,0)*100,"")</f>
        <v>50</v>
      </c>
      <c r="H104" s="181">
        <f>IFERROR(VLOOKUP($A104,'SS2020'!$A:$W,3+H$2,0)-VLOOKUP($A104,'Country characteristics'!$A:$BL,40+H$2,0)*100,"")</f>
        <v>0</v>
      </c>
      <c r="I104" s="181">
        <f>IFERROR(VLOOKUP($A104,'SS2020'!$A:$W,3+I$2,0)-VLOOKUP($A104,'Country characteristics'!$A:$BL,40+I$2,0)*100,"")</f>
        <v>0</v>
      </c>
      <c r="J104" s="181">
        <f>IFERROR(VLOOKUP($A104,'SS2020'!$A:$W,3+J$2,0)-VLOOKUP($A104,'Country characteristics'!$A:$BL,40+J$2,0)*100,"")</f>
        <v>0</v>
      </c>
      <c r="K104" s="181">
        <f>IFERROR(VLOOKUP($A104,'SS2020'!$A:$W,3+K$2,0)-VLOOKUP($A104,'Country characteristics'!$A:$BL,40+K$2,0)*100,"")</f>
        <v>0</v>
      </c>
      <c r="L104" s="181">
        <f>IFERROR(VLOOKUP($A104,'SS2020'!$A:$W,3+L$2,0)-VLOOKUP($A104,'Country characteristics'!$A:$BL,40+L$2,0)*100,"")</f>
        <v>25</v>
      </c>
      <c r="M104" s="181">
        <f>IFERROR(VLOOKUP($A104,'SS2020'!$A:$W,3+M$2,0)-VLOOKUP($A104,'Country characteristics'!$A:$BL,40+M$2,0)*100,"")</f>
        <v>0</v>
      </c>
      <c r="N104" s="181">
        <f>IFERROR(VLOOKUP($A104,'SS2020'!$A:$W,3+N$2,0)-VLOOKUP($A104,'Country characteristics'!$A:$BL,40+N$2,0)*100,"")</f>
        <v>-25</v>
      </c>
      <c r="O104" s="181">
        <f>IFERROR(VLOOKUP($A104,'SS2020'!$A:$W,3+O$2,0)-VLOOKUP($A104,'Country characteristics'!$A:$BL,40+O$2,0)*100,"")</f>
        <v>0</v>
      </c>
      <c r="P104" s="181">
        <f>IFERROR(VLOOKUP($A104,'SS2020'!$A:$W,3+P$2,0)-VLOOKUP($A104,'Country characteristics'!$A:$BL,40+P$2,0)*100,"")</f>
        <v>0</v>
      </c>
      <c r="Q104" s="181">
        <f>IFERROR(VLOOKUP($A104,'SS2020'!$A:$W,3+Q$2,0)-VLOOKUP($A104,'Country characteristics'!$A:$BL,40+Q$2,0)*100,"")</f>
        <v>0</v>
      </c>
      <c r="R104" s="181">
        <f>IFERROR(VLOOKUP($A104,'SS2020'!$A:$W,3+R$2,0)-VLOOKUP($A104,'Country characteristics'!$A:$BL,40+R$2,0)*100,"")</f>
        <v>0</v>
      </c>
      <c r="S104" s="181">
        <f>IFERROR(VLOOKUP($A104,'SS2020'!$A:$W,3+S$2,0)-VLOOKUP($A104,'Country characteristics'!$A:$BL,40+S$2,0)*100,"")</f>
        <v>0</v>
      </c>
      <c r="T104" s="181">
        <f>IFERROR(VLOOKUP($A104,'SS2020'!$A:$W,3+T$2,0)-VLOOKUP($A104,'Country characteristics'!$A:$BL,40+T$2,0)*100,"")</f>
        <v>-17</v>
      </c>
      <c r="U104" s="181">
        <f>IFERROR(VLOOKUP($A104,'SS2020'!$A:$W,3+U$2,0)-VLOOKUP($A104,'Country characteristics'!$A:$BL,40+U$2,0)*100,"")</f>
        <v>0</v>
      </c>
      <c r="V104" s="181">
        <f>IFERROR(VLOOKUP($A104,'SS2020'!$A:$W,3+V$2,0)-VLOOKUP($A104,'Country characteristics'!$A:$BL,40+V$2,0)*100,"")</f>
        <v>7.000000000000739E-2</v>
      </c>
      <c r="W104" s="181">
        <f>IFERROR(VLOOKUP($A104,'SS2020'!$A:$W,3+W$2,0)-VLOOKUP($A104,'Country characteristics'!$A:$BL,40+W$2,0)*100,"")</f>
        <v>-13.000000000000004</v>
      </c>
      <c r="X104" s="172">
        <f>VLOOKUP(A104,'SS2020'!A:X,24,0)-VLOOKUP(A104,'Country characteristics'!A:AN,40,0)</f>
        <v>-0.59650000000000603</v>
      </c>
      <c r="Y104" s="245" t="str">
        <f>VLOOKUP($A104,'Country characteristics'!$A:$CQ,28,0)</f>
        <v>Latin America &amp; Caribbean</v>
      </c>
      <c r="Z104" s="245" t="str">
        <f>VLOOKUP($A104,'Country characteristics'!$A:$CQ,87,0)</f>
        <v>Latin America and the Caribbean</v>
      </c>
      <c r="AA104" s="245">
        <f>VLOOKUP($A104,'Country characteristics'!$A:$CQ,92,0)</f>
        <v>0</v>
      </c>
      <c r="AB104" s="245">
        <f>VLOOKUP($A104,'Country characteristics'!$A:$CQ,91,0)</f>
        <v>0</v>
      </c>
      <c r="AC104" s="245">
        <f>VLOOKUP($A104,'Country characteristics'!$A:$CQ,88,0)</f>
        <v>0</v>
      </c>
      <c r="AD104" s="245">
        <f>VLOOKUP($A104,'Country characteristics'!$A:$CQ,93,0)</f>
        <v>0</v>
      </c>
      <c r="AE104" s="245">
        <f>VLOOKUP($A104,'Country characteristics'!$A:$CQ,89,0)</f>
        <v>1</v>
      </c>
      <c r="AF104" s="245">
        <f>VLOOKUP($A104,'Country characteristics'!$A:$CQ,90,0)</f>
        <v>1</v>
      </c>
      <c r="AG104" s="245">
        <f>VLOOKUP($A104,'Country characteristics'!$A:$CQ,94,0)</f>
        <v>0</v>
      </c>
      <c r="AH104" s="245">
        <f>VLOOKUP($A104,'Country characteristics'!$A:$CQ,95,0)</f>
        <v>1</v>
      </c>
      <c r="AI104" s="245">
        <f>VLOOKUP($A104,'Country characteristics'!$A:$CR,96,0)</f>
        <v>1</v>
      </c>
    </row>
    <row r="105" spans="1:35" ht="12.75" customHeight="1">
      <c r="A105" s="37" t="s">
        <v>173</v>
      </c>
      <c r="B105" s="182" t="s">
        <v>174</v>
      </c>
      <c r="C105" s="182" t="s">
        <v>175</v>
      </c>
      <c r="D105" s="181">
        <f>IFERROR(VLOOKUP($A105,'SS2020'!$A:$W,3+D$2,0)-VLOOKUP($A105,'Country characteristics'!$A:$BL,40+D$2,0)*100,"")</f>
        <v>-13</v>
      </c>
      <c r="E105" s="181">
        <f>IFERROR(VLOOKUP($A105,'SS2020'!$A:$W,3+E$2,0)-VLOOKUP($A105,'Country characteristics'!$A:$BL,40+E$2,0)*100,"")</f>
        <v>0</v>
      </c>
      <c r="F105" s="181">
        <f>IFERROR(VLOOKUP($A105,'SS2020'!$A:$W,3+F$2,0)-VLOOKUP($A105,'Country characteristics'!$A:$BL,40+F$2,0)*100,"")</f>
        <v>0</v>
      </c>
      <c r="G105" s="181">
        <f>IFERROR(VLOOKUP($A105,'SS2020'!$A:$W,3+G$2,0)-VLOOKUP($A105,'Country characteristics'!$A:$BL,40+G$2,0)*100,"")</f>
        <v>0</v>
      </c>
      <c r="H105" s="181">
        <f>IFERROR(VLOOKUP($A105,'SS2020'!$A:$W,3+H$2,0)-VLOOKUP($A105,'Country characteristics'!$A:$BL,40+H$2,0)*100,"")</f>
        <v>0</v>
      </c>
      <c r="I105" s="181">
        <f>IFERROR(VLOOKUP($A105,'SS2020'!$A:$W,3+I$2,0)-VLOOKUP($A105,'Country characteristics'!$A:$BL,40+I$2,0)*100,"")</f>
        <v>0</v>
      </c>
      <c r="J105" s="181">
        <f>IFERROR(VLOOKUP($A105,'SS2020'!$A:$W,3+J$2,0)-VLOOKUP($A105,'Country characteristics'!$A:$BL,40+J$2,0)*100,"")</f>
        <v>0</v>
      </c>
      <c r="K105" s="181">
        <f>IFERROR(VLOOKUP($A105,'SS2020'!$A:$W,3+K$2,0)-VLOOKUP($A105,'Country characteristics'!$A:$BL,40+K$2,0)*100,"")</f>
        <v>0</v>
      </c>
      <c r="L105" s="181">
        <f>IFERROR(VLOOKUP($A105,'SS2020'!$A:$W,3+L$2,0)-VLOOKUP($A105,'Country characteristics'!$A:$BL,40+L$2,0)*100,"")</f>
        <v>-12.5</v>
      </c>
      <c r="M105" s="181">
        <f>IFERROR(VLOOKUP($A105,'SS2020'!$A:$W,3+M$2,0)-VLOOKUP($A105,'Country characteristics'!$A:$BL,40+M$2,0)*100,"")</f>
        <v>0</v>
      </c>
      <c r="N105" s="181">
        <f>IFERROR(VLOOKUP($A105,'SS2020'!$A:$W,3+N$2,0)-VLOOKUP($A105,'Country characteristics'!$A:$BL,40+N$2,0)*100,"")</f>
        <v>0</v>
      </c>
      <c r="O105" s="181">
        <f>IFERROR(VLOOKUP($A105,'SS2020'!$A:$W,3+O$2,0)-VLOOKUP($A105,'Country characteristics'!$A:$BL,40+O$2,0)*100,"")</f>
        <v>0</v>
      </c>
      <c r="P105" s="181">
        <f>IFERROR(VLOOKUP($A105,'SS2020'!$A:$W,3+P$2,0)-VLOOKUP($A105,'Country characteristics'!$A:$BL,40+P$2,0)*100,"")</f>
        <v>0</v>
      </c>
      <c r="Q105" s="181">
        <f>IFERROR(VLOOKUP($A105,'SS2020'!$A:$W,3+Q$2,0)-VLOOKUP($A105,'Country characteristics'!$A:$BL,40+Q$2,0)*100,"")</f>
        <v>-25</v>
      </c>
      <c r="R105" s="181">
        <f>IFERROR(VLOOKUP($A105,'SS2020'!$A:$W,3+R$2,0)-VLOOKUP($A105,'Country characteristics'!$A:$BL,40+R$2,0)*100,"")</f>
        <v>0</v>
      </c>
      <c r="S105" s="181">
        <f>IFERROR(VLOOKUP($A105,'SS2020'!$A:$W,3+S$2,0)-VLOOKUP($A105,'Country characteristics'!$A:$BL,40+S$2,0)*100,"")</f>
        <v>0</v>
      </c>
      <c r="T105" s="181">
        <f>IFERROR(VLOOKUP($A105,'SS2020'!$A:$W,3+T$2,0)-VLOOKUP($A105,'Country characteristics'!$A:$BL,40+T$2,0)*100,"")</f>
        <v>-20</v>
      </c>
      <c r="U105" s="181">
        <f>IFERROR(VLOOKUP($A105,'SS2020'!$A:$W,3+U$2,0)-VLOOKUP($A105,'Country characteristics'!$A:$BL,40+U$2,0)*100,"")</f>
        <v>-26</v>
      </c>
      <c r="V105" s="181">
        <f>IFERROR(VLOOKUP($A105,'SS2020'!$A:$W,3+V$2,0)-VLOOKUP($A105,'Country characteristics'!$A:$BL,40+V$2,0)*100,"")</f>
        <v>-47</v>
      </c>
      <c r="W105" s="181">
        <f>IFERROR(VLOOKUP($A105,'SS2020'!$A:$W,3+W$2,0)-VLOOKUP($A105,'Country characteristics'!$A:$BL,40+W$2,0)*100,"")</f>
        <v>-26</v>
      </c>
      <c r="X105" s="172">
        <f>VLOOKUP(A105,'SS2020'!A:X,24,0)-VLOOKUP(A105,'Country characteristics'!A:AN,40,0)</f>
        <v>-8.4749984741210938</v>
      </c>
      <c r="Y105" s="245" t="str">
        <f>VLOOKUP($A105,'Country characteristics'!$A:$CQ,28,0)</f>
        <v>Europe &amp; Central Asia</v>
      </c>
      <c r="Z105" s="245" t="str">
        <f>VLOOKUP($A105,'Country characteristics'!$A:$CQ,87,0)</f>
        <v>Asia</v>
      </c>
      <c r="AA105" s="245">
        <f>VLOOKUP($A105,'Country characteristics'!$A:$CQ,92,0)</f>
        <v>1</v>
      </c>
      <c r="AB105" s="245">
        <f>VLOOKUP($A105,'Country characteristics'!$A:$CQ,91,0)</f>
        <v>0</v>
      </c>
      <c r="AC105" s="245">
        <f>VLOOKUP($A105,'Country characteristics'!$A:$CQ,88,0)</f>
        <v>0</v>
      </c>
      <c r="AD105" s="245">
        <f>VLOOKUP($A105,'Country characteristics'!$A:$CQ,93,0)</f>
        <v>1</v>
      </c>
      <c r="AE105" s="245">
        <f>VLOOKUP($A105,'Country characteristics'!$A:$CQ,89,0)</f>
        <v>0</v>
      </c>
      <c r="AF105" s="245">
        <f>VLOOKUP($A105,'Country characteristics'!$A:$CQ,90,0)</f>
        <v>0</v>
      </c>
      <c r="AG105" s="245">
        <f>VLOOKUP($A105,'Country characteristics'!$A:$CQ,94,0)</f>
        <v>0</v>
      </c>
      <c r="AH105" s="245">
        <f>VLOOKUP($A105,'Country characteristics'!$A:$CQ,95,0)</f>
        <v>0</v>
      </c>
      <c r="AI105" s="245">
        <f>VLOOKUP($A105,'Country characteristics'!$A:$CR,96,0)</f>
        <v>0</v>
      </c>
    </row>
    <row r="106" spans="1:35" ht="12.75" customHeight="1">
      <c r="A106" s="37" t="s">
        <v>284</v>
      </c>
      <c r="B106" s="182" t="s">
        <v>285</v>
      </c>
      <c r="C106" s="182" t="s">
        <v>286</v>
      </c>
      <c r="D106" s="181">
        <f>IFERROR(VLOOKUP($A106,'SS2020'!$A:$W,3+D$2,0)-VLOOKUP($A106,'Country characteristics'!$A:$BL,40+D$2,0)*100,"")</f>
        <v>0</v>
      </c>
      <c r="E106" s="181">
        <f>IFERROR(VLOOKUP($A106,'SS2020'!$A:$W,3+E$2,0)-VLOOKUP($A106,'Country characteristics'!$A:$BL,40+E$2,0)*100,"")</f>
        <v>0</v>
      </c>
      <c r="F106" s="181">
        <f>IFERROR(VLOOKUP($A106,'SS2020'!$A:$W,3+F$2,0)-VLOOKUP($A106,'Country characteristics'!$A:$BL,40+F$2,0)*100,"")</f>
        <v>-10</v>
      </c>
      <c r="G106" s="181">
        <f>IFERROR(VLOOKUP($A106,'SS2020'!$A:$W,3+G$2,0)-VLOOKUP($A106,'Country characteristics'!$A:$BL,40+G$2,0)*100,"")</f>
        <v>0</v>
      </c>
      <c r="H106" s="181">
        <f>IFERROR(VLOOKUP($A106,'SS2020'!$A:$W,3+H$2,0)-VLOOKUP($A106,'Country characteristics'!$A:$BL,40+H$2,0)*100,"")</f>
        <v>0</v>
      </c>
      <c r="I106" s="181">
        <f>IFERROR(VLOOKUP($A106,'SS2020'!$A:$W,3+I$2,0)-VLOOKUP($A106,'Country characteristics'!$A:$BL,40+I$2,0)*100,"")</f>
        <v>0</v>
      </c>
      <c r="J106" s="181">
        <f>IFERROR(VLOOKUP($A106,'SS2020'!$A:$W,3+J$2,0)-VLOOKUP($A106,'Country characteristics'!$A:$BL,40+J$2,0)*100,"")</f>
        <v>0</v>
      </c>
      <c r="K106" s="181">
        <f>IFERROR(VLOOKUP($A106,'SS2020'!$A:$W,3+K$2,0)-VLOOKUP($A106,'Country characteristics'!$A:$BL,40+K$2,0)*100,"")</f>
        <v>0</v>
      </c>
      <c r="L106" s="181">
        <f>IFERROR(VLOOKUP($A106,'SS2020'!$A:$W,3+L$2,0)-VLOOKUP($A106,'Country characteristics'!$A:$BL,40+L$2,0)*100,"")</f>
        <v>50</v>
      </c>
      <c r="M106" s="181">
        <f>IFERROR(VLOOKUP($A106,'SS2020'!$A:$W,3+M$2,0)-VLOOKUP($A106,'Country characteristics'!$A:$BL,40+M$2,0)*100,"")</f>
        <v>0</v>
      </c>
      <c r="N106" s="181">
        <f>IFERROR(VLOOKUP($A106,'SS2020'!$A:$W,3+N$2,0)-VLOOKUP($A106,'Country characteristics'!$A:$BL,40+N$2,0)*100,"")</f>
        <v>0</v>
      </c>
      <c r="O106" s="181">
        <f>IFERROR(VLOOKUP($A106,'SS2020'!$A:$W,3+O$2,0)-VLOOKUP($A106,'Country characteristics'!$A:$BL,40+O$2,0)*100,"")</f>
        <v>0</v>
      </c>
      <c r="P106" s="181">
        <f>IFERROR(VLOOKUP($A106,'SS2020'!$A:$W,3+P$2,0)-VLOOKUP($A106,'Country characteristics'!$A:$BL,40+P$2,0)*100,"")</f>
        <v>0</v>
      </c>
      <c r="Q106" s="181">
        <f>IFERROR(VLOOKUP($A106,'SS2020'!$A:$W,3+Q$2,0)-VLOOKUP($A106,'Country characteristics'!$A:$BL,40+Q$2,0)*100,"")</f>
        <v>0</v>
      </c>
      <c r="R106" s="181">
        <f>IFERROR(VLOOKUP($A106,'SS2020'!$A:$W,3+R$2,0)-VLOOKUP($A106,'Country characteristics'!$A:$BL,40+R$2,0)*100,"")</f>
        <v>0</v>
      </c>
      <c r="S106" s="181">
        <f>IFERROR(VLOOKUP($A106,'SS2020'!$A:$W,3+S$2,0)-VLOOKUP($A106,'Country characteristics'!$A:$BL,40+S$2,0)*100,"")</f>
        <v>-20</v>
      </c>
      <c r="T106" s="181">
        <f>IFERROR(VLOOKUP($A106,'SS2020'!$A:$W,3+T$2,0)-VLOOKUP($A106,'Country characteristics'!$A:$BL,40+T$2,0)*100,"")</f>
        <v>0</v>
      </c>
      <c r="U106" s="181">
        <f>IFERROR(VLOOKUP($A106,'SS2020'!$A:$W,3+U$2,0)-VLOOKUP($A106,'Country characteristics'!$A:$BL,40+U$2,0)*100,"")</f>
        <v>1.0000000000000036</v>
      </c>
      <c r="V106" s="181">
        <f>IFERROR(VLOOKUP($A106,'SS2020'!$A:$W,3+V$2,0)-VLOOKUP($A106,'Country characteristics'!$A:$BL,40+V$2,0)*100,"")</f>
        <v>0</v>
      </c>
      <c r="W106" s="181">
        <f>IFERROR(VLOOKUP($A106,'SS2020'!$A:$W,3+W$2,0)-VLOOKUP($A106,'Country characteristics'!$A:$BL,40+W$2,0)*100,"")</f>
        <v>0</v>
      </c>
      <c r="X106" s="172">
        <f>VLOOKUP(A106,'SS2020'!A:X,24,0)-VLOOKUP(A106,'Country characteristics'!A:AN,40,0)</f>
        <v>1.0499984741210966</v>
      </c>
      <c r="Y106" s="245" t="str">
        <f>VLOOKUP($A106,'Country characteristics'!$A:$CQ,28,0)</f>
        <v>Latin America &amp; Caribbean</v>
      </c>
      <c r="Z106" s="245" t="str">
        <f>VLOOKUP($A106,'Country characteristics'!$A:$CQ,87,0)</f>
        <v>Latin America and the Caribbean</v>
      </c>
      <c r="AA106" s="245">
        <f>VLOOKUP($A106,'Country characteristics'!$A:$CQ,92,0)</f>
        <v>0</v>
      </c>
      <c r="AB106" s="245">
        <f>VLOOKUP($A106,'Country characteristics'!$A:$CQ,91,0)</f>
        <v>0</v>
      </c>
      <c r="AC106" s="245">
        <f>VLOOKUP($A106,'Country characteristics'!$A:$CQ,88,0)</f>
        <v>0</v>
      </c>
      <c r="AD106" s="245">
        <f>VLOOKUP($A106,'Country characteristics'!$A:$CQ,93,0)</f>
        <v>0</v>
      </c>
      <c r="AE106" s="245">
        <f>VLOOKUP($A106,'Country characteristics'!$A:$CQ,89,0)</f>
        <v>0</v>
      </c>
      <c r="AF106" s="245">
        <f>VLOOKUP($A106,'Country characteristics'!$A:$CQ,90,0)</f>
        <v>0</v>
      </c>
      <c r="AG106" s="245">
        <f>VLOOKUP($A106,'Country characteristics'!$A:$CQ,94,0)</f>
        <v>0</v>
      </c>
      <c r="AH106" s="245">
        <f>VLOOKUP($A106,'Country characteristics'!$A:$CQ,95,0)</f>
        <v>1</v>
      </c>
      <c r="AI106" s="245">
        <f>VLOOKUP($A106,'Country characteristics'!$A:$CR,96,0)</f>
        <v>0</v>
      </c>
    </row>
    <row r="107" spans="1:35" ht="12.75" customHeight="1">
      <c r="A107" s="37" t="s">
        <v>218</v>
      </c>
      <c r="B107" s="182" t="s">
        <v>219</v>
      </c>
      <c r="C107" s="182" t="s">
        <v>220</v>
      </c>
      <c r="D107" s="181">
        <f>IFERROR(VLOOKUP($A107,'SS2020'!$A:$W,3+D$2,0)-VLOOKUP($A107,'Country characteristics'!$A:$BL,40+D$2,0)*100,"")</f>
        <v>-13</v>
      </c>
      <c r="E107" s="181">
        <f>IFERROR(VLOOKUP($A107,'SS2020'!$A:$W,3+E$2,0)-VLOOKUP($A107,'Country characteristics'!$A:$BL,40+E$2,0)*100,"")</f>
        <v>0</v>
      </c>
      <c r="F107" s="181">
        <f>IFERROR(VLOOKUP($A107,'SS2020'!$A:$W,3+F$2,0)-VLOOKUP($A107,'Country characteristics'!$A:$BL,40+F$2,0)*100,"")</f>
        <v>0</v>
      </c>
      <c r="G107" s="181">
        <f>IFERROR(VLOOKUP($A107,'SS2020'!$A:$W,3+G$2,0)-VLOOKUP($A107,'Country characteristics'!$A:$BL,40+G$2,0)*100,"")</f>
        <v>0</v>
      </c>
      <c r="H107" s="181">
        <f>IFERROR(VLOOKUP($A107,'SS2020'!$A:$W,3+H$2,0)-VLOOKUP($A107,'Country characteristics'!$A:$BL,40+H$2,0)*100,"")</f>
        <v>0</v>
      </c>
      <c r="I107" s="181">
        <f>IFERROR(VLOOKUP($A107,'SS2020'!$A:$W,3+I$2,0)-VLOOKUP($A107,'Country characteristics'!$A:$BL,40+I$2,0)*100,"")</f>
        <v>0</v>
      </c>
      <c r="J107" s="181">
        <f>IFERROR(VLOOKUP($A107,'SS2020'!$A:$W,3+J$2,0)-VLOOKUP($A107,'Country characteristics'!$A:$BL,40+J$2,0)*100,"")</f>
        <v>0</v>
      </c>
      <c r="K107" s="181">
        <f>IFERROR(VLOOKUP($A107,'SS2020'!$A:$W,3+K$2,0)-VLOOKUP($A107,'Country characteristics'!$A:$BL,40+K$2,0)*100,"")</f>
        <v>-25</v>
      </c>
      <c r="L107" s="181">
        <f>IFERROR(VLOOKUP($A107,'SS2020'!$A:$W,3+L$2,0)-VLOOKUP($A107,'Country characteristics'!$A:$BL,40+L$2,0)*100,"")</f>
        <v>-25</v>
      </c>
      <c r="M107" s="181">
        <f>IFERROR(VLOOKUP($A107,'SS2020'!$A:$W,3+M$2,0)-VLOOKUP($A107,'Country characteristics'!$A:$BL,40+M$2,0)*100,"")</f>
        <v>0</v>
      </c>
      <c r="N107" s="181">
        <f>IFERROR(VLOOKUP($A107,'SS2020'!$A:$W,3+N$2,0)-VLOOKUP($A107,'Country characteristics'!$A:$BL,40+N$2,0)*100,"")</f>
        <v>0</v>
      </c>
      <c r="O107" s="181">
        <f>IFERROR(VLOOKUP($A107,'SS2020'!$A:$W,3+O$2,0)-VLOOKUP($A107,'Country characteristics'!$A:$BL,40+O$2,0)*100,"")</f>
        <v>0</v>
      </c>
      <c r="P107" s="181">
        <f>IFERROR(VLOOKUP($A107,'SS2020'!$A:$W,3+P$2,0)-VLOOKUP($A107,'Country characteristics'!$A:$BL,40+P$2,0)*100,"")</f>
        <v>0</v>
      </c>
      <c r="Q107" s="181">
        <f>IFERROR(VLOOKUP($A107,'SS2020'!$A:$W,3+Q$2,0)-VLOOKUP($A107,'Country characteristics'!$A:$BL,40+Q$2,0)*100,"")</f>
        <v>0</v>
      </c>
      <c r="R107" s="181">
        <f>IFERROR(VLOOKUP($A107,'SS2020'!$A:$W,3+R$2,0)-VLOOKUP($A107,'Country characteristics'!$A:$BL,40+R$2,0)*100,"")</f>
        <v>0</v>
      </c>
      <c r="S107" s="181">
        <f>IFERROR(VLOOKUP($A107,'SS2020'!$A:$W,3+S$2,0)-VLOOKUP($A107,'Country characteristics'!$A:$BL,40+S$2,0)*100,"")</f>
        <v>0</v>
      </c>
      <c r="T107" s="181">
        <f>IFERROR(VLOOKUP($A107,'SS2020'!$A:$W,3+T$2,0)-VLOOKUP($A107,'Country characteristics'!$A:$BL,40+T$2,0)*100,"")</f>
        <v>-22</v>
      </c>
      <c r="U107" s="181">
        <f>IFERROR(VLOOKUP($A107,'SS2020'!$A:$W,3+U$2,0)-VLOOKUP($A107,'Country characteristics'!$A:$BL,40+U$2,0)*100,"")</f>
        <v>0</v>
      </c>
      <c r="V107" s="181">
        <f>IFERROR(VLOOKUP($A107,'SS2020'!$A:$W,3+V$2,0)-VLOOKUP($A107,'Country characteristics'!$A:$BL,40+V$2,0)*100,"")</f>
        <v>0</v>
      </c>
      <c r="W107" s="181">
        <f>IFERROR(VLOOKUP($A107,'SS2020'!$A:$W,3+W$2,0)-VLOOKUP($A107,'Country characteristics'!$A:$BL,40+W$2,0)*100,"")</f>
        <v>0</v>
      </c>
      <c r="X107" s="172">
        <f>VLOOKUP(A107,'SS2020'!A:X,24,0)-VLOOKUP(A107,'Country characteristics'!A:AN,40,0)</f>
        <v>-4.2500015258789006</v>
      </c>
      <c r="Y107" s="245" t="str">
        <f>VLOOKUP($A107,'Country characteristics'!$A:$CQ,28,0)</f>
        <v>Europe &amp; Central Asia</v>
      </c>
      <c r="Z107" s="245" t="str">
        <f>VLOOKUP($A107,'Country characteristics'!$A:$CQ,87,0)</f>
        <v>Europe</v>
      </c>
      <c r="AA107" s="245">
        <f>VLOOKUP($A107,'Country characteristics'!$A:$CQ,92,0)</f>
        <v>0</v>
      </c>
      <c r="AB107" s="245">
        <f>VLOOKUP($A107,'Country characteristics'!$A:$CQ,91,0)</f>
        <v>0</v>
      </c>
      <c r="AC107" s="245">
        <f>VLOOKUP($A107,'Country characteristics'!$A:$CQ,88,0)</f>
        <v>0</v>
      </c>
      <c r="AD107" s="245">
        <f>VLOOKUP($A107,'Country characteristics'!$A:$CQ,93,0)</f>
        <v>0</v>
      </c>
      <c r="AE107" s="245">
        <f>VLOOKUP($A107,'Country characteristics'!$A:$CQ,89,0)</f>
        <v>0</v>
      </c>
      <c r="AF107" s="245">
        <f>VLOOKUP($A107,'Country characteristics'!$A:$CQ,90,0)</f>
        <v>0</v>
      </c>
      <c r="AG107" s="245">
        <f>VLOOKUP($A107,'Country characteristics'!$A:$CQ,94,0)</f>
        <v>0</v>
      </c>
      <c r="AH107" s="245">
        <f>VLOOKUP($A107,'Country characteristics'!$A:$CQ,95,0)</f>
        <v>0</v>
      </c>
      <c r="AI107" s="245">
        <f>VLOOKUP($A107,'Country characteristics'!$A:$CR,96,0)</f>
        <v>0</v>
      </c>
    </row>
    <row r="108" spans="1:35" ht="12.75" customHeight="1">
      <c r="A108" s="37" t="s">
        <v>38</v>
      </c>
      <c r="B108" s="182" t="s">
        <v>39</v>
      </c>
      <c r="C108" s="182" t="s">
        <v>40</v>
      </c>
      <c r="D108" s="181">
        <f>IFERROR(VLOOKUP($A108,'SS2020'!$A:$W,3+D$2,0)-VLOOKUP($A108,'Country characteristics'!$A:$BL,40+D$2,0)*100,"")</f>
        <v>0</v>
      </c>
      <c r="E108" s="181">
        <f>IFERROR(VLOOKUP($A108,'SS2020'!$A:$W,3+E$2,0)-VLOOKUP($A108,'Country characteristics'!$A:$BL,40+E$2,0)*100,"")</f>
        <v>50</v>
      </c>
      <c r="F108" s="181">
        <f>IFERROR(VLOOKUP($A108,'SS2020'!$A:$W,3+F$2,0)-VLOOKUP($A108,'Country characteristics'!$A:$BL,40+F$2,0)*100,"")</f>
        <v>-25</v>
      </c>
      <c r="G108" s="181">
        <f>IFERROR(VLOOKUP($A108,'SS2020'!$A:$W,3+G$2,0)-VLOOKUP($A108,'Country characteristics'!$A:$BL,40+G$2,0)*100,"")</f>
        <v>0</v>
      </c>
      <c r="H108" s="181">
        <f>IFERROR(VLOOKUP($A108,'SS2020'!$A:$W,3+H$2,0)-VLOOKUP($A108,'Country characteristics'!$A:$BL,40+H$2,0)*100,"")</f>
        <v>0</v>
      </c>
      <c r="I108" s="181">
        <f>IFERROR(VLOOKUP($A108,'SS2020'!$A:$W,3+I$2,0)-VLOOKUP($A108,'Country characteristics'!$A:$BL,40+I$2,0)*100,"")</f>
        <v>0</v>
      </c>
      <c r="J108" s="181">
        <f>IFERROR(VLOOKUP($A108,'SS2020'!$A:$W,3+J$2,0)-VLOOKUP($A108,'Country characteristics'!$A:$BL,40+J$2,0)*100,"")</f>
        <v>0</v>
      </c>
      <c r="K108" s="181">
        <f>IFERROR(VLOOKUP($A108,'SS2020'!$A:$W,3+K$2,0)-VLOOKUP($A108,'Country characteristics'!$A:$BL,40+K$2,0)*100,"")</f>
        <v>0</v>
      </c>
      <c r="L108" s="181">
        <f>IFERROR(VLOOKUP($A108,'SS2020'!$A:$W,3+L$2,0)-VLOOKUP($A108,'Country characteristics'!$A:$BL,40+L$2,0)*100,"")</f>
        <v>-25</v>
      </c>
      <c r="M108" s="181">
        <f>IFERROR(VLOOKUP($A108,'SS2020'!$A:$W,3+M$2,0)-VLOOKUP($A108,'Country characteristics'!$A:$BL,40+M$2,0)*100,"")</f>
        <v>0</v>
      </c>
      <c r="N108" s="181">
        <f>IFERROR(VLOOKUP($A108,'SS2020'!$A:$W,3+N$2,0)-VLOOKUP($A108,'Country characteristics'!$A:$BL,40+N$2,0)*100,"")</f>
        <v>0</v>
      </c>
      <c r="O108" s="181">
        <f>IFERROR(VLOOKUP($A108,'SS2020'!$A:$W,3+O$2,0)-VLOOKUP($A108,'Country characteristics'!$A:$BL,40+O$2,0)*100,"")</f>
        <v>0</v>
      </c>
      <c r="P108" s="181">
        <f>IFERROR(VLOOKUP($A108,'SS2020'!$A:$W,3+P$2,0)-VLOOKUP($A108,'Country characteristics'!$A:$BL,40+P$2,0)*100,"")</f>
        <v>0</v>
      </c>
      <c r="Q108" s="181">
        <f>IFERROR(VLOOKUP($A108,'SS2020'!$A:$W,3+Q$2,0)-VLOOKUP($A108,'Country characteristics'!$A:$BL,40+Q$2,0)*100,"")</f>
        <v>0</v>
      </c>
      <c r="R108" s="181">
        <f>IFERROR(VLOOKUP($A108,'SS2020'!$A:$W,3+R$2,0)-VLOOKUP($A108,'Country characteristics'!$A:$BL,40+R$2,0)*100,"")</f>
        <v>0</v>
      </c>
      <c r="S108" s="181">
        <f>IFERROR(VLOOKUP($A108,'SS2020'!$A:$W,3+S$2,0)-VLOOKUP($A108,'Country characteristics'!$A:$BL,40+S$2,0)*100,"")</f>
        <v>0</v>
      </c>
      <c r="T108" s="181">
        <f>IFERROR(VLOOKUP($A108,'SS2020'!$A:$W,3+T$2,0)-VLOOKUP($A108,'Country characteristics'!$A:$BL,40+T$2,0)*100,"")</f>
        <v>0</v>
      </c>
      <c r="U108" s="181">
        <f>IFERROR(VLOOKUP($A108,'SS2020'!$A:$W,3+U$2,0)-VLOOKUP($A108,'Country characteristics'!$A:$BL,40+U$2,0)*100,"")</f>
        <v>-49</v>
      </c>
      <c r="V108" s="181">
        <f>IFERROR(VLOOKUP($A108,'SS2020'!$A:$W,3+V$2,0)-VLOOKUP($A108,'Country characteristics'!$A:$BL,40+V$2,0)*100,"")</f>
        <v>-56.999999999999993</v>
      </c>
      <c r="W108" s="181">
        <f>IFERROR(VLOOKUP($A108,'SS2020'!$A:$W,3+W$2,0)-VLOOKUP($A108,'Country characteristics'!$A:$BL,40+W$2,0)*100,"")</f>
        <v>-12.5</v>
      </c>
      <c r="X108" s="172">
        <f>VLOOKUP(A108,'SS2020'!A:X,24,0)-VLOOKUP(A108,'Country characteristics'!A:AN,40,0)</f>
        <v>-5.9249984741210966</v>
      </c>
      <c r="Y108" s="245" t="str">
        <f>VLOOKUP($A108,'Country characteristics'!$A:$CQ,28,0)</f>
        <v>Middle East &amp; North Africa</v>
      </c>
      <c r="Z108" s="245" t="str">
        <f>VLOOKUP($A108,'Country characteristics'!$A:$CQ,87,0)</f>
        <v>Asia</v>
      </c>
      <c r="AA108" s="245">
        <f>VLOOKUP($A108,'Country characteristics'!$A:$CQ,92,0)</f>
        <v>0</v>
      </c>
      <c r="AB108" s="245">
        <f>VLOOKUP($A108,'Country characteristics'!$A:$CQ,91,0)</f>
        <v>0</v>
      </c>
      <c r="AC108" s="245">
        <f>VLOOKUP($A108,'Country characteristics'!$A:$CQ,88,0)</f>
        <v>0</v>
      </c>
      <c r="AD108" s="245">
        <f>VLOOKUP($A108,'Country characteristics'!$A:$CQ,93,0)</f>
        <v>0</v>
      </c>
      <c r="AE108" s="245">
        <f>VLOOKUP($A108,'Country characteristics'!$A:$CQ,89,0)</f>
        <v>0</v>
      </c>
      <c r="AF108" s="245">
        <f>VLOOKUP($A108,'Country characteristics'!$A:$CQ,90,0)</f>
        <v>0</v>
      </c>
      <c r="AG108" s="245">
        <f>VLOOKUP($A108,'Country characteristics'!$A:$CQ,94,0)</f>
        <v>0</v>
      </c>
      <c r="AH108" s="245">
        <f>VLOOKUP($A108,'Country characteristics'!$A:$CQ,95,0)</f>
        <v>0</v>
      </c>
      <c r="AI108" s="245">
        <f>VLOOKUP($A108,'Country characteristics'!$A:$CR,96,0)</f>
        <v>0</v>
      </c>
    </row>
    <row r="109" spans="1:35" ht="12.75" customHeight="1">
      <c r="A109" s="37" t="s">
        <v>44</v>
      </c>
      <c r="B109" s="182" t="s">
        <v>45</v>
      </c>
      <c r="C109" s="182" t="s">
        <v>46</v>
      </c>
      <c r="D109" s="181">
        <f>IFERROR(VLOOKUP($A109,'SS2020'!$A:$W,3+D$2,0)-VLOOKUP($A109,'Country characteristics'!$A:$BL,40+D$2,0)*100,"")</f>
        <v>-6</v>
      </c>
      <c r="E109" s="181">
        <f>IFERROR(VLOOKUP($A109,'SS2020'!$A:$W,3+E$2,0)-VLOOKUP($A109,'Country characteristics'!$A:$BL,40+E$2,0)*100,"")</f>
        <v>0</v>
      </c>
      <c r="F109" s="181">
        <f>IFERROR(VLOOKUP($A109,'SS2020'!$A:$W,3+F$2,0)-VLOOKUP($A109,'Country characteristics'!$A:$BL,40+F$2,0)*100,"")</f>
        <v>0</v>
      </c>
      <c r="G109" s="181">
        <f>IFERROR(VLOOKUP($A109,'SS2020'!$A:$W,3+G$2,0)-VLOOKUP($A109,'Country characteristics'!$A:$BL,40+G$2,0)*100,"")</f>
        <v>0</v>
      </c>
      <c r="H109" s="181">
        <f>IFERROR(VLOOKUP($A109,'SS2020'!$A:$W,3+H$2,0)-VLOOKUP($A109,'Country characteristics'!$A:$BL,40+H$2,0)*100,"")</f>
        <v>0</v>
      </c>
      <c r="I109" s="181">
        <f>IFERROR(VLOOKUP($A109,'SS2020'!$A:$W,3+I$2,0)-VLOOKUP($A109,'Country characteristics'!$A:$BL,40+I$2,0)*100,"")</f>
        <v>0</v>
      </c>
      <c r="J109" s="181">
        <f>IFERROR(VLOOKUP($A109,'SS2020'!$A:$W,3+J$2,0)-VLOOKUP($A109,'Country characteristics'!$A:$BL,40+J$2,0)*100,"")</f>
        <v>0</v>
      </c>
      <c r="K109" s="181">
        <f>IFERROR(VLOOKUP($A109,'SS2020'!$A:$W,3+K$2,0)-VLOOKUP($A109,'Country characteristics'!$A:$BL,40+K$2,0)*100,"")</f>
        <v>0</v>
      </c>
      <c r="L109" s="181">
        <f>IFERROR(VLOOKUP($A109,'SS2020'!$A:$W,3+L$2,0)-VLOOKUP($A109,'Country characteristics'!$A:$BL,40+L$2,0)*100,"")</f>
        <v>50</v>
      </c>
      <c r="M109" s="181">
        <f>IFERROR(VLOOKUP($A109,'SS2020'!$A:$W,3+M$2,0)-VLOOKUP($A109,'Country characteristics'!$A:$BL,40+M$2,0)*100,"")</f>
        <v>0</v>
      </c>
      <c r="N109" s="181">
        <f>IFERROR(VLOOKUP($A109,'SS2020'!$A:$W,3+N$2,0)-VLOOKUP($A109,'Country characteristics'!$A:$BL,40+N$2,0)*100,"")</f>
        <v>0</v>
      </c>
      <c r="O109" s="181">
        <f>IFERROR(VLOOKUP($A109,'SS2020'!$A:$W,3+O$2,0)-VLOOKUP($A109,'Country characteristics'!$A:$BL,40+O$2,0)*100,"")</f>
        <v>0</v>
      </c>
      <c r="P109" s="181">
        <f>IFERROR(VLOOKUP($A109,'SS2020'!$A:$W,3+P$2,0)-VLOOKUP($A109,'Country characteristics'!$A:$BL,40+P$2,0)*100,"")</f>
        <v>10</v>
      </c>
      <c r="Q109" s="181">
        <f>IFERROR(VLOOKUP($A109,'SS2020'!$A:$W,3+Q$2,0)-VLOOKUP($A109,'Country characteristics'!$A:$BL,40+Q$2,0)*100,"")</f>
        <v>0</v>
      </c>
      <c r="R109" s="181">
        <f>IFERROR(VLOOKUP($A109,'SS2020'!$A:$W,3+R$2,0)-VLOOKUP($A109,'Country characteristics'!$A:$BL,40+R$2,0)*100,"")</f>
        <v>25</v>
      </c>
      <c r="S109" s="181">
        <f>IFERROR(VLOOKUP($A109,'SS2020'!$A:$W,3+S$2,0)-VLOOKUP($A109,'Country characteristics'!$A:$BL,40+S$2,0)*100,"")</f>
        <v>0</v>
      </c>
      <c r="T109" s="181">
        <f>IFERROR(VLOOKUP($A109,'SS2020'!$A:$W,3+T$2,0)-VLOOKUP($A109,'Country characteristics'!$A:$BL,40+T$2,0)*100,"")</f>
        <v>-9.0000000000000036</v>
      </c>
      <c r="U109" s="181">
        <f>IFERROR(VLOOKUP($A109,'SS2020'!$A:$W,3+U$2,0)-VLOOKUP($A109,'Country characteristics'!$A:$BL,40+U$2,0)*100,"")</f>
        <v>0</v>
      </c>
      <c r="V109" s="181">
        <f>IFERROR(VLOOKUP($A109,'SS2020'!$A:$W,3+V$2,0)-VLOOKUP($A109,'Country characteristics'!$A:$BL,40+V$2,0)*100,"")</f>
        <v>0</v>
      </c>
      <c r="W109" s="181">
        <f>IFERROR(VLOOKUP($A109,'SS2020'!$A:$W,3+W$2,0)-VLOOKUP($A109,'Country characteristics'!$A:$BL,40+W$2,0)*100,"")</f>
        <v>7</v>
      </c>
      <c r="X109" s="172">
        <f>VLOOKUP(A109,'SS2020'!A:X,24,0)-VLOOKUP(A109,'Country characteristics'!A:AN,40,0)</f>
        <v>3.8500015258789091</v>
      </c>
      <c r="Y109" s="245" t="str">
        <f>VLOOKUP($A109,'Country characteristics'!$A:$CQ,28,0)</f>
        <v>Europe &amp; Central Asia</v>
      </c>
      <c r="Z109" s="245" t="str">
        <f>VLOOKUP($A109,'Country characteristics'!$A:$CQ,87,0)</f>
        <v>Europe</v>
      </c>
      <c r="AA109" s="245">
        <f>VLOOKUP($A109,'Country characteristics'!$A:$CQ,92,0)</f>
        <v>1</v>
      </c>
      <c r="AB109" s="245">
        <f>VLOOKUP($A109,'Country characteristics'!$A:$CQ,91,0)</f>
        <v>1</v>
      </c>
      <c r="AC109" s="245">
        <f>VLOOKUP($A109,'Country characteristics'!$A:$CQ,88,0)</f>
        <v>1</v>
      </c>
      <c r="AD109" s="245">
        <f>VLOOKUP($A109,'Country characteristics'!$A:$CQ,93,0)</f>
        <v>1</v>
      </c>
      <c r="AE109" s="245">
        <f>VLOOKUP($A109,'Country characteristics'!$A:$CQ,89,0)</f>
        <v>0</v>
      </c>
      <c r="AF109" s="245">
        <f>VLOOKUP($A109,'Country characteristics'!$A:$CQ,90,0)</f>
        <v>0</v>
      </c>
      <c r="AG109" s="245">
        <f>VLOOKUP($A109,'Country characteristics'!$A:$CQ,94,0)</f>
        <v>0</v>
      </c>
      <c r="AH109" s="245">
        <f>VLOOKUP($A109,'Country characteristics'!$A:$CQ,95,0)</f>
        <v>0</v>
      </c>
      <c r="AI109" s="245">
        <f>VLOOKUP($A109,'Country characteristics'!$A:$CR,96,0)</f>
        <v>0</v>
      </c>
    </row>
    <row r="110" spans="1:35" ht="12.75" customHeight="1">
      <c r="A110" s="5" t="s">
        <v>14</v>
      </c>
      <c r="B110" s="182" t="s">
        <v>15</v>
      </c>
      <c r="C110" s="182" t="s">
        <v>16</v>
      </c>
      <c r="D110" s="181">
        <f>IFERROR(VLOOKUP($A110,'SS2020'!$A:$W,3+D$2,0)-VLOOKUP($A110,'Country characteristics'!$A:$BL,40+D$2,0)*100,"")</f>
        <v>10</v>
      </c>
      <c r="E110" s="181">
        <f>IFERROR(VLOOKUP($A110,'SS2020'!$A:$W,3+E$2,0)-VLOOKUP($A110,'Country characteristics'!$A:$BL,40+E$2,0)*100,"")</f>
        <v>50</v>
      </c>
      <c r="F110" s="181">
        <f>IFERROR(VLOOKUP($A110,'SS2020'!$A:$W,3+F$2,0)-VLOOKUP($A110,'Country characteristics'!$A:$BL,40+F$2,0)*100,"")</f>
        <v>0</v>
      </c>
      <c r="G110" s="181">
        <f>IFERROR(VLOOKUP($A110,'SS2020'!$A:$W,3+G$2,0)-VLOOKUP($A110,'Country characteristics'!$A:$BL,40+G$2,0)*100,"")</f>
        <v>0</v>
      </c>
      <c r="H110" s="181">
        <f>IFERROR(VLOOKUP($A110,'SS2020'!$A:$W,3+H$2,0)-VLOOKUP($A110,'Country characteristics'!$A:$BL,40+H$2,0)*100,"")</f>
        <v>0</v>
      </c>
      <c r="I110" s="181">
        <f>IFERROR(VLOOKUP($A110,'SS2020'!$A:$W,3+I$2,0)-VLOOKUP($A110,'Country characteristics'!$A:$BL,40+I$2,0)*100,"")</f>
        <v>0</v>
      </c>
      <c r="J110" s="181">
        <f>IFERROR(VLOOKUP($A110,'SS2020'!$A:$W,3+J$2,0)-VLOOKUP($A110,'Country characteristics'!$A:$BL,40+J$2,0)*100,"")</f>
        <v>0</v>
      </c>
      <c r="K110" s="181">
        <f>IFERROR(VLOOKUP($A110,'SS2020'!$A:$W,3+K$2,0)-VLOOKUP($A110,'Country characteristics'!$A:$BL,40+K$2,0)*100,"")</f>
        <v>0</v>
      </c>
      <c r="L110" s="181">
        <f>IFERROR(VLOOKUP($A110,'SS2020'!$A:$W,3+L$2,0)-VLOOKUP($A110,'Country characteristics'!$A:$BL,40+L$2,0)*100,"")</f>
        <v>-10</v>
      </c>
      <c r="M110" s="181">
        <f>IFERROR(VLOOKUP($A110,'SS2020'!$A:$W,3+M$2,0)-VLOOKUP($A110,'Country characteristics'!$A:$BL,40+M$2,0)*100,"")</f>
        <v>0</v>
      </c>
      <c r="N110" s="181">
        <f>IFERROR(VLOOKUP($A110,'SS2020'!$A:$W,3+N$2,0)-VLOOKUP($A110,'Country characteristics'!$A:$BL,40+N$2,0)*100,"")</f>
        <v>0</v>
      </c>
      <c r="O110" s="181">
        <f>IFERROR(VLOOKUP($A110,'SS2020'!$A:$W,3+O$2,0)-VLOOKUP($A110,'Country characteristics'!$A:$BL,40+O$2,0)*100,"")</f>
        <v>0</v>
      </c>
      <c r="P110" s="181">
        <f>IFERROR(VLOOKUP($A110,'SS2020'!$A:$W,3+P$2,0)-VLOOKUP($A110,'Country characteristics'!$A:$BL,40+P$2,0)*100,"")</f>
        <v>-10</v>
      </c>
      <c r="Q110" s="181">
        <f>IFERROR(VLOOKUP($A110,'SS2020'!$A:$W,3+Q$2,0)-VLOOKUP($A110,'Country characteristics'!$A:$BL,40+Q$2,0)*100,"")</f>
        <v>25</v>
      </c>
      <c r="R110" s="181">
        <f>IFERROR(VLOOKUP($A110,'SS2020'!$A:$W,3+R$2,0)-VLOOKUP($A110,'Country characteristics'!$A:$BL,40+R$2,0)*100,"")</f>
        <v>0</v>
      </c>
      <c r="S110" s="181">
        <f>IFERROR(VLOOKUP($A110,'SS2020'!$A:$W,3+S$2,0)-VLOOKUP($A110,'Country characteristics'!$A:$BL,40+S$2,0)*100,"")</f>
        <v>-10</v>
      </c>
      <c r="T110" s="181">
        <f>IFERROR(VLOOKUP($A110,'SS2020'!$A:$W,3+T$2,0)-VLOOKUP($A110,'Country characteristics'!$A:$BL,40+T$2,0)*100,"")</f>
        <v>0</v>
      </c>
      <c r="U110" s="181">
        <f>IFERROR(VLOOKUP($A110,'SS2020'!$A:$W,3+U$2,0)-VLOOKUP($A110,'Country characteristics'!$A:$BL,40+U$2,0)*100,"")</f>
        <v>0</v>
      </c>
      <c r="V110" s="181">
        <f>IFERROR(VLOOKUP($A110,'SS2020'!$A:$W,3+V$2,0)-VLOOKUP($A110,'Country characteristics'!$A:$BL,40+V$2,0)*100,"")</f>
        <v>6.2600000000000016</v>
      </c>
      <c r="W110" s="181">
        <f>IFERROR(VLOOKUP($A110,'SS2020'!$A:$W,3+W$2,0)-VLOOKUP($A110,'Country characteristics'!$A:$BL,40+W$2,0)*100,"")</f>
        <v>0</v>
      </c>
      <c r="X110" s="172">
        <f>VLOOKUP(A110,'SS2020'!A:X,24,0)-VLOOKUP(A110,'Country characteristics'!A:AN,40,0)</f>
        <v>3.062999237060545</v>
      </c>
      <c r="Y110" s="245" t="str">
        <f>VLOOKUP($A110,'Country characteristics'!$A:$CQ,28,0)</f>
        <v>North America</v>
      </c>
      <c r="Z110" s="245" t="str">
        <f>VLOOKUP($A110,'Country characteristics'!$A:$CQ,87,0)</f>
        <v>North America</v>
      </c>
      <c r="AA110" s="245">
        <f>VLOOKUP($A110,'Country characteristics'!$A:$CQ,92,0)</f>
        <v>1</v>
      </c>
      <c r="AB110" s="245">
        <f>VLOOKUP($A110,'Country characteristics'!$A:$CQ,91,0)</f>
        <v>0</v>
      </c>
      <c r="AC110" s="245">
        <f>VLOOKUP($A110,'Country characteristics'!$A:$CQ,88,0)</f>
        <v>1</v>
      </c>
      <c r="AD110" s="245">
        <f>VLOOKUP($A110,'Country characteristics'!$A:$CQ,93,0)</f>
        <v>1</v>
      </c>
      <c r="AE110" s="245">
        <f>VLOOKUP($A110,'Country characteristics'!$A:$CQ,89,0)</f>
        <v>0</v>
      </c>
      <c r="AF110" s="245">
        <f>VLOOKUP($A110,'Country characteristics'!$A:$CQ,90,0)</f>
        <v>0</v>
      </c>
      <c r="AG110" s="245">
        <f>VLOOKUP($A110,'Country characteristics'!$A:$CQ,94,0)</f>
        <v>0</v>
      </c>
      <c r="AH110" s="245">
        <f>VLOOKUP($A110,'Country characteristics'!$A:$CQ,95,0)</f>
        <v>0</v>
      </c>
      <c r="AI110" s="245">
        <f>VLOOKUP($A110,'Country characteristics'!$A:$CR,96,0)</f>
        <v>0</v>
      </c>
    </row>
    <row r="111" spans="1:35" ht="12.75" customHeight="1">
      <c r="A111" s="37" t="s">
        <v>278</v>
      </c>
      <c r="B111" s="182" t="s">
        <v>279</v>
      </c>
      <c r="C111" s="182" t="s">
        <v>280</v>
      </c>
      <c r="D111" s="181">
        <f>IFERROR(VLOOKUP($A111,'SS2020'!$A:$W,3+D$2,0)-VLOOKUP($A111,'Country characteristics'!$A:$BL,40+D$2,0)*100,"")</f>
        <v>-10</v>
      </c>
      <c r="E111" s="181">
        <f>IFERROR(VLOOKUP($A111,'SS2020'!$A:$W,3+E$2,0)-VLOOKUP($A111,'Country characteristics'!$A:$BL,40+E$2,0)*100,"")</f>
        <v>0</v>
      </c>
      <c r="F111" s="181">
        <f>IFERROR(VLOOKUP($A111,'SS2020'!$A:$W,3+F$2,0)-VLOOKUP($A111,'Country characteristics'!$A:$BL,40+F$2,0)*100,"")</f>
        <v>0</v>
      </c>
      <c r="G111" s="181">
        <f>IFERROR(VLOOKUP($A111,'SS2020'!$A:$W,3+G$2,0)-VLOOKUP($A111,'Country characteristics'!$A:$BL,40+G$2,0)*100,"")</f>
        <v>0</v>
      </c>
      <c r="H111" s="181">
        <f>IFERROR(VLOOKUP($A111,'SS2020'!$A:$W,3+H$2,0)-VLOOKUP($A111,'Country characteristics'!$A:$BL,40+H$2,0)*100,"")</f>
        <v>0</v>
      </c>
      <c r="I111" s="181">
        <f>IFERROR(VLOOKUP($A111,'SS2020'!$A:$W,3+I$2,0)-VLOOKUP($A111,'Country characteristics'!$A:$BL,40+I$2,0)*100,"")</f>
        <v>0</v>
      </c>
      <c r="J111" s="181">
        <f>IFERROR(VLOOKUP($A111,'SS2020'!$A:$W,3+J$2,0)-VLOOKUP($A111,'Country characteristics'!$A:$BL,40+J$2,0)*100,"")</f>
        <v>0</v>
      </c>
      <c r="K111" s="181">
        <f>IFERROR(VLOOKUP($A111,'SS2020'!$A:$W,3+K$2,0)-VLOOKUP($A111,'Country characteristics'!$A:$BL,40+K$2,0)*100,"")</f>
        <v>0</v>
      </c>
      <c r="L111" s="181">
        <f>IFERROR(VLOOKUP($A111,'SS2020'!$A:$W,3+L$2,0)-VLOOKUP($A111,'Country characteristics'!$A:$BL,40+L$2,0)*100,"")</f>
        <v>0</v>
      </c>
      <c r="M111" s="181">
        <f>IFERROR(VLOOKUP($A111,'SS2020'!$A:$W,3+M$2,0)-VLOOKUP($A111,'Country characteristics'!$A:$BL,40+M$2,0)*100,"")</f>
        <v>0</v>
      </c>
      <c r="N111" s="181">
        <f>IFERROR(VLOOKUP($A111,'SS2020'!$A:$W,3+N$2,0)-VLOOKUP($A111,'Country characteristics'!$A:$BL,40+N$2,0)*100,"")</f>
        <v>-12.5</v>
      </c>
      <c r="O111" s="181">
        <f>IFERROR(VLOOKUP($A111,'SS2020'!$A:$W,3+O$2,0)-VLOOKUP($A111,'Country characteristics'!$A:$BL,40+O$2,0)*100,"")</f>
        <v>0</v>
      </c>
      <c r="P111" s="181">
        <f>IFERROR(VLOOKUP($A111,'SS2020'!$A:$W,3+P$2,0)-VLOOKUP($A111,'Country characteristics'!$A:$BL,40+P$2,0)*100,"")</f>
        <v>-20</v>
      </c>
      <c r="Q111" s="181">
        <f>IFERROR(VLOOKUP($A111,'SS2020'!$A:$W,3+Q$2,0)-VLOOKUP($A111,'Country characteristics'!$A:$BL,40+Q$2,0)*100,"")</f>
        <v>0</v>
      </c>
      <c r="R111" s="181">
        <f>IFERROR(VLOOKUP($A111,'SS2020'!$A:$W,3+R$2,0)-VLOOKUP($A111,'Country characteristics'!$A:$BL,40+R$2,0)*100,"")</f>
        <v>0</v>
      </c>
      <c r="S111" s="181">
        <f>IFERROR(VLOOKUP($A111,'SS2020'!$A:$W,3+S$2,0)-VLOOKUP($A111,'Country characteristics'!$A:$BL,40+S$2,0)*100,"")</f>
        <v>0</v>
      </c>
      <c r="T111" s="181">
        <f>IFERROR(VLOOKUP($A111,'SS2020'!$A:$W,3+T$2,0)-VLOOKUP($A111,'Country characteristics'!$A:$BL,40+T$2,0)*100,"")</f>
        <v>0</v>
      </c>
      <c r="U111" s="181">
        <f>IFERROR(VLOOKUP($A111,'SS2020'!$A:$W,3+U$2,0)-VLOOKUP($A111,'Country characteristics'!$A:$BL,40+U$2,0)*100,"")</f>
        <v>-34</v>
      </c>
      <c r="V111" s="181">
        <f>IFERROR(VLOOKUP($A111,'SS2020'!$A:$W,3+V$2,0)-VLOOKUP($A111,'Country characteristics'!$A:$BL,40+V$2,0)*100,"")</f>
        <v>0</v>
      </c>
      <c r="W111" s="181">
        <f>IFERROR(VLOOKUP($A111,'SS2020'!$A:$W,3+W$2,0)-VLOOKUP($A111,'Country characteristics'!$A:$BL,40+W$2,0)*100,"")</f>
        <v>0</v>
      </c>
      <c r="X111" s="172">
        <f>VLOOKUP(A111,'SS2020'!A:X,24,0)-VLOOKUP(A111,'Country characteristics'!A:AN,40,0)</f>
        <v>-3.8250007629394531</v>
      </c>
      <c r="Y111" s="245" t="str">
        <f>VLOOKUP($A111,'Country characteristics'!$A:$CQ,28,0)</f>
        <v>Latin America &amp; Caribbean</v>
      </c>
      <c r="Z111" s="245" t="str">
        <f>VLOOKUP($A111,'Country characteristics'!$A:$CQ,87,0)</f>
        <v>Latin America and the Caribbean</v>
      </c>
      <c r="AA111" s="245">
        <f>VLOOKUP($A111,'Country characteristics'!$A:$CQ,92,0)</f>
        <v>0</v>
      </c>
      <c r="AB111" s="245">
        <f>VLOOKUP($A111,'Country characteristics'!$A:$CQ,91,0)</f>
        <v>0</v>
      </c>
      <c r="AC111" s="245">
        <f>VLOOKUP($A111,'Country characteristics'!$A:$CQ,88,0)</f>
        <v>0</v>
      </c>
      <c r="AD111" s="245">
        <f>VLOOKUP($A111,'Country characteristics'!$A:$CQ,93,0)</f>
        <v>0</v>
      </c>
      <c r="AE111" s="245">
        <f>VLOOKUP($A111,'Country characteristics'!$A:$CQ,89,0)</f>
        <v>0</v>
      </c>
      <c r="AF111" s="245">
        <f>VLOOKUP($A111,'Country characteristics'!$A:$CQ,90,0)</f>
        <v>1</v>
      </c>
      <c r="AG111" s="245">
        <f>VLOOKUP($A111,'Country characteristics'!$A:$CQ,94,0)</f>
        <v>1</v>
      </c>
      <c r="AH111" s="245">
        <f>VLOOKUP($A111,'Country characteristics'!$A:$CQ,95,0)</f>
        <v>0</v>
      </c>
      <c r="AI111" s="245">
        <f>VLOOKUP($A111,'Country characteristics'!$A:$CR,96,0)</f>
        <v>0</v>
      </c>
    </row>
    <row r="112" spans="1:35" ht="12.75" customHeight="1">
      <c r="A112" s="37" t="s">
        <v>275</v>
      </c>
      <c r="B112" s="182" t="s">
        <v>276</v>
      </c>
      <c r="C112" s="182" t="s">
        <v>277</v>
      </c>
      <c r="D112" s="181">
        <f>IFERROR(VLOOKUP($A112,'SS2020'!$A:$W,3+D$2,0)-VLOOKUP($A112,'Country characteristics'!$A:$BL,40+D$2,0)*100,"")</f>
        <v>10</v>
      </c>
      <c r="E112" s="181">
        <f>IFERROR(VLOOKUP($A112,'SS2020'!$A:$W,3+E$2,0)-VLOOKUP($A112,'Country characteristics'!$A:$BL,40+E$2,0)*100,"")</f>
        <v>0</v>
      </c>
      <c r="F112" s="181">
        <f>IFERROR(VLOOKUP($A112,'SS2020'!$A:$W,3+F$2,0)-VLOOKUP($A112,'Country characteristics'!$A:$BL,40+F$2,0)*100,"")</f>
        <v>0</v>
      </c>
      <c r="G112" s="181">
        <f>IFERROR(VLOOKUP($A112,'SS2020'!$A:$W,3+G$2,0)-VLOOKUP($A112,'Country characteristics'!$A:$BL,40+G$2,0)*100,"")</f>
        <v>0</v>
      </c>
      <c r="H112" s="181">
        <f>IFERROR(VLOOKUP($A112,'SS2020'!$A:$W,3+H$2,0)-VLOOKUP($A112,'Country characteristics'!$A:$BL,40+H$2,0)*100,"")</f>
        <v>0</v>
      </c>
      <c r="I112" s="181">
        <f>IFERROR(VLOOKUP($A112,'SS2020'!$A:$W,3+I$2,0)-VLOOKUP($A112,'Country characteristics'!$A:$BL,40+I$2,0)*100,"")</f>
        <v>0</v>
      </c>
      <c r="J112" s="181">
        <f>IFERROR(VLOOKUP($A112,'SS2020'!$A:$W,3+J$2,0)-VLOOKUP($A112,'Country characteristics'!$A:$BL,40+J$2,0)*100,"")</f>
        <v>0</v>
      </c>
      <c r="K112" s="181">
        <f>IFERROR(VLOOKUP($A112,'SS2020'!$A:$W,3+K$2,0)-VLOOKUP($A112,'Country characteristics'!$A:$BL,40+K$2,0)*100,"")</f>
        <v>0</v>
      </c>
      <c r="L112" s="181">
        <f>IFERROR(VLOOKUP($A112,'SS2020'!$A:$W,3+L$2,0)-VLOOKUP($A112,'Country characteristics'!$A:$BL,40+L$2,0)*100,"")</f>
        <v>0</v>
      </c>
      <c r="M112" s="181">
        <f>IFERROR(VLOOKUP($A112,'SS2020'!$A:$W,3+M$2,0)-VLOOKUP($A112,'Country characteristics'!$A:$BL,40+M$2,0)*100,"")</f>
        <v>0</v>
      </c>
      <c r="N112" s="181">
        <f>IFERROR(VLOOKUP($A112,'SS2020'!$A:$W,3+N$2,0)-VLOOKUP($A112,'Country characteristics'!$A:$BL,40+N$2,0)*100,"")</f>
        <v>0</v>
      </c>
      <c r="O112" s="181">
        <f>IFERROR(VLOOKUP($A112,'SS2020'!$A:$W,3+O$2,0)-VLOOKUP($A112,'Country characteristics'!$A:$BL,40+O$2,0)*100,"")</f>
        <v>0</v>
      </c>
      <c r="P112" s="181">
        <f>IFERROR(VLOOKUP($A112,'SS2020'!$A:$W,3+P$2,0)-VLOOKUP($A112,'Country characteristics'!$A:$BL,40+P$2,0)*100,"")</f>
        <v>0</v>
      </c>
      <c r="Q112" s="181">
        <f>IFERROR(VLOOKUP($A112,'SS2020'!$A:$W,3+Q$2,0)-VLOOKUP($A112,'Country characteristics'!$A:$BL,40+Q$2,0)*100,"")</f>
        <v>0</v>
      </c>
      <c r="R112" s="181">
        <f>IFERROR(VLOOKUP($A112,'SS2020'!$A:$W,3+R$2,0)-VLOOKUP($A112,'Country characteristics'!$A:$BL,40+R$2,0)*100,"")</f>
        <v>0</v>
      </c>
      <c r="S112" s="181">
        <f>IFERROR(VLOOKUP($A112,'SS2020'!$A:$W,3+S$2,0)-VLOOKUP($A112,'Country characteristics'!$A:$BL,40+S$2,0)*100,"")</f>
        <v>0</v>
      </c>
      <c r="T112" s="181">
        <f>IFERROR(VLOOKUP($A112,'SS2020'!$A:$W,3+T$2,0)-VLOOKUP($A112,'Country characteristics'!$A:$BL,40+T$2,0)*100,"")</f>
        <v>0</v>
      </c>
      <c r="U112" s="181">
        <f>IFERROR(VLOOKUP($A112,'SS2020'!$A:$W,3+U$2,0)-VLOOKUP($A112,'Country characteristics'!$A:$BL,40+U$2,0)*100,"")</f>
        <v>0</v>
      </c>
      <c r="V112" s="181">
        <f>IFERROR(VLOOKUP($A112,'SS2020'!$A:$W,3+V$2,0)-VLOOKUP($A112,'Country characteristics'!$A:$BL,40+V$2,0)*100,"")</f>
        <v>6.2600000000000016</v>
      </c>
      <c r="W112" s="181">
        <f>IFERROR(VLOOKUP($A112,'SS2020'!$A:$W,3+W$2,0)-VLOOKUP($A112,'Country characteristics'!$A:$BL,40+W$2,0)*100,"")</f>
        <v>0</v>
      </c>
      <c r="X112" s="172">
        <f>VLOOKUP(A112,'SS2020'!A:X,24,0)-VLOOKUP(A112,'Country characteristics'!A:AN,40,0)</f>
        <v>0.81300305175781773</v>
      </c>
      <c r="Y112" s="245" t="str">
        <f>VLOOKUP($A112,'Country characteristics'!$A:$CQ,28,0)</f>
        <v>Latin America &amp; Caribbean</v>
      </c>
      <c r="Z112" s="245" t="str">
        <f>VLOOKUP($A112,'Country characteristics'!$A:$CQ,87,0)</f>
        <v>Latin America and the Caribbean</v>
      </c>
      <c r="AA112" s="245">
        <f>VLOOKUP($A112,'Country characteristics'!$A:$CQ,92,0)</f>
        <v>0</v>
      </c>
      <c r="AB112" s="245">
        <f>VLOOKUP($A112,'Country characteristics'!$A:$CQ,91,0)</f>
        <v>0</v>
      </c>
      <c r="AC112" s="245">
        <f>VLOOKUP($A112,'Country characteristics'!$A:$CQ,88,0)</f>
        <v>0</v>
      </c>
      <c r="AD112" s="245">
        <f>VLOOKUP($A112,'Country characteristics'!$A:$CQ,93,0)</f>
        <v>0</v>
      </c>
      <c r="AE112" s="245">
        <f>VLOOKUP($A112,'Country characteristics'!$A:$CQ,89,0)</f>
        <v>0</v>
      </c>
      <c r="AF112" s="245">
        <f>VLOOKUP($A112,'Country characteristics'!$A:$CQ,90,0)</f>
        <v>0</v>
      </c>
      <c r="AG112" s="245">
        <f>VLOOKUP($A112,'Country characteristics'!$A:$CQ,94,0)</f>
        <v>0</v>
      </c>
      <c r="AH112" s="245">
        <f>VLOOKUP($A112,'Country characteristics'!$A:$CQ,95,0)</f>
        <v>1</v>
      </c>
      <c r="AI112" s="245">
        <f>VLOOKUP($A112,'Country characteristics'!$A:$CR,96,0)</f>
        <v>0</v>
      </c>
    </row>
    <row r="113" spans="1:35" ht="12.75" customHeight="1">
      <c r="A113" s="37" t="s">
        <v>326</v>
      </c>
      <c r="B113" s="182" t="s">
        <v>327</v>
      </c>
      <c r="C113" s="182" t="s">
        <v>328</v>
      </c>
      <c r="D113" s="181">
        <f>IFERROR(VLOOKUP($A113,'SS2020'!$A:$W,3+D$2,0)-VLOOKUP($A113,'Country characteristics'!$A:$BL,40+D$2,0)*100,"")</f>
        <v>-6</v>
      </c>
      <c r="E113" s="181">
        <f>IFERROR(VLOOKUP($A113,'SS2020'!$A:$W,3+E$2,0)-VLOOKUP($A113,'Country characteristics'!$A:$BL,40+E$2,0)*100,"")</f>
        <v>0</v>
      </c>
      <c r="F113" s="181">
        <f>IFERROR(VLOOKUP($A113,'SS2020'!$A:$W,3+F$2,0)-VLOOKUP($A113,'Country characteristics'!$A:$BL,40+F$2,0)*100,"")</f>
        <v>0</v>
      </c>
      <c r="G113" s="181">
        <f>IFERROR(VLOOKUP($A113,'SS2020'!$A:$W,3+G$2,0)-VLOOKUP($A113,'Country characteristics'!$A:$BL,40+G$2,0)*100,"")</f>
        <v>0</v>
      </c>
      <c r="H113" s="181">
        <f>IFERROR(VLOOKUP($A113,'SS2020'!$A:$W,3+H$2,0)-VLOOKUP($A113,'Country characteristics'!$A:$BL,40+H$2,0)*100,"")</f>
        <v>0</v>
      </c>
      <c r="I113" s="181">
        <f>IFERROR(VLOOKUP($A113,'SS2020'!$A:$W,3+I$2,0)-VLOOKUP($A113,'Country characteristics'!$A:$BL,40+I$2,0)*100,"")</f>
        <v>0</v>
      </c>
      <c r="J113" s="181">
        <f>IFERROR(VLOOKUP($A113,'SS2020'!$A:$W,3+J$2,0)-VLOOKUP($A113,'Country characteristics'!$A:$BL,40+J$2,0)*100,"")</f>
        <v>0</v>
      </c>
      <c r="K113" s="181">
        <f>IFERROR(VLOOKUP($A113,'SS2020'!$A:$W,3+K$2,0)-VLOOKUP($A113,'Country characteristics'!$A:$BL,40+K$2,0)*100,"")</f>
        <v>0</v>
      </c>
      <c r="L113" s="181">
        <f>IFERROR(VLOOKUP($A113,'SS2020'!$A:$W,3+L$2,0)-VLOOKUP($A113,'Country characteristics'!$A:$BL,40+L$2,0)*100,"")</f>
        <v>0</v>
      </c>
      <c r="M113" s="181">
        <f>IFERROR(VLOOKUP($A113,'SS2020'!$A:$W,3+M$2,0)-VLOOKUP($A113,'Country characteristics'!$A:$BL,40+M$2,0)*100,"")</f>
        <v>0</v>
      </c>
      <c r="N113" s="181">
        <f>IFERROR(VLOOKUP($A113,'SS2020'!$A:$W,3+N$2,0)-VLOOKUP($A113,'Country characteristics'!$A:$BL,40+N$2,0)*100,"")</f>
        <v>0</v>
      </c>
      <c r="O113" s="181">
        <f>IFERROR(VLOOKUP($A113,'SS2020'!$A:$W,3+O$2,0)-VLOOKUP($A113,'Country characteristics'!$A:$BL,40+O$2,0)*100,"")</f>
        <v>0</v>
      </c>
      <c r="P113" s="181">
        <f>IFERROR(VLOOKUP($A113,'SS2020'!$A:$W,3+P$2,0)-VLOOKUP($A113,'Country characteristics'!$A:$BL,40+P$2,0)*100,"")</f>
        <v>0</v>
      </c>
      <c r="Q113" s="181">
        <f>IFERROR(VLOOKUP($A113,'SS2020'!$A:$W,3+Q$2,0)-VLOOKUP($A113,'Country characteristics'!$A:$BL,40+Q$2,0)*100,"")</f>
        <v>0</v>
      </c>
      <c r="R113" s="181">
        <f>IFERROR(VLOOKUP($A113,'SS2020'!$A:$W,3+R$2,0)-VLOOKUP($A113,'Country characteristics'!$A:$BL,40+R$2,0)*100,"")</f>
        <v>0</v>
      </c>
      <c r="S113" s="181">
        <f>IFERROR(VLOOKUP($A113,'SS2020'!$A:$W,3+S$2,0)-VLOOKUP($A113,'Country characteristics'!$A:$BL,40+S$2,0)*100,"")</f>
        <v>0</v>
      </c>
      <c r="T113" s="181">
        <f>IFERROR(VLOOKUP($A113,'SS2020'!$A:$W,3+T$2,0)-VLOOKUP($A113,'Country characteristics'!$A:$BL,40+T$2,0)*100,"")</f>
        <v>-38</v>
      </c>
      <c r="U113" s="181">
        <f>IFERROR(VLOOKUP($A113,'SS2020'!$A:$W,3+U$2,0)-VLOOKUP($A113,'Country characteristics'!$A:$BL,40+U$2,0)*100,"")</f>
        <v>-67</v>
      </c>
      <c r="V113" s="181">
        <f>IFERROR(VLOOKUP($A113,'SS2020'!$A:$W,3+V$2,0)-VLOOKUP($A113,'Country characteristics'!$A:$BL,40+V$2,0)*100,"")</f>
        <v>-96</v>
      </c>
      <c r="W113" s="181">
        <f>IFERROR(VLOOKUP($A113,'SS2020'!$A:$W,3+W$2,0)-VLOOKUP($A113,'Country characteristics'!$A:$BL,40+W$2,0)*100,"")</f>
        <v>-38.500000000000007</v>
      </c>
      <c r="X113" s="172">
        <f>VLOOKUP(A113,'SS2020'!A:X,24,0)-VLOOKUP(A113,'Country characteristics'!A:AN,40,0)</f>
        <v>-12.27499694824219</v>
      </c>
      <c r="Y113" s="245" t="str">
        <f>VLOOKUP($A113,'Country characteristics'!$A:$CQ,28,0)</f>
        <v>East Asia &amp; Pacific</v>
      </c>
      <c r="Z113" s="245" t="str">
        <f>VLOOKUP($A113,'Country characteristics'!$A:$CQ,87,0)</f>
        <v>Oceania</v>
      </c>
      <c r="AA113" s="245">
        <f>VLOOKUP($A113,'Country characteristics'!$A:$CQ,92,0)</f>
        <v>0</v>
      </c>
      <c r="AB113" s="245">
        <f>VLOOKUP($A113,'Country characteristics'!$A:$CQ,91,0)</f>
        <v>0</v>
      </c>
      <c r="AC113" s="245">
        <f>VLOOKUP($A113,'Country characteristics'!$A:$CQ,88,0)</f>
        <v>0</v>
      </c>
      <c r="AD113" s="245">
        <f>VLOOKUP($A113,'Country characteristics'!$A:$CQ,93,0)</f>
        <v>0</v>
      </c>
      <c r="AE113" s="245">
        <f>VLOOKUP($A113,'Country characteristics'!$A:$CQ,89,0)</f>
        <v>0</v>
      </c>
      <c r="AF113" s="245">
        <f>VLOOKUP($A113,'Country characteristics'!$A:$CQ,90,0)</f>
        <v>0</v>
      </c>
      <c r="AG113" s="245">
        <f>VLOOKUP($A113,'Country characteristics'!$A:$CQ,94,0)</f>
        <v>0</v>
      </c>
      <c r="AH113" s="245">
        <f>VLOOKUP($A113,'Country characteristics'!$A:$CQ,95,0)</f>
        <v>0</v>
      </c>
      <c r="AI113" s="245">
        <f>VLOOKUP($A113,'Country characteristics'!$A:$CR,96,0)</f>
        <v>0</v>
      </c>
    </row>
    <row r="114" spans="1:35" ht="12.75" customHeight="1">
      <c r="A114" s="37" t="s">
        <v>191</v>
      </c>
      <c r="B114" s="182" t="s">
        <v>192</v>
      </c>
      <c r="C114" s="182" t="s">
        <v>193</v>
      </c>
      <c r="D114" s="181">
        <f>IFERROR(VLOOKUP($A114,'SS2020'!$A:$W,3+D$2,0)-VLOOKUP($A114,'Country characteristics'!$A:$BL,40+D$2,0)*100,"")</f>
        <v>0</v>
      </c>
      <c r="E114" s="181">
        <f>IFERROR(VLOOKUP($A114,'SS2020'!$A:$W,3+E$2,0)-VLOOKUP($A114,'Country characteristics'!$A:$BL,40+E$2,0)*100,"")</f>
        <v>0</v>
      </c>
      <c r="F114" s="181">
        <f>IFERROR(VLOOKUP($A114,'SS2020'!$A:$W,3+F$2,0)-VLOOKUP($A114,'Country characteristics'!$A:$BL,40+F$2,0)*100,"")</f>
        <v>0</v>
      </c>
      <c r="G114" s="181">
        <f>IFERROR(VLOOKUP($A114,'SS2020'!$A:$W,3+G$2,0)-VLOOKUP($A114,'Country characteristics'!$A:$BL,40+G$2,0)*100,"")</f>
        <v>0</v>
      </c>
      <c r="H114" s="181">
        <f>IFERROR(VLOOKUP($A114,'SS2020'!$A:$W,3+H$2,0)-VLOOKUP($A114,'Country characteristics'!$A:$BL,40+H$2,0)*100,"")</f>
        <v>0</v>
      </c>
      <c r="I114" s="181">
        <f>IFERROR(VLOOKUP($A114,'SS2020'!$A:$W,3+I$2,0)-VLOOKUP($A114,'Country characteristics'!$A:$BL,40+I$2,0)*100,"")</f>
        <v>0</v>
      </c>
      <c r="J114" s="181">
        <f>IFERROR(VLOOKUP($A114,'SS2020'!$A:$W,3+J$2,0)-VLOOKUP($A114,'Country characteristics'!$A:$BL,40+J$2,0)*100,"")</f>
        <v>0</v>
      </c>
      <c r="K114" s="181">
        <f>IFERROR(VLOOKUP($A114,'SS2020'!$A:$W,3+K$2,0)-VLOOKUP($A114,'Country characteristics'!$A:$BL,40+K$2,0)*100,"")</f>
        <v>0</v>
      </c>
      <c r="L114" s="181">
        <f>IFERROR(VLOOKUP($A114,'SS2020'!$A:$W,3+L$2,0)-VLOOKUP($A114,'Country characteristics'!$A:$BL,40+L$2,0)*100,"")</f>
        <v>-10</v>
      </c>
      <c r="M114" s="181">
        <f>IFERROR(VLOOKUP($A114,'SS2020'!$A:$W,3+M$2,0)-VLOOKUP($A114,'Country characteristics'!$A:$BL,40+M$2,0)*100,"")</f>
        <v>0</v>
      </c>
      <c r="N114" s="181">
        <f>IFERROR(VLOOKUP($A114,'SS2020'!$A:$W,3+N$2,0)-VLOOKUP($A114,'Country characteristics'!$A:$BL,40+N$2,0)*100,"")</f>
        <v>0</v>
      </c>
      <c r="O114" s="181">
        <f>IFERROR(VLOOKUP($A114,'SS2020'!$A:$W,3+O$2,0)-VLOOKUP($A114,'Country characteristics'!$A:$BL,40+O$2,0)*100,"")</f>
        <v>0</v>
      </c>
      <c r="P114" s="181">
        <f>IFERROR(VLOOKUP($A114,'SS2020'!$A:$W,3+P$2,0)-VLOOKUP($A114,'Country characteristics'!$A:$BL,40+P$2,0)*100,"")</f>
        <v>0</v>
      </c>
      <c r="Q114" s="181">
        <f>IFERROR(VLOOKUP($A114,'SS2020'!$A:$W,3+Q$2,0)-VLOOKUP($A114,'Country characteristics'!$A:$BL,40+Q$2,0)*100,"")</f>
        <v>0</v>
      </c>
      <c r="R114" s="181">
        <f>IFERROR(VLOOKUP($A114,'SS2020'!$A:$W,3+R$2,0)-VLOOKUP($A114,'Country characteristics'!$A:$BL,40+R$2,0)*100,"")</f>
        <v>0</v>
      </c>
      <c r="S114" s="181">
        <f>IFERROR(VLOOKUP($A114,'SS2020'!$A:$W,3+S$2,0)-VLOOKUP($A114,'Country characteristics'!$A:$BL,40+S$2,0)*100,"")</f>
        <v>20</v>
      </c>
      <c r="T114" s="181">
        <f>IFERROR(VLOOKUP($A114,'SS2020'!$A:$W,3+T$2,0)-VLOOKUP($A114,'Country characteristics'!$A:$BL,40+T$2,0)*100,"")</f>
        <v>0</v>
      </c>
      <c r="U114" s="181">
        <f>IFERROR(VLOOKUP($A114,'SS2020'!$A:$W,3+U$2,0)-VLOOKUP($A114,'Country characteristics'!$A:$BL,40+U$2,0)*100,"")</f>
        <v>0</v>
      </c>
      <c r="V114" s="181">
        <f>IFERROR(VLOOKUP($A114,'SS2020'!$A:$W,3+V$2,0)-VLOOKUP($A114,'Country characteristics'!$A:$BL,40+V$2,0)*100,"")</f>
        <v>0</v>
      </c>
      <c r="W114" s="181">
        <f>IFERROR(VLOOKUP($A114,'SS2020'!$A:$W,3+W$2,0)-VLOOKUP($A114,'Country characteristics'!$A:$BL,40+W$2,0)*100,"")</f>
        <v>0</v>
      </c>
      <c r="X114" s="172">
        <f>VLOOKUP(A114,'SS2020'!A:X,24,0)-VLOOKUP(A114,'Country characteristics'!A:AN,40,0)</f>
        <v>0.49999847412109943</v>
      </c>
      <c r="Y114" s="245" t="str">
        <f>VLOOKUP($A114,'Country characteristics'!$A:$CQ,28,0)</f>
        <v>Latin America &amp; Caribbean</v>
      </c>
      <c r="Z114" s="245" t="str">
        <f>VLOOKUP($A114,'Country characteristics'!$A:$CQ,87,0)</f>
        <v>Latin America and the Caribbean</v>
      </c>
      <c r="AA114" s="245">
        <f>VLOOKUP($A114,'Country characteristics'!$A:$CQ,92,0)</f>
        <v>0</v>
      </c>
      <c r="AB114" s="245">
        <f>VLOOKUP($A114,'Country characteristics'!$A:$CQ,91,0)</f>
        <v>0</v>
      </c>
      <c r="AC114" s="245">
        <f>VLOOKUP($A114,'Country characteristics'!$A:$CQ,88,0)</f>
        <v>0</v>
      </c>
      <c r="AD114" s="245">
        <f>VLOOKUP($A114,'Country characteristics'!$A:$CQ,93,0)</f>
        <v>0</v>
      </c>
      <c r="AE114" s="245">
        <f>VLOOKUP($A114,'Country characteristics'!$A:$CQ,89,0)</f>
        <v>1</v>
      </c>
      <c r="AF114" s="245">
        <f>VLOOKUP($A114,'Country characteristics'!$A:$CQ,90,0)</f>
        <v>1</v>
      </c>
      <c r="AG114" s="245">
        <f>VLOOKUP($A114,'Country characteristics'!$A:$CQ,94,0)</f>
        <v>0</v>
      </c>
      <c r="AH114" s="245">
        <f>VLOOKUP($A114,'Country characteristics'!$A:$CQ,95,0)</f>
        <v>1</v>
      </c>
      <c r="AI114" s="245">
        <f>VLOOKUP($A114,'Country characteristics'!$A:$CR,96,0)</f>
        <v>0</v>
      </c>
    </row>
    <row r="115" spans="1:35" ht="12.75" customHeight="1">
      <c r="B115" s="61"/>
      <c r="C115" s="61"/>
    </row>
    <row r="116" spans="1:35" ht="12.75" customHeight="1">
      <c r="A116" s="37" t="s">
        <v>77</v>
      </c>
      <c r="B116" s="182" t="s">
        <v>78</v>
      </c>
      <c r="C116" s="182" t="s">
        <v>79</v>
      </c>
      <c r="D116" s="62" t="str">
        <f>IFERROR(VLOOKUP($A116,'SS2020'!$A:$W,2+D$2,0)-VLOOKUP($A116,'Country characteristics'!$A:$BL,40+D$2,0)*100,"")</f>
        <v/>
      </c>
      <c r="E116" s="62" t="str">
        <f>IFERROR(VLOOKUP($A116,'SS2020'!$A:$W,2+E$2,0)-VLOOKUP($A116,'Country characteristics'!$A:$BL,40+E$2,0)*100,"")</f>
        <v/>
      </c>
      <c r="F116" s="62" t="str">
        <f>IFERROR(VLOOKUP($A116,'SS2020'!$A:$W,2+F$2,0)-VLOOKUP($A116,'Country characteristics'!$A:$BL,40+F$2,0)*100,"")</f>
        <v/>
      </c>
      <c r="G116" s="62" t="str">
        <f>IFERROR(VLOOKUP($A116,'SS2020'!$A:$W,2+G$2,0)-VLOOKUP($A116,'Country characteristics'!$A:$BL,40+G$2,0)*100,"")</f>
        <v/>
      </c>
      <c r="H116" s="62" t="str">
        <f>IFERROR(VLOOKUP($A116,'SS2020'!$A:$W,2+H$2,0)-VLOOKUP($A116,'Country characteristics'!$A:$BL,40+H$2,0)*100,"")</f>
        <v/>
      </c>
      <c r="I116" s="62" t="str">
        <f>IFERROR(VLOOKUP($A116,'SS2020'!$A:$W,2+I$2,0)-VLOOKUP($A116,'Country characteristics'!$A:$BL,40+I$2,0)*100,"")</f>
        <v/>
      </c>
      <c r="J116" s="62" t="str">
        <f>IFERROR(VLOOKUP($A116,'SS2020'!$A:$W,2+J$2,0)-VLOOKUP($A116,'Country characteristics'!$A:$BL,40+J$2,0)*100,"")</f>
        <v/>
      </c>
      <c r="K116" s="62" t="str">
        <f>IFERROR(VLOOKUP($A116,'SS2020'!$A:$W,2+K$2,0)-VLOOKUP($A116,'Country characteristics'!$A:$BL,40+K$2,0)*100,"")</f>
        <v/>
      </c>
      <c r="L116" s="62" t="str">
        <f>IFERROR(VLOOKUP($A116,'SS2020'!$A:$W,2+L$2,0)-VLOOKUP($A116,'Country characteristics'!$A:$BL,40+L$2,0)*100,"")</f>
        <v/>
      </c>
      <c r="M116" s="62" t="str">
        <f>IFERROR(VLOOKUP($A116,'SS2020'!$A:$W,2+M$2,0)-VLOOKUP($A116,'Country characteristics'!$A:$BL,40+M$2,0)*100,"")</f>
        <v/>
      </c>
      <c r="N116" s="62" t="str">
        <f>IFERROR(VLOOKUP($A116,'SS2020'!$A:$W,2+N$2,0)-VLOOKUP($A116,'Country characteristics'!$A:$BL,40+N$2,0)*100,"")</f>
        <v/>
      </c>
      <c r="O116" s="62" t="str">
        <f>IFERROR(VLOOKUP($A116,'SS2020'!$A:$W,2+O$2,0)-VLOOKUP($A116,'Country characteristics'!$A:$BL,40+O$2,0)*100,"")</f>
        <v/>
      </c>
      <c r="P116" s="62" t="str">
        <f>IFERROR(VLOOKUP($A116,'SS2020'!$A:$W,2+P$2,0)-VLOOKUP($A116,'Country characteristics'!$A:$BL,40+P$2,0)*100,"")</f>
        <v/>
      </c>
      <c r="Q116" s="62" t="str">
        <f>IFERROR(VLOOKUP($A116,'SS2020'!$A:$W,2+Q$2,0)-VLOOKUP($A116,'Country characteristics'!$A:$BL,40+Q$2,0)*100,"")</f>
        <v/>
      </c>
      <c r="R116" s="62" t="str">
        <f>IFERROR(VLOOKUP($A116,'SS2020'!$A:$W,2+R$2,0)-VLOOKUP($A116,'Country characteristics'!$A:$BL,40+R$2,0)*100,"")</f>
        <v/>
      </c>
      <c r="S116" s="62" t="str">
        <f>IFERROR(VLOOKUP($A116,'SS2020'!$A:$W,2+S$2,0)-VLOOKUP($A116,'Country characteristics'!$A:$BL,40+S$2,0)*100,"")</f>
        <v/>
      </c>
      <c r="T116" s="62" t="str">
        <f>IFERROR(VLOOKUP($A116,'SS2020'!$A:$W,2+T$2,0)-VLOOKUP($A116,'Country characteristics'!$A:$BL,40+T$2,0)*100,"")</f>
        <v/>
      </c>
      <c r="U116" s="62" t="str">
        <f>IFERROR(VLOOKUP($A116,'SS2020'!$A:$W,2+U$2,0)-VLOOKUP($A116,'Country characteristics'!$A:$BL,40+U$2,0)*100,"")</f>
        <v/>
      </c>
      <c r="V116" s="62" t="str">
        <f>IFERROR(VLOOKUP($A116,'SS2020'!$A:$W,2+V$2,0)-VLOOKUP($A116,'Country characteristics'!$A:$BL,40+V$2,0)*100,"")</f>
        <v/>
      </c>
      <c r="W116" s="62" t="str">
        <f>IFERROR(VLOOKUP($A116,'SS2020'!$A:$W,2+W$2,0)-VLOOKUP($A116,'Country characteristics'!$A:$BL,40+W$2,0)*100,"")</f>
        <v/>
      </c>
    </row>
    <row r="117" spans="1:35" ht="12.75" customHeight="1">
      <c r="A117" s="37" t="s">
        <v>113</v>
      </c>
      <c r="B117" s="182" t="s">
        <v>114</v>
      </c>
      <c r="C117" s="182" t="s">
        <v>115</v>
      </c>
      <c r="D117" s="62" t="str">
        <f>IFERROR(VLOOKUP($A117,'SS2020'!$A:$W,2+D$2,0)-VLOOKUP($A117,'Country characteristics'!$A:$BL,40+D$2,0)*100,"")</f>
        <v/>
      </c>
      <c r="E117" s="62" t="str">
        <f>IFERROR(VLOOKUP($A117,'SS2020'!$A:$W,2+E$2,0)-VLOOKUP($A117,'Country characteristics'!$A:$BL,40+E$2,0)*100,"")</f>
        <v/>
      </c>
      <c r="F117" s="62" t="str">
        <f>IFERROR(VLOOKUP($A117,'SS2020'!$A:$W,2+F$2,0)-VLOOKUP($A117,'Country characteristics'!$A:$BL,40+F$2,0)*100,"")</f>
        <v/>
      </c>
      <c r="G117" s="62" t="str">
        <f>IFERROR(VLOOKUP($A117,'SS2020'!$A:$W,2+G$2,0)-VLOOKUP($A117,'Country characteristics'!$A:$BL,40+G$2,0)*100,"")</f>
        <v/>
      </c>
      <c r="H117" s="62" t="str">
        <f>IFERROR(VLOOKUP($A117,'SS2020'!$A:$W,2+H$2,0)-VLOOKUP($A117,'Country characteristics'!$A:$BL,40+H$2,0)*100,"")</f>
        <v/>
      </c>
      <c r="I117" s="62" t="str">
        <f>IFERROR(VLOOKUP($A117,'SS2020'!$A:$W,2+I$2,0)-VLOOKUP($A117,'Country characteristics'!$A:$BL,40+I$2,0)*100,"")</f>
        <v/>
      </c>
      <c r="J117" s="62" t="str">
        <f>IFERROR(VLOOKUP($A117,'SS2020'!$A:$W,2+J$2,0)-VLOOKUP($A117,'Country characteristics'!$A:$BL,40+J$2,0)*100,"")</f>
        <v/>
      </c>
      <c r="K117" s="62" t="str">
        <f>IFERROR(VLOOKUP($A117,'SS2020'!$A:$W,2+K$2,0)-VLOOKUP($A117,'Country characteristics'!$A:$BL,40+K$2,0)*100,"")</f>
        <v/>
      </c>
      <c r="L117" s="62" t="str">
        <f>IFERROR(VLOOKUP($A117,'SS2020'!$A:$W,2+L$2,0)-VLOOKUP($A117,'Country characteristics'!$A:$BL,40+L$2,0)*100,"")</f>
        <v/>
      </c>
      <c r="M117" s="62" t="str">
        <f>IFERROR(VLOOKUP($A117,'SS2020'!$A:$W,2+M$2,0)-VLOOKUP($A117,'Country characteristics'!$A:$BL,40+M$2,0)*100,"")</f>
        <v/>
      </c>
      <c r="N117" s="62" t="str">
        <f>IFERROR(VLOOKUP($A117,'SS2020'!$A:$W,2+N$2,0)-VLOOKUP($A117,'Country characteristics'!$A:$BL,40+N$2,0)*100,"")</f>
        <v/>
      </c>
      <c r="O117" s="62" t="str">
        <f>IFERROR(VLOOKUP($A117,'SS2020'!$A:$W,2+O$2,0)-VLOOKUP($A117,'Country characteristics'!$A:$BL,40+O$2,0)*100,"")</f>
        <v/>
      </c>
      <c r="P117" s="62" t="str">
        <f>IFERROR(VLOOKUP($A117,'SS2020'!$A:$W,2+P$2,0)-VLOOKUP($A117,'Country characteristics'!$A:$BL,40+P$2,0)*100,"")</f>
        <v/>
      </c>
      <c r="Q117" s="62" t="str">
        <f>IFERROR(VLOOKUP($A117,'SS2020'!$A:$W,2+Q$2,0)-VLOOKUP($A117,'Country characteristics'!$A:$BL,40+Q$2,0)*100,"")</f>
        <v/>
      </c>
      <c r="R117" s="62" t="str">
        <f>IFERROR(VLOOKUP($A117,'SS2020'!$A:$W,2+R$2,0)-VLOOKUP($A117,'Country characteristics'!$A:$BL,40+R$2,0)*100,"")</f>
        <v/>
      </c>
      <c r="S117" s="62" t="str">
        <f>IFERROR(VLOOKUP($A117,'SS2020'!$A:$W,2+S$2,0)-VLOOKUP($A117,'Country characteristics'!$A:$BL,40+S$2,0)*100,"")</f>
        <v/>
      </c>
      <c r="T117" s="62" t="str">
        <f>IFERROR(VLOOKUP($A117,'SS2020'!$A:$W,2+T$2,0)-VLOOKUP($A117,'Country characteristics'!$A:$BL,40+T$2,0)*100,"")</f>
        <v/>
      </c>
      <c r="U117" s="62" t="str">
        <f>IFERROR(VLOOKUP($A117,'SS2020'!$A:$W,2+U$2,0)-VLOOKUP($A117,'Country characteristics'!$A:$BL,40+U$2,0)*100,"")</f>
        <v/>
      </c>
      <c r="V117" s="62" t="str">
        <f>IFERROR(VLOOKUP($A117,'SS2020'!$A:$W,2+V$2,0)-VLOOKUP($A117,'Country characteristics'!$A:$BL,40+V$2,0)*100,"")</f>
        <v/>
      </c>
      <c r="W117" s="62" t="str">
        <f>IFERROR(VLOOKUP($A117,'SS2020'!$A:$W,2+W$2,0)-VLOOKUP($A117,'Country characteristics'!$A:$BL,40+W$2,0)*100,"")</f>
        <v/>
      </c>
    </row>
    <row r="118" spans="1:35" ht="12.75" customHeight="1">
      <c r="A118" s="37" t="s">
        <v>290</v>
      </c>
      <c r="B118" s="182" t="s">
        <v>291</v>
      </c>
      <c r="C118" s="182" t="s">
        <v>292</v>
      </c>
      <c r="D118" s="62" t="str">
        <f>IFERROR(VLOOKUP($A118,'SS2020'!$A:$W,2+D$2,0)-VLOOKUP($A118,'Country characteristics'!$A:$BL,40+D$2,0)*100,"")</f>
        <v/>
      </c>
      <c r="E118" s="62" t="str">
        <f>IFERROR(VLOOKUP($A118,'SS2020'!$A:$W,2+E$2,0)-VLOOKUP($A118,'Country characteristics'!$A:$BL,40+E$2,0)*100,"")</f>
        <v/>
      </c>
      <c r="F118" s="62" t="str">
        <f>IFERROR(VLOOKUP($A118,'SS2020'!$A:$W,2+F$2,0)-VLOOKUP($A118,'Country characteristics'!$A:$BL,40+F$2,0)*100,"")</f>
        <v/>
      </c>
      <c r="G118" s="62" t="str">
        <f>IFERROR(VLOOKUP($A118,'SS2020'!$A:$W,2+G$2,0)-VLOOKUP($A118,'Country characteristics'!$A:$BL,40+G$2,0)*100,"")</f>
        <v/>
      </c>
      <c r="H118" s="62" t="str">
        <f>IFERROR(VLOOKUP($A118,'SS2020'!$A:$W,2+H$2,0)-VLOOKUP($A118,'Country characteristics'!$A:$BL,40+H$2,0)*100,"")</f>
        <v/>
      </c>
      <c r="I118" s="62" t="str">
        <f>IFERROR(VLOOKUP($A118,'SS2020'!$A:$W,2+I$2,0)-VLOOKUP($A118,'Country characteristics'!$A:$BL,40+I$2,0)*100,"")</f>
        <v/>
      </c>
      <c r="J118" s="62" t="str">
        <f>IFERROR(VLOOKUP($A118,'SS2020'!$A:$W,2+J$2,0)-VLOOKUP($A118,'Country characteristics'!$A:$BL,40+J$2,0)*100,"")</f>
        <v/>
      </c>
      <c r="K118" s="62" t="str">
        <f>IFERROR(VLOOKUP($A118,'SS2020'!$A:$W,2+K$2,0)-VLOOKUP($A118,'Country characteristics'!$A:$BL,40+K$2,0)*100,"")</f>
        <v/>
      </c>
      <c r="L118" s="62" t="str">
        <f>IFERROR(VLOOKUP($A118,'SS2020'!$A:$W,2+L$2,0)-VLOOKUP($A118,'Country characteristics'!$A:$BL,40+L$2,0)*100,"")</f>
        <v/>
      </c>
      <c r="M118" s="62" t="str">
        <f>IFERROR(VLOOKUP($A118,'SS2020'!$A:$W,2+M$2,0)-VLOOKUP($A118,'Country characteristics'!$A:$BL,40+M$2,0)*100,"")</f>
        <v/>
      </c>
      <c r="N118" s="62" t="str">
        <f>IFERROR(VLOOKUP($A118,'SS2020'!$A:$W,2+N$2,0)-VLOOKUP($A118,'Country characteristics'!$A:$BL,40+N$2,0)*100,"")</f>
        <v/>
      </c>
      <c r="O118" s="62" t="str">
        <f>IFERROR(VLOOKUP($A118,'SS2020'!$A:$W,2+O$2,0)-VLOOKUP($A118,'Country characteristics'!$A:$BL,40+O$2,0)*100,"")</f>
        <v/>
      </c>
      <c r="P118" s="62" t="str">
        <f>IFERROR(VLOOKUP($A118,'SS2020'!$A:$W,2+P$2,0)-VLOOKUP($A118,'Country characteristics'!$A:$BL,40+P$2,0)*100,"")</f>
        <v/>
      </c>
      <c r="Q118" s="62" t="str">
        <f>IFERROR(VLOOKUP($A118,'SS2020'!$A:$W,2+Q$2,0)-VLOOKUP($A118,'Country characteristics'!$A:$BL,40+Q$2,0)*100,"")</f>
        <v/>
      </c>
      <c r="R118" s="62" t="str">
        <f>IFERROR(VLOOKUP($A118,'SS2020'!$A:$W,2+R$2,0)-VLOOKUP($A118,'Country characteristics'!$A:$BL,40+R$2,0)*100,"")</f>
        <v/>
      </c>
      <c r="S118" s="62" t="str">
        <f>IFERROR(VLOOKUP($A118,'SS2020'!$A:$W,2+S$2,0)-VLOOKUP($A118,'Country characteristics'!$A:$BL,40+S$2,0)*100,"")</f>
        <v/>
      </c>
      <c r="T118" s="62" t="str">
        <f>IFERROR(VLOOKUP($A118,'SS2020'!$A:$W,2+T$2,0)-VLOOKUP($A118,'Country characteristics'!$A:$BL,40+T$2,0)*100,"")</f>
        <v/>
      </c>
      <c r="U118" s="62" t="str">
        <f>IFERROR(VLOOKUP($A118,'SS2020'!$A:$W,2+U$2,0)-VLOOKUP($A118,'Country characteristics'!$A:$BL,40+U$2,0)*100,"")</f>
        <v/>
      </c>
      <c r="V118" s="62" t="str">
        <f>IFERROR(VLOOKUP($A118,'SS2020'!$A:$W,2+V$2,0)-VLOOKUP($A118,'Country characteristics'!$A:$BL,40+V$2,0)*100,"")</f>
        <v/>
      </c>
      <c r="W118" s="62" t="str">
        <f>IFERROR(VLOOKUP($A118,'SS2020'!$A:$W,2+W$2,0)-VLOOKUP($A118,'Country characteristics'!$A:$BL,40+W$2,0)*100,"")</f>
        <v/>
      </c>
    </row>
    <row r="119" spans="1:35" ht="12.75" customHeight="1">
      <c r="A119" s="37" t="s">
        <v>170</v>
      </c>
      <c r="B119" s="182" t="s">
        <v>171</v>
      </c>
      <c r="C119" s="182" t="s">
        <v>172</v>
      </c>
      <c r="D119" s="62" t="str">
        <f>IFERROR(VLOOKUP($A119,'SS2020'!$A:$W,2+D$2,0)-VLOOKUP($A119,'Country characteristics'!$A:$BL,40+D$2,0)*100,"")</f>
        <v/>
      </c>
      <c r="E119" s="62" t="str">
        <f>IFERROR(VLOOKUP($A119,'SS2020'!$A:$W,2+E$2,0)-VLOOKUP($A119,'Country characteristics'!$A:$BL,40+E$2,0)*100,"")</f>
        <v/>
      </c>
      <c r="F119" s="62" t="str">
        <f>IFERROR(VLOOKUP($A119,'SS2020'!$A:$W,2+F$2,0)-VLOOKUP($A119,'Country characteristics'!$A:$BL,40+F$2,0)*100,"")</f>
        <v/>
      </c>
      <c r="G119" s="62" t="str">
        <f>IFERROR(VLOOKUP($A119,'SS2020'!$A:$W,2+G$2,0)-VLOOKUP($A119,'Country characteristics'!$A:$BL,40+G$2,0)*100,"")</f>
        <v/>
      </c>
      <c r="H119" s="62" t="str">
        <f>IFERROR(VLOOKUP($A119,'SS2020'!$A:$W,2+H$2,0)-VLOOKUP($A119,'Country characteristics'!$A:$BL,40+H$2,0)*100,"")</f>
        <v/>
      </c>
      <c r="I119" s="62" t="str">
        <f>IFERROR(VLOOKUP($A119,'SS2020'!$A:$W,2+I$2,0)-VLOOKUP($A119,'Country characteristics'!$A:$BL,40+I$2,0)*100,"")</f>
        <v/>
      </c>
      <c r="J119" s="62" t="str">
        <f>IFERROR(VLOOKUP($A119,'SS2020'!$A:$W,2+J$2,0)-VLOOKUP($A119,'Country characteristics'!$A:$BL,40+J$2,0)*100,"")</f>
        <v/>
      </c>
      <c r="K119" s="62" t="str">
        <f>IFERROR(VLOOKUP($A119,'SS2020'!$A:$W,2+K$2,0)-VLOOKUP($A119,'Country characteristics'!$A:$BL,40+K$2,0)*100,"")</f>
        <v/>
      </c>
      <c r="L119" s="62" t="str">
        <f>IFERROR(VLOOKUP($A119,'SS2020'!$A:$W,2+L$2,0)-VLOOKUP($A119,'Country characteristics'!$A:$BL,40+L$2,0)*100,"")</f>
        <v/>
      </c>
      <c r="M119" s="62" t="str">
        <f>IFERROR(VLOOKUP($A119,'SS2020'!$A:$W,2+M$2,0)-VLOOKUP($A119,'Country characteristics'!$A:$BL,40+M$2,0)*100,"")</f>
        <v/>
      </c>
      <c r="N119" s="62" t="str">
        <f>IFERROR(VLOOKUP($A119,'SS2020'!$A:$W,2+N$2,0)-VLOOKUP($A119,'Country characteristics'!$A:$BL,40+N$2,0)*100,"")</f>
        <v/>
      </c>
      <c r="O119" s="62" t="str">
        <f>IFERROR(VLOOKUP($A119,'SS2020'!$A:$W,2+O$2,0)-VLOOKUP($A119,'Country characteristics'!$A:$BL,40+O$2,0)*100,"")</f>
        <v/>
      </c>
      <c r="P119" s="62" t="str">
        <f>IFERROR(VLOOKUP($A119,'SS2020'!$A:$W,2+P$2,0)-VLOOKUP($A119,'Country characteristics'!$A:$BL,40+P$2,0)*100,"")</f>
        <v/>
      </c>
      <c r="Q119" s="62" t="str">
        <f>IFERROR(VLOOKUP($A119,'SS2020'!$A:$W,2+Q$2,0)-VLOOKUP($A119,'Country characteristics'!$A:$BL,40+Q$2,0)*100,"")</f>
        <v/>
      </c>
      <c r="R119" s="62" t="str">
        <f>IFERROR(VLOOKUP($A119,'SS2020'!$A:$W,2+R$2,0)-VLOOKUP($A119,'Country characteristics'!$A:$BL,40+R$2,0)*100,"")</f>
        <v/>
      </c>
      <c r="S119" s="62" t="str">
        <f>IFERROR(VLOOKUP($A119,'SS2020'!$A:$W,2+S$2,0)-VLOOKUP($A119,'Country characteristics'!$A:$BL,40+S$2,0)*100,"")</f>
        <v/>
      </c>
      <c r="T119" s="62" t="str">
        <f>IFERROR(VLOOKUP($A119,'SS2020'!$A:$W,2+T$2,0)-VLOOKUP($A119,'Country characteristics'!$A:$BL,40+T$2,0)*100,"")</f>
        <v/>
      </c>
      <c r="U119" s="62" t="str">
        <f>IFERROR(VLOOKUP($A119,'SS2020'!$A:$W,2+U$2,0)-VLOOKUP($A119,'Country characteristics'!$A:$BL,40+U$2,0)*100,"")</f>
        <v/>
      </c>
      <c r="V119" s="62" t="str">
        <f>IFERROR(VLOOKUP($A119,'SS2020'!$A:$W,2+V$2,0)-VLOOKUP($A119,'Country characteristics'!$A:$BL,40+V$2,0)*100,"")</f>
        <v/>
      </c>
      <c r="W119" s="62" t="str">
        <f>IFERROR(VLOOKUP($A119,'SS2020'!$A:$W,2+W$2,0)-VLOOKUP($A119,'Country characteristics'!$A:$BL,40+W$2,0)*100,"")</f>
        <v/>
      </c>
    </row>
    <row r="120" spans="1:35" ht="12.75" customHeight="1">
      <c r="A120" s="37" t="s">
        <v>167</v>
      </c>
      <c r="B120" s="182" t="s">
        <v>168</v>
      </c>
      <c r="C120" s="182" t="s">
        <v>169</v>
      </c>
      <c r="D120" s="62" t="str">
        <f>IFERROR(VLOOKUP($A120,'SS2020'!$A:$W,2+D$2,0)-VLOOKUP($A120,'Country characteristics'!$A:$BL,40+D$2,0)*100,"")</f>
        <v/>
      </c>
      <c r="E120" s="62" t="str">
        <f>IFERROR(VLOOKUP($A120,'SS2020'!$A:$W,2+E$2,0)-VLOOKUP($A120,'Country characteristics'!$A:$BL,40+E$2,0)*100,"")</f>
        <v/>
      </c>
      <c r="F120" s="62" t="str">
        <f>IFERROR(VLOOKUP($A120,'SS2020'!$A:$W,2+F$2,0)-VLOOKUP($A120,'Country characteristics'!$A:$BL,40+F$2,0)*100,"")</f>
        <v/>
      </c>
      <c r="G120" s="62" t="str">
        <f>IFERROR(VLOOKUP($A120,'SS2020'!$A:$W,2+G$2,0)-VLOOKUP($A120,'Country characteristics'!$A:$BL,40+G$2,0)*100,"")</f>
        <v/>
      </c>
      <c r="H120" s="62" t="str">
        <f>IFERROR(VLOOKUP($A120,'SS2020'!$A:$W,2+H$2,0)-VLOOKUP($A120,'Country characteristics'!$A:$BL,40+H$2,0)*100,"")</f>
        <v/>
      </c>
      <c r="I120" s="62" t="str">
        <f>IFERROR(VLOOKUP($A120,'SS2020'!$A:$W,2+I$2,0)-VLOOKUP($A120,'Country characteristics'!$A:$BL,40+I$2,0)*100,"")</f>
        <v/>
      </c>
      <c r="J120" s="62" t="str">
        <f>IFERROR(VLOOKUP($A120,'SS2020'!$A:$W,2+J$2,0)-VLOOKUP($A120,'Country characteristics'!$A:$BL,40+J$2,0)*100,"")</f>
        <v/>
      </c>
      <c r="K120" s="62" t="str">
        <f>IFERROR(VLOOKUP($A120,'SS2020'!$A:$W,2+K$2,0)-VLOOKUP($A120,'Country characteristics'!$A:$BL,40+K$2,0)*100,"")</f>
        <v/>
      </c>
      <c r="L120" s="62" t="str">
        <f>IFERROR(VLOOKUP($A120,'SS2020'!$A:$W,2+L$2,0)-VLOOKUP($A120,'Country characteristics'!$A:$BL,40+L$2,0)*100,"")</f>
        <v/>
      </c>
      <c r="M120" s="62" t="str">
        <f>IFERROR(VLOOKUP($A120,'SS2020'!$A:$W,2+M$2,0)-VLOOKUP($A120,'Country characteristics'!$A:$BL,40+M$2,0)*100,"")</f>
        <v/>
      </c>
      <c r="N120" s="62" t="str">
        <f>IFERROR(VLOOKUP($A120,'SS2020'!$A:$W,2+N$2,0)-VLOOKUP($A120,'Country characteristics'!$A:$BL,40+N$2,0)*100,"")</f>
        <v/>
      </c>
      <c r="O120" s="62" t="str">
        <f>IFERROR(VLOOKUP($A120,'SS2020'!$A:$W,2+O$2,0)-VLOOKUP($A120,'Country characteristics'!$A:$BL,40+O$2,0)*100,"")</f>
        <v/>
      </c>
      <c r="P120" s="62" t="str">
        <f>IFERROR(VLOOKUP($A120,'SS2020'!$A:$W,2+P$2,0)-VLOOKUP($A120,'Country characteristics'!$A:$BL,40+P$2,0)*100,"")</f>
        <v/>
      </c>
      <c r="Q120" s="62" t="str">
        <f>IFERROR(VLOOKUP($A120,'SS2020'!$A:$W,2+Q$2,0)-VLOOKUP($A120,'Country characteristics'!$A:$BL,40+Q$2,0)*100,"")</f>
        <v/>
      </c>
      <c r="R120" s="62" t="str">
        <f>IFERROR(VLOOKUP($A120,'SS2020'!$A:$W,2+R$2,0)-VLOOKUP($A120,'Country characteristics'!$A:$BL,40+R$2,0)*100,"")</f>
        <v/>
      </c>
      <c r="S120" s="62" t="str">
        <f>IFERROR(VLOOKUP($A120,'SS2020'!$A:$W,2+S$2,0)-VLOOKUP($A120,'Country characteristics'!$A:$BL,40+S$2,0)*100,"")</f>
        <v/>
      </c>
      <c r="T120" s="62" t="str">
        <f>IFERROR(VLOOKUP($A120,'SS2020'!$A:$W,2+T$2,0)-VLOOKUP($A120,'Country characteristics'!$A:$BL,40+T$2,0)*100,"")</f>
        <v/>
      </c>
      <c r="U120" s="62" t="str">
        <f>IFERROR(VLOOKUP($A120,'SS2020'!$A:$W,2+U$2,0)-VLOOKUP($A120,'Country characteristics'!$A:$BL,40+U$2,0)*100,"")</f>
        <v/>
      </c>
      <c r="V120" s="62" t="str">
        <f>IFERROR(VLOOKUP($A120,'SS2020'!$A:$W,2+V$2,0)-VLOOKUP($A120,'Country characteristics'!$A:$BL,40+V$2,0)*100,"")</f>
        <v/>
      </c>
      <c r="W120" s="62" t="str">
        <f>IFERROR(VLOOKUP($A120,'SS2020'!$A:$W,2+W$2,0)-VLOOKUP($A120,'Country characteristics'!$A:$BL,40+W$2,0)*100,"")</f>
        <v/>
      </c>
    </row>
    <row r="121" spans="1:35" ht="12.75" customHeight="1">
      <c r="A121" s="37" t="s">
        <v>314</v>
      </c>
      <c r="B121" s="182" t="s">
        <v>315</v>
      </c>
      <c r="C121" s="182" t="s">
        <v>316</v>
      </c>
      <c r="D121" s="62" t="str">
        <f>IFERROR(VLOOKUP($A121,'SS2020'!$A:$W,2+D$2,0)-VLOOKUP($A121,'Country characteristics'!$A:$BL,40+D$2,0)*100,"")</f>
        <v/>
      </c>
      <c r="E121" s="62" t="str">
        <f>IFERROR(VLOOKUP($A121,'SS2020'!$A:$W,2+E$2,0)-VLOOKUP($A121,'Country characteristics'!$A:$BL,40+E$2,0)*100,"")</f>
        <v/>
      </c>
      <c r="F121" s="62" t="str">
        <f>IFERROR(VLOOKUP($A121,'SS2020'!$A:$W,2+F$2,0)-VLOOKUP($A121,'Country characteristics'!$A:$BL,40+F$2,0)*100,"")</f>
        <v/>
      </c>
      <c r="G121" s="62" t="str">
        <f>IFERROR(VLOOKUP($A121,'SS2020'!$A:$W,2+G$2,0)-VLOOKUP($A121,'Country characteristics'!$A:$BL,40+G$2,0)*100,"")</f>
        <v/>
      </c>
      <c r="H121" s="62" t="str">
        <f>IFERROR(VLOOKUP($A121,'SS2020'!$A:$W,2+H$2,0)-VLOOKUP($A121,'Country characteristics'!$A:$BL,40+H$2,0)*100,"")</f>
        <v/>
      </c>
      <c r="I121" s="62" t="str">
        <f>IFERROR(VLOOKUP($A121,'SS2020'!$A:$W,2+I$2,0)-VLOOKUP($A121,'Country characteristics'!$A:$BL,40+I$2,0)*100,"")</f>
        <v/>
      </c>
      <c r="J121" s="62" t="str">
        <f>IFERROR(VLOOKUP($A121,'SS2020'!$A:$W,2+J$2,0)-VLOOKUP($A121,'Country characteristics'!$A:$BL,40+J$2,0)*100,"")</f>
        <v/>
      </c>
      <c r="K121" s="62" t="str">
        <f>IFERROR(VLOOKUP($A121,'SS2020'!$A:$W,2+K$2,0)-VLOOKUP($A121,'Country characteristics'!$A:$BL,40+K$2,0)*100,"")</f>
        <v/>
      </c>
      <c r="L121" s="62" t="str">
        <f>IFERROR(VLOOKUP($A121,'SS2020'!$A:$W,2+L$2,0)-VLOOKUP($A121,'Country characteristics'!$A:$BL,40+L$2,0)*100,"")</f>
        <v/>
      </c>
      <c r="M121" s="62" t="str">
        <f>IFERROR(VLOOKUP($A121,'SS2020'!$A:$W,2+M$2,0)-VLOOKUP($A121,'Country characteristics'!$A:$BL,40+M$2,0)*100,"")</f>
        <v/>
      </c>
      <c r="N121" s="62" t="str">
        <f>IFERROR(VLOOKUP($A121,'SS2020'!$A:$W,2+N$2,0)-VLOOKUP($A121,'Country characteristics'!$A:$BL,40+N$2,0)*100,"")</f>
        <v/>
      </c>
      <c r="O121" s="62" t="str">
        <f>IFERROR(VLOOKUP($A121,'SS2020'!$A:$W,2+O$2,0)-VLOOKUP($A121,'Country characteristics'!$A:$BL,40+O$2,0)*100,"")</f>
        <v/>
      </c>
      <c r="P121" s="62" t="str">
        <f>IFERROR(VLOOKUP($A121,'SS2020'!$A:$W,2+P$2,0)-VLOOKUP($A121,'Country characteristics'!$A:$BL,40+P$2,0)*100,"")</f>
        <v/>
      </c>
      <c r="Q121" s="62" t="str">
        <f>IFERROR(VLOOKUP($A121,'SS2020'!$A:$W,2+Q$2,0)-VLOOKUP($A121,'Country characteristics'!$A:$BL,40+Q$2,0)*100,"")</f>
        <v/>
      </c>
      <c r="R121" s="62" t="str">
        <f>IFERROR(VLOOKUP($A121,'SS2020'!$A:$W,2+R$2,0)-VLOOKUP($A121,'Country characteristics'!$A:$BL,40+R$2,0)*100,"")</f>
        <v/>
      </c>
      <c r="S121" s="62" t="str">
        <f>IFERROR(VLOOKUP($A121,'SS2020'!$A:$W,2+S$2,0)-VLOOKUP($A121,'Country characteristics'!$A:$BL,40+S$2,0)*100,"")</f>
        <v/>
      </c>
      <c r="T121" s="62" t="str">
        <f>IFERROR(VLOOKUP($A121,'SS2020'!$A:$W,2+T$2,0)-VLOOKUP($A121,'Country characteristics'!$A:$BL,40+T$2,0)*100,"")</f>
        <v/>
      </c>
      <c r="U121" s="62" t="str">
        <f>IFERROR(VLOOKUP($A121,'SS2020'!$A:$W,2+U$2,0)-VLOOKUP($A121,'Country characteristics'!$A:$BL,40+U$2,0)*100,"")</f>
        <v/>
      </c>
      <c r="V121" s="62" t="str">
        <f>IFERROR(VLOOKUP($A121,'SS2020'!$A:$W,2+V$2,0)-VLOOKUP($A121,'Country characteristics'!$A:$BL,40+V$2,0)*100,"")</f>
        <v/>
      </c>
      <c r="W121" s="62" t="str">
        <f>IFERROR(VLOOKUP($A121,'SS2020'!$A:$W,2+W$2,0)-VLOOKUP($A121,'Country characteristics'!$A:$BL,40+W$2,0)*100,"")</f>
        <v/>
      </c>
    </row>
    <row r="122" spans="1:35" ht="12.75" customHeight="1">
      <c r="A122" s="37" t="s">
        <v>368</v>
      </c>
      <c r="B122" s="182" t="s">
        <v>369</v>
      </c>
      <c r="C122" s="182" t="s">
        <v>370</v>
      </c>
      <c r="D122" s="62" t="str">
        <f>IFERROR(VLOOKUP($A122,'SS2020'!$A:$W,2+D$2,0)-VLOOKUP($A122,'Country characteristics'!$A:$BL,40+D$2,0)*100,"")</f>
        <v/>
      </c>
      <c r="E122" s="62" t="str">
        <f>IFERROR(VLOOKUP($A122,'SS2020'!$A:$W,2+E$2,0)-VLOOKUP($A122,'Country characteristics'!$A:$BL,40+E$2,0)*100,"")</f>
        <v/>
      </c>
      <c r="F122" s="62" t="str">
        <f>IFERROR(VLOOKUP($A122,'SS2020'!$A:$W,2+F$2,0)-VLOOKUP($A122,'Country characteristics'!$A:$BL,40+F$2,0)*100,"")</f>
        <v/>
      </c>
      <c r="G122" s="62" t="str">
        <f>IFERROR(VLOOKUP($A122,'SS2020'!$A:$W,2+G$2,0)-VLOOKUP($A122,'Country characteristics'!$A:$BL,40+G$2,0)*100,"")</f>
        <v/>
      </c>
      <c r="H122" s="62" t="str">
        <f>IFERROR(VLOOKUP($A122,'SS2020'!$A:$W,2+H$2,0)-VLOOKUP($A122,'Country characteristics'!$A:$BL,40+H$2,0)*100,"")</f>
        <v/>
      </c>
      <c r="I122" s="62" t="str">
        <f>IFERROR(VLOOKUP($A122,'SS2020'!$A:$W,2+I$2,0)-VLOOKUP($A122,'Country characteristics'!$A:$BL,40+I$2,0)*100,"")</f>
        <v/>
      </c>
      <c r="J122" s="62" t="str">
        <f>IFERROR(VLOOKUP($A122,'SS2020'!$A:$W,2+J$2,0)-VLOOKUP($A122,'Country characteristics'!$A:$BL,40+J$2,0)*100,"")</f>
        <v/>
      </c>
      <c r="K122" s="62" t="str">
        <f>IFERROR(VLOOKUP($A122,'SS2020'!$A:$W,2+K$2,0)-VLOOKUP($A122,'Country characteristics'!$A:$BL,40+K$2,0)*100,"")</f>
        <v/>
      </c>
      <c r="L122" s="62" t="str">
        <f>IFERROR(VLOOKUP($A122,'SS2020'!$A:$W,2+L$2,0)-VLOOKUP($A122,'Country characteristics'!$A:$BL,40+L$2,0)*100,"")</f>
        <v/>
      </c>
      <c r="M122" s="62" t="str">
        <f>IFERROR(VLOOKUP($A122,'SS2020'!$A:$W,2+M$2,0)-VLOOKUP($A122,'Country characteristics'!$A:$BL,40+M$2,0)*100,"")</f>
        <v/>
      </c>
      <c r="N122" s="62" t="str">
        <f>IFERROR(VLOOKUP($A122,'SS2020'!$A:$W,2+N$2,0)-VLOOKUP($A122,'Country characteristics'!$A:$BL,40+N$2,0)*100,"")</f>
        <v/>
      </c>
      <c r="O122" s="62" t="str">
        <f>IFERROR(VLOOKUP($A122,'SS2020'!$A:$W,2+O$2,0)-VLOOKUP($A122,'Country characteristics'!$A:$BL,40+O$2,0)*100,"")</f>
        <v/>
      </c>
      <c r="P122" s="62" t="str">
        <f>IFERROR(VLOOKUP($A122,'SS2020'!$A:$W,2+P$2,0)-VLOOKUP($A122,'Country characteristics'!$A:$BL,40+P$2,0)*100,"")</f>
        <v/>
      </c>
      <c r="Q122" s="62" t="str">
        <f>IFERROR(VLOOKUP($A122,'SS2020'!$A:$W,2+Q$2,0)-VLOOKUP($A122,'Country characteristics'!$A:$BL,40+Q$2,0)*100,"")</f>
        <v/>
      </c>
      <c r="R122" s="62" t="str">
        <f>IFERROR(VLOOKUP($A122,'SS2020'!$A:$W,2+R$2,0)-VLOOKUP($A122,'Country characteristics'!$A:$BL,40+R$2,0)*100,"")</f>
        <v/>
      </c>
      <c r="S122" s="62" t="str">
        <f>IFERROR(VLOOKUP($A122,'SS2020'!$A:$W,2+S$2,0)-VLOOKUP($A122,'Country characteristics'!$A:$BL,40+S$2,0)*100,"")</f>
        <v/>
      </c>
      <c r="T122" s="62" t="str">
        <f>IFERROR(VLOOKUP($A122,'SS2020'!$A:$W,2+T$2,0)-VLOOKUP($A122,'Country characteristics'!$A:$BL,40+T$2,0)*100,"")</f>
        <v/>
      </c>
      <c r="U122" s="62" t="str">
        <f>IFERROR(VLOOKUP($A122,'SS2020'!$A:$W,2+U$2,0)-VLOOKUP($A122,'Country characteristics'!$A:$BL,40+U$2,0)*100,"")</f>
        <v/>
      </c>
      <c r="V122" s="62" t="str">
        <f>IFERROR(VLOOKUP($A122,'SS2020'!$A:$W,2+V$2,0)-VLOOKUP($A122,'Country characteristics'!$A:$BL,40+V$2,0)*100,"")</f>
        <v/>
      </c>
      <c r="W122" s="62" t="str">
        <f>IFERROR(VLOOKUP($A122,'SS2020'!$A:$W,2+W$2,0)-VLOOKUP($A122,'Country characteristics'!$A:$BL,40+W$2,0)*100,"")</f>
        <v/>
      </c>
    </row>
    <row r="123" spans="1:35" ht="12.75" customHeight="1">
      <c r="A123" s="37" t="s">
        <v>146</v>
      </c>
      <c r="B123" s="182" t="s">
        <v>147</v>
      </c>
      <c r="C123" s="182" t="s">
        <v>148</v>
      </c>
      <c r="D123" s="62" t="str">
        <f>IFERROR(VLOOKUP($A123,'SS2020'!$A:$W,2+D$2,0)-VLOOKUP($A123,'Country characteristics'!$A:$BL,40+D$2,0)*100,"")</f>
        <v/>
      </c>
      <c r="E123" s="62" t="str">
        <f>IFERROR(VLOOKUP($A123,'SS2020'!$A:$W,2+E$2,0)-VLOOKUP($A123,'Country characteristics'!$A:$BL,40+E$2,0)*100,"")</f>
        <v/>
      </c>
      <c r="F123" s="62" t="str">
        <f>IFERROR(VLOOKUP($A123,'SS2020'!$A:$W,2+F$2,0)-VLOOKUP($A123,'Country characteristics'!$A:$BL,40+F$2,0)*100,"")</f>
        <v/>
      </c>
      <c r="G123" s="62" t="str">
        <f>IFERROR(VLOOKUP($A123,'SS2020'!$A:$W,2+G$2,0)-VLOOKUP($A123,'Country characteristics'!$A:$BL,40+G$2,0)*100,"")</f>
        <v/>
      </c>
      <c r="H123" s="62" t="str">
        <f>IFERROR(VLOOKUP($A123,'SS2020'!$A:$W,2+H$2,0)-VLOOKUP($A123,'Country characteristics'!$A:$BL,40+H$2,0)*100,"")</f>
        <v/>
      </c>
      <c r="I123" s="62" t="str">
        <f>IFERROR(VLOOKUP($A123,'SS2020'!$A:$W,2+I$2,0)-VLOOKUP($A123,'Country characteristics'!$A:$BL,40+I$2,0)*100,"")</f>
        <v/>
      </c>
      <c r="J123" s="62" t="str">
        <f>IFERROR(VLOOKUP($A123,'SS2020'!$A:$W,2+J$2,0)-VLOOKUP($A123,'Country characteristics'!$A:$BL,40+J$2,0)*100,"")</f>
        <v/>
      </c>
      <c r="K123" s="62" t="str">
        <f>IFERROR(VLOOKUP($A123,'SS2020'!$A:$W,2+K$2,0)-VLOOKUP($A123,'Country characteristics'!$A:$BL,40+K$2,0)*100,"")</f>
        <v/>
      </c>
      <c r="L123" s="62" t="str">
        <f>IFERROR(VLOOKUP($A123,'SS2020'!$A:$W,2+L$2,0)-VLOOKUP($A123,'Country characteristics'!$A:$BL,40+L$2,0)*100,"")</f>
        <v/>
      </c>
      <c r="M123" s="62" t="str">
        <f>IFERROR(VLOOKUP($A123,'SS2020'!$A:$W,2+M$2,0)-VLOOKUP($A123,'Country characteristics'!$A:$BL,40+M$2,0)*100,"")</f>
        <v/>
      </c>
      <c r="N123" s="62" t="str">
        <f>IFERROR(VLOOKUP($A123,'SS2020'!$A:$W,2+N$2,0)-VLOOKUP($A123,'Country characteristics'!$A:$BL,40+N$2,0)*100,"")</f>
        <v/>
      </c>
      <c r="O123" s="62" t="str">
        <f>IFERROR(VLOOKUP($A123,'SS2020'!$A:$W,2+O$2,0)-VLOOKUP($A123,'Country characteristics'!$A:$BL,40+O$2,0)*100,"")</f>
        <v/>
      </c>
      <c r="P123" s="62" t="str">
        <f>IFERROR(VLOOKUP($A123,'SS2020'!$A:$W,2+P$2,0)-VLOOKUP($A123,'Country characteristics'!$A:$BL,40+P$2,0)*100,"")</f>
        <v/>
      </c>
      <c r="Q123" s="62" t="str">
        <f>IFERROR(VLOOKUP($A123,'SS2020'!$A:$W,2+Q$2,0)-VLOOKUP($A123,'Country characteristics'!$A:$BL,40+Q$2,0)*100,"")</f>
        <v/>
      </c>
      <c r="R123" s="62" t="str">
        <f>IFERROR(VLOOKUP($A123,'SS2020'!$A:$W,2+R$2,0)-VLOOKUP($A123,'Country characteristics'!$A:$BL,40+R$2,0)*100,"")</f>
        <v/>
      </c>
      <c r="S123" s="62" t="str">
        <f>IFERROR(VLOOKUP($A123,'SS2020'!$A:$W,2+S$2,0)-VLOOKUP($A123,'Country characteristics'!$A:$BL,40+S$2,0)*100,"")</f>
        <v/>
      </c>
      <c r="T123" s="62" t="str">
        <f>IFERROR(VLOOKUP($A123,'SS2020'!$A:$W,2+T$2,0)-VLOOKUP($A123,'Country characteristics'!$A:$BL,40+T$2,0)*100,"")</f>
        <v/>
      </c>
      <c r="U123" s="62" t="str">
        <f>IFERROR(VLOOKUP($A123,'SS2020'!$A:$W,2+U$2,0)-VLOOKUP($A123,'Country characteristics'!$A:$BL,40+U$2,0)*100,"")</f>
        <v/>
      </c>
      <c r="V123" s="62" t="str">
        <f>IFERROR(VLOOKUP($A123,'SS2020'!$A:$W,2+V$2,0)-VLOOKUP($A123,'Country characteristics'!$A:$BL,40+V$2,0)*100,"")</f>
        <v/>
      </c>
      <c r="W123" s="62" t="str">
        <f>IFERROR(VLOOKUP($A123,'SS2020'!$A:$W,2+W$2,0)-VLOOKUP($A123,'Country characteristics'!$A:$BL,40+W$2,0)*100,"")</f>
        <v/>
      </c>
    </row>
    <row r="124" spans="1:35" ht="12.75" customHeight="1">
      <c r="A124" s="37" t="s">
        <v>263</v>
      </c>
      <c r="B124" s="182" t="s">
        <v>264</v>
      </c>
      <c r="C124" s="182" t="s">
        <v>265</v>
      </c>
      <c r="D124" s="62" t="str">
        <f>IFERROR(VLOOKUP($A124,'SS2020'!$A:$W,2+D$2,0)-VLOOKUP($A124,'Country characteristics'!$A:$BL,40+D$2,0)*100,"")</f>
        <v/>
      </c>
      <c r="E124" s="62" t="str">
        <f>IFERROR(VLOOKUP($A124,'SS2020'!$A:$W,2+E$2,0)-VLOOKUP($A124,'Country characteristics'!$A:$BL,40+E$2,0)*100,"")</f>
        <v/>
      </c>
      <c r="F124" s="62" t="str">
        <f>IFERROR(VLOOKUP($A124,'SS2020'!$A:$W,2+F$2,0)-VLOOKUP($A124,'Country characteristics'!$A:$BL,40+F$2,0)*100,"")</f>
        <v/>
      </c>
      <c r="G124" s="62" t="str">
        <f>IFERROR(VLOOKUP($A124,'SS2020'!$A:$W,2+G$2,0)-VLOOKUP($A124,'Country characteristics'!$A:$BL,40+G$2,0)*100,"")</f>
        <v/>
      </c>
      <c r="H124" s="62" t="str">
        <f>IFERROR(VLOOKUP($A124,'SS2020'!$A:$W,2+H$2,0)-VLOOKUP($A124,'Country characteristics'!$A:$BL,40+H$2,0)*100,"")</f>
        <v/>
      </c>
      <c r="I124" s="62" t="str">
        <f>IFERROR(VLOOKUP($A124,'SS2020'!$A:$W,2+I$2,0)-VLOOKUP($A124,'Country characteristics'!$A:$BL,40+I$2,0)*100,"")</f>
        <v/>
      </c>
      <c r="J124" s="62" t="str">
        <f>IFERROR(VLOOKUP($A124,'SS2020'!$A:$W,2+J$2,0)-VLOOKUP($A124,'Country characteristics'!$A:$BL,40+J$2,0)*100,"")</f>
        <v/>
      </c>
      <c r="K124" s="62" t="str">
        <f>IFERROR(VLOOKUP($A124,'SS2020'!$A:$W,2+K$2,0)-VLOOKUP($A124,'Country characteristics'!$A:$BL,40+K$2,0)*100,"")</f>
        <v/>
      </c>
      <c r="L124" s="62" t="str">
        <f>IFERROR(VLOOKUP($A124,'SS2020'!$A:$W,2+L$2,0)-VLOOKUP($A124,'Country characteristics'!$A:$BL,40+L$2,0)*100,"")</f>
        <v/>
      </c>
      <c r="M124" s="62" t="str">
        <f>IFERROR(VLOOKUP($A124,'SS2020'!$A:$W,2+M$2,0)-VLOOKUP($A124,'Country characteristics'!$A:$BL,40+M$2,0)*100,"")</f>
        <v/>
      </c>
      <c r="N124" s="62" t="str">
        <f>IFERROR(VLOOKUP($A124,'SS2020'!$A:$W,2+N$2,0)-VLOOKUP($A124,'Country characteristics'!$A:$BL,40+N$2,0)*100,"")</f>
        <v/>
      </c>
      <c r="O124" s="62" t="str">
        <f>IFERROR(VLOOKUP($A124,'SS2020'!$A:$W,2+O$2,0)-VLOOKUP($A124,'Country characteristics'!$A:$BL,40+O$2,0)*100,"")</f>
        <v/>
      </c>
      <c r="P124" s="62" t="str">
        <f>IFERROR(VLOOKUP($A124,'SS2020'!$A:$W,2+P$2,0)-VLOOKUP($A124,'Country characteristics'!$A:$BL,40+P$2,0)*100,"")</f>
        <v/>
      </c>
      <c r="Q124" s="62" t="str">
        <f>IFERROR(VLOOKUP($A124,'SS2020'!$A:$W,2+Q$2,0)-VLOOKUP($A124,'Country characteristics'!$A:$BL,40+Q$2,0)*100,"")</f>
        <v/>
      </c>
      <c r="R124" s="62" t="str">
        <f>IFERROR(VLOOKUP($A124,'SS2020'!$A:$W,2+R$2,0)-VLOOKUP($A124,'Country characteristics'!$A:$BL,40+R$2,0)*100,"")</f>
        <v/>
      </c>
      <c r="S124" s="62" t="str">
        <f>IFERROR(VLOOKUP($A124,'SS2020'!$A:$W,2+S$2,0)-VLOOKUP($A124,'Country characteristics'!$A:$BL,40+S$2,0)*100,"")</f>
        <v/>
      </c>
      <c r="T124" s="62" t="str">
        <f>IFERROR(VLOOKUP($A124,'SS2020'!$A:$W,2+T$2,0)-VLOOKUP($A124,'Country characteristics'!$A:$BL,40+T$2,0)*100,"")</f>
        <v/>
      </c>
      <c r="U124" s="62" t="str">
        <f>IFERROR(VLOOKUP($A124,'SS2020'!$A:$W,2+U$2,0)-VLOOKUP($A124,'Country characteristics'!$A:$BL,40+U$2,0)*100,"")</f>
        <v/>
      </c>
      <c r="V124" s="62" t="str">
        <f>IFERROR(VLOOKUP($A124,'SS2020'!$A:$W,2+V$2,0)-VLOOKUP($A124,'Country characteristics'!$A:$BL,40+V$2,0)*100,"")</f>
        <v/>
      </c>
      <c r="W124" s="62" t="str">
        <f>IFERROR(VLOOKUP($A124,'SS2020'!$A:$W,2+W$2,0)-VLOOKUP($A124,'Country characteristics'!$A:$BL,40+W$2,0)*100,"")</f>
        <v/>
      </c>
    </row>
    <row r="125" spans="1:35" ht="12.75" customHeight="1">
      <c r="A125" s="37" t="s">
        <v>134</v>
      </c>
      <c r="B125" s="182" t="s">
        <v>135</v>
      </c>
      <c r="C125" s="182" t="s">
        <v>136</v>
      </c>
      <c r="D125" s="62" t="str">
        <f>IFERROR(VLOOKUP($A125,'SS2020'!$A:$W,2+D$2,0)-VLOOKUP($A125,'Country characteristics'!$A:$BL,40+D$2,0)*100,"")</f>
        <v/>
      </c>
      <c r="E125" s="62" t="str">
        <f>IFERROR(VLOOKUP($A125,'SS2020'!$A:$W,2+E$2,0)-VLOOKUP($A125,'Country characteristics'!$A:$BL,40+E$2,0)*100,"")</f>
        <v/>
      </c>
      <c r="F125" s="62" t="str">
        <f>IFERROR(VLOOKUP($A125,'SS2020'!$A:$W,2+F$2,0)-VLOOKUP($A125,'Country characteristics'!$A:$BL,40+F$2,0)*100,"")</f>
        <v/>
      </c>
      <c r="G125" s="62" t="str">
        <f>IFERROR(VLOOKUP($A125,'SS2020'!$A:$W,2+G$2,0)-VLOOKUP($A125,'Country characteristics'!$A:$BL,40+G$2,0)*100,"")</f>
        <v/>
      </c>
      <c r="H125" s="62" t="str">
        <f>IFERROR(VLOOKUP($A125,'SS2020'!$A:$W,2+H$2,0)-VLOOKUP($A125,'Country characteristics'!$A:$BL,40+H$2,0)*100,"")</f>
        <v/>
      </c>
      <c r="I125" s="62" t="str">
        <f>IFERROR(VLOOKUP($A125,'SS2020'!$A:$W,2+I$2,0)-VLOOKUP($A125,'Country characteristics'!$A:$BL,40+I$2,0)*100,"")</f>
        <v/>
      </c>
      <c r="J125" s="62" t="str">
        <f>IFERROR(VLOOKUP($A125,'SS2020'!$A:$W,2+J$2,0)-VLOOKUP($A125,'Country characteristics'!$A:$BL,40+J$2,0)*100,"")</f>
        <v/>
      </c>
      <c r="K125" s="62" t="str">
        <f>IFERROR(VLOOKUP($A125,'SS2020'!$A:$W,2+K$2,0)-VLOOKUP($A125,'Country characteristics'!$A:$BL,40+K$2,0)*100,"")</f>
        <v/>
      </c>
      <c r="L125" s="62" t="str">
        <f>IFERROR(VLOOKUP($A125,'SS2020'!$A:$W,2+L$2,0)-VLOOKUP($A125,'Country characteristics'!$A:$BL,40+L$2,0)*100,"")</f>
        <v/>
      </c>
      <c r="M125" s="62" t="str">
        <f>IFERROR(VLOOKUP($A125,'SS2020'!$A:$W,2+M$2,0)-VLOOKUP($A125,'Country characteristics'!$A:$BL,40+M$2,0)*100,"")</f>
        <v/>
      </c>
      <c r="N125" s="62" t="str">
        <f>IFERROR(VLOOKUP($A125,'SS2020'!$A:$W,2+N$2,0)-VLOOKUP($A125,'Country characteristics'!$A:$BL,40+N$2,0)*100,"")</f>
        <v/>
      </c>
      <c r="O125" s="62" t="str">
        <f>IFERROR(VLOOKUP($A125,'SS2020'!$A:$W,2+O$2,0)-VLOOKUP($A125,'Country characteristics'!$A:$BL,40+O$2,0)*100,"")</f>
        <v/>
      </c>
      <c r="P125" s="62" t="str">
        <f>IFERROR(VLOOKUP($A125,'SS2020'!$A:$W,2+P$2,0)-VLOOKUP($A125,'Country characteristics'!$A:$BL,40+P$2,0)*100,"")</f>
        <v/>
      </c>
      <c r="Q125" s="62" t="str">
        <f>IFERROR(VLOOKUP($A125,'SS2020'!$A:$W,2+Q$2,0)-VLOOKUP($A125,'Country characteristics'!$A:$BL,40+Q$2,0)*100,"")</f>
        <v/>
      </c>
      <c r="R125" s="62" t="str">
        <f>IFERROR(VLOOKUP($A125,'SS2020'!$A:$W,2+R$2,0)-VLOOKUP($A125,'Country characteristics'!$A:$BL,40+R$2,0)*100,"")</f>
        <v/>
      </c>
      <c r="S125" s="62" t="str">
        <f>IFERROR(VLOOKUP($A125,'SS2020'!$A:$W,2+S$2,0)-VLOOKUP($A125,'Country characteristics'!$A:$BL,40+S$2,0)*100,"")</f>
        <v/>
      </c>
      <c r="T125" s="62" t="str">
        <f>IFERROR(VLOOKUP($A125,'SS2020'!$A:$W,2+T$2,0)-VLOOKUP($A125,'Country characteristics'!$A:$BL,40+T$2,0)*100,"")</f>
        <v/>
      </c>
      <c r="U125" s="62" t="str">
        <f>IFERROR(VLOOKUP($A125,'SS2020'!$A:$W,2+U$2,0)-VLOOKUP($A125,'Country characteristics'!$A:$BL,40+U$2,0)*100,"")</f>
        <v/>
      </c>
      <c r="V125" s="62" t="str">
        <f>IFERROR(VLOOKUP($A125,'SS2020'!$A:$W,2+V$2,0)-VLOOKUP($A125,'Country characteristics'!$A:$BL,40+V$2,0)*100,"")</f>
        <v/>
      </c>
      <c r="W125" s="62" t="str">
        <f>IFERROR(VLOOKUP($A125,'SS2020'!$A:$W,2+W$2,0)-VLOOKUP($A125,'Country characteristics'!$A:$BL,40+W$2,0)*100,"")</f>
        <v/>
      </c>
    </row>
    <row r="126" spans="1:35" ht="12.75" customHeight="1">
      <c r="A126" s="37" t="s">
        <v>332</v>
      </c>
      <c r="B126" s="182" t="s">
        <v>333</v>
      </c>
      <c r="C126" s="182" t="s">
        <v>334</v>
      </c>
      <c r="D126" s="62" t="str">
        <f>IFERROR(VLOOKUP($A126,'SS2020'!$A:$W,2+D$2,0)-VLOOKUP($A126,'Country characteristics'!$A:$BL,40+D$2,0)*100,"")</f>
        <v/>
      </c>
      <c r="E126" s="62" t="str">
        <f>IFERROR(VLOOKUP($A126,'SS2020'!$A:$W,2+E$2,0)-VLOOKUP($A126,'Country characteristics'!$A:$BL,40+E$2,0)*100,"")</f>
        <v/>
      </c>
      <c r="F126" s="62" t="str">
        <f>IFERROR(VLOOKUP($A126,'SS2020'!$A:$W,2+F$2,0)-VLOOKUP($A126,'Country characteristics'!$A:$BL,40+F$2,0)*100,"")</f>
        <v/>
      </c>
      <c r="G126" s="62" t="str">
        <f>IFERROR(VLOOKUP($A126,'SS2020'!$A:$W,2+G$2,0)-VLOOKUP($A126,'Country characteristics'!$A:$BL,40+G$2,0)*100,"")</f>
        <v/>
      </c>
      <c r="H126" s="62" t="str">
        <f>IFERROR(VLOOKUP($A126,'SS2020'!$A:$W,2+H$2,0)-VLOOKUP($A126,'Country characteristics'!$A:$BL,40+H$2,0)*100,"")</f>
        <v/>
      </c>
      <c r="I126" s="62" t="str">
        <f>IFERROR(VLOOKUP($A126,'SS2020'!$A:$W,2+I$2,0)-VLOOKUP($A126,'Country characteristics'!$A:$BL,40+I$2,0)*100,"")</f>
        <v/>
      </c>
      <c r="J126" s="62" t="str">
        <f>IFERROR(VLOOKUP($A126,'SS2020'!$A:$W,2+J$2,0)-VLOOKUP($A126,'Country characteristics'!$A:$BL,40+J$2,0)*100,"")</f>
        <v/>
      </c>
      <c r="K126" s="62" t="str">
        <f>IFERROR(VLOOKUP($A126,'SS2020'!$A:$W,2+K$2,0)-VLOOKUP($A126,'Country characteristics'!$A:$BL,40+K$2,0)*100,"")</f>
        <v/>
      </c>
      <c r="L126" s="62" t="str">
        <f>IFERROR(VLOOKUP($A126,'SS2020'!$A:$W,2+L$2,0)-VLOOKUP($A126,'Country characteristics'!$A:$BL,40+L$2,0)*100,"")</f>
        <v/>
      </c>
      <c r="M126" s="62" t="str">
        <f>IFERROR(VLOOKUP($A126,'SS2020'!$A:$W,2+M$2,0)-VLOOKUP($A126,'Country characteristics'!$A:$BL,40+M$2,0)*100,"")</f>
        <v/>
      </c>
      <c r="N126" s="62" t="str">
        <f>IFERROR(VLOOKUP($A126,'SS2020'!$A:$W,2+N$2,0)-VLOOKUP($A126,'Country characteristics'!$A:$BL,40+N$2,0)*100,"")</f>
        <v/>
      </c>
      <c r="O126" s="62" t="str">
        <f>IFERROR(VLOOKUP($A126,'SS2020'!$A:$W,2+O$2,0)-VLOOKUP($A126,'Country characteristics'!$A:$BL,40+O$2,0)*100,"")</f>
        <v/>
      </c>
      <c r="P126" s="62" t="str">
        <f>IFERROR(VLOOKUP($A126,'SS2020'!$A:$W,2+P$2,0)-VLOOKUP($A126,'Country characteristics'!$A:$BL,40+P$2,0)*100,"")</f>
        <v/>
      </c>
      <c r="Q126" s="62" t="str">
        <f>IFERROR(VLOOKUP($A126,'SS2020'!$A:$W,2+Q$2,0)-VLOOKUP($A126,'Country characteristics'!$A:$BL,40+Q$2,0)*100,"")</f>
        <v/>
      </c>
      <c r="R126" s="62" t="str">
        <f>IFERROR(VLOOKUP($A126,'SS2020'!$A:$W,2+R$2,0)-VLOOKUP($A126,'Country characteristics'!$A:$BL,40+R$2,0)*100,"")</f>
        <v/>
      </c>
      <c r="S126" s="62" t="str">
        <f>IFERROR(VLOOKUP($A126,'SS2020'!$A:$W,2+S$2,0)-VLOOKUP($A126,'Country characteristics'!$A:$BL,40+S$2,0)*100,"")</f>
        <v/>
      </c>
      <c r="T126" s="62" t="str">
        <f>IFERROR(VLOOKUP($A126,'SS2020'!$A:$W,2+T$2,0)-VLOOKUP($A126,'Country characteristics'!$A:$BL,40+T$2,0)*100,"")</f>
        <v/>
      </c>
      <c r="U126" s="62" t="str">
        <f>IFERROR(VLOOKUP($A126,'SS2020'!$A:$W,2+U$2,0)-VLOOKUP($A126,'Country characteristics'!$A:$BL,40+U$2,0)*100,"")</f>
        <v/>
      </c>
      <c r="V126" s="62" t="str">
        <f>IFERROR(VLOOKUP($A126,'SS2020'!$A:$W,2+V$2,0)-VLOOKUP($A126,'Country characteristics'!$A:$BL,40+V$2,0)*100,"")</f>
        <v/>
      </c>
      <c r="W126" s="62" t="str">
        <f>IFERROR(VLOOKUP($A126,'SS2020'!$A:$W,2+W$2,0)-VLOOKUP($A126,'Country characteristics'!$A:$BL,40+W$2,0)*100,"")</f>
        <v/>
      </c>
    </row>
    <row r="127" spans="1:35" ht="12.75" customHeight="1">
      <c r="A127" s="37" t="s">
        <v>92</v>
      </c>
      <c r="B127" s="182" t="s">
        <v>93</v>
      </c>
      <c r="C127" s="182" t="s">
        <v>94</v>
      </c>
      <c r="D127" s="62" t="str">
        <f>IFERROR(VLOOKUP($A127,'SS2020'!$A:$W,2+D$2,0)-VLOOKUP($A127,'Country characteristics'!$A:$BL,40+D$2,0)*100,"")</f>
        <v/>
      </c>
      <c r="E127" s="62" t="str">
        <f>IFERROR(VLOOKUP($A127,'SS2020'!$A:$W,2+E$2,0)-VLOOKUP($A127,'Country characteristics'!$A:$BL,40+E$2,0)*100,"")</f>
        <v/>
      </c>
      <c r="F127" s="62" t="str">
        <f>IFERROR(VLOOKUP($A127,'SS2020'!$A:$W,2+F$2,0)-VLOOKUP($A127,'Country characteristics'!$A:$BL,40+F$2,0)*100,"")</f>
        <v/>
      </c>
      <c r="G127" s="62" t="str">
        <f>IFERROR(VLOOKUP($A127,'SS2020'!$A:$W,2+G$2,0)-VLOOKUP($A127,'Country characteristics'!$A:$BL,40+G$2,0)*100,"")</f>
        <v/>
      </c>
      <c r="H127" s="62" t="str">
        <f>IFERROR(VLOOKUP($A127,'SS2020'!$A:$W,2+H$2,0)-VLOOKUP($A127,'Country characteristics'!$A:$BL,40+H$2,0)*100,"")</f>
        <v/>
      </c>
      <c r="I127" s="62" t="str">
        <f>IFERROR(VLOOKUP($A127,'SS2020'!$A:$W,2+I$2,0)-VLOOKUP($A127,'Country characteristics'!$A:$BL,40+I$2,0)*100,"")</f>
        <v/>
      </c>
      <c r="J127" s="62" t="str">
        <f>IFERROR(VLOOKUP($A127,'SS2020'!$A:$W,2+J$2,0)-VLOOKUP($A127,'Country characteristics'!$A:$BL,40+J$2,0)*100,"")</f>
        <v/>
      </c>
      <c r="K127" s="62" t="str">
        <f>IFERROR(VLOOKUP($A127,'SS2020'!$A:$W,2+K$2,0)-VLOOKUP($A127,'Country characteristics'!$A:$BL,40+K$2,0)*100,"")</f>
        <v/>
      </c>
      <c r="L127" s="62" t="str">
        <f>IFERROR(VLOOKUP($A127,'SS2020'!$A:$W,2+L$2,0)-VLOOKUP($A127,'Country characteristics'!$A:$BL,40+L$2,0)*100,"")</f>
        <v/>
      </c>
      <c r="M127" s="62" t="str">
        <f>IFERROR(VLOOKUP($A127,'SS2020'!$A:$W,2+M$2,0)-VLOOKUP($A127,'Country characteristics'!$A:$BL,40+M$2,0)*100,"")</f>
        <v/>
      </c>
      <c r="N127" s="62" t="str">
        <f>IFERROR(VLOOKUP($A127,'SS2020'!$A:$W,2+N$2,0)-VLOOKUP($A127,'Country characteristics'!$A:$BL,40+N$2,0)*100,"")</f>
        <v/>
      </c>
      <c r="O127" s="62" t="str">
        <f>IFERROR(VLOOKUP($A127,'SS2020'!$A:$W,2+O$2,0)-VLOOKUP($A127,'Country characteristics'!$A:$BL,40+O$2,0)*100,"")</f>
        <v/>
      </c>
      <c r="P127" s="62" t="str">
        <f>IFERROR(VLOOKUP($A127,'SS2020'!$A:$W,2+P$2,0)-VLOOKUP($A127,'Country characteristics'!$A:$BL,40+P$2,0)*100,"")</f>
        <v/>
      </c>
      <c r="Q127" s="62" t="str">
        <f>IFERROR(VLOOKUP($A127,'SS2020'!$A:$W,2+Q$2,0)-VLOOKUP($A127,'Country characteristics'!$A:$BL,40+Q$2,0)*100,"")</f>
        <v/>
      </c>
      <c r="R127" s="62" t="str">
        <f>IFERROR(VLOOKUP($A127,'SS2020'!$A:$W,2+R$2,0)-VLOOKUP($A127,'Country characteristics'!$A:$BL,40+R$2,0)*100,"")</f>
        <v/>
      </c>
      <c r="S127" s="62" t="str">
        <f>IFERROR(VLOOKUP($A127,'SS2020'!$A:$W,2+S$2,0)-VLOOKUP($A127,'Country characteristics'!$A:$BL,40+S$2,0)*100,"")</f>
        <v/>
      </c>
      <c r="T127" s="62" t="str">
        <f>IFERROR(VLOOKUP($A127,'SS2020'!$A:$W,2+T$2,0)-VLOOKUP($A127,'Country characteristics'!$A:$BL,40+T$2,0)*100,"")</f>
        <v/>
      </c>
      <c r="U127" s="62" t="str">
        <f>IFERROR(VLOOKUP($A127,'SS2020'!$A:$W,2+U$2,0)-VLOOKUP($A127,'Country characteristics'!$A:$BL,40+U$2,0)*100,"")</f>
        <v/>
      </c>
      <c r="V127" s="62" t="str">
        <f>IFERROR(VLOOKUP($A127,'SS2020'!$A:$W,2+V$2,0)-VLOOKUP($A127,'Country characteristics'!$A:$BL,40+V$2,0)*100,"")</f>
        <v/>
      </c>
      <c r="W127" s="62" t="str">
        <f>IFERROR(VLOOKUP($A127,'SS2020'!$A:$W,2+W$2,0)-VLOOKUP($A127,'Country characteristics'!$A:$BL,40+W$2,0)*100,"")</f>
        <v/>
      </c>
    </row>
    <row r="128" spans="1:35" ht="12.75" customHeight="1">
      <c r="A128" s="37" t="s">
        <v>224</v>
      </c>
      <c r="B128" s="182" t="s">
        <v>225</v>
      </c>
      <c r="C128" s="182" t="s">
        <v>226</v>
      </c>
      <c r="D128" s="62" t="str">
        <f>IFERROR(VLOOKUP($A128,'SS2020'!$A:$W,2+D$2,0)-VLOOKUP($A128,'Country characteristics'!$A:$BL,40+D$2,0)*100,"")</f>
        <v/>
      </c>
      <c r="E128" s="62" t="str">
        <f>IFERROR(VLOOKUP($A128,'SS2020'!$A:$W,2+E$2,0)-VLOOKUP($A128,'Country characteristics'!$A:$BL,40+E$2,0)*100,"")</f>
        <v/>
      </c>
      <c r="F128" s="62" t="str">
        <f>IFERROR(VLOOKUP($A128,'SS2020'!$A:$W,2+F$2,0)-VLOOKUP($A128,'Country characteristics'!$A:$BL,40+F$2,0)*100,"")</f>
        <v/>
      </c>
      <c r="G128" s="62" t="str">
        <f>IFERROR(VLOOKUP($A128,'SS2020'!$A:$W,2+G$2,0)-VLOOKUP($A128,'Country characteristics'!$A:$BL,40+G$2,0)*100,"")</f>
        <v/>
      </c>
      <c r="H128" s="62" t="str">
        <f>IFERROR(VLOOKUP($A128,'SS2020'!$A:$W,2+H$2,0)-VLOOKUP($A128,'Country characteristics'!$A:$BL,40+H$2,0)*100,"")</f>
        <v/>
      </c>
      <c r="I128" s="62" t="str">
        <f>IFERROR(VLOOKUP($A128,'SS2020'!$A:$W,2+I$2,0)-VLOOKUP($A128,'Country characteristics'!$A:$BL,40+I$2,0)*100,"")</f>
        <v/>
      </c>
      <c r="J128" s="62" t="str">
        <f>IFERROR(VLOOKUP($A128,'SS2020'!$A:$W,2+J$2,0)-VLOOKUP($A128,'Country characteristics'!$A:$BL,40+J$2,0)*100,"")</f>
        <v/>
      </c>
      <c r="K128" s="62" t="str">
        <f>IFERROR(VLOOKUP($A128,'SS2020'!$A:$W,2+K$2,0)-VLOOKUP($A128,'Country characteristics'!$A:$BL,40+K$2,0)*100,"")</f>
        <v/>
      </c>
      <c r="L128" s="62" t="str">
        <f>IFERROR(VLOOKUP($A128,'SS2020'!$A:$W,2+L$2,0)-VLOOKUP($A128,'Country characteristics'!$A:$BL,40+L$2,0)*100,"")</f>
        <v/>
      </c>
      <c r="M128" s="62" t="str">
        <f>IFERROR(VLOOKUP($A128,'SS2020'!$A:$W,2+M$2,0)-VLOOKUP($A128,'Country characteristics'!$A:$BL,40+M$2,0)*100,"")</f>
        <v/>
      </c>
      <c r="N128" s="62" t="str">
        <f>IFERROR(VLOOKUP($A128,'SS2020'!$A:$W,2+N$2,0)-VLOOKUP($A128,'Country characteristics'!$A:$BL,40+N$2,0)*100,"")</f>
        <v/>
      </c>
      <c r="O128" s="62" t="str">
        <f>IFERROR(VLOOKUP($A128,'SS2020'!$A:$W,2+O$2,0)-VLOOKUP($A128,'Country characteristics'!$A:$BL,40+O$2,0)*100,"")</f>
        <v/>
      </c>
      <c r="P128" s="62" t="str">
        <f>IFERROR(VLOOKUP($A128,'SS2020'!$A:$W,2+P$2,0)-VLOOKUP($A128,'Country characteristics'!$A:$BL,40+P$2,0)*100,"")</f>
        <v/>
      </c>
      <c r="Q128" s="62" t="str">
        <f>IFERROR(VLOOKUP($A128,'SS2020'!$A:$W,2+Q$2,0)-VLOOKUP($A128,'Country characteristics'!$A:$BL,40+Q$2,0)*100,"")</f>
        <v/>
      </c>
      <c r="R128" s="62" t="str">
        <f>IFERROR(VLOOKUP($A128,'SS2020'!$A:$W,2+R$2,0)-VLOOKUP($A128,'Country characteristics'!$A:$BL,40+R$2,0)*100,"")</f>
        <v/>
      </c>
      <c r="S128" s="62" t="str">
        <f>IFERROR(VLOOKUP($A128,'SS2020'!$A:$W,2+S$2,0)-VLOOKUP($A128,'Country characteristics'!$A:$BL,40+S$2,0)*100,"")</f>
        <v/>
      </c>
      <c r="T128" s="62" t="str">
        <f>IFERROR(VLOOKUP($A128,'SS2020'!$A:$W,2+T$2,0)-VLOOKUP($A128,'Country characteristics'!$A:$BL,40+T$2,0)*100,"")</f>
        <v/>
      </c>
      <c r="U128" s="62" t="str">
        <f>IFERROR(VLOOKUP($A128,'SS2020'!$A:$W,2+U$2,0)-VLOOKUP($A128,'Country characteristics'!$A:$BL,40+U$2,0)*100,"")</f>
        <v/>
      </c>
      <c r="V128" s="62" t="str">
        <f>IFERROR(VLOOKUP($A128,'SS2020'!$A:$W,2+V$2,0)-VLOOKUP($A128,'Country characteristics'!$A:$BL,40+V$2,0)*100,"")</f>
        <v/>
      </c>
      <c r="W128" s="62" t="str">
        <f>IFERROR(VLOOKUP($A128,'SS2020'!$A:$W,2+W$2,0)-VLOOKUP($A128,'Country characteristics'!$A:$BL,40+W$2,0)*100,"")</f>
        <v/>
      </c>
    </row>
    <row r="129" spans="1:23" ht="12.75" customHeight="1">
      <c r="A129" s="37" t="s">
        <v>110</v>
      </c>
      <c r="B129" s="182" t="s">
        <v>111</v>
      </c>
      <c r="C129" s="182" t="s">
        <v>112</v>
      </c>
      <c r="D129" s="62" t="str">
        <f>IFERROR(VLOOKUP($A129,'SS2020'!$A:$W,2+D$2,0)-VLOOKUP($A129,'Country characteristics'!$A:$BL,40+D$2,0)*100,"")</f>
        <v/>
      </c>
      <c r="E129" s="62" t="str">
        <f>IFERROR(VLOOKUP($A129,'SS2020'!$A:$W,2+E$2,0)-VLOOKUP($A129,'Country characteristics'!$A:$BL,40+E$2,0)*100,"")</f>
        <v/>
      </c>
      <c r="F129" s="62" t="str">
        <f>IFERROR(VLOOKUP($A129,'SS2020'!$A:$W,2+F$2,0)-VLOOKUP($A129,'Country characteristics'!$A:$BL,40+F$2,0)*100,"")</f>
        <v/>
      </c>
      <c r="G129" s="62" t="str">
        <f>IFERROR(VLOOKUP($A129,'SS2020'!$A:$W,2+G$2,0)-VLOOKUP($A129,'Country characteristics'!$A:$BL,40+G$2,0)*100,"")</f>
        <v/>
      </c>
      <c r="H129" s="62" t="str">
        <f>IFERROR(VLOOKUP($A129,'SS2020'!$A:$W,2+H$2,0)-VLOOKUP($A129,'Country characteristics'!$A:$BL,40+H$2,0)*100,"")</f>
        <v/>
      </c>
      <c r="I129" s="62" t="str">
        <f>IFERROR(VLOOKUP($A129,'SS2020'!$A:$W,2+I$2,0)-VLOOKUP($A129,'Country characteristics'!$A:$BL,40+I$2,0)*100,"")</f>
        <v/>
      </c>
      <c r="J129" s="62" t="str">
        <f>IFERROR(VLOOKUP($A129,'SS2020'!$A:$W,2+J$2,0)-VLOOKUP($A129,'Country characteristics'!$A:$BL,40+J$2,0)*100,"")</f>
        <v/>
      </c>
      <c r="K129" s="62" t="str">
        <f>IFERROR(VLOOKUP($A129,'SS2020'!$A:$W,2+K$2,0)-VLOOKUP($A129,'Country characteristics'!$A:$BL,40+K$2,0)*100,"")</f>
        <v/>
      </c>
      <c r="L129" s="62" t="str">
        <f>IFERROR(VLOOKUP($A129,'SS2020'!$A:$W,2+L$2,0)-VLOOKUP($A129,'Country characteristics'!$A:$BL,40+L$2,0)*100,"")</f>
        <v/>
      </c>
      <c r="M129" s="62" t="str">
        <f>IFERROR(VLOOKUP($A129,'SS2020'!$A:$W,2+M$2,0)-VLOOKUP($A129,'Country characteristics'!$A:$BL,40+M$2,0)*100,"")</f>
        <v/>
      </c>
      <c r="N129" s="62" t="str">
        <f>IFERROR(VLOOKUP($A129,'SS2020'!$A:$W,2+N$2,0)-VLOOKUP($A129,'Country characteristics'!$A:$BL,40+N$2,0)*100,"")</f>
        <v/>
      </c>
      <c r="O129" s="62" t="str">
        <f>IFERROR(VLOOKUP($A129,'SS2020'!$A:$W,2+O$2,0)-VLOOKUP($A129,'Country characteristics'!$A:$BL,40+O$2,0)*100,"")</f>
        <v/>
      </c>
      <c r="P129" s="62" t="str">
        <f>IFERROR(VLOOKUP($A129,'SS2020'!$A:$W,2+P$2,0)-VLOOKUP($A129,'Country characteristics'!$A:$BL,40+P$2,0)*100,"")</f>
        <v/>
      </c>
      <c r="Q129" s="62" t="str">
        <f>IFERROR(VLOOKUP($A129,'SS2020'!$A:$W,2+Q$2,0)-VLOOKUP($A129,'Country characteristics'!$A:$BL,40+Q$2,0)*100,"")</f>
        <v/>
      </c>
      <c r="R129" s="62" t="str">
        <f>IFERROR(VLOOKUP($A129,'SS2020'!$A:$W,2+R$2,0)-VLOOKUP($A129,'Country characteristics'!$A:$BL,40+R$2,0)*100,"")</f>
        <v/>
      </c>
      <c r="S129" s="62" t="str">
        <f>IFERROR(VLOOKUP($A129,'SS2020'!$A:$W,2+S$2,0)-VLOOKUP($A129,'Country characteristics'!$A:$BL,40+S$2,0)*100,"")</f>
        <v/>
      </c>
      <c r="T129" s="62" t="str">
        <f>IFERROR(VLOOKUP($A129,'SS2020'!$A:$W,2+T$2,0)-VLOOKUP($A129,'Country characteristics'!$A:$BL,40+T$2,0)*100,"")</f>
        <v/>
      </c>
      <c r="U129" s="62" t="str">
        <f>IFERROR(VLOOKUP($A129,'SS2020'!$A:$W,2+U$2,0)-VLOOKUP($A129,'Country characteristics'!$A:$BL,40+U$2,0)*100,"")</f>
        <v/>
      </c>
      <c r="V129" s="62" t="str">
        <f>IFERROR(VLOOKUP($A129,'SS2020'!$A:$W,2+V$2,0)-VLOOKUP($A129,'Country characteristics'!$A:$BL,40+V$2,0)*100,"")</f>
        <v/>
      </c>
      <c r="W129" s="62" t="str">
        <f>IFERROR(VLOOKUP($A129,'SS2020'!$A:$W,2+W$2,0)-VLOOKUP($A129,'Country characteristics'!$A:$BL,40+W$2,0)*100,"")</f>
        <v/>
      </c>
    </row>
    <row r="130" spans="1:23" ht="12.75" customHeight="1">
      <c r="A130" s="37" t="s">
        <v>308</v>
      </c>
      <c r="B130" s="182" t="s">
        <v>309</v>
      </c>
      <c r="C130" s="182" t="s">
        <v>310</v>
      </c>
      <c r="D130" s="62" t="str">
        <f>IFERROR(VLOOKUP($A130,'SS2020'!$A:$W,2+D$2,0)-VLOOKUP($A130,'Country characteristics'!$A:$BL,40+D$2,0)*100,"")</f>
        <v/>
      </c>
      <c r="E130" s="62" t="str">
        <f>IFERROR(VLOOKUP($A130,'SS2020'!$A:$W,2+E$2,0)-VLOOKUP($A130,'Country characteristics'!$A:$BL,40+E$2,0)*100,"")</f>
        <v/>
      </c>
      <c r="F130" s="62" t="str">
        <f>IFERROR(VLOOKUP($A130,'SS2020'!$A:$W,2+F$2,0)-VLOOKUP($A130,'Country characteristics'!$A:$BL,40+F$2,0)*100,"")</f>
        <v/>
      </c>
      <c r="G130" s="62" t="str">
        <f>IFERROR(VLOOKUP($A130,'SS2020'!$A:$W,2+G$2,0)-VLOOKUP($A130,'Country characteristics'!$A:$BL,40+G$2,0)*100,"")</f>
        <v/>
      </c>
      <c r="H130" s="62" t="str">
        <f>IFERROR(VLOOKUP($A130,'SS2020'!$A:$W,2+H$2,0)-VLOOKUP($A130,'Country characteristics'!$A:$BL,40+H$2,0)*100,"")</f>
        <v/>
      </c>
      <c r="I130" s="62" t="str">
        <f>IFERROR(VLOOKUP($A130,'SS2020'!$A:$W,2+I$2,0)-VLOOKUP($A130,'Country characteristics'!$A:$BL,40+I$2,0)*100,"")</f>
        <v/>
      </c>
      <c r="J130" s="62" t="str">
        <f>IFERROR(VLOOKUP($A130,'SS2020'!$A:$W,2+J$2,0)-VLOOKUP($A130,'Country characteristics'!$A:$BL,40+J$2,0)*100,"")</f>
        <v/>
      </c>
      <c r="K130" s="62" t="str">
        <f>IFERROR(VLOOKUP($A130,'SS2020'!$A:$W,2+K$2,0)-VLOOKUP($A130,'Country characteristics'!$A:$BL,40+K$2,0)*100,"")</f>
        <v/>
      </c>
      <c r="L130" s="62" t="str">
        <f>IFERROR(VLOOKUP($A130,'SS2020'!$A:$W,2+L$2,0)-VLOOKUP($A130,'Country characteristics'!$A:$BL,40+L$2,0)*100,"")</f>
        <v/>
      </c>
      <c r="M130" s="62" t="str">
        <f>IFERROR(VLOOKUP($A130,'SS2020'!$A:$W,2+M$2,0)-VLOOKUP($A130,'Country characteristics'!$A:$BL,40+M$2,0)*100,"")</f>
        <v/>
      </c>
      <c r="N130" s="62" t="str">
        <f>IFERROR(VLOOKUP($A130,'SS2020'!$A:$W,2+N$2,0)-VLOOKUP($A130,'Country characteristics'!$A:$BL,40+N$2,0)*100,"")</f>
        <v/>
      </c>
      <c r="O130" s="62" t="str">
        <f>IFERROR(VLOOKUP($A130,'SS2020'!$A:$W,2+O$2,0)-VLOOKUP($A130,'Country characteristics'!$A:$BL,40+O$2,0)*100,"")</f>
        <v/>
      </c>
      <c r="P130" s="62" t="str">
        <f>IFERROR(VLOOKUP($A130,'SS2020'!$A:$W,2+P$2,0)-VLOOKUP($A130,'Country characteristics'!$A:$BL,40+P$2,0)*100,"")</f>
        <v/>
      </c>
      <c r="Q130" s="62" t="str">
        <f>IFERROR(VLOOKUP($A130,'SS2020'!$A:$W,2+Q$2,0)-VLOOKUP($A130,'Country characteristics'!$A:$BL,40+Q$2,0)*100,"")</f>
        <v/>
      </c>
      <c r="R130" s="62" t="str">
        <f>IFERROR(VLOOKUP($A130,'SS2020'!$A:$W,2+R$2,0)-VLOOKUP($A130,'Country characteristics'!$A:$BL,40+R$2,0)*100,"")</f>
        <v/>
      </c>
      <c r="S130" s="62" t="str">
        <f>IFERROR(VLOOKUP($A130,'SS2020'!$A:$W,2+S$2,0)-VLOOKUP($A130,'Country characteristics'!$A:$BL,40+S$2,0)*100,"")</f>
        <v/>
      </c>
      <c r="T130" s="62" t="str">
        <f>IFERROR(VLOOKUP($A130,'SS2020'!$A:$W,2+T$2,0)-VLOOKUP($A130,'Country characteristics'!$A:$BL,40+T$2,0)*100,"")</f>
        <v/>
      </c>
      <c r="U130" s="62" t="str">
        <f>IFERROR(VLOOKUP($A130,'SS2020'!$A:$W,2+U$2,0)-VLOOKUP($A130,'Country characteristics'!$A:$BL,40+U$2,0)*100,"")</f>
        <v/>
      </c>
      <c r="V130" s="62" t="str">
        <f>IFERROR(VLOOKUP($A130,'SS2020'!$A:$W,2+V$2,0)-VLOOKUP($A130,'Country characteristics'!$A:$BL,40+V$2,0)*100,"")</f>
        <v/>
      </c>
      <c r="W130" s="62" t="str">
        <f>IFERROR(VLOOKUP($A130,'SS2020'!$A:$W,2+W$2,0)-VLOOKUP($A130,'Country characteristics'!$A:$BL,40+W$2,0)*100,"")</f>
        <v/>
      </c>
    </row>
    <row r="131" spans="1:23" ht="12.75" customHeight="1">
      <c r="A131" s="37" t="s">
        <v>311</v>
      </c>
      <c r="B131" s="182" t="s">
        <v>312</v>
      </c>
      <c r="C131" s="182" t="s">
        <v>313</v>
      </c>
      <c r="D131" s="62" t="str">
        <f>IFERROR(VLOOKUP($A131,'SS2020'!$A:$W,2+D$2,0)-VLOOKUP($A131,'Country characteristics'!$A:$BL,40+D$2,0)*100,"")</f>
        <v/>
      </c>
      <c r="E131" s="62" t="str">
        <f>IFERROR(VLOOKUP($A131,'SS2020'!$A:$W,2+E$2,0)-VLOOKUP($A131,'Country characteristics'!$A:$BL,40+E$2,0)*100,"")</f>
        <v/>
      </c>
      <c r="F131" s="62" t="str">
        <f>IFERROR(VLOOKUP($A131,'SS2020'!$A:$W,2+F$2,0)-VLOOKUP($A131,'Country characteristics'!$A:$BL,40+F$2,0)*100,"")</f>
        <v/>
      </c>
      <c r="G131" s="62" t="str">
        <f>IFERROR(VLOOKUP($A131,'SS2020'!$A:$W,2+G$2,0)-VLOOKUP($A131,'Country characteristics'!$A:$BL,40+G$2,0)*100,"")</f>
        <v/>
      </c>
      <c r="H131" s="62" t="str">
        <f>IFERROR(VLOOKUP($A131,'SS2020'!$A:$W,2+H$2,0)-VLOOKUP($A131,'Country characteristics'!$A:$BL,40+H$2,0)*100,"")</f>
        <v/>
      </c>
      <c r="I131" s="62" t="str">
        <f>IFERROR(VLOOKUP($A131,'SS2020'!$A:$W,2+I$2,0)-VLOOKUP($A131,'Country characteristics'!$A:$BL,40+I$2,0)*100,"")</f>
        <v/>
      </c>
      <c r="J131" s="62" t="str">
        <f>IFERROR(VLOOKUP($A131,'SS2020'!$A:$W,2+J$2,0)-VLOOKUP($A131,'Country characteristics'!$A:$BL,40+J$2,0)*100,"")</f>
        <v/>
      </c>
      <c r="K131" s="62" t="str">
        <f>IFERROR(VLOOKUP($A131,'SS2020'!$A:$W,2+K$2,0)-VLOOKUP($A131,'Country characteristics'!$A:$BL,40+K$2,0)*100,"")</f>
        <v/>
      </c>
      <c r="L131" s="62" t="str">
        <f>IFERROR(VLOOKUP($A131,'SS2020'!$A:$W,2+L$2,0)-VLOOKUP($A131,'Country characteristics'!$A:$BL,40+L$2,0)*100,"")</f>
        <v/>
      </c>
      <c r="M131" s="62" t="str">
        <f>IFERROR(VLOOKUP($A131,'SS2020'!$A:$W,2+M$2,0)-VLOOKUP($A131,'Country characteristics'!$A:$BL,40+M$2,0)*100,"")</f>
        <v/>
      </c>
      <c r="N131" s="62" t="str">
        <f>IFERROR(VLOOKUP($A131,'SS2020'!$A:$W,2+N$2,0)-VLOOKUP($A131,'Country characteristics'!$A:$BL,40+N$2,0)*100,"")</f>
        <v/>
      </c>
      <c r="O131" s="62" t="str">
        <f>IFERROR(VLOOKUP($A131,'SS2020'!$A:$W,2+O$2,0)-VLOOKUP($A131,'Country characteristics'!$A:$BL,40+O$2,0)*100,"")</f>
        <v/>
      </c>
      <c r="P131" s="62" t="str">
        <f>IFERROR(VLOOKUP($A131,'SS2020'!$A:$W,2+P$2,0)-VLOOKUP($A131,'Country characteristics'!$A:$BL,40+P$2,0)*100,"")</f>
        <v/>
      </c>
      <c r="Q131" s="62" t="str">
        <f>IFERROR(VLOOKUP($A131,'SS2020'!$A:$W,2+Q$2,0)-VLOOKUP($A131,'Country characteristics'!$A:$BL,40+Q$2,0)*100,"")</f>
        <v/>
      </c>
      <c r="R131" s="62" t="str">
        <f>IFERROR(VLOOKUP($A131,'SS2020'!$A:$W,2+R$2,0)-VLOOKUP($A131,'Country characteristics'!$A:$BL,40+R$2,0)*100,"")</f>
        <v/>
      </c>
      <c r="S131" s="62" t="str">
        <f>IFERROR(VLOOKUP($A131,'SS2020'!$A:$W,2+S$2,0)-VLOOKUP($A131,'Country characteristics'!$A:$BL,40+S$2,0)*100,"")</f>
        <v/>
      </c>
      <c r="T131" s="62" t="str">
        <f>IFERROR(VLOOKUP($A131,'SS2020'!$A:$W,2+T$2,0)-VLOOKUP($A131,'Country characteristics'!$A:$BL,40+T$2,0)*100,"")</f>
        <v/>
      </c>
      <c r="U131" s="62" t="str">
        <f>IFERROR(VLOOKUP($A131,'SS2020'!$A:$W,2+U$2,0)-VLOOKUP($A131,'Country characteristics'!$A:$BL,40+U$2,0)*100,"")</f>
        <v/>
      </c>
      <c r="V131" s="62" t="str">
        <f>IFERROR(VLOOKUP($A131,'SS2020'!$A:$W,2+V$2,0)-VLOOKUP($A131,'Country characteristics'!$A:$BL,40+V$2,0)*100,"")</f>
        <v/>
      </c>
      <c r="W131" s="62" t="str">
        <f>IFERROR(VLOOKUP($A131,'SS2020'!$A:$W,2+W$2,0)-VLOOKUP($A131,'Country characteristics'!$A:$BL,40+W$2,0)*100,"")</f>
        <v/>
      </c>
    </row>
    <row r="132" spans="1:23" ht="12.75" customHeight="1">
      <c r="A132" s="37" t="s">
        <v>68</v>
      </c>
      <c r="B132" s="182" t="s">
        <v>69</v>
      </c>
      <c r="C132" s="182" t="s">
        <v>70</v>
      </c>
      <c r="D132" s="62" t="str">
        <f>IFERROR(VLOOKUP($A132,'SS2020'!$A:$W,2+D$2,0)-VLOOKUP($A132,'Country characteristics'!$A:$BL,40+D$2,0)*100,"")</f>
        <v/>
      </c>
      <c r="E132" s="62" t="str">
        <f>IFERROR(VLOOKUP($A132,'SS2020'!$A:$W,2+E$2,0)-VLOOKUP($A132,'Country characteristics'!$A:$BL,40+E$2,0)*100,"")</f>
        <v/>
      </c>
      <c r="F132" s="62" t="str">
        <f>IFERROR(VLOOKUP($A132,'SS2020'!$A:$W,2+F$2,0)-VLOOKUP($A132,'Country characteristics'!$A:$BL,40+F$2,0)*100,"")</f>
        <v/>
      </c>
      <c r="G132" s="62" t="str">
        <f>IFERROR(VLOOKUP($A132,'SS2020'!$A:$W,2+G$2,0)-VLOOKUP($A132,'Country characteristics'!$A:$BL,40+G$2,0)*100,"")</f>
        <v/>
      </c>
      <c r="H132" s="62" t="str">
        <f>IFERROR(VLOOKUP($A132,'SS2020'!$A:$W,2+H$2,0)-VLOOKUP($A132,'Country characteristics'!$A:$BL,40+H$2,0)*100,"")</f>
        <v/>
      </c>
      <c r="I132" s="62" t="str">
        <f>IFERROR(VLOOKUP($A132,'SS2020'!$A:$W,2+I$2,0)-VLOOKUP($A132,'Country characteristics'!$A:$BL,40+I$2,0)*100,"")</f>
        <v/>
      </c>
      <c r="J132" s="62" t="str">
        <f>IFERROR(VLOOKUP($A132,'SS2020'!$A:$W,2+J$2,0)-VLOOKUP($A132,'Country characteristics'!$A:$BL,40+J$2,0)*100,"")</f>
        <v/>
      </c>
      <c r="K132" s="62" t="str">
        <f>IFERROR(VLOOKUP($A132,'SS2020'!$A:$W,2+K$2,0)-VLOOKUP($A132,'Country characteristics'!$A:$BL,40+K$2,0)*100,"")</f>
        <v/>
      </c>
      <c r="L132" s="62" t="str">
        <f>IFERROR(VLOOKUP($A132,'SS2020'!$A:$W,2+L$2,0)-VLOOKUP($A132,'Country characteristics'!$A:$BL,40+L$2,0)*100,"")</f>
        <v/>
      </c>
      <c r="M132" s="62" t="str">
        <f>IFERROR(VLOOKUP($A132,'SS2020'!$A:$W,2+M$2,0)-VLOOKUP($A132,'Country characteristics'!$A:$BL,40+M$2,0)*100,"")</f>
        <v/>
      </c>
      <c r="N132" s="62" t="str">
        <f>IFERROR(VLOOKUP($A132,'SS2020'!$A:$W,2+N$2,0)-VLOOKUP($A132,'Country characteristics'!$A:$BL,40+N$2,0)*100,"")</f>
        <v/>
      </c>
      <c r="O132" s="62" t="str">
        <f>IFERROR(VLOOKUP($A132,'SS2020'!$A:$W,2+O$2,0)-VLOOKUP($A132,'Country characteristics'!$A:$BL,40+O$2,0)*100,"")</f>
        <v/>
      </c>
      <c r="P132" s="62" t="str">
        <f>IFERROR(VLOOKUP($A132,'SS2020'!$A:$W,2+P$2,0)-VLOOKUP($A132,'Country characteristics'!$A:$BL,40+P$2,0)*100,"")</f>
        <v/>
      </c>
      <c r="Q132" s="62" t="str">
        <f>IFERROR(VLOOKUP($A132,'SS2020'!$A:$W,2+Q$2,0)-VLOOKUP($A132,'Country characteristics'!$A:$BL,40+Q$2,0)*100,"")</f>
        <v/>
      </c>
      <c r="R132" s="62" t="str">
        <f>IFERROR(VLOOKUP($A132,'SS2020'!$A:$W,2+R$2,0)-VLOOKUP($A132,'Country characteristics'!$A:$BL,40+R$2,0)*100,"")</f>
        <v/>
      </c>
      <c r="S132" s="62" t="str">
        <f>IFERROR(VLOOKUP($A132,'SS2020'!$A:$W,2+S$2,0)-VLOOKUP($A132,'Country characteristics'!$A:$BL,40+S$2,0)*100,"")</f>
        <v/>
      </c>
      <c r="T132" s="62" t="str">
        <f>IFERROR(VLOOKUP($A132,'SS2020'!$A:$W,2+T$2,0)-VLOOKUP($A132,'Country characteristics'!$A:$BL,40+T$2,0)*100,"")</f>
        <v/>
      </c>
      <c r="U132" s="62" t="str">
        <f>IFERROR(VLOOKUP($A132,'SS2020'!$A:$W,2+U$2,0)-VLOOKUP($A132,'Country characteristics'!$A:$BL,40+U$2,0)*100,"")</f>
        <v/>
      </c>
      <c r="V132" s="62" t="str">
        <f>IFERROR(VLOOKUP($A132,'SS2020'!$A:$W,2+V$2,0)-VLOOKUP($A132,'Country characteristics'!$A:$BL,40+V$2,0)*100,"")</f>
        <v/>
      </c>
      <c r="W132" s="62" t="str">
        <f>IFERROR(VLOOKUP($A132,'SS2020'!$A:$W,2+W$2,0)-VLOOKUP($A132,'Country characteristics'!$A:$BL,40+W$2,0)*100,"")</f>
        <v/>
      </c>
    </row>
    <row r="133" spans="1:23" ht="12.75" customHeight="1">
      <c r="A133" s="37" t="s">
        <v>305</v>
      </c>
      <c r="B133" s="182" t="s">
        <v>306</v>
      </c>
      <c r="C133" s="182" t="s">
        <v>307</v>
      </c>
      <c r="D133" s="62" t="str">
        <f>IFERROR(VLOOKUP($A133,'SS2020'!$A:$W,2+D$2,0)-VLOOKUP($A133,'Country characteristics'!$A:$BL,40+D$2,0)*100,"")</f>
        <v/>
      </c>
      <c r="E133" s="62" t="str">
        <f>IFERROR(VLOOKUP($A133,'SS2020'!$A:$W,2+E$2,0)-VLOOKUP($A133,'Country characteristics'!$A:$BL,40+E$2,0)*100,"")</f>
        <v/>
      </c>
      <c r="F133" s="62" t="str">
        <f>IFERROR(VLOOKUP($A133,'SS2020'!$A:$W,2+F$2,0)-VLOOKUP($A133,'Country characteristics'!$A:$BL,40+F$2,0)*100,"")</f>
        <v/>
      </c>
      <c r="G133" s="62" t="str">
        <f>IFERROR(VLOOKUP($A133,'SS2020'!$A:$W,2+G$2,0)-VLOOKUP($A133,'Country characteristics'!$A:$BL,40+G$2,0)*100,"")</f>
        <v/>
      </c>
      <c r="H133" s="62" t="str">
        <f>IFERROR(VLOOKUP($A133,'SS2020'!$A:$W,2+H$2,0)-VLOOKUP($A133,'Country characteristics'!$A:$BL,40+H$2,0)*100,"")</f>
        <v/>
      </c>
      <c r="I133" s="62" t="str">
        <f>IFERROR(VLOOKUP($A133,'SS2020'!$A:$W,2+I$2,0)-VLOOKUP($A133,'Country characteristics'!$A:$BL,40+I$2,0)*100,"")</f>
        <v/>
      </c>
      <c r="J133" s="62" t="str">
        <f>IFERROR(VLOOKUP($A133,'SS2020'!$A:$W,2+J$2,0)-VLOOKUP($A133,'Country characteristics'!$A:$BL,40+J$2,0)*100,"")</f>
        <v/>
      </c>
      <c r="K133" s="62" t="str">
        <f>IFERROR(VLOOKUP($A133,'SS2020'!$A:$W,2+K$2,0)-VLOOKUP($A133,'Country characteristics'!$A:$BL,40+K$2,0)*100,"")</f>
        <v/>
      </c>
      <c r="L133" s="62" t="str">
        <f>IFERROR(VLOOKUP($A133,'SS2020'!$A:$W,2+L$2,0)-VLOOKUP($A133,'Country characteristics'!$A:$BL,40+L$2,0)*100,"")</f>
        <v/>
      </c>
      <c r="M133" s="62" t="str">
        <f>IFERROR(VLOOKUP($A133,'SS2020'!$A:$W,2+M$2,0)-VLOOKUP($A133,'Country characteristics'!$A:$BL,40+M$2,0)*100,"")</f>
        <v/>
      </c>
      <c r="N133" s="62" t="str">
        <f>IFERROR(VLOOKUP($A133,'SS2020'!$A:$W,2+N$2,0)-VLOOKUP($A133,'Country characteristics'!$A:$BL,40+N$2,0)*100,"")</f>
        <v/>
      </c>
      <c r="O133" s="62" t="str">
        <f>IFERROR(VLOOKUP($A133,'SS2020'!$A:$W,2+O$2,0)-VLOOKUP($A133,'Country characteristics'!$A:$BL,40+O$2,0)*100,"")</f>
        <v/>
      </c>
      <c r="P133" s="62" t="str">
        <f>IFERROR(VLOOKUP($A133,'SS2020'!$A:$W,2+P$2,0)-VLOOKUP($A133,'Country characteristics'!$A:$BL,40+P$2,0)*100,"")</f>
        <v/>
      </c>
      <c r="Q133" s="62" t="str">
        <f>IFERROR(VLOOKUP($A133,'SS2020'!$A:$W,2+Q$2,0)-VLOOKUP($A133,'Country characteristics'!$A:$BL,40+Q$2,0)*100,"")</f>
        <v/>
      </c>
      <c r="R133" s="62" t="str">
        <f>IFERROR(VLOOKUP($A133,'SS2020'!$A:$W,2+R$2,0)-VLOOKUP($A133,'Country characteristics'!$A:$BL,40+R$2,0)*100,"")</f>
        <v/>
      </c>
      <c r="S133" s="62" t="str">
        <f>IFERROR(VLOOKUP($A133,'SS2020'!$A:$W,2+S$2,0)-VLOOKUP($A133,'Country characteristics'!$A:$BL,40+S$2,0)*100,"")</f>
        <v/>
      </c>
      <c r="T133" s="62" t="str">
        <f>IFERROR(VLOOKUP($A133,'SS2020'!$A:$W,2+T$2,0)-VLOOKUP($A133,'Country characteristics'!$A:$BL,40+T$2,0)*100,"")</f>
        <v/>
      </c>
      <c r="U133" s="62" t="str">
        <f>IFERROR(VLOOKUP($A133,'SS2020'!$A:$W,2+U$2,0)-VLOOKUP($A133,'Country characteristics'!$A:$BL,40+U$2,0)*100,"")</f>
        <v/>
      </c>
      <c r="V133" s="62" t="str">
        <f>IFERROR(VLOOKUP($A133,'SS2020'!$A:$W,2+V$2,0)-VLOOKUP($A133,'Country characteristics'!$A:$BL,40+V$2,0)*100,"")</f>
        <v/>
      </c>
      <c r="W133" s="62" t="str">
        <f>IFERROR(VLOOKUP($A133,'SS2020'!$A:$W,2+W$2,0)-VLOOKUP($A133,'Country characteristics'!$A:$BL,40+W$2,0)*100,"")</f>
        <v/>
      </c>
    </row>
    <row r="134" spans="1:23" ht="12.75" customHeight="1">
      <c r="A134" s="37" t="s">
        <v>125</v>
      </c>
      <c r="B134" s="182" t="s">
        <v>126</v>
      </c>
      <c r="C134" s="182" t="s">
        <v>127</v>
      </c>
      <c r="D134" s="62" t="str">
        <f>IFERROR(VLOOKUP($A134,'SS2020'!$A:$W,2+D$2,0)-VLOOKUP($A134,'Country characteristics'!$A:$BL,40+D$2,0)*100,"")</f>
        <v/>
      </c>
      <c r="E134" s="62" t="str">
        <f>IFERROR(VLOOKUP($A134,'SS2020'!$A:$W,2+E$2,0)-VLOOKUP($A134,'Country characteristics'!$A:$BL,40+E$2,0)*100,"")</f>
        <v/>
      </c>
      <c r="F134" s="62" t="str">
        <f>IFERROR(VLOOKUP($A134,'SS2020'!$A:$W,2+F$2,0)-VLOOKUP($A134,'Country characteristics'!$A:$BL,40+F$2,0)*100,"")</f>
        <v/>
      </c>
      <c r="G134" s="62" t="str">
        <f>IFERROR(VLOOKUP($A134,'SS2020'!$A:$W,2+G$2,0)-VLOOKUP($A134,'Country characteristics'!$A:$BL,40+G$2,0)*100,"")</f>
        <v/>
      </c>
      <c r="H134" s="62" t="str">
        <f>IFERROR(VLOOKUP($A134,'SS2020'!$A:$W,2+H$2,0)-VLOOKUP($A134,'Country characteristics'!$A:$BL,40+H$2,0)*100,"")</f>
        <v/>
      </c>
      <c r="I134" s="62" t="str">
        <f>IFERROR(VLOOKUP($A134,'SS2020'!$A:$W,2+I$2,0)-VLOOKUP($A134,'Country characteristics'!$A:$BL,40+I$2,0)*100,"")</f>
        <v/>
      </c>
      <c r="J134" s="62" t="str">
        <f>IFERROR(VLOOKUP($A134,'SS2020'!$A:$W,2+J$2,0)-VLOOKUP($A134,'Country characteristics'!$A:$BL,40+J$2,0)*100,"")</f>
        <v/>
      </c>
      <c r="K134" s="62" t="str">
        <f>IFERROR(VLOOKUP($A134,'SS2020'!$A:$W,2+K$2,0)-VLOOKUP($A134,'Country characteristics'!$A:$BL,40+K$2,0)*100,"")</f>
        <v/>
      </c>
      <c r="L134" s="62" t="str">
        <f>IFERROR(VLOOKUP($A134,'SS2020'!$A:$W,2+L$2,0)-VLOOKUP($A134,'Country characteristics'!$A:$BL,40+L$2,0)*100,"")</f>
        <v/>
      </c>
      <c r="M134" s="62" t="str">
        <f>IFERROR(VLOOKUP($A134,'SS2020'!$A:$W,2+M$2,0)-VLOOKUP($A134,'Country characteristics'!$A:$BL,40+M$2,0)*100,"")</f>
        <v/>
      </c>
      <c r="N134" s="62" t="str">
        <f>IFERROR(VLOOKUP($A134,'SS2020'!$A:$W,2+N$2,0)-VLOOKUP($A134,'Country characteristics'!$A:$BL,40+N$2,0)*100,"")</f>
        <v/>
      </c>
      <c r="O134" s="62" t="str">
        <f>IFERROR(VLOOKUP($A134,'SS2020'!$A:$W,2+O$2,0)-VLOOKUP($A134,'Country characteristics'!$A:$BL,40+O$2,0)*100,"")</f>
        <v/>
      </c>
      <c r="P134" s="62" t="str">
        <f>IFERROR(VLOOKUP($A134,'SS2020'!$A:$W,2+P$2,0)-VLOOKUP($A134,'Country characteristics'!$A:$BL,40+P$2,0)*100,"")</f>
        <v/>
      </c>
      <c r="Q134" s="62" t="str">
        <f>IFERROR(VLOOKUP($A134,'SS2020'!$A:$W,2+Q$2,0)-VLOOKUP($A134,'Country characteristics'!$A:$BL,40+Q$2,0)*100,"")</f>
        <v/>
      </c>
      <c r="R134" s="62" t="str">
        <f>IFERROR(VLOOKUP($A134,'SS2020'!$A:$W,2+R$2,0)-VLOOKUP($A134,'Country characteristics'!$A:$BL,40+R$2,0)*100,"")</f>
        <v/>
      </c>
      <c r="S134" s="62" t="str">
        <f>IFERROR(VLOOKUP($A134,'SS2020'!$A:$W,2+S$2,0)-VLOOKUP($A134,'Country characteristics'!$A:$BL,40+S$2,0)*100,"")</f>
        <v/>
      </c>
      <c r="T134" s="62" t="str">
        <f>IFERROR(VLOOKUP($A134,'SS2020'!$A:$W,2+T$2,0)-VLOOKUP($A134,'Country characteristics'!$A:$BL,40+T$2,0)*100,"")</f>
        <v/>
      </c>
      <c r="U134" s="62" t="str">
        <f>IFERROR(VLOOKUP($A134,'SS2020'!$A:$W,2+U$2,0)-VLOOKUP($A134,'Country characteristics'!$A:$BL,40+U$2,0)*100,"")</f>
        <v/>
      </c>
      <c r="V134" s="62" t="str">
        <f>IFERROR(VLOOKUP($A134,'SS2020'!$A:$W,2+V$2,0)-VLOOKUP($A134,'Country characteristics'!$A:$BL,40+V$2,0)*100,"")</f>
        <v/>
      </c>
      <c r="W134" s="62" t="str">
        <f>IFERROR(VLOOKUP($A134,'SS2020'!$A:$W,2+W$2,0)-VLOOKUP($A134,'Country characteristics'!$A:$BL,40+W$2,0)*100,"")</f>
        <v/>
      </c>
    </row>
    <row r="135" spans="1:23" ht="12.75" customHeight="1">
      <c r="A135" s="37" t="s">
        <v>242</v>
      </c>
      <c r="B135" s="182" t="s">
        <v>243</v>
      </c>
      <c r="C135" s="182" t="s">
        <v>244</v>
      </c>
      <c r="D135" s="62" t="str">
        <f>IFERROR(VLOOKUP($A135,'SS2020'!$A:$W,2+D$2,0)-VLOOKUP($A135,'Country characteristics'!$A:$BL,40+D$2,0)*100,"")</f>
        <v/>
      </c>
      <c r="E135" s="62" t="str">
        <f>IFERROR(VLOOKUP($A135,'SS2020'!$A:$W,2+E$2,0)-VLOOKUP($A135,'Country characteristics'!$A:$BL,40+E$2,0)*100,"")</f>
        <v/>
      </c>
      <c r="F135" s="62" t="str">
        <f>IFERROR(VLOOKUP($A135,'SS2020'!$A:$W,2+F$2,0)-VLOOKUP($A135,'Country characteristics'!$A:$BL,40+F$2,0)*100,"")</f>
        <v/>
      </c>
      <c r="G135" s="62" t="str">
        <f>IFERROR(VLOOKUP($A135,'SS2020'!$A:$W,2+G$2,0)-VLOOKUP($A135,'Country characteristics'!$A:$BL,40+G$2,0)*100,"")</f>
        <v/>
      </c>
      <c r="H135" s="62" t="str">
        <f>IFERROR(VLOOKUP($A135,'SS2020'!$A:$W,2+H$2,0)-VLOOKUP($A135,'Country characteristics'!$A:$BL,40+H$2,0)*100,"")</f>
        <v/>
      </c>
      <c r="I135" s="62" t="str">
        <f>IFERROR(VLOOKUP($A135,'SS2020'!$A:$W,2+I$2,0)-VLOOKUP($A135,'Country characteristics'!$A:$BL,40+I$2,0)*100,"")</f>
        <v/>
      </c>
      <c r="J135" s="62" t="str">
        <f>IFERROR(VLOOKUP($A135,'SS2020'!$A:$W,2+J$2,0)-VLOOKUP($A135,'Country characteristics'!$A:$BL,40+J$2,0)*100,"")</f>
        <v/>
      </c>
      <c r="K135" s="62" t="str">
        <f>IFERROR(VLOOKUP($A135,'SS2020'!$A:$W,2+K$2,0)-VLOOKUP($A135,'Country characteristics'!$A:$BL,40+K$2,0)*100,"")</f>
        <v/>
      </c>
      <c r="L135" s="62" t="str">
        <f>IFERROR(VLOOKUP($A135,'SS2020'!$A:$W,2+L$2,0)-VLOOKUP($A135,'Country characteristics'!$A:$BL,40+L$2,0)*100,"")</f>
        <v/>
      </c>
      <c r="M135" s="62" t="str">
        <f>IFERROR(VLOOKUP($A135,'SS2020'!$A:$W,2+M$2,0)-VLOOKUP($A135,'Country characteristics'!$A:$BL,40+M$2,0)*100,"")</f>
        <v/>
      </c>
      <c r="N135" s="62" t="str">
        <f>IFERROR(VLOOKUP($A135,'SS2020'!$A:$W,2+N$2,0)-VLOOKUP($A135,'Country characteristics'!$A:$BL,40+N$2,0)*100,"")</f>
        <v/>
      </c>
      <c r="O135" s="62" t="str">
        <f>IFERROR(VLOOKUP($A135,'SS2020'!$A:$W,2+O$2,0)-VLOOKUP($A135,'Country characteristics'!$A:$BL,40+O$2,0)*100,"")</f>
        <v/>
      </c>
      <c r="P135" s="62" t="str">
        <f>IFERROR(VLOOKUP($A135,'SS2020'!$A:$W,2+P$2,0)-VLOOKUP($A135,'Country characteristics'!$A:$BL,40+P$2,0)*100,"")</f>
        <v/>
      </c>
      <c r="Q135" s="62" t="str">
        <f>IFERROR(VLOOKUP($A135,'SS2020'!$A:$W,2+Q$2,0)-VLOOKUP($A135,'Country characteristics'!$A:$BL,40+Q$2,0)*100,"")</f>
        <v/>
      </c>
      <c r="R135" s="62" t="str">
        <f>IFERROR(VLOOKUP($A135,'SS2020'!$A:$W,2+R$2,0)-VLOOKUP($A135,'Country characteristics'!$A:$BL,40+R$2,0)*100,"")</f>
        <v/>
      </c>
      <c r="S135" s="62" t="str">
        <f>IFERROR(VLOOKUP($A135,'SS2020'!$A:$W,2+S$2,0)-VLOOKUP($A135,'Country characteristics'!$A:$BL,40+S$2,0)*100,"")</f>
        <v/>
      </c>
      <c r="T135" s="62" t="str">
        <f>IFERROR(VLOOKUP($A135,'SS2020'!$A:$W,2+T$2,0)-VLOOKUP($A135,'Country characteristics'!$A:$BL,40+T$2,0)*100,"")</f>
        <v/>
      </c>
      <c r="U135" s="62" t="str">
        <f>IFERROR(VLOOKUP($A135,'SS2020'!$A:$W,2+U$2,0)-VLOOKUP($A135,'Country characteristics'!$A:$BL,40+U$2,0)*100,"")</f>
        <v/>
      </c>
      <c r="V135" s="62" t="str">
        <f>IFERROR(VLOOKUP($A135,'SS2020'!$A:$W,2+V$2,0)-VLOOKUP($A135,'Country characteristics'!$A:$BL,40+V$2,0)*100,"")</f>
        <v/>
      </c>
      <c r="W135" s="62" t="str">
        <f>IFERROR(VLOOKUP($A135,'SS2020'!$A:$W,2+W$2,0)-VLOOKUP($A135,'Country characteristics'!$A:$BL,40+W$2,0)*100,"")</f>
        <v/>
      </c>
    </row>
    <row r="136" spans="1:23" ht="12.75" customHeight="1">
      <c r="A136" s="37" t="s">
        <v>119</v>
      </c>
      <c r="B136" s="182" t="s">
        <v>120</v>
      </c>
      <c r="C136" s="182" t="s">
        <v>121</v>
      </c>
      <c r="D136" s="62" t="str">
        <f>IFERROR(VLOOKUP($A136,'SS2020'!$A:$W,2+D$2,0)-VLOOKUP($A136,'Country characteristics'!$A:$BL,40+D$2,0)*100,"")</f>
        <v/>
      </c>
      <c r="E136" s="62" t="str">
        <f>IFERROR(VLOOKUP($A136,'SS2020'!$A:$W,2+E$2,0)-VLOOKUP($A136,'Country characteristics'!$A:$BL,40+E$2,0)*100,"")</f>
        <v/>
      </c>
      <c r="F136" s="62" t="str">
        <f>IFERROR(VLOOKUP($A136,'SS2020'!$A:$W,2+F$2,0)-VLOOKUP($A136,'Country characteristics'!$A:$BL,40+F$2,0)*100,"")</f>
        <v/>
      </c>
      <c r="G136" s="62" t="str">
        <f>IFERROR(VLOOKUP($A136,'SS2020'!$A:$W,2+G$2,0)-VLOOKUP($A136,'Country characteristics'!$A:$BL,40+G$2,0)*100,"")</f>
        <v/>
      </c>
      <c r="H136" s="62" t="str">
        <f>IFERROR(VLOOKUP($A136,'SS2020'!$A:$W,2+H$2,0)-VLOOKUP($A136,'Country characteristics'!$A:$BL,40+H$2,0)*100,"")</f>
        <v/>
      </c>
      <c r="I136" s="62" t="str">
        <f>IFERROR(VLOOKUP($A136,'SS2020'!$A:$W,2+I$2,0)-VLOOKUP($A136,'Country characteristics'!$A:$BL,40+I$2,0)*100,"")</f>
        <v/>
      </c>
      <c r="J136" s="62" t="str">
        <f>IFERROR(VLOOKUP($A136,'SS2020'!$A:$W,2+J$2,0)-VLOOKUP($A136,'Country characteristics'!$A:$BL,40+J$2,0)*100,"")</f>
        <v/>
      </c>
      <c r="K136" s="62" t="str">
        <f>IFERROR(VLOOKUP($A136,'SS2020'!$A:$W,2+K$2,0)-VLOOKUP($A136,'Country characteristics'!$A:$BL,40+K$2,0)*100,"")</f>
        <v/>
      </c>
      <c r="L136" s="62" t="str">
        <f>IFERROR(VLOOKUP($A136,'SS2020'!$A:$W,2+L$2,0)-VLOOKUP($A136,'Country characteristics'!$A:$BL,40+L$2,0)*100,"")</f>
        <v/>
      </c>
      <c r="M136" s="62" t="str">
        <f>IFERROR(VLOOKUP($A136,'SS2020'!$A:$W,2+M$2,0)-VLOOKUP($A136,'Country characteristics'!$A:$BL,40+M$2,0)*100,"")</f>
        <v/>
      </c>
      <c r="N136" s="62" t="str">
        <f>IFERROR(VLOOKUP($A136,'SS2020'!$A:$W,2+N$2,0)-VLOOKUP($A136,'Country characteristics'!$A:$BL,40+N$2,0)*100,"")</f>
        <v/>
      </c>
      <c r="O136" s="62" t="str">
        <f>IFERROR(VLOOKUP($A136,'SS2020'!$A:$W,2+O$2,0)-VLOOKUP($A136,'Country characteristics'!$A:$BL,40+O$2,0)*100,"")</f>
        <v/>
      </c>
      <c r="P136" s="62" t="str">
        <f>IFERROR(VLOOKUP($A136,'SS2020'!$A:$W,2+P$2,0)-VLOOKUP($A136,'Country characteristics'!$A:$BL,40+P$2,0)*100,"")</f>
        <v/>
      </c>
      <c r="Q136" s="62" t="str">
        <f>IFERROR(VLOOKUP($A136,'SS2020'!$A:$W,2+Q$2,0)-VLOOKUP($A136,'Country characteristics'!$A:$BL,40+Q$2,0)*100,"")</f>
        <v/>
      </c>
      <c r="R136" s="62" t="str">
        <f>IFERROR(VLOOKUP($A136,'SS2020'!$A:$W,2+R$2,0)-VLOOKUP($A136,'Country characteristics'!$A:$BL,40+R$2,0)*100,"")</f>
        <v/>
      </c>
      <c r="S136" s="62" t="str">
        <f>IFERROR(VLOOKUP($A136,'SS2020'!$A:$W,2+S$2,0)-VLOOKUP($A136,'Country characteristics'!$A:$BL,40+S$2,0)*100,"")</f>
        <v/>
      </c>
      <c r="T136" s="62" t="str">
        <f>IFERROR(VLOOKUP($A136,'SS2020'!$A:$W,2+T$2,0)-VLOOKUP($A136,'Country characteristics'!$A:$BL,40+T$2,0)*100,"")</f>
        <v/>
      </c>
      <c r="U136" s="62" t="str">
        <f>IFERROR(VLOOKUP($A136,'SS2020'!$A:$W,2+U$2,0)-VLOOKUP($A136,'Country characteristics'!$A:$BL,40+U$2,0)*100,"")</f>
        <v/>
      </c>
      <c r="V136" s="62" t="str">
        <f>IFERROR(VLOOKUP($A136,'SS2020'!$A:$W,2+V$2,0)-VLOOKUP($A136,'Country characteristics'!$A:$BL,40+V$2,0)*100,"")</f>
        <v/>
      </c>
      <c r="W136" s="62" t="str">
        <f>IFERROR(VLOOKUP($A136,'SS2020'!$A:$W,2+W$2,0)-VLOOKUP($A136,'Country characteristics'!$A:$BL,40+W$2,0)*100,"")</f>
        <v/>
      </c>
    </row>
    <row r="137" spans="1:23">
      <c r="B137" s="182"/>
      <c r="C137" s="182"/>
    </row>
  </sheetData>
  <autoFilter ref="A2:AI114" xr:uid="{3B19ADF1-17E9-4DB9-821D-7F854FC80419}"/>
  <mergeCells count="2">
    <mergeCell ref="D1:W1"/>
    <mergeCell ref="Y1:AI1"/>
  </mergeCells>
  <conditionalFormatting sqref="A3:C137">
    <cfRule type="expression" dxfId="1" priority="1">
      <formula>$K3=1</formula>
    </cfRule>
    <cfRule type="expression" dxfId="0" priority="2">
      <formula>$J3=1</formula>
    </cfRule>
  </conditionalFormatting>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7B6A3-B406-4A69-9394-4B14431AB6B3}">
  <sheetPr>
    <tabColor theme="5" tint="0.59999389629810485"/>
  </sheetPr>
  <dimension ref="A1:AX275"/>
  <sheetViews>
    <sheetView workbookViewId="0">
      <pane xSplit="3" ySplit="2" topLeftCell="D3" activePane="bottomRight" state="frozen"/>
      <selection pane="bottomRight" activeCell="Z17" sqref="Z17"/>
      <selection pane="bottomLeft" activeCell="A3" sqref="A3"/>
      <selection pane="topRight" activeCell="D1" sqref="D1"/>
    </sheetView>
  </sheetViews>
  <sheetFormatPr defaultColWidth="9.140625" defaultRowHeight="15"/>
  <cols>
    <col min="1" max="1" width="29.7109375" customWidth="1"/>
    <col min="2" max="3" width="9.7109375" style="59" bestFit="1" customWidth="1"/>
    <col min="4" max="13" width="3.5703125" style="54" customWidth="1"/>
    <col min="14" max="15" width="3.5703125" style="53" customWidth="1"/>
    <col min="16" max="23" width="3.5703125" style="54" customWidth="1"/>
    <col min="24" max="25" width="11.42578125" hidden="1" customWidth="1"/>
    <col min="26" max="26" width="22.140625" style="16" bestFit="1" customWidth="1"/>
    <col min="27" max="27" width="27" style="43" bestFit="1" customWidth="1"/>
    <col min="28" max="28" width="26.28515625" style="12" bestFit="1" customWidth="1"/>
    <col min="29" max="29" width="31.140625" style="12" bestFit="1" customWidth="1"/>
    <col min="30" max="40" width="8.5703125" customWidth="1"/>
    <col min="42" max="42" width="15.42578125" customWidth="1"/>
    <col min="43" max="43" width="13.5703125" customWidth="1"/>
    <col min="45" max="47" width="16.42578125" customWidth="1"/>
  </cols>
  <sheetData>
    <row r="1" spans="1:50" ht="12.75" customHeight="1">
      <c r="A1" s="37"/>
      <c r="B1" s="163"/>
      <c r="C1" s="163"/>
      <c r="D1" s="285" t="s">
        <v>858</v>
      </c>
      <c r="E1" s="285"/>
      <c r="F1" s="285"/>
      <c r="G1" s="285"/>
      <c r="H1" s="285"/>
      <c r="I1" s="285"/>
      <c r="J1" s="285"/>
      <c r="K1" s="285"/>
      <c r="L1" s="285"/>
      <c r="M1" s="285"/>
      <c r="N1" s="285"/>
      <c r="O1" s="285"/>
      <c r="P1" s="285"/>
      <c r="Q1" s="285"/>
      <c r="R1" s="285"/>
      <c r="S1" s="285"/>
      <c r="T1" s="285"/>
      <c r="U1" s="285"/>
      <c r="V1" s="285"/>
      <c r="W1" s="285"/>
      <c r="X1" s="37"/>
      <c r="Y1" s="37"/>
      <c r="Z1" s="186"/>
      <c r="AA1" s="187"/>
      <c r="AB1" s="179"/>
      <c r="AC1" s="179"/>
      <c r="AD1" s="283" t="s">
        <v>441</v>
      </c>
      <c r="AE1" s="283"/>
      <c r="AF1" s="283"/>
      <c r="AG1" s="283"/>
      <c r="AH1" s="283"/>
      <c r="AI1" s="283"/>
      <c r="AJ1" s="283"/>
      <c r="AK1" s="283"/>
      <c r="AL1" s="283"/>
      <c r="AM1" s="283"/>
      <c r="AN1" s="283"/>
    </row>
    <row r="2" spans="1:50" s="2" customFormat="1" ht="12.75" customHeight="1">
      <c r="A2" s="64" t="s">
        <v>442</v>
      </c>
      <c r="B2" s="188" t="s">
        <v>2</v>
      </c>
      <c r="C2" s="188" t="s">
        <v>3</v>
      </c>
      <c r="D2" s="189" t="s">
        <v>859</v>
      </c>
      <c r="E2" s="189" t="s">
        <v>860</v>
      </c>
      <c r="F2" s="189" t="s">
        <v>861</v>
      </c>
      <c r="G2" s="189" t="s">
        <v>862</v>
      </c>
      <c r="H2" s="189" t="s">
        <v>863</v>
      </c>
      <c r="I2" s="189" t="s">
        <v>864</v>
      </c>
      <c r="J2" s="189" t="s">
        <v>865</v>
      </c>
      <c r="K2" s="189" t="s">
        <v>866</v>
      </c>
      <c r="L2" s="189" t="s">
        <v>867</v>
      </c>
      <c r="M2" s="189" t="s">
        <v>868</v>
      </c>
      <c r="N2" s="189" t="s">
        <v>869</v>
      </c>
      <c r="O2" s="189" t="s">
        <v>870</v>
      </c>
      <c r="P2" s="189" t="s">
        <v>871</v>
      </c>
      <c r="Q2" s="189" t="s">
        <v>872</v>
      </c>
      <c r="R2" s="189" t="s">
        <v>873</v>
      </c>
      <c r="S2" s="189" t="s">
        <v>874</v>
      </c>
      <c r="T2" s="189" t="s">
        <v>875</v>
      </c>
      <c r="U2" s="189" t="s">
        <v>876</v>
      </c>
      <c r="V2" s="190" t="s">
        <v>877</v>
      </c>
      <c r="W2" s="189" t="s">
        <v>878</v>
      </c>
      <c r="X2" s="64" t="s">
        <v>879</v>
      </c>
      <c r="Y2" s="64" t="s">
        <v>880</v>
      </c>
      <c r="Z2" s="191" t="s">
        <v>881</v>
      </c>
      <c r="AA2" s="192" t="s">
        <v>882</v>
      </c>
      <c r="AB2" s="191" t="s">
        <v>883</v>
      </c>
      <c r="AC2" s="192" t="s">
        <v>884</v>
      </c>
      <c r="AD2" s="244" t="s">
        <v>468</v>
      </c>
      <c r="AE2" s="244" t="s">
        <v>469</v>
      </c>
      <c r="AF2" s="244" t="s">
        <v>470</v>
      </c>
      <c r="AG2" s="244" t="s">
        <v>471</v>
      </c>
      <c r="AH2" s="244" t="s">
        <v>472</v>
      </c>
      <c r="AI2" s="244" t="s">
        <v>473</v>
      </c>
      <c r="AJ2" s="244" t="s">
        <v>474</v>
      </c>
      <c r="AK2" s="244" t="s">
        <v>475</v>
      </c>
      <c r="AL2" s="244" t="s">
        <v>476</v>
      </c>
      <c r="AM2" s="244" t="s">
        <v>477</v>
      </c>
      <c r="AN2" s="244" t="s">
        <v>478</v>
      </c>
    </row>
    <row r="3" spans="1:50" ht="12.75" customHeight="1">
      <c r="A3" s="37" t="s">
        <v>14</v>
      </c>
      <c r="B3" s="163" t="s">
        <v>15</v>
      </c>
      <c r="C3" s="163" t="s">
        <v>16</v>
      </c>
      <c r="D3" s="193">
        <v>0.19353808462619781</v>
      </c>
      <c r="E3" s="193">
        <v>64438001664</v>
      </c>
      <c r="F3" s="193">
        <v>0.20288281142711639</v>
      </c>
      <c r="G3" s="193">
        <v>72348999680</v>
      </c>
      <c r="H3" s="193">
        <v>0.19484497606754303</v>
      </c>
      <c r="I3" s="193">
        <v>78270996480</v>
      </c>
      <c r="J3" s="193">
        <v>0.19321635365486145</v>
      </c>
      <c r="K3" s="193">
        <v>76692996096</v>
      </c>
      <c r="L3" s="193">
        <v>0.21728233993053436</v>
      </c>
      <c r="M3" s="193">
        <v>95131000832</v>
      </c>
      <c r="N3" s="193">
        <v>0.23119111359119415</v>
      </c>
      <c r="O3" s="193">
        <v>106949001216</v>
      </c>
      <c r="P3" s="193">
        <v>0.22043779492378235</v>
      </c>
      <c r="Q3" s="193">
        <v>102434996224</v>
      </c>
      <c r="R3" s="193">
        <v>0.21632750332355499</v>
      </c>
      <c r="S3" s="193">
        <v>99073998848</v>
      </c>
      <c r="T3" s="193">
        <v>0.22295466065406799</v>
      </c>
      <c r="U3" s="193">
        <v>109202997248</v>
      </c>
      <c r="V3" s="194">
        <v>0.21369045972824097</v>
      </c>
      <c r="W3" s="193">
        <v>112014999552</v>
      </c>
      <c r="X3" s="106">
        <v>1</v>
      </c>
      <c r="Y3" s="106">
        <v>1</v>
      </c>
      <c r="Z3" s="186">
        <f t="shared" ref="Z3:Z66" si="0">V3-P3</f>
        <v>-6.7473351955413818E-3</v>
      </c>
      <c r="AA3" s="187">
        <f t="shared" ref="AA3:AA66" si="1">Z3/V3</f>
        <v>-3.1575275770955091E-2</v>
      </c>
      <c r="AB3" s="195">
        <f t="shared" ref="AB3:AB66" si="2">W3-Q3</f>
        <v>9580003328</v>
      </c>
      <c r="AC3" s="196">
        <f t="shared" ref="AC3:AC66" si="3">AB3/W3</f>
        <v>8.5524290196088759E-2</v>
      </c>
      <c r="AD3" s="245" t="str">
        <f>VLOOKUP($A3,'Country characteristics'!$A:$CQ,28,0)</f>
        <v>North America</v>
      </c>
      <c r="AE3" s="245" t="str">
        <f>VLOOKUP($A3,'Country characteristics'!$A:$CQ,87,0)</f>
        <v>North America</v>
      </c>
      <c r="AF3" s="245">
        <f>VLOOKUP($A3,'Country characteristics'!$A:$CQ,92,0)</f>
        <v>1</v>
      </c>
      <c r="AG3" s="245">
        <f>VLOOKUP($A3,'Country characteristics'!$A:$CQ,91,0)</f>
        <v>0</v>
      </c>
      <c r="AH3" s="245">
        <f>VLOOKUP($A3,'Country characteristics'!$A:$CQ,88,0)</f>
        <v>1</v>
      </c>
      <c r="AI3" s="245">
        <f>VLOOKUP($A3,'Country characteristics'!$A:$CQ,93,0)</f>
        <v>1</v>
      </c>
      <c r="AJ3" s="245">
        <f>VLOOKUP($A3,'Country characteristics'!$A:$CQ,89,0)</f>
        <v>0</v>
      </c>
      <c r="AK3" s="245">
        <f>VLOOKUP($A3,'Country characteristics'!$A:$CQ,90,0)</f>
        <v>0</v>
      </c>
      <c r="AL3" s="245">
        <f>VLOOKUP($A3,'Country characteristics'!$A:$CQ,94,0)</f>
        <v>0</v>
      </c>
      <c r="AM3" s="245">
        <f>VLOOKUP($A3,'Country characteristics'!$A:$CQ,95,0)</f>
        <v>0</v>
      </c>
      <c r="AN3" s="245">
        <f>VLOOKUP($A3,'Country characteristics'!$A:$CR,96,0)</f>
        <v>0</v>
      </c>
      <c r="AP3" s="2" t="s">
        <v>885</v>
      </c>
      <c r="AQ3" s="2" t="s">
        <v>158</v>
      </c>
      <c r="AR3" s="2"/>
      <c r="AS3" s="2"/>
      <c r="AT3" s="2"/>
      <c r="AU3" s="2"/>
      <c r="AV3" s="2"/>
      <c r="AW3" s="2"/>
      <c r="AX3" s="2"/>
    </row>
    <row r="4" spans="1:50" ht="12.75" customHeight="1">
      <c r="A4" s="37" t="s">
        <v>44</v>
      </c>
      <c r="B4" s="163" t="s">
        <v>45</v>
      </c>
      <c r="C4" s="163" t="s">
        <v>46</v>
      </c>
      <c r="D4" s="193">
        <v>0.22213628888130188</v>
      </c>
      <c r="E4" s="193">
        <v>73959694336</v>
      </c>
      <c r="F4" s="193">
        <v>0.21085083484649658</v>
      </c>
      <c r="G4" s="193">
        <v>75190435840</v>
      </c>
      <c r="H4" s="193">
        <v>0.22213949263095856</v>
      </c>
      <c r="I4" s="193">
        <v>89235456000</v>
      </c>
      <c r="J4" s="193">
        <v>0.21249452233314514</v>
      </c>
      <c r="K4" s="193">
        <v>84345044992</v>
      </c>
      <c r="L4" s="193">
        <v>0.19629180431365967</v>
      </c>
      <c r="M4" s="193">
        <v>85940879360</v>
      </c>
      <c r="N4" s="193">
        <v>0.17814333736896515</v>
      </c>
      <c r="O4" s="193">
        <v>82409103360</v>
      </c>
      <c r="P4" s="193">
        <v>0.17142659425735474</v>
      </c>
      <c r="Q4" s="193">
        <v>79660032000</v>
      </c>
      <c r="R4" s="193">
        <v>0.16697859764099121</v>
      </c>
      <c r="S4" s="193">
        <v>76473114624</v>
      </c>
      <c r="T4" s="193">
        <v>0.15635980665683746</v>
      </c>
      <c r="U4" s="193">
        <v>76584894464</v>
      </c>
      <c r="V4" s="194">
        <v>0.15937797725200653</v>
      </c>
      <c r="W4" s="193">
        <v>83544793088</v>
      </c>
      <c r="X4" s="106">
        <v>1</v>
      </c>
      <c r="Y4" s="106">
        <v>1</v>
      </c>
      <c r="Z4" s="186">
        <f t="shared" si="0"/>
        <v>-1.2048617005348206E-2</v>
      </c>
      <c r="AA4" s="187">
        <f t="shared" si="1"/>
        <v>-7.5597753297477713E-2</v>
      </c>
      <c r="AB4" s="195">
        <f t="shared" si="2"/>
        <v>3884761088</v>
      </c>
      <c r="AC4" s="196">
        <f t="shared" si="3"/>
        <v>4.649914069340115E-2</v>
      </c>
      <c r="AD4" s="245" t="str">
        <f>VLOOKUP($A4,'Country characteristics'!$A:$CQ,28,0)</f>
        <v>Europe &amp; Central Asia</v>
      </c>
      <c r="AE4" s="245" t="str">
        <f>VLOOKUP($A4,'Country characteristics'!$A:$CQ,87,0)</f>
        <v>Europe</v>
      </c>
      <c r="AF4" s="245">
        <f>VLOOKUP($A4,'Country characteristics'!$A:$CQ,92,0)</f>
        <v>1</v>
      </c>
      <c r="AG4" s="245">
        <f>VLOOKUP($A4,'Country characteristics'!$A:$CQ,91,0)</f>
        <v>1</v>
      </c>
      <c r="AH4" s="245">
        <f>VLOOKUP($A4,'Country characteristics'!$A:$CQ,88,0)</f>
        <v>1</v>
      </c>
      <c r="AI4" s="245">
        <f>VLOOKUP($A4,'Country characteristics'!$A:$CQ,93,0)</f>
        <v>1</v>
      </c>
      <c r="AJ4" s="245">
        <f>VLOOKUP($A4,'Country characteristics'!$A:$CQ,89,0)</f>
        <v>0</v>
      </c>
      <c r="AK4" s="245">
        <f>VLOOKUP($A4,'Country characteristics'!$A:$CQ,90,0)</f>
        <v>0</v>
      </c>
      <c r="AL4" s="245">
        <f>VLOOKUP($A4,'Country characteristics'!$A:$CQ,94,0)</f>
        <v>0</v>
      </c>
      <c r="AM4" s="245">
        <f>VLOOKUP($A4,'Country characteristics'!$A:$CQ,95,0)</f>
        <v>0</v>
      </c>
      <c r="AN4" s="245">
        <f>VLOOKUP($A4,'Country characteristics'!$A:$CR,96,0)</f>
        <v>0</v>
      </c>
      <c r="AP4" s="2"/>
      <c r="AQ4" s="58" t="s">
        <v>886</v>
      </c>
      <c r="AR4" s="58" t="str">
        <f>"GSW over time, "&amp;AQ3</f>
        <v>GSW over time, Belgium</v>
      </c>
      <c r="AS4" s="2" t="str">
        <f>"Exports of financial services over time, "&amp;AQ3&amp;" (USD billion)"</f>
        <v>Exports of financial services over time, Belgium (USD billion)</v>
      </c>
      <c r="AT4" s="52" t="s">
        <v>887</v>
      </c>
      <c r="AU4" s="2" t="s">
        <v>888</v>
      </c>
      <c r="AV4" s="2"/>
      <c r="AW4" s="2"/>
      <c r="AX4" s="2"/>
    </row>
    <row r="5" spans="1:50" ht="12.75" customHeight="1">
      <c r="A5" s="37" t="s">
        <v>26</v>
      </c>
      <c r="B5" s="163" t="s">
        <v>27</v>
      </c>
      <c r="C5" s="163" t="s">
        <v>28</v>
      </c>
      <c r="D5" s="193">
        <v>0.1007765457034111</v>
      </c>
      <c r="E5" s="193">
        <v>33553287168</v>
      </c>
      <c r="F5" s="193">
        <v>0.10509497672319412</v>
      </c>
      <c r="G5" s="193">
        <v>37477380096</v>
      </c>
      <c r="H5" s="193">
        <v>0.10702606290578842</v>
      </c>
      <c r="I5" s="193">
        <v>42993344512</v>
      </c>
      <c r="J5" s="193">
        <v>0.11250957846641541</v>
      </c>
      <c r="K5" s="193">
        <v>44658212864</v>
      </c>
      <c r="L5" s="193">
        <v>0.11587910354137421</v>
      </c>
      <c r="M5" s="193">
        <v>50734428160</v>
      </c>
      <c r="N5" s="193">
        <v>0.12790602445602417</v>
      </c>
      <c r="O5" s="193">
        <v>59169320960</v>
      </c>
      <c r="P5" s="193">
        <v>0.12439585477113724</v>
      </c>
      <c r="Q5" s="193">
        <v>57805373440</v>
      </c>
      <c r="R5" s="193">
        <v>0.12381979078054428</v>
      </c>
      <c r="S5" s="193">
        <v>56707178496</v>
      </c>
      <c r="T5" s="193">
        <v>0.12276975810527802</v>
      </c>
      <c r="U5" s="193">
        <v>60132519936</v>
      </c>
      <c r="V5" s="194">
        <v>0.12364065647125244</v>
      </c>
      <c r="W5" s="193">
        <v>64811544576</v>
      </c>
      <c r="X5" s="106">
        <v>1</v>
      </c>
      <c r="Y5" s="106">
        <v>1</v>
      </c>
      <c r="Z5" s="186">
        <f t="shared" si="0"/>
        <v>-7.5519829988479614E-4</v>
      </c>
      <c r="AA5" s="187">
        <f t="shared" si="1"/>
        <v>-6.1080094641877492E-3</v>
      </c>
      <c r="AB5" s="195">
        <f t="shared" si="2"/>
        <v>7006171136</v>
      </c>
      <c r="AC5" s="196">
        <f t="shared" si="3"/>
        <v>0.10810066604390749</v>
      </c>
      <c r="AD5" s="245" t="str">
        <f>VLOOKUP($A5,'Country characteristics'!$A:$CQ,28,0)</f>
        <v>Europe &amp; Central Asia</v>
      </c>
      <c r="AE5" s="245" t="str">
        <f>VLOOKUP($A5,'Country characteristics'!$A:$CQ,87,0)</f>
        <v>Europe</v>
      </c>
      <c r="AF5" s="245">
        <f>VLOOKUP($A5,'Country characteristics'!$A:$CQ,92,0)</f>
        <v>1</v>
      </c>
      <c r="AG5" s="245">
        <f>VLOOKUP($A5,'Country characteristics'!$A:$CQ,91,0)</f>
        <v>1</v>
      </c>
      <c r="AH5" s="245">
        <f>VLOOKUP($A5,'Country characteristics'!$A:$CQ,88,0)</f>
        <v>0</v>
      </c>
      <c r="AI5" s="245">
        <f>VLOOKUP($A5,'Country characteristics'!$A:$CQ,93,0)</f>
        <v>0</v>
      </c>
      <c r="AJ5" s="245">
        <f>VLOOKUP($A5,'Country characteristics'!$A:$CQ,89,0)</f>
        <v>0</v>
      </c>
      <c r="AK5" s="245">
        <f>VLOOKUP($A5,'Country characteristics'!$A:$CQ,90,0)</f>
        <v>0</v>
      </c>
      <c r="AL5" s="245">
        <f>VLOOKUP($A5,'Country characteristics'!$A:$CQ,94,0)</f>
        <v>0</v>
      </c>
      <c r="AM5" s="245">
        <f>VLOOKUP($A5,'Country characteristics'!$A:$CQ,95,0)</f>
        <v>0</v>
      </c>
      <c r="AN5" s="245">
        <f>VLOOKUP($A5,'Country characteristics'!$A:$CR,96,0)</f>
        <v>0</v>
      </c>
      <c r="AP5" s="2" t="s">
        <v>889</v>
      </c>
      <c r="AQ5" s="58">
        <v>2009</v>
      </c>
      <c r="AR5" s="60">
        <f>VLOOKUP(AQ3,A:M,4,0)</f>
        <v>2.186296321451664E-2</v>
      </c>
      <c r="AS5" s="184">
        <f>VLOOKUP(AQ3,A:M,5,0)</f>
        <v>7279216640</v>
      </c>
      <c r="AT5" s="185">
        <f>SUM($E:$E)</f>
        <v>332947397160.47034</v>
      </c>
      <c r="AU5" s="185">
        <f>SUMIFS(E:E,Y:Y,1)</f>
        <v>332153584596.72729</v>
      </c>
      <c r="AV5" s="2"/>
      <c r="AW5" s="2"/>
      <c r="AX5" s="2"/>
    </row>
    <row r="6" spans="1:50" ht="12.75" customHeight="1">
      <c r="A6" s="37" t="s">
        <v>23</v>
      </c>
      <c r="B6" s="163" t="s">
        <v>24</v>
      </c>
      <c r="C6" s="163" t="s">
        <v>25</v>
      </c>
      <c r="D6" s="193">
        <v>3.2242298126220703E-2</v>
      </c>
      <c r="E6" s="193">
        <v>10734989312</v>
      </c>
      <c r="F6" s="193">
        <v>3.4249372780323029E-2</v>
      </c>
      <c r="G6" s="193">
        <v>12213493760</v>
      </c>
      <c r="H6" s="193">
        <v>3.7858922034502029E-2</v>
      </c>
      <c r="I6" s="193">
        <v>15208273920</v>
      </c>
      <c r="J6" s="193">
        <v>4.1720326989889145E-2</v>
      </c>
      <c r="K6" s="193">
        <v>16559969280</v>
      </c>
      <c r="L6" s="193">
        <v>4.3098002672195435E-2</v>
      </c>
      <c r="M6" s="193">
        <v>18869256192</v>
      </c>
      <c r="N6" s="193">
        <v>4.5491904020309448E-2</v>
      </c>
      <c r="O6" s="193">
        <v>21044551680</v>
      </c>
      <c r="P6" s="193">
        <v>4.5204631984233856E-2</v>
      </c>
      <c r="Q6" s="193">
        <v>21006092288</v>
      </c>
      <c r="R6" s="193">
        <v>4.7581031918525696E-2</v>
      </c>
      <c r="S6" s="193">
        <v>21791234048</v>
      </c>
      <c r="T6" s="193">
        <v>5.0853531807661057E-2</v>
      </c>
      <c r="U6" s="193">
        <v>24908013568</v>
      </c>
      <c r="V6" s="194">
        <v>5.1735434681177139E-2</v>
      </c>
      <c r="W6" s="193">
        <v>27119343616</v>
      </c>
      <c r="X6" s="106">
        <v>1</v>
      </c>
      <c r="Y6" s="106">
        <v>1</v>
      </c>
      <c r="Z6" s="186">
        <f t="shared" si="0"/>
        <v>6.5308026969432831E-3</v>
      </c>
      <c r="AA6" s="187">
        <f t="shared" si="1"/>
        <v>0.12623461534999686</v>
      </c>
      <c r="AB6" s="195">
        <f t="shared" si="2"/>
        <v>6113251328</v>
      </c>
      <c r="AC6" s="196">
        <f t="shared" si="3"/>
        <v>0.22542032781329099</v>
      </c>
      <c r="AD6" s="245" t="str">
        <f>VLOOKUP($A6,'Country characteristics'!$A:$CQ,28,0)</f>
        <v>East Asia &amp; Pacific</v>
      </c>
      <c r="AE6" s="245" t="str">
        <f>VLOOKUP($A6,'Country characteristics'!$A:$CQ,87,0)</f>
        <v>Asia</v>
      </c>
      <c r="AF6" s="245">
        <f>VLOOKUP($A6,'Country characteristics'!$A:$CQ,92,0)</f>
        <v>0</v>
      </c>
      <c r="AG6" s="245">
        <f>VLOOKUP($A6,'Country characteristics'!$A:$CQ,91,0)</f>
        <v>0</v>
      </c>
      <c r="AH6" s="245">
        <f>VLOOKUP($A6,'Country characteristics'!$A:$CQ,88,0)</f>
        <v>0</v>
      </c>
      <c r="AI6" s="245">
        <f>VLOOKUP($A6,'Country characteristics'!$A:$CQ,93,0)</f>
        <v>0</v>
      </c>
      <c r="AJ6" s="245">
        <f>VLOOKUP($A6,'Country characteristics'!$A:$CQ,89,0)</f>
        <v>0</v>
      </c>
      <c r="AK6" s="245">
        <f>VLOOKUP($A6,'Country characteristics'!$A:$CQ,90,0)</f>
        <v>0</v>
      </c>
      <c r="AL6" s="245">
        <f>VLOOKUP($A6,'Country characteristics'!$A:$CQ,94,0)</f>
        <v>0</v>
      </c>
      <c r="AM6" s="245">
        <f>VLOOKUP($A6,'Country characteristics'!$A:$CQ,95,0)</f>
        <v>0</v>
      </c>
      <c r="AN6" s="245">
        <f>VLOOKUP($A6,'Country characteristics'!$A:$CR,96,0)</f>
        <v>0</v>
      </c>
      <c r="AP6" s="2"/>
      <c r="AQ6" s="58">
        <v>2010</v>
      </c>
      <c r="AR6" s="60">
        <f>VLOOKUP(AQ3,A:M,6,0)</f>
        <v>1.8084779381752014E-2</v>
      </c>
      <c r="AS6" s="184">
        <f>VLOOKUP(AQ3,A:M,7,0)</f>
        <v>6449120256</v>
      </c>
      <c r="AT6" s="185">
        <f>SUM($G:$G)</f>
        <v>356604862188.65161</v>
      </c>
      <c r="AU6" s="185">
        <f>SUMIFS(G:G,Y:Y,1)</f>
        <v>355744272086.95605</v>
      </c>
      <c r="AV6" s="2"/>
      <c r="AW6" s="2"/>
      <c r="AX6" s="2"/>
    </row>
    <row r="7" spans="1:50" ht="12.75" customHeight="1">
      <c r="A7" s="37" t="s">
        <v>50</v>
      </c>
      <c r="B7" s="163" t="s">
        <v>51</v>
      </c>
      <c r="C7" s="163" t="s">
        <v>52</v>
      </c>
      <c r="D7" s="193">
        <v>7.9295746982097626E-2</v>
      </c>
      <c r="E7" s="193">
        <v>26401310720</v>
      </c>
      <c r="F7" s="193">
        <v>7.0749774575233459E-2</v>
      </c>
      <c r="G7" s="193">
        <v>25229715456</v>
      </c>
      <c r="H7" s="193">
        <v>6.8165816366672516E-2</v>
      </c>
      <c r="I7" s="193">
        <v>27382829056</v>
      </c>
      <c r="J7" s="193">
        <v>6.6053993999958038E-2</v>
      </c>
      <c r="K7" s="193">
        <v>26218686464</v>
      </c>
      <c r="L7" s="193">
        <v>6.2264397740364075E-2</v>
      </c>
      <c r="M7" s="193">
        <v>27260727296</v>
      </c>
      <c r="N7" s="193">
        <v>5.7321425527334213E-2</v>
      </c>
      <c r="O7" s="193">
        <v>26516889600</v>
      </c>
      <c r="P7" s="193">
        <v>5.0458945333957672E-2</v>
      </c>
      <c r="Q7" s="193">
        <v>23447711744</v>
      </c>
      <c r="R7" s="193">
        <v>4.9852866679430008E-2</v>
      </c>
      <c r="S7" s="193">
        <v>22831691776</v>
      </c>
      <c r="T7" s="193">
        <v>4.9175567924976349E-2</v>
      </c>
      <c r="U7" s="193">
        <v>24086151168</v>
      </c>
      <c r="V7" s="194">
        <v>4.7084059566259384E-2</v>
      </c>
      <c r="W7" s="193">
        <v>24681125888</v>
      </c>
      <c r="X7" s="106">
        <v>1</v>
      </c>
      <c r="Y7" s="106">
        <v>1</v>
      </c>
      <c r="Z7" s="186">
        <f t="shared" si="0"/>
        <v>-3.374885767698288E-3</v>
      </c>
      <c r="AA7" s="187">
        <f t="shared" si="1"/>
        <v>-7.1677884166911218E-2</v>
      </c>
      <c r="AB7" s="195">
        <f t="shared" si="2"/>
        <v>1233414144</v>
      </c>
      <c r="AC7" s="196">
        <f t="shared" si="3"/>
        <v>4.9973982126953448E-2</v>
      </c>
      <c r="AD7" s="245" t="str">
        <f>VLOOKUP($A7,'Country characteristics'!$A:$CQ,28,0)</f>
        <v>Europe &amp; Central Asia</v>
      </c>
      <c r="AE7" s="245" t="str">
        <f>VLOOKUP($A7,'Country characteristics'!$A:$CQ,87,0)</f>
        <v>Europe</v>
      </c>
      <c r="AF7" s="245">
        <f>VLOOKUP($A7,'Country characteristics'!$A:$CQ,92,0)</f>
        <v>1</v>
      </c>
      <c r="AG7" s="245">
        <f>VLOOKUP($A7,'Country characteristics'!$A:$CQ,91,0)</f>
        <v>1</v>
      </c>
      <c r="AH7" s="245">
        <f>VLOOKUP($A7,'Country characteristics'!$A:$CQ,88,0)</f>
        <v>1</v>
      </c>
      <c r="AI7" s="245">
        <f>VLOOKUP($A7,'Country characteristics'!$A:$CQ,93,0)</f>
        <v>1</v>
      </c>
      <c r="AJ7" s="245">
        <f>VLOOKUP($A7,'Country characteristics'!$A:$CQ,89,0)</f>
        <v>0</v>
      </c>
      <c r="AK7" s="245">
        <f>VLOOKUP($A7,'Country characteristics'!$A:$CQ,90,0)</f>
        <v>0</v>
      </c>
      <c r="AL7" s="245">
        <f>VLOOKUP($A7,'Country characteristics'!$A:$CQ,94,0)</f>
        <v>0</v>
      </c>
      <c r="AM7" s="245">
        <f>VLOOKUP($A7,'Country characteristics'!$A:$CQ,95,0)</f>
        <v>0</v>
      </c>
      <c r="AN7" s="245">
        <f>VLOOKUP($A7,'Country characteristics'!$A:$CR,96,0)</f>
        <v>0</v>
      </c>
      <c r="AP7" s="2"/>
      <c r="AQ7" s="58">
        <v>2011</v>
      </c>
      <c r="AR7" s="60">
        <f>VLOOKUP(AQ3,A:M,8,0)</f>
        <v>1.6552131623029709E-2</v>
      </c>
      <c r="AS7" s="184">
        <f>VLOOKUP(AQ3,A:M,9,0)</f>
        <v>6649142272</v>
      </c>
      <c r="AT7" s="185">
        <f>SUM($I:$I)</f>
        <v>401709114074.1814</v>
      </c>
      <c r="AU7" s="185">
        <f>SUMIFS(I:I,Y:Y,1)</f>
        <v>400662014323.85156</v>
      </c>
      <c r="AV7" s="2"/>
      <c r="AW7" s="2"/>
      <c r="AX7" s="2"/>
    </row>
    <row r="8" spans="1:50" ht="12.75" customHeight="1">
      <c r="A8" s="37" t="s">
        <v>11</v>
      </c>
      <c r="B8" s="163" t="s">
        <v>12</v>
      </c>
      <c r="C8" s="163" t="s">
        <v>13</v>
      </c>
      <c r="D8" s="193">
        <v>1.7351919086650014E-3</v>
      </c>
      <c r="E8" s="193">
        <v>577727616</v>
      </c>
      <c r="F8" s="193">
        <v>1.7054765485227108E-3</v>
      </c>
      <c r="G8" s="193">
        <v>608181248</v>
      </c>
      <c r="H8" s="193">
        <v>1.3028937391936779E-3</v>
      </c>
      <c r="I8" s="193">
        <v>523384256</v>
      </c>
      <c r="J8" s="193">
        <v>1.3485385570675135E-3</v>
      </c>
      <c r="K8" s="193">
        <v>535272832</v>
      </c>
      <c r="L8" s="193">
        <v>1.102013629861176E-3</v>
      </c>
      <c r="M8" s="193">
        <v>482485888</v>
      </c>
      <c r="N8" s="193">
        <v>9.2774914810433984E-4</v>
      </c>
      <c r="O8" s="193">
        <v>429176704</v>
      </c>
      <c r="P8" s="193">
        <v>3.7118352949619293E-2</v>
      </c>
      <c r="Q8" s="193">
        <v>17248487424</v>
      </c>
      <c r="R8" s="193">
        <v>4.0092155337333679E-2</v>
      </c>
      <c r="S8" s="193">
        <v>18361466880</v>
      </c>
      <c r="T8" s="193">
        <v>4.0703952312469482E-2</v>
      </c>
      <c r="U8" s="193">
        <v>19936759808</v>
      </c>
      <c r="V8" s="194">
        <v>4.5795310288667679E-2</v>
      </c>
      <c r="W8" s="193">
        <v>24005572608</v>
      </c>
      <c r="X8" s="106">
        <v>1</v>
      </c>
      <c r="Y8" s="106">
        <v>1</v>
      </c>
      <c r="Z8" s="186">
        <f t="shared" si="0"/>
        <v>8.6769573390483856E-3</v>
      </c>
      <c r="AA8" s="187">
        <f t="shared" si="1"/>
        <v>0.18947261814263872</v>
      </c>
      <c r="AB8" s="195">
        <f t="shared" si="2"/>
        <v>6757085184</v>
      </c>
      <c r="AC8" s="196">
        <f t="shared" si="3"/>
        <v>0.28147985862866531</v>
      </c>
      <c r="AD8" s="245" t="str">
        <f>VLOOKUP($A8,'Country characteristics'!$A:$CQ,28,0)</f>
        <v>Latin America &amp; Caribbean</v>
      </c>
      <c r="AE8" s="245" t="str">
        <f>VLOOKUP($A8,'Country characteristics'!$A:$CQ,87,0)</f>
        <v>Latin America and the Caribbean</v>
      </c>
      <c r="AF8" s="245">
        <f>VLOOKUP($A8,'Country characteristics'!$A:$CQ,92,0)</f>
        <v>0</v>
      </c>
      <c r="AG8" s="245">
        <f>VLOOKUP($A8,'Country characteristics'!$A:$CQ,91,0)</f>
        <v>0</v>
      </c>
      <c r="AH8" s="245">
        <f>VLOOKUP($A8,'Country characteristics'!$A:$CQ,88,0)</f>
        <v>0</v>
      </c>
      <c r="AI8" s="245">
        <f>VLOOKUP($A8,'Country characteristics'!$A:$CQ,93,0)</f>
        <v>0</v>
      </c>
      <c r="AJ8" s="245">
        <f>VLOOKUP($A8,'Country characteristics'!$A:$CQ,89,0)</f>
        <v>0</v>
      </c>
      <c r="AK8" s="245">
        <f>VLOOKUP($A8,'Country characteristics'!$A:$CQ,90,0)</f>
        <v>0</v>
      </c>
      <c r="AL8" s="245">
        <f>VLOOKUP($A8,'Country characteristics'!$A:$CQ,94,0)</f>
        <v>0</v>
      </c>
      <c r="AM8" s="245">
        <f>VLOOKUP($A8,'Country characteristics'!$A:$CQ,95,0)</f>
        <v>1</v>
      </c>
      <c r="AN8" s="245">
        <f>VLOOKUP($A8,'Country characteristics'!$A:$CR,96,0)</f>
        <v>0</v>
      </c>
      <c r="AP8" s="2"/>
      <c r="AQ8" s="58">
        <v>2012</v>
      </c>
      <c r="AR8" s="60">
        <f>VLOOKUP(AQ3,A:M,10,0)</f>
        <v>1.5994284301996231E-2</v>
      </c>
      <c r="AS8" s="184">
        <f>VLOOKUP(AQ3,A:M,11,0)</f>
        <v>6348580864</v>
      </c>
      <c r="AT8" s="185">
        <f>SUM($K:$K)</f>
        <v>396928090257.18256</v>
      </c>
      <c r="AU8" s="185">
        <f>SUMIFS(K:K,Y:Y,1)</f>
        <v>395960597632.95093</v>
      </c>
      <c r="AV8" s="2"/>
      <c r="AW8" s="2" t="s">
        <v>890</v>
      </c>
      <c r="AX8" s="2"/>
    </row>
    <row r="9" spans="1:50" ht="12.75" customHeight="1">
      <c r="A9" s="37" t="s">
        <v>20</v>
      </c>
      <c r="B9" s="163" t="s">
        <v>21</v>
      </c>
      <c r="C9" s="163" t="s">
        <v>22</v>
      </c>
      <c r="D9" s="193">
        <v>3.3896170556545258E-2</v>
      </c>
      <c r="E9" s="193">
        <v>11285641216</v>
      </c>
      <c r="F9" s="193">
        <v>3.6689028143882751E-2</v>
      </c>
      <c r="G9" s="193">
        <v>13083486208</v>
      </c>
      <c r="H9" s="193">
        <v>3.5786621272563934E-2</v>
      </c>
      <c r="I9" s="193">
        <v>14375812096</v>
      </c>
      <c r="J9" s="193">
        <v>3.9197910577058792E-2</v>
      </c>
      <c r="K9" s="193">
        <v>15558751232</v>
      </c>
      <c r="L9" s="193">
        <v>3.7716563791036606E-2</v>
      </c>
      <c r="M9" s="193">
        <v>16513144832</v>
      </c>
      <c r="N9" s="193">
        <v>3.8192007690668106E-2</v>
      </c>
      <c r="O9" s="193">
        <v>17667620864</v>
      </c>
      <c r="P9" s="193">
        <v>4.1271902620792389E-2</v>
      </c>
      <c r="Q9" s="193">
        <v>19178594304</v>
      </c>
      <c r="R9" s="193">
        <v>3.8964275270700455E-2</v>
      </c>
      <c r="S9" s="193">
        <v>17844918272</v>
      </c>
      <c r="T9" s="193">
        <v>4.1578710079193115E-2</v>
      </c>
      <c r="U9" s="193">
        <v>20365215744</v>
      </c>
      <c r="V9" s="194">
        <v>4.4376302510499954E-2</v>
      </c>
      <c r="W9" s="193">
        <v>23261739008</v>
      </c>
      <c r="X9" s="106">
        <v>1</v>
      </c>
      <c r="Y9" s="106">
        <v>1</v>
      </c>
      <c r="Z9" s="186">
        <f t="shared" si="0"/>
        <v>3.1043998897075653E-3</v>
      </c>
      <c r="AA9" s="187">
        <f t="shared" si="1"/>
        <v>6.9956253993289044E-2</v>
      </c>
      <c r="AB9" s="195">
        <f t="shared" si="2"/>
        <v>4083144704</v>
      </c>
      <c r="AC9" s="196">
        <f t="shared" si="3"/>
        <v>0.17553050107714457</v>
      </c>
      <c r="AD9" s="245" t="str">
        <f>VLOOKUP($A9,'Country characteristics'!$A:$CQ,28,0)</f>
        <v>East Asia &amp; Pacific</v>
      </c>
      <c r="AE9" s="245" t="str">
        <f>VLOOKUP($A9,'Country characteristics'!$A:$CQ,87,0)</f>
        <v>Asia</v>
      </c>
      <c r="AF9" s="245">
        <f>VLOOKUP($A9,'Country characteristics'!$A:$CQ,92,0)</f>
        <v>0</v>
      </c>
      <c r="AG9" s="245">
        <f>VLOOKUP($A9,'Country characteristics'!$A:$CQ,91,0)</f>
        <v>0</v>
      </c>
      <c r="AH9" s="245">
        <f>VLOOKUP($A9,'Country characteristics'!$A:$CQ,88,0)</f>
        <v>0</v>
      </c>
      <c r="AI9" s="245">
        <f>VLOOKUP($A9,'Country characteristics'!$A:$CQ,93,0)</f>
        <v>0</v>
      </c>
      <c r="AJ9" s="245">
        <f>VLOOKUP($A9,'Country characteristics'!$A:$CQ,89,0)</f>
        <v>0</v>
      </c>
      <c r="AK9" s="245">
        <f>VLOOKUP($A9,'Country characteristics'!$A:$CQ,90,0)</f>
        <v>0</v>
      </c>
      <c r="AL9" s="245">
        <f>VLOOKUP($A9,'Country characteristics'!$A:$CQ,94,0)</f>
        <v>0</v>
      </c>
      <c r="AM9" s="245">
        <f>VLOOKUP($A9,'Country characteristics'!$A:$CQ,95,0)</f>
        <v>0</v>
      </c>
      <c r="AN9" s="245">
        <f>VLOOKUP($A9,'Country characteristics'!$A:$CR,96,0)</f>
        <v>0</v>
      </c>
      <c r="AP9" s="2"/>
      <c r="AQ9" s="58">
        <v>2013</v>
      </c>
      <c r="AR9" s="60">
        <f>VLOOKUP(AQ3,A:M,12,0)</f>
        <v>1.7343470826745033E-2</v>
      </c>
      <c r="AS9" s="184">
        <f>VLOOKUP(AQ3,A:M,13,0)</f>
        <v>7593354240</v>
      </c>
      <c r="AT9" s="185">
        <f>SUM($M:$M)</f>
        <v>437822044299.48389</v>
      </c>
      <c r="AU9" s="185">
        <f>SUMIFS(M:M,Y:Y,1)</f>
        <v>437029542509.71094</v>
      </c>
      <c r="AV9" s="2"/>
      <c r="AW9" s="2" t="s">
        <v>891</v>
      </c>
      <c r="AX9" s="52">
        <f>(AU14-AU11)/AU11</f>
        <v>0.12793496826174244</v>
      </c>
    </row>
    <row r="10" spans="1:50" ht="12.75" customHeight="1">
      <c r="A10" s="37" t="s">
        <v>17</v>
      </c>
      <c r="B10" s="163" t="s">
        <v>18</v>
      </c>
      <c r="C10" s="163" t="s">
        <v>19</v>
      </c>
      <c r="D10" s="193">
        <v>7.1154661476612091E-2</v>
      </c>
      <c r="E10" s="193">
        <v>23690760192</v>
      </c>
      <c r="F10" s="193">
        <v>6.4733654260635376E-2</v>
      </c>
      <c r="G10" s="193">
        <v>23084335104</v>
      </c>
      <c r="H10" s="193">
        <v>6.1313770711421967E-2</v>
      </c>
      <c r="I10" s="193">
        <v>24630298624</v>
      </c>
      <c r="J10" s="193">
        <v>5.556618794798851E-2</v>
      </c>
      <c r="K10" s="193">
        <v>22055780352</v>
      </c>
      <c r="L10" s="193">
        <v>5.1121905446052551E-2</v>
      </c>
      <c r="M10" s="193">
        <v>22382297088</v>
      </c>
      <c r="N10" s="193">
        <v>4.7359004616737366E-2</v>
      </c>
      <c r="O10" s="193">
        <v>21908273152</v>
      </c>
      <c r="P10" s="193">
        <v>4.4506050646305084E-2</v>
      </c>
      <c r="Q10" s="193">
        <v>20681467904</v>
      </c>
      <c r="R10" s="193">
        <v>4.3064702302217484E-2</v>
      </c>
      <c r="S10" s="193">
        <v>19722838016</v>
      </c>
      <c r="T10" s="193">
        <v>4.136330634355545E-2</v>
      </c>
      <c r="U10" s="193">
        <v>20259710976</v>
      </c>
      <c r="V10" s="194">
        <v>4.1173264384269714E-2</v>
      </c>
      <c r="W10" s="193">
        <v>21582729216</v>
      </c>
      <c r="X10" s="106">
        <v>1</v>
      </c>
      <c r="Y10" s="106">
        <v>1</v>
      </c>
      <c r="Z10" s="186">
        <f t="shared" si="0"/>
        <v>-3.3327862620353699E-3</v>
      </c>
      <c r="AA10" s="187">
        <f t="shared" si="1"/>
        <v>-8.0945397744772066E-2</v>
      </c>
      <c r="AB10" s="195">
        <f t="shared" si="2"/>
        <v>901261312</v>
      </c>
      <c r="AC10" s="196">
        <f t="shared" si="3"/>
        <v>4.1758449683549047E-2</v>
      </c>
      <c r="AD10" s="245" t="str">
        <f>VLOOKUP($A10,'Country characteristics'!$A:$CQ,28,0)</f>
        <v>Europe &amp; Central Asia</v>
      </c>
      <c r="AE10" s="245" t="str">
        <f>VLOOKUP($A10,'Country characteristics'!$A:$CQ,87,0)</f>
        <v>Europe</v>
      </c>
      <c r="AF10" s="245">
        <f>VLOOKUP($A10,'Country characteristics'!$A:$CQ,92,0)</f>
        <v>1</v>
      </c>
      <c r="AG10" s="245">
        <f>VLOOKUP($A10,'Country characteristics'!$A:$CQ,91,0)</f>
        <v>0</v>
      </c>
      <c r="AH10" s="245">
        <f>VLOOKUP($A10,'Country characteristics'!$A:$CQ,88,0)</f>
        <v>0</v>
      </c>
      <c r="AI10" s="245">
        <f>VLOOKUP($A10,'Country characteristics'!$A:$CQ,93,0)</f>
        <v>0</v>
      </c>
      <c r="AJ10" s="245">
        <f>VLOOKUP($A10,'Country characteristics'!$A:$CQ,89,0)</f>
        <v>0</v>
      </c>
      <c r="AK10" s="245">
        <f>VLOOKUP($A10,'Country characteristics'!$A:$CQ,90,0)</f>
        <v>0</v>
      </c>
      <c r="AL10" s="245">
        <f>VLOOKUP($A10,'Country characteristics'!$A:$CQ,94,0)</f>
        <v>0</v>
      </c>
      <c r="AM10" s="245">
        <f>VLOOKUP($A10,'Country characteristics'!$A:$CQ,95,0)</f>
        <v>0</v>
      </c>
      <c r="AN10" s="245">
        <f>VLOOKUP($A10,'Country characteristics'!$A:$CR,96,0)</f>
        <v>0</v>
      </c>
      <c r="AP10" s="2"/>
      <c r="AQ10" s="58">
        <v>2014</v>
      </c>
      <c r="AR10" s="60">
        <f>VLOOKUP(AQ3,A:Y,14,0)</f>
        <v>1.9055293872952461E-2</v>
      </c>
      <c r="AS10" s="184">
        <f>VLOOKUP(AQ3,A:Y,15,0)</f>
        <v>8814978048</v>
      </c>
      <c r="AT10" s="185">
        <f>SUM($O:$O)</f>
        <v>462599965340.23541</v>
      </c>
      <c r="AU10" s="185">
        <f>SUMIFS(O:O,Y:Y,1)</f>
        <v>461690337014.34448</v>
      </c>
      <c r="AV10" s="2"/>
      <c r="AW10" s="2" t="str">
        <f>AQ3&amp;":"</f>
        <v>Belgium:</v>
      </c>
      <c r="AX10" s="52">
        <f>(AS14-AS11)/AS11</f>
        <v>0.17600288563281921</v>
      </c>
    </row>
    <row r="11" spans="1:50" ht="12.75" customHeight="1">
      <c r="A11" s="37" t="s">
        <v>95</v>
      </c>
      <c r="B11" s="163" t="s">
        <v>96</v>
      </c>
      <c r="C11" s="163" t="s">
        <v>97</v>
      </c>
      <c r="D11" s="193">
        <v>2.4264056235551834E-2</v>
      </c>
      <c r="E11" s="193">
        <v>8078653952</v>
      </c>
      <c r="F11" s="193">
        <v>2.3508474230766296E-2</v>
      </c>
      <c r="G11" s="193">
        <v>8383236608</v>
      </c>
      <c r="H11" s="193">
        <v>2.2832121700048447E-2</v>
      </c>
      <c r="I11" s="193">
        <v>9171870720</v>
      </c>
      <c r="J11" s="193">
        <v>2.2898508235812187E-2</v>
      </c>
      <c r="K11" s="193">
        <v>9089060864</v>
      </c>
      <c r="L11" s="193">
        <v>2.2652430459856987E-2</v>
      </c>
      <c r="M11" s="193">
        <v>9917733888</v>
      </c>
      <c r="N11" s="193">
        <v>2.3905089125037193E-2</v>
      </c>
      <c r="O11" s="193">
        <v>11058492416</v>
      </c>
      <c r="P11" s="193">
        <v>2.7125146239995956E-2</v>
      </c>
      <c r="Q11" s="193">
        <v>12604753920</v>
      </c>
      <c r="R11" s="193">
        <v>2.7321195229887962E-2</v>
      </c>
      <c r="S11" s="193">
        <v>12512603136</v>
      </c>
      <c r="T11" s="193">
        <v>3.589479997754097E-2</v>
      </c>
      <c r="U11" s="193">
        <v>17581242368</v>
      </c>
      <c r="V11" s="194">
        <v>3.4610416740179062E-2</v>
      </c>
      <c r="W11" s="193">
        <v>18142531584</v>
      </c>
      <c r="X11" s="106">
        <v>1</v>
      </c>
      <c r="Y11" s="106">
        <v>1</v>
      </c>
      <c r="Z11" s="186">
        <f t="shared" si="0"/>
        <v>7.4852705001831055E-3</v>
      </c>
      <c r="AA11" s="187">
        <f t="shared" si="1"/>
        <v>0.21627218638755921</v>
      </c>
      <c r="AB11" s="195">
        <f t="shared" si="2"/>
        <v>5537777664</v>
      </c>
      <c r="AC11" s="196">
        <f t="shared" si="3"/>
        <v>0.30523731698413009</v>
      </c>
      <c r="AD11" s="245" t="str">
        <f>VLOOKUP($A11,'Country characteristics'!$A:$CQ,28,0)</f>
        <v>Europe &amp; Central Asia</v>
      </c>
      <c r="AE11" s="245" t="str">
        <f>VLOOKUP($A11,'Country characteristics'!$A:$CQ,87,0)</f>
        <v>Europe</v>
      </c>
      <c r="AF11" s="245">
        <f>VLOOKUP($A11,'Country characteristics'!$A:$CQ,92,0)</f>
        <v>1</v>
      </c>
      <c r="AG11" s="245">
        <f>VLOOKUP($A11,'Country characteristics'!$A:$CQ,91,0)</f>
        <v>1</v>
      </c>
      <c r="AH11" s="245">
        <f>VLOOKUP($A11,'Country characteristics'!$A:$CQ,88,0)</f>
        <v>0</v>
      </c>
      <c r="AI11" s="245">
        <f>VLOOKUP($A11,'Country characteristics'!$A:$CQ,93,0)</f>
        <v>0</v>
      </c>
      <c r="AJ11" s="245">
        <f>VLOOKUP($A11,'Country characteristics'!$A:$CQ,89,0)</f>
        <v>0</v>
      </c>
      <c r="AK11" s="245">
        <f>VLOOKUP($A11,'Country characteristics'!$A:$CQ,90,0)</f>
        <v>0</v>
      </c>
      <c r="AL11" s="245">
        <f>VLOOKUP($A11,'Country characteristics'!$A:$CQ,94,0)</f>
        <v>0</v>
      </c>
      <c r="AM11" s="245">
        <f>VLOOKUP($A11,'Country characteristics'!$A:$CQ,95,0)</f>
        <v>0</v>
      </c>
      <c r="AN11" s="245">
        <f>VLOOKUP($A11,'Country characteristics'!$A:$CR,96,0)</f>
        <v>0</v>
      </c>
      <c r="AP11" s="2"/>
      <c r="AQ11" s="58">
        <v>2015</v>
      </c>
      <c r="AR11" s="60">
        <f>VLOOKUP(AQ3,A:Y,16,0)</f>
        <v>1.6540743410587311E-2</v>
      </c>
      <c r="AS11" s="184">
        <f>VLOOKUP(AQ3,A:Y,17,0)</f>
        <v>7686300160</v>
      </c>
      <c r="AT11" s="185">
        <f>SUM($Q:$Q)</f>
        <v>464688915417.20355</v>
      </c>
      <c r="AU11" s="185">
        <f>SUMIFS(Q:Q,Y:Y,1)</f>
        <v>463963834786.81396</v>
      </c>
      <c r="AV11" s="2"/>
      <c r="AW11" s="2"/>
      <c r="AX11" s="2"/>
    </row>
    <row r="12" spans="1:50" ht="12.75" customHeight="1">
      <c r="A12" s="37" t="s">
        <v>107</v>
      </c>
      <c r="B12" s="163" t="s">
        <v>108</v>
      </c>
      <c r="C12" s="163" t="s">
        <v>109</v>
      </c>
      <c r="D12" s="193">
        <v>1.5845097601413727E-2</v>
      </c>
      <c r="E12" s="193">
        <v>5275584000</v>
      </c>
      <c r="F12" s="193">
        <v>1.877892017364502E-2</v>
      </c>
      <c r="G12" s="193">
        <v>6696654848</v>
      </c>
      <c r="H12" s="193">
        <v>1.9683383405208588E-2</v>
      </c>
      <c r="I12" s="193">
        <v>7906994688</v>
      </c>
      <c r="J12" s="193">
        <v>2.9891867190599442E-2</v>
      </c>
      <c r="K12" s="193">
        <v>11864922112</v>
      </c>
      <c r="L12" s="193">
        <v>3.0475972220301628E-2</v>
      </c>
      <c r="M12" s="193">
        <v>13343052800</v>
      </c>
      <c r="N12" s="193">
        <v>2.7984108775854111E-2</v>
      </c>
      <c r="O12" s="193">
        <v>12945446912</v>
      </c>
      <c r="P12" s="193">
        <v>2.5355370715260506E-2</v>
      </c>
      <c r="Q12" s="193">
        <v>11782359040</v>
      </c>
      <c r="R12" s="193">
        <v>2.518756128847599E-2</v>
      </c>
      <c r="S12" s="193">
        <v>11535437824</v>
      </c>
      <c r="T12" s="193">
        <v>2.2311968728899956E-2</v>
      </c>
      <c r="U12" s="193">
        <v>10928382976</v>
      </c>
      <c r="V12" s="194">
        <v>2.2453352808952332E-2</v>
      </c>
      <c r="W12" s="193">
        <v>11769885696</v>
      </c>
      <c r="X12" s="106">
        <v>1</v>
      </c>
      <c r="Y12" s="106">
        <v>1</v>
      </c>
      <c r="Z12" s="186">
        <f t="shared" si="0"/>
        <v>-2.9020179063081741E-3</v>
      </c>
      <c r="AA12" s="187">
        <f t="shared" si="1"/>
        <v>-0.12924652861425293</v>
      </c>
      <c r="AB12" s="195">
        <f t="shared" si="2"/>
        <v>-12473344</v>
      </c>
      <c r="AC12" s="196">
        <f t="shared" si="3"/>
        <v>-1.0597676410943457E-3</v>
      </c>
      <c r="AD12" s="245" t="str">
        <f>VLOOKUP($A12,'Country characteristics'!$A:$CQ,28,0)</f>
        <v>Europe &amp; Central Asia</v>
      </c>
      <c r="AE12" s="245" t="str">
        <f>VLOOKUP($A12,'Country characteristics'!$A:$CQ,87,0)</f>
        <v>Europe</v>
      </c>
      <c r="AF12" s="245">
        <f>VLOOKUP($A12,'Country characteristics'!$A:$CQ,92,0)</f>
        <v>1</v>
      </c>
      <c r="AG12" s="245">
        <f>VLOOKUP($A12,'Country characteristics'!$A:$CQ,91,0)</f>
        <v>1</v>
      </c>
      <c r="AH12" s="245">
        <f>VLOOKUP($A12,'Country characteristics'!$A:$CQ,88,0)</f>
        <v>1</v>
      </c>
      <c r="AI12" s="245">
        <f>VLOOKUP($A12,'Country characteristics'!$A:$CQ,93,0)</f>
        <v>1</v>
      </c>
      <c r="AJ12" s="245">
        <f>VLOOKUP($A12,'Country characteristics'!$A:$CQ,89,0)</f>
        <v>0</v>
      </c>
      <c r="AK12" s="245">
        <f>VLOOKUP($A12,'Country characteristics'!$A:$CQ,90,0)</f>
        <v>0</v>
      </c>
      <c r="AL12" s="245">
        <f>VLOOKUP($A12,'Country characteristics'!$A:$CQ,94,0)</f>
        <v>0</v>
      </c>
      <c r="AM12" s="245">
        <f>VLOOKUP($A12,'Country characteristics'!$A:$CQ,95,0)</f>
        <v>0</v>
      </c>
      <c r="AN12" s="245">
        <f>VLOOKUP($A12,'Country characteristics'!$A:$CR,96,0)</f>
        <v>0</v>
      </c>
      <c r="AP12" s="2"/>
      <c r="AQ12" s="58">
        <v>2016</v>
      </c>
      <c r="AR12" s="60">
        <f>VLOOKUP(AQ3,A:Y,18,0)</f>
        <v>1.6203202307224274E-2</v>
      </c>
      <c r="AS12" s="184">
        <f>VLOOKUP(AQ3,A:Y,19,0)</f>
        <v>7420766720</v>
      </c>
      <c r="AT12" s="185">
        <f>SUM($S:$S)</f>
        <v>457981523015.87286</v>
      </c>
      <c r="AU12" s="185">
        <f>SUMIFS(S:S,Y:Y,1)</f>
        <v>457196011553.54102</v>
      </c>
      <c r="AV12" s="2"/>
      <c r="AW12" s="2"/>
      <c r="AX12" s="2"/>
    </row>
    <row r="13" spans="1:50" ht="12.75" customHeight="1">
      <c r="A13" s="37" t="s">
        <v>29</v>
      </c>
      <c r="B13" s="163" t="s">
        <v>30</v>
      </c>
      <c r="C13" s="163" t="s">
        <v>31</v>
      </c>
      <c r="D13" s="193">
        <v>1.4427955262362957E-2</v>
      </c>
      <c r="E13" s="193">
        <v>4803749888</v>
      </c>
      <c r="F13" s="193">
        <v>1.01128239184618E-2</v>
      </c>
      <c r="G13" s="193">
        <v>3606282240</v>
      </c>
      <c r="H13" s="193">
        <v>1.0215414687991142E-2</v>
      </c>
      <c r="I13" s="193">
        <v>4103625216</v>
      </c>
      <c r="J13" s="193">
        <v>1.1686976999044418E-2</v>
      </c>
      <c r="K13" s="193">
        <v>4638889472</v>
      </c>
      <c r="L13" s="193">
        <v>1.0407257825136185E-2</v>
      </c>
      <c r="M13" s="193">
        <v>4556527104</v>
      </c>
      <c r="N13" s="193">
        <v>1.5786437317728996E-2</v>
      </c>
      <c r="O13" s="193">
        <v>7302805504</v>
      </c>
      <c r="P13" s="193">
        <v>2.2140573710203171E-2</v>
      </c>
      <c r="Q13" s="193">
        <v>10288479232</v>
      </c>
      <c r="R13" s="193">
        <v>2.5868231430649757E-2</v>
      </c>
      <c r="S13" s="193">
        <v>11847172096</v>
      </c>
      <c r="T13" s="193">
        <v>2.1437954157590866E-2</v>
      </c>
      <c r="U13" s="193">
        <v>10500291584</v>
      </c>
      <c r="V13" s="194">
        <v>2.1994845941662788E-2</v>
      </c>
      <c r="W13" s="193">
        <v>11529540608</v>
      </c>
      <c r="X13" s="106">
        <v>1</v>
      </c>
      <c r="Y13" s="106">
        <v>1</v>
      </c>
      <c r="Z13" s="186">
        <f t="shared" si="0"/>
        <v>-1.4572776854038239E-4</v>
      </c>
      <c r="AA13" s="187">
        <f t="shared" si="1"/>
        <v>-6.6255416803963083E-3</v>
      </c>
      <c r="AB13" s="195">
        <f t="shared" si="2"/>
        <v>1241061376</v>
      </c>
      <c r="AC13" s="196">
        <f t="shared" si="3"/>
        <v>0.10764187561288131</v>
      </c>
      <c r="AD13" s="245" t="str">
        <f>VLOOKUP($A13,'Country characteristics'!$A:$CQ,28,0)</f>
        <v>East Asia &amp; Pacific</v>
      </c>
      <c r="AE13" s="245" t="str">
        <f>VLOOKUP($A13,'Country characteristics'!$A:$CQ,87,0)</f>
        <v>Asia</v>
      </c>
      <c r="AF13" s="245">
        <f>VLOOKUP($A13,'Country characteristics'!$A:$CQ,92,0)</f>
        <v>1</v>
      </c>
      <c r="AG13" s="245">
        <f>VLOOKUP($A13,'Country characteristics'!$A:$CQ,91,0)</f>
        <v>0</v>
      </c>
      <c r="AH13" s="245">
        <f>VLOOKUP($A13,'Country characteristics'!$A:$CQ,88,0)</f>
        <v>1</v>
      </c>
      <c r="AI13" s="245">
        <f>VLOOKUP($A13,'Country characteristics'!$A:$CQ,93,0)</f>
        <v>1</v>
      </c>
      <c r="AJ13" s="245">
        <f>VLOOKUP($A13,'Country characteristics'!$A:$CQ,89,0)</f>
        <v>0</v>
      </c>
      <c r="AK13" s="245">
        <f>VLOOKUP($A13,'Country characteristics'!$A:$CQ,90,0)</f>
        <v>0</v>
      </c>
      <c r="AL13" s="245">
        <f>VLOOKUP($A13,'Country characteristics'!$A:$CQ,94,0)</f>
        <v>0</v>
      </c>
      <c r="AM13" s="245">
        <f>VLOOKUP($A13,'Country characteristics'!$A:$CQ,95,0)</f>
        <v>0</v>
      </c>
      <c r="AN13" s="245">
        <f>VLOOKUP($A13,'Country characteristics'!$A:$CR,96,0)</f>
        <v>0</v>
      </c>
      <c r="AP13" s="2"/>
      <c r="AQ13" s="58">
        <v>2017</v>
      </c>
      <c r="AR13" s="60">
        <f>VLOOKUP(AQ3,A:Y,20,0)</f>
        <v>1.7837263643741608E-2</v>
      </c>
      <c r="AS13" s="184">
        <f>VLOOKUP(AQ3,A:Y,21,0)</f>
        <v>8736675840</v>
      </c>
      <c r="AT13" s="185">
        <f>SUM($U:$U)</f>
        <v>489799117160.97137</v>
      </c>
      <c r="AU13" s="185">
        <f>SUMIFS(U:U,Y:Y,1)</f>
        <v>488927178168.52734</v>
      </c>
      <c r="AV13" s="2"/>
      <c r="AW13" s="2"/>
      <c r="AX13" s="2"/>
    </row>
    <row r="14" spans="1:50" ht="12.75" customHeight="1">
      <c r="A14" s="37" t="s">
        <v>158</v>
      </c>
      <c r="B14" s="163" t="s">
        <v>159</v>
      </c>
      <c r="C14" s="163" t="s">
        <v>160</v>
      </c>
      <c r="D14" s="193">
        <v>2.186296321451664E-2</v>
      </c>
      <c r="E14" s="193">
        <v>7279216640</v>
      </c>
      <c r="F14" s="193">
        <v>1.8084779381752014E-2</v>
      </c>
      <c r="G14" s="193">
        <v>6449120256</v>
      </c>
      <c r="H14" s="193">
        <v>1.6552131623029709E-2</v>
      </c>
      <c r="I14" s="193">
        <v>6649142272</v>
      </c>
      <c r="J14" s="193">
        <v>1.5994284301996231E-2</v>
      </c>
      <c r="K14" s="193">
        <v>6348580864</v>
      </c>
      <c r="L14" s="193">
        <v>1.7343470826745033E-2</v>
      </c>
      <c r="M14" s="193">
        <v>7593354240</v>
      </c>
      <c r="N14" s="193">
        <v>1.9055293872952461E-2</v>
      </c>
      <c r="O14" s="193">
        <v>8814978048</v>
      </c>
      <c r="P14" s="193">
        <v>1.6540743410587311E-2</v>
      </c>
      <c r="Q14" s="193">
        <v>7686300160</v>
      </c>
      <c r="R14" s="193">
        <v>1.6203202307224274E-2</v>
      </c>
      <c r="S14" s="193">
        <v>7420766720</v>
      </c>
      <c r="T14" s="193">
        <v>1.7837263643741608E-2</v>
      </c>
      <c r="U14" s="193">
        <v>8736675840</v>
      </c>
      <c r="V14" s="194">
        <v>1.7243865877389908E-2</v>
      </c>
      <c r="W14" s="193">
        <v>9039111168</v>
      </c>
      <c r="X14" s="106">
        <v>1</v>
      </c>
      <c r="Y14" s="106">
        <v>1</v>
      </c>
      <c r="Z14" s="186">
        <f t="shared" si="0"/>
        <v>7.0312246680259705E-4</v>
      </c>
      <c r="AA14" s="187">
        <f t="shared" si="1"/>
        <v>4.0775222435737488E-2</v>
      </c>
      <c r="AB14" s="195">
        <f t="shared" si="2"/>
        <v>1352811008</v>
      </c>
      <c r="AC14" s="196">
        <f t="shared" si="3"/>
        <v>0.14966195047906727</v>
      </c>
      <c r="AD14" s="245" t="str">
        <f>VLOOKUP($A14,'Country characteristics'!$A:$CQ,28,0)</f>
        <v>Europe &amp; Central Asia</v>
      </c>
      <c r="AE14" s="245" t="str">
        <f>VLOOKUP($A14,'Country characteristics'!$A:$CQ,87,0)</f>
        <v>Europe</v>
      </c>
      <c r="AF14" s="245">
        <f>VLOOKUP($A14,'Country characteristics'!$A:$CQ,92,0)</f>
        <v>1</v>
      </c>
      <c r="AG14" s="245">
        <f>VLOOKUP($A14,'Country characteristics'!$A:$CQ,91,0)</f>
        <v>1</v>
      </c>
      <c r="AH14" s="245">
        <f>VLOOKUP($A14,'Country characteristics'!$A:$CQ,88,0)</f>
        <v>0</v>
      </c>
      <c r="AI14" s="245">
        <f>VLOOKUP($A14,'Country characteristics'!$A:$CQ,93,0)</f>
        <v>0</v>
      </c>
      <c r="AJ14" s="245">
        <f>VLOOKUP($A14,'Country characteristics'!$A:$CQ,89,0)</f>
        <v>0</v>
      </c>
      <c r="AK14" s="245">
        <f>VLOOKUP($A14,'Country characteristics'!$A:$CQ,90,0)</f>
        <v>0</v>
      </c>
      <c r="AL14" s="245">
        <f>VLOOKUP($A14,'Country characteristics'!$A:$CQ,94,0)</f>
        <v>0</v>
      </c>
      <c r="AM14" s="245">
        <f>VLOOKUP($A14,'Country characteristics'!$A:$CQ,95,0)</f>
        <v>0</v>
      </c>
      <c r="AN14" s="245">
        <f>VLOOKUP($A14,'Country characteristics'!$A:$CR,96,0)</f>
        <v>0</v>
      </c>
      <c r="AP14" s="2"/>
      <c r="AQ14" s="58">
        <v>2018</v>
      </c>
      <c r="AR14" s="60">
        <f>VLOOKUP(AQ3,A:Y,22,0)</f>
        <v>1.7243865877389908E-2</v>
      </c>
      <c r="AS14" s="184">
        <f>VLOOKUP(AQ3,A:Y,23,0)</f>
        <v>9039111168</v>
      </c>
      <c r="AT14" s="185">
        <f>SUM($W:$W)</f>
        <v>524192800184.58411</v>
      </c>
      <c r="AU14" s="185">
        <f>SUMIFS(W:W,Y:Y,1)</f>
        <v>523321033264.86133</v>
      </c>
      <c r="AV14" s="2"/>
      <c r="AW14" s="2"/>
      <c r="AX14" s="2"/>
    </row>
    <row r="15" spans="1:50" ht="12.75" customHeight="1">
      <c r="A15" s="37" t="s">
        <v>65</v>
      </c>
      <c r="B15" s="163" t="s">
        <v>66</v>
      </c>
      <c r="C15" s="163" t="s">
        <v>67</v>
      </c>
      <c r="D15" s="193">
        <v>1.343871746212244E-2</v>
      </c>
      <c r="E15" s="193">
        <v>4474385920</v>
      </c>
      <c r="F15" s="193">
        <v>1.5169995836913586E-2</v>
      </c>
      <c r="G15" s="193">
        <v>5409694720</v>
      </c>
      <c r="H15" s="193">
        <v>1.771419495344162E-2</v>
      </c>
      <c r="I15" s="193">
        <v>7115953152</v>
      </c>
      <c r="J15" s="193">
        <v>1.8817326053977013E-2</v>
      </c>
      <c r="K15" s="193">
        <v>7469125632</v>
      </c>
      <c r="L15" s="193">
        <v>1.7832443118095398E-2</v>
      </c>
      <c r="M15" s="193">
        <v>7807436800</v>
      </c>
      <c r="N15" s="193">
        <v>1.7720708623528481E-2</v>
      </c>
      <c r="O15" s="193">
        <v>8197599232</v>
      </c>
      <c r="P15" s="193">
        <v>1.7575936391949654E-2</v>
      </c>
      <c r="Q15" s="193">
        <v>8167343104</v>
      </c>
      <c r="R15" s="193">
        <v>1.7339849844574928E-2</v>
      </c>
      <c r="S15" s="193">
        <v>7941330432</v>
      </c>
      <c r="T15" s="193">
        <v>1.5476005151867867E-2</v>
      </c>
      <c r="U15" s="193">
        <v>7580133376</v>
      </c>
      <c r="V15" s="194">
        <v>1.5966422855854034E-2</v>
      </c>
      <c r="W15" s="193">
        <v>8369483776</v>
      </c>
      <c r="X15" s="106">
        <v>1</v>
      </c>
      <c r="Y15" s="106">
        <v>1</v>
      </c>
      <c r="Z15" s="186">
        <f t="shared" si="0"/>
        <v>-1.6095135360956192E-3</v>
      </c>
      <c r="AA15" s="187">
        <f t="shared" si="1"/>
        <v>-0.10080614490962805</v>
      </c>
      <c r="AB15" s="195">
        <f t="shared" si="2"/>
        <v>202140672</v>
      </c>
      <c r="AC15" s="196">
        <f t="shared" si="3"/>
        <v>2.4152107514641533E-2</v>
      </c>
      <c r="AD15" s="245" t="str">
        <f>VLOOKUP($A15,'Country characteristics'!$A:$CQ,28,0)</f>
        <v>North America</v>
      </c>
      <c r="AE15" s="245" t="str">
        <f>VLOOKUP($A15,'Country characteristics'!$A:$CQ,87,0)</f>
        <v>North America</v>
      </c>
      <c r="AF15" s="245">
        <f>VLOOKUP($A15,'Country characteristics'!$A:$CQ,92,0)</f>
        <v>1</v>
      </c>
      <c r="AG15" s="245">
        <f>VLOOKUP($A15,'Country characteristics'!$A:$CQ,91,0)</f>
        <v>0</v>
      </c>
      <c r="AH15" s="245">
        <f>VLOOKUP($A15,'Country characteristics'!$A:$CQ,88,0)</f>
        <v>1</v>
      </c>
      <c r="AI15" s="245">
        <f>VLOOKUP($A15,'Country characteristics'!$A:$CQ,93,0)</f>
        <v>1</v>
      </c>
      <c r="AJ15" s="245">
        <f>VLOOKUP($A15,'Country characteristics'!$A:$CQ,89,0)</f>
        <v>0</v>
      </c>
      <c r="AK15" s="245">
        <f>VLOOKUP($A15,'Country characteristics'!$A:$CQ,90,0)</f>
        <v>0</v>
      </c>
      <c r="AL15" s="245">
        <f>VLOOKUP($A15,'Country characteristics'!$A:$CQ,94,0)</f>
        <v>0</v>
      </c>
      <c r="AM15" s="245">
        <f>VLOOKUP($A15,'Country characteristics'!$A:$CQ,95,0)</f>
        <v>0</v>
      </c>
      <c r="AN15" s="245">
        <f>VLOOKUP($A15,'Country characteristics'!$A:$CR,96,0)</f>
        <v>0</v>
      </c>
    </row>
    <row r="16" spans="1:50" ht="12.75" customHeight="1">
      <c r="A16" s="37" t="s">
        <v>131</v>
      </c>
      <c r="B16" s="163" t="s">
        <v>132</v>
      </c>
      <c r="C16" s="163" t="s">
        <v>133</v>
      </c>
      <c r="D16" s="193">
        <v>1.1075152084231377E-2</v>
      </c>
      <c r="E16" s="193">
        <v>3687443200</v>
      </c>
      <c r="F16" s="193">
        <v>1.0938787832856178E-2</v>
      </c>
      <c r="G16" s="193">
        <v>3900825088</v>
      </c>
      <c r="H16" s="193">
        <v>1.3367783278226852E-2</v>
      </c>
      <c r="I16" s="193">
        <v>5369960448</v>
      </c>
      <c r="J16" s="193">
        <v>1.2217448092997074E-2</v>
      </c>
      <c r="K16" s="193">
        <v>4849447936</v>
      </c>
      <c r="L16" s="193">
        <v>1.1829669587314129E-2</v>
      </c>
      <c r="M16" s="193">
        <v>5179290112</v>
      </c>
      <c r="N16" s="193">
        <v>1.1171217076480389E-2</v>
      </c>
      <c r="O16" s="193">
        <v>5167804416</v>
      </c>
      <c r="P16" s="193">
        <v>9.0950410813093185E-3</v>
      </c>
      <c r="Q16" s="193">
        <v>4226364672</v>
      </c>
      <c r="R16" s="193">
        <v>1.0311758145689964E-2</v>
      </c>
      <c r="S16" s="193">
        <v>4722594816</v>
      </c>
      <c r="T16" s="193">
        <v>1.1855271644890308E-2</v>
      </c>
      <c r="U16" s="193">
        <v>5806701568</v>
      </c>
      <c r="V16" s="194">
        <v>1.1410885490477085E-2</v>
      </c>
      <c r="W16" s="193">
        <v>5981504000</v>
      </c>
      <c r="X16" s="106">
        <v>1</v>
      </c>
      <c r="Y16" s="106">
        <v>1</v>
      </c>
      <c r="Z16" s="186">
        <f t="shared" si="0"/>
        <v>2.3158444091677666E-3</v>
      </c>
      <c r="AA16" s="187">
        <f t="shared" si="1"/>
        <v>0.20295045560666142</v>
      </c>
      <c r="AB16" s="195">
        <f t="shared" si="2"/>
        <v>1755139328</v>
      </c>
      <c r="AC16" s="196">
        <f t="shared" si="3"/>
        <v>0.2934277613122051</v>
      </c>
      <c r="AD16" s="245" t="str">
        <f>VLOOKUP($A16,'Country characteristics'!$A:$CQ,28,0)</f>
        <v>Europe &amp; Central Asia</v>
      </c>
      <c r="AE16" s="245" t="str">
        <f>VLOOKUP($A16,'Country characteristics'!$A:$CQ,87,0)</f>
        <v>Europe</v>
      </c>
      <c r="AF16" s="245">
        <f>VLOOKUP($A16,'Country characteristics'!$A:$CQ,92,0)</f>
        <v>1</v>
      </c>
      <c r="AG16" s="245">
        <f>VLOOKUP($A16,'Country characteristics'!$A:$CQ,91,0)</f>
        <v>1</v>
      </c>
      <c r="AH16" s="245">
        <f>VLOOKUP($A16,'Country characteristics'!$A:$CQ,88,0)</f>
        <v>1</v>
      </c>
      <c r="AI16" s="245">
        <f>VLOOKUP($A16,'Country characteristics'!$A:$CQ,93,0)</f>
        <v>1</v>
      </c>
      <c r="AJ16" s="245">
        <f>VLOOKUP($A16,'Country characteristics'!$A:$CQ,89,0)</f>
        <v>0</v>
      </c>
      <c r="AK16" s="245">
        <f>VLOOKUP($A16,'Country characteristics'!$A:$CQ,90,0)</f>
        <v>0</v>
      </c>
      <c r="AL16" s="245">
        <f>VLOOKUP($A16,'Country characteristics'!$A:$CQ,94,0)</f>
        <v>0</v>
      </c>
      <c r="AM16" s="245">
        <f>VLOOKUP($A16,'Country characteristics'!$A:$CQ,95,0)</f>
        <v>0</v>
      </c>
      <c r="AN16" s="245">
        <f>VLOOKUP($A16,'Country characteristics'!$A:$CR,96,0)</f>
        <v>0</v>
      </c>
    </row>
    <row r="17" spans="1:40" ht="12.75" customHeight="1">
      <c r="A17" s="37" t="s">
        <v>32</v>
      </c>
      <c r="B17" s="163" t="s">
        <v>33</v>
      </c>
      <c r="C17" s="163" t="s">
        <v>34</v>
      </c>
      <c r="D17" s="193">
        <v>1.8866470083594322E-2</v>
      </c>
      <c r="E17" s="193">
        <v>6281542144</v>
      </c>
      <c r="F17" s="193">
        <v>2.2760156542062759E-2</v>
      </c>
      <c r="G17" s="193">
        <v>8116382720</v>
      </c>
      <c r="H17" s="193">
        <v>1.915033720433712E-2</v>
      </c>
      <c r="I17" s="193">
        <v>7692865024</v>
      </c>
      <c r="J17" s="193">
        <v>1.5209032222628593E-2</v>
      </c>
      <c r="K17" s="193">
        <v>6036892160</v>
      </c>
      <c r="L17" s="193">
        <v>1.4074869453907013E-2</v>
      </c>
      <c r="M17" s="193">
        <v>6162288128</v>
      </c>
      <c r="N17" s="193">
        <v>1.2296170927584171E-2</v>
      </c>
      <c r="O17" s="193">
        <v>5688207872</v>
      </c>
      <c r="P17" s="193">
        <v>1.2123839929699898E-2</v>
      </c>
      <c r="Q17" s="193">
        <v>5633814016</v>
      </c>
      <c r="R17" s="193">
        <v>1.1432800441980362E-2</v>
      </c>
      <c r="S17" s="193">
        <v>5236011520</v>
      </c>
      <c r="T17" s="193">
        <v>1.1749058961868286E-2</v>
      </c>
      <c r="U17" s="193">
        <v>5754678784</v>
      </c>
      <c r="V17" s="194">
        <v>1.1061128228902817E-2</v>
      </c>
      <c r="W17" s="193">
        <v>5798163968</v>
      </c>
      <c r="X17" s="106">
        <v>1</v>
      </c>
      <c r="Y17" s="106">
        <v>1</v>
      </c>
      <c r="Z17" s="186">
        <f t="shared" si="0"/>
        <v>-1.062711700797081E-3</v>
      </c>
      <c r="AA17" s="187">
        <f t="shared" si="1"/>
        <v>-9.6076248173328896E-2</v>
      </c>
      <c r="AB17" s="195">
        <f t="shared" si="2"/>
        <v>164349952</v>
      </c>
      <c r="AC17" s="196">
        <f t="shared" si="3"/>
        <v>2.8345171489982949E-2</v>
      </c>
      <c r="AD17" s="245" t="str">
        <f>VLOOKUP($A17,'Country characteristics'!$A:$CQ,28,0)</f>
        <v>Europe &amp; Central Asia</v>
      </c>
      <c r="AE17" s="245" t="str">
        <f>VLOOKUP($A17,'Country characteristics'!$A:$CQ,87,0)</f>
        <v>Europe</v>
      </c>
      <c r="AF17" s="245">
        <f>VLOOKUP($A17,'Country characteristics'!$A:$CQ,92,0)</f>
        <v>1</v>
      </c>
      <c r="AG17" s="245">
        <f>VLOOKUP($A17,'Country characteristics'!$A:$CQ,91,0)</f>
        <v>1</v>
      </c>
      <c r="AH17" s="245">
        <f>VLOOKUP($A17,'Country characteristics'!$A:$CQ,88,0)</f>
        <v>0</v>
      </c>
      <c r="AI17" s="245">
        <f>VLOOKUP($A17,'Country characteristics'!$A:$CQ,93,0)</f>
        <v>0</v>
      </c>
      <c r="AJ17" s="245">
        <f>VLOOKUP($A17,'Country characteristics'!$A:$CQ,89,0)</f>
        <v>0</v>
      </c>
      <c r="AK17" s="245">
        <f>VLOOKUP($A17,'Country characteristics'!$A:$CQ,90,0)</f>
        <v>0</v>
      </c>
      <c r="AL17" s="245">
        <f>VLOOKUP($A17,'Country characteristics'!$A:$CQ,94,0)</f>
        <v>0</v>
      </c>
      <c r="AM17" s="245">
        <f>VLOOKUP($A17,'Country characteristics'!$A:$CQ,95,0)</f>
        <v>0</v>
      </c>
      <c r="AN17" s="245">
        <f>VLOOKUP($A17,'Country characteristics'!$A:$CR,96,0)</f>
        <v>0</v>
      </c>
    </row>
    <row r="18" spans="1:40" ht="12.75" customHeight="1">
      <c r="A18" s="37" t="s">
        <v>149</v>
      </c>
      <c r="B18" s="163" t="s">
        <v>150</v>
      </c>
      <c r="C18" s="163" t="s">
        <v>151</v>
      </c>
      <c r="D18" s="193">
        <v>1.0863685980439186E-2</v>
      </c>
      <c r="E18" s="193">
        <v>3617035776</v>
      </c>
      <c r="F18" s="193">
        <v>1.6359873116016388E-2</v>
      </c>
      <c r="G18" s="193">
        <v>5834010624</v>
      </c>
      <c r="H18" s="193">
        <v>1.555614173412323E-2</v>
      </c>
      <c r="I18" s="193">
        <v>6249043968</v>
      </c>
      <c r="J18" s="193">
        <v>1.3482475653290749E-2</v>
      </c>
      <c r="K18" s="193">
        <v>5351573504</v>
      </c>
      <c r="L18" s="193">
        <v>1.4562697149813175E-2</v>
      </c>
      <c r="M18" s="193">
        <v>6375869952</v>
      </c>
      <c r="N18" s="193">
        <v>1.2202705256640911E-2</v>
      </c>
      <c r="O18" s="193">
        <v>5644971008</v>
      </c>
      <c r="P18" s="193">
        <v>1.1500474996864796E-2</v>
      </c>
      <c r="Q18" s="193">
        <v>5344142848</v>
      </c>
      <c r="R18" s="193">
        <v>1.1079889722168446E-2</v>
      </c>
      <c r="S18" s="193">
        <v>5074384896</v>
      </c>
      <c r="T18" s="193">
        <v>9.156922809779644E-3</v>
      </c>
      <c r="U18" s="193">
        <v>4485052928</v>
      </c>
      <c r="V18" s="194">
        <v>1.0364399291574955E-2</v>
      </c>
      <c r="W18" s="193">
        <v>5432943616</v>
      </c>
      <c r="X18" s="106">
        <v>1</v>
      </c>
      <c r="Y18" s="106">
        <v>1</v>
      </c>
      <c r="Z18" s="186">
        <f t="shared" si="0"/>
        <v>-1.1360757052898407E-3</v>
      </c>
      <c r="AA18" s="187">
        <f t="shared" si="1"/>
        <v>-0.10961327070960469</v>
      </c>
      <c r="AB18" s="195">
        <f t="shared" si="2"/>
        <v>88800768</v>
      </c>
      <c r="AC18" s="196">
        <f t="shared" si="3"/>
        <v>1.6344872002441189E-2</v>
      </c>
      <c r="AD18" s="245" t="str">
        <f>VLOOKUP($A18,'Country characteristics'!$A:$CQ,28,0)</f>
        <v>South Asia</v>
      </c>
      <c r="AE18" s="245" t="str">
        <f>VLOOKUP($A18,'Country characteristics'!$A:$CQ,87,0)</f>
        <v>Asia</v>
      </c>
      <c r="AF18" s="245">
        <f>VLOOKUP($A18,'Country characteristics'!$A:$CQ,92,0)</f>
        <v>0</v>
      </c>
      <c r="AG18" s="245">
        <f>VLOOKUP($A18,'Country characteristics'!$A:$CQ,91,0)</f>
        <v>0</v>
      </c>
      <c r="AH18" s="245">
        <f>VLOOKUP($A18,'Country characteristics'!$A:$CQ,88,0)</f>
        <v>0</v>
      </c>
      <c r="AI18" s="245">
        <f>VLOOKUP($A18,'Country characteristics'!$A:$CQ,93,0)</f>
        <v>1</v>
      </c>
      <c r="AJ18" s="245">
        <f>VLOOKUP($A18,'Country characteristics'!$A:$CQ,89,0)</f>
        <v>1</v>
      </c>
      <c r="AK18" s="245">
        <f>VLOOKUP($A18,'Country characteristics'!$A:$CQ,90,0)</f>
        <v>1</v>
      </c>
      <c r="AL18" s="245">
        <f>VLOOKUP($A18,'Country characteristics'!$A:$CQ,94,0)</f>
        <v>0</v>
      </c>
      <c r="AM18" s="245">
        <f>VLOOKUP($A18,'Country characteristics'!$A:$CQ,95,0)</f>
        <v>0</v>
      </c>
      <c r="AN18" s="245">
        <f>VLOOKUP($A18,'Country characteristics'!$A:$CR,96,0)</f>
        <v>0</v>
      </c>
    </row>
    <row r="19" spans="1:40" ht="12.75" customHeight="1">
      <c r="A19" s="37" t="s">
        <v>206</v>
      </c>
      <c r="B19" s="163" t="s">
        <v>207</v>
      </c>
      <c r="C19" s="163" t="s">
        <v>208</v>
      </c>
      <c r="D19" s="193">
        <v>2.1112950518727303E-2</v>
      </c>
      <c r="E19" s="193">
        <v>7029501952</v>
      </c>
      <c r="F19" s="193">
        <v>1.8166143447160721E-2</v>
      </c>
      <c r="G19" s="193">
        <v>6478135296</v>
      </c>
      <c r="H19" s="193">
        <v>1.6015229746699333E-2</v>
      </c>
      <c r="I19" s="193">
        <v>6433463808</v>
      </c>
      <c r="J19" s="193">
        <v>1.7642781138420105E-2</v>
      </c>
      <c r="K19" s="193">
        <v>7002915328</v>
      </c>
      <c r="L19" s="193">
        <v>9.6035394817590714E-3</v>
      </c>
      <c r="M19" s="193">
        <v>4204641536</v>
      </c>
      <c r="N19" s="193">
        <v>8.4571884945034981E-3</v>
      </c>
      <c r="O19" s="193">
        <v>3912294912</v>
      </c>
      <c r="P19" s="193">
        <v>7.5743403285741806E-3</v>
      </c>
      <c r="Q19" s="193">
        <v>3519711744</v>
      </c>
      <c r="R19" s="193">
        <v>7.5933830812573433E-3</v>
      </c>
      <c r="S19" s="193">
        <v>3477629184</v>
      </c>
      <c r="T19" s="193">
        <v>7.4915024451911449E-3</v>
      </c>
      <c r="U19" s="193">
        <v>3669331456</v>
      </c>
      <c r="V19" s="194">
        <v>7.2485865093767643E-3</v>
      </c>
      <c r="W19" s="193">
        <v>3799656960</v>
      </c>
      <c r="X19" s="106">
        <v>1</v>
      </c>
      <c r="Y19" s="106">
        <v>1</v>
      </c>
      <c r="Z19" s="186">
        <f t="shared" si="0"/>
        <v>-3.2575381919741631E-4</v>
      </c>
      <c r="AA19" s="187">
        <f t="shared" si="1"/>
        <v>-4.4940323023809056E-2</v>
      </c>
      <c r="AB19" s="195">
        <f t="shared" si="2"/>
        <v>279945216</v>
      </c>
      <c r="AC19" s="196">
        <f t="shared" si="3"/>
        <v>7.3676444728315679E-2</v>
      </c>
      <c r="AD19" s="245" t="str">
        <f>VLOOKUP($A19,'Country characteristics'!$A:$CQ,28,0)</f>
        <v>Europe &amp; Central Asia</v>
      </c>
      <c r="AE19" s="245" t="str">
        <f>VLOOKUP($A19,'Country characteristics'!$A:$CQ,87,0)</f>
        <v>Europe</v>
      </c>
      <c r="AF19" s="245">
        <f>VLOOKUP($A19,'Country characteristics'!$A:$CQ,92,0)</f>
        <v>1</v>
      </c>
      <c r="AG19" s="245">
        <f>VLOOKUP($A19,'Country characteristics'!$A:$CQ,91,0)</f>
        <v>1</v>
      </c>
      <c r="AH19" s="245">
        <f>VLOOKUP($A19,'Country characteristics'!$A:$CQ,88,0)</f>
        <v>0</v>
      </c>
      <c r="AI19" s="245">
        <f>VLOOKUP($A19,'Country characteristics'!$A:$CQ,93,0)</f>
        <v>0</v>
      </c>
      <c r="AJ19" s="245">
        <f>VLOOKUP($A19,'Country characteristics'!$A:$CQ,89,0)</f>
        <v>0</v>
      </c>
      <c r="AK19" s="245">
        <f>VLOOKUP($A19,'Country characteristics'!$A:$CQ,90,0)</f>
        <v>0</v>
      </c>
      <c r="AL19" s="245">
        <f>VLOOKUP($A19,'Country characteristics'!$A:$CQ,94,0)</f>
        <v>0</v>
      </c>
      <c r="AM19" s="245">
        <f>VLOOKUP($A19,'Country characteristics'!$A:$CQ,95,0)</f>
        <v>0</v>
      </c>
      <c r="AN19" s="245">
        <f>VLOOKUP($A19,'Country characteristics'!$A:$CR,96,0)</f>
        <v>0</v>
      </c>
    </row>
    <row r="20" spans="1:40" ht="12.75" customHeight="1">
      <c r="A20" s="37" t="s">
        <v>200</v>
      </c>
      <c r="B20" s="163" t="s">
        <v>201</v>
      </c>
      <c r="C20" s="163" t="s">
        <v>202</v>
      </c>
      <c r="D20" s="193">
        <v>3.3176785800606012E-3</v>
      </c>
      <c r="E20" s="193">
        <v>1104612352</v>
      </c>
      <c r="F20" s="193">
        <v>2.8912296984344721E-3</v>
      </c>
      <c r="G20" s="193">
        <v>1031026624</v>
      </c>
      <c r="H20" s="193">
        <v>3.7597394548356533E-3</v>
      </c>
      <c r="I20" s="193">
        <v>1510321664</v>
      </c>
      <c r="J20" s="193">
        <v>3.8038007915019989E-3</v>
      </c>
      <c r="K20" s="193">
        <v>1509835392</v>
      </c>
      <c r="L20" s="193">
        <v>1.0064361616969109E-2</v>
      </c>
      <c r="M20" s="193">
        <v>4406399488</v>
      </c>
      <c r="N20" s="193">
        <v>1.0353623889386654E-2</v>
      </c>
      <c r="O20" s="193">
        <v>4789585920</v>
      </c>
      <c r="P20" s="193">
        <v>1.0037750005722046E-2</v>
      </c>
      <c r="Q20" s="193">
        <v>4664431104</v>
      </c>
      <c r="R20" s="193">
        <v>1.0208990424871445E-2</v>
      </c>
      <c r="S20" s="193">
        <v>4675529216</v>
      </c>
      <c r="T20" s="193">
        <v>7.6386537402868271E-3</v>
      </c>
      <c r="U20" s="193">
        <v>3741405696</v>
      </c>
      <c r="V20" s="194">
        <v>7.1026789955794811E-3</v>
      </c>
      <c r="W20" s="193">
        <v>3723173120</v>
      </c>
      <c r="X20" s="106">
        <v>1</v>
      </c>
      <c r="Y20" s="106">
        <v>1</v>
      </c>
      <c r="Z20" s="186">
        <f t="shared" si="0"/>
        <v>-2.9350710101425648E-3</v>
      </c>
      <c r="AA20" s="187">
        <f t="shared" si="1"/>
        <v>-0.41323436015752296</v>
      </c>
      <c r="AB20" s="195">
        <f t="shared" si="2"/>
        <v>-941257984</v>
      </c>
      <c r="AC20" s="196">
        <f t="shared" si="3"/>
        <v>-0.25281069498052244</v>
      </c>
      <c r="AD20" s="245" t="str">
        <f>VLOOKUP($A20,'Country characteristics'!$A:$CQ,28,0)</f>
        <v>Europe &amp; Central Asia</v>
      </c>
      <c r="AE20" s="245" t="str">
        <f>VLOOKUP($A20,'Country characteristics'!$A:$CQ,87,0)</f>
        <v>Europe</v>
      </c>
      <c r="AF20" s="245">
        <f>VLOOKUP($A20,'Country characteristics'!$A:$CQ,92,0)</f>
        <v>1</v>
      </c>
      <c r="AG20" s="245">
        <f>VLOOKUP($A20,'Country characteristics'!$A:$CQ,91,0)</f>
        <v>1</v>
      </c>
      <c r="AH20" s="245">
        <f>VLOOKUP($A20,'Country characteristics'!$A:$CQ,88,0)</f>
        <v>0</v>
      </c>
      <c r="AI20" s="245">
        <f>VLOOKUP($A20,'Country characteristics'!$A:$CQ,93,0)</f>
        <v>0</v>
      </c>
      <c r="AJ20" s="245">
        <f>VLOOKUP($A20,'Country characteristics'!$A:$CQ,89,0)</f>
        <v>0</v>
      </c>
      <c r="AK20" s="245">
        <f>VLOOKUP($A20,'Country characteristics'!$A:$CQ,90,0)</f>
        <v>0</v>
      </c>
      <c r="AL20" s="245">
        <f>VLOOKUP($A20,'Country characteristics'!$A:$CQ,94,0)</f>
        <v>0</v>
      </c>
      <c r="AM20" s="245">
        <f>VLOOKUP($A20,'Country characteristics'!$A:$CQ,95,0)</f>
        <v>0</v>
      </c>
      <c r="AN20" s="245">
        <f>VLOOKUP($A20,'Country characteristics'!$A:$CR,96,0)</f>
        <v>0</v>
      </c>
    </row>
    <row r="21" spans="1:40" ht="12.75" customHeight="1">
      <c r="A21" s="37" t="s">
        <v>152</v>
      </c>
      <c r="B21" s="163" t="s">
        <v>153</v>
      </c>
      <c r="C21" s="163" t="s">
        <v>154</v>
      </c>
      <c r="D21" s="193">
        <v>2.9076491482555866E-3</v>
      </c>
      <c r="E21" s="193">
        <v>968094208</v>
      </c>
      <c r="F21" s="193">
        <v>2.4648301769047976E-3</v>
      </c>
      <c r="G21" s="193">
        <v>878970432</v>
      </c>
      <c r="H21" s="193">
        <v>3.6691788118332624E-3</v>
      </c>
      <c r="I21" s="193">
        <v>1473942528</v>
      </c>
      <c r="J21" s="193">
        <v>4.9555050209164619E-3</v>
      </c>
      <c r="K21" s="193">
        <v>1966979072</v>
      </c>
      <c r="L21" s="193">
        <v>5.9640943072736263E-3</v>
      </c>
      <c r="M21" s="193">
        <v>2611212032</v>
      </c>
      <c r="N21" s="193">
        <v>6.5847109071910381E-3</v>
      </c>
      <c r="O21" s="193">
        <v>3046086912</v>
      </c>
      <c r="P21" s="193">
        <v>6.5785199403762817E-3</v>
      </c>
      <c r="Q21" s="193">
        <v>3056965120</v>
      </c>
      <c r="R21" s="193">
        <v>5.9003331698477268E-3</v>
      </c>
      <c r="S21" s="193">
        <v>2702243584</v>
      </c>
      <c r="T21" s="193">
        <v>6.6859638318419456E-3</v>
      </c>
      <c r="U21" s="193">
        <v>3274779136</v>
      </c>
      <c r="V21" s="194">
        <v>6.8009812384843826E-3</v>
      </c>
      <c r="W21" s="193">
        <v>3565025536</v>
      </c>
      <c r="X21" s="106">
        <v>1</v>
      </c>
      <c r="Y21" s="106">
        <v>1</v>
      </c>
      <c r="Z21" s="186">
        <f t="shared" si="0"/>
        <v>2.2246129810810089E-4</v>
      </c>
      <c r="AA21" s="187">
        <f t="shared" si="1"/>
        <v>3.2710176709394509E-2</v>
      </c>
      <c r="AB21" s="195">
        <f t="shared" si="2"/>
        <v>508060416</v>
      </c>
      <c r="AC21" s="196">
        <f t="shared" si="3"/>
        <v>0.142512419860546</v>
      </c>
      <c r="AD21" s="245" t="str">
        <f>VLOOKUP($A21,'Country characteristics'!$A:$CQ,28,0)</f>
        <v>East Asia &amp; Pacific</v>
      </c>
      <c r="AE21" s="245" t="str">
        <f>VLOOKUP($A21,'Country characteristics'!$A:$CQ,87,0)</f>
        <v>Oceania</v>
      </c>
      <c r="AF21" s="245">
        <f>VLOOKUP($A21,'Country characteristics'!$A:$CQ,92,0)</f>
        <v>1</v>
      </c>
      <c r="AG21" s="245">
        <f>VLOOKUP($A21,'Country characteristics'!$A:$CQ,91,0)</f>
        <v>0</v>
      </c>
      <c r="AH21" s="245">
        <f>VLOOKUP($A21,'Country characteristics'!$A:$CQ,88,0)</f>
        <v>0</v>
      </c>
      <c r="AI21" s="245">
        <f>VLOOKUP($A21,'Country characteristics'!$A:$CQ,93,0)</f>
        <v>1</v>
      </c>
      <c r="AJ21" s="245">
        <f>VLOOKUP($A21,'Country characteristics'!$A:$CQ,89,0)</f>
        <v>0</v>
      </c>
      <c r="AK21" s="245">
        <f>VLOOKUP($A21,'Country characteristics'!$A:$CQ,90,0)</f>
        <v>0</v>
      </c>
      <c r="AL21" s="245">
        <f>VLOOKUP($A21,'Country characteristics'!$A:$CQ,94,0)</f>
        <v>0</v>
      </c>
      <c r="AM21" s="245">
        <f>VLOOKUP($A21,'Country characteristics'!$A:$CQ,95,0)</f>
        <v>0</v>
      </c>
      <c r="AN21" s="245">
        <f>VLOOKUP($A21,'Country characteristics'!$A:$CR,96,0)</f>
        <v>0</v>
      </c>
    </row>
    <row r="22" spans="1:40" ht="12.75" customHeight="1">
      <c r="A22" s="37" t="s">
        <v>62</v>
      </c>
      <c r="B22" s="163" t="s">
        <v>63</v>
      </c>
      <c r="C22" s="163" t="s">
        <v>64</v>
      </c>
      <c r="D22" s="193">
        <v>1.0768487118184566E-2</v>
      </c>
      <c r="E22" s="193">
        <v>3585339648</v>
      </c>
      <c r="F22" s="193">
        <v>9.5164123922586441E-3</v>
      </c>
      <c r="G22" s="193">
        <v>3393598976</v>
      </c>
      <c r="H22" s="193">
        <v>1.2589694932103157E-2</v>
      </c>
      <c r="I22" s="193">
        <v>5057395200</v>
      </c>
      <c r="J22" s="193">
        <v>9.5341317355632782E-3</v>
      </c>
      <c r="K22" s="193">
        <v>3784364800</v>
      </c>
      <c r="L22" s="193">
        <v>9.0293670073151588E-3</v>
      </c>
      <c r="M22" s="193">
        <v>3953256192</v>
      </c>
      <c r="N22" s="193">
        <v>8.5010351613163948E-3</v>
      </c>
      <c r="O22" s="193">
        <v>3932578304</v>
      </c>
      <c r="P22" s="193">
        <v>7.1072876453399658E-3</v>
      </c>
      <c r="Q22" s="193">
        <v>3302677504</v>
      </c>
      <c r="R22" s="193">
        <v>7.1102012880146503E-3</v>
      </c>
      <c r="S22" s="193">
        <v>3256340992</v>
      </c>
      <c r="T22" s="193">
        <v>6.7209717817604542E-3</v>
      </c>
      <c r="U22" s="193">
        <v>3291926272</v>
      </c>
      <c r="V22" s="194">
        <v>6.6239782609045506E-3</v>
      </c>
      <c r="W22" s="193">
        <v>3472241664</v>
      </c>
      <c r="X22" s="106">
        <v>1</v>
      </c>
      <c r="Y22" s="106">
        <v>1</v>
      </c>
      <c r="Z22" s="186">
        <f t="shared" si="0"/>
        <v>-4.8330938443541527E-4</v>
      </c>
      <c r="AA22" s="187">
        <f t="shared" si="1"/>
        <v>-7.296361271110452E-2</v>
      </c>
      <c r="AB22" s="195">
        <f t="shared" si="2"/>
        <v>169564160</v>
      </c>
      <c r="AC22" s="196">
        <f t="shared" si="3"/>
        <v>4.8834204645958654E-2</v>
      </c>
      <c r="AD22" s="245" t="str">
        <f>VLOOKUP($A22,'Country characteristics'!$A:$CQ,28,0)</f>
        <v>Middle East &amp; North Africa</v>
      </c>
      <c r="AE22" s="245" t="str">
        <f>VLOOKUP($A22,'Country characteristics'!$A:$CQ,87,0)</f>
        <v>Europe</v>
      </c>
      <c r="AF22" s="245">
        <f>VLOOKUP($A22,'Country characteristics'!$A:$CQ,92,0)</f>
        <v>0</v>
      </c>
      <c r="AG22" s="245">
        <f>VLOOKUP($A22,'Country characteristics'!$A:$CQ,91,0)</f>
        <v>1</v>
      </c>
      <c r="AH22" s="245">
        <f>VLOOKUP($A22,'Country characteristics'!$A:$CQ,88,0)</f>
        <v>0</v>
      </c>
      <c r="AI22" s="245">
        <f>VLOOKUP($A22,'Country characteristics'!$A:$CQ,93,0)</f>
        <v>0</v>
      </c>
      <c r="AJ22" s="245">
        <f>VLOOKUP($A22,'Country characteristics'!$A:$CQ,89,0)</f>
        <v>0</v>
      </c>
      <c r="AK22" s="245">
        <f>VLOOKUP($A22,'Country characteristics'!$A:$CQ,90,0)</f>
        <v>0</v>
      </c>
      <c r="AL22" s="245">
        <f>VLOOKUP($A22,'Country characteristics'!$A:$CQ,94,0)</f>
        <v>0</v>
      </c>
      <c r="AM22" s="245">
        <f>VLOOKUP($A22,'Country characteristics'!$A:$CQ,95,0)</f>
        <v>0</v>
      </c>
      <c r="AN22" s="245">
        <f>VLOOKUP($A22,'Country characteristics'!$A:$CR,96,0)</f>
        <v>0</v>
      </c>
    </row>
    <row r="23" spans="1:40" ht="12.75" customHeight="1">
      <c r="A23" s="37" t="s">
        <v>83</v>
      </c>
      <c r="B23" s="163" t="s">
        <v>84</v>
      </c>
      <c r="C23" s="163" t="s">
        <v>85</v>
      </c>
      <c r="D23" s="193">
        <v>1.0705345775932074E-3</v>
      </c>
      <c r="E23" s="193">
        <v>356431680</v>
      </c>
      <c r="F23" s="193">
        <v>3.7327685859054327E-3</v>
      </c>
      <c r="G23" s="193">
        <v>1331123456</v>
      </c>
      <c r="H23" s="193">
        <v>2.114367438480258E-3</v>
      </c>
      <c r="I23" s="193">
        <v>849360640</v>
      </c>
      <c r="J23" s="193">
        <v>4.7514257021248341E-3</v>
      </c>
      <c r="K23" s="193">
        <v>1885974272</v>
      </c>
      <c r="L23" s="193">
        <v>7.2748307138681412E-3</v>
      </c>
      <c r="M23" s="193">
        <v>3185081344</v>
      </c>
      <c r="N23" s="193">
        <v>9.7944578155875206E-3</v>
      </c>
      <c r="O23" s="193">
        <v>4530915328</v>
      </c>
      <c r="P23" s="193">
        <v>5.0235898233950138E-3</v>
      </c>
      <c r="Q23" s="193">
        <v>2334406400</v>
      </c>
      <c r="R23" s="193">
        <v>6.9308103993535042E-3</v>
      </c>
      <c r="S23" s="193">
        <v>3174183168</v>
      </c>
      <c r="T23" s="193">
        <v>7.0063909515738487E-3</v>
      </c>
      <c r="U23" s="193">
        <v>3431724032</v>
      </c>
      <c r="V23" s="194">
        <v>6.3621955923736095E-3</v>
      </c>
      <c r="W23" s="193">
        <v>3335017216</v>
      </c>
      <c r="X23" s="106">
        <v>1</v>
      </c>
      <c r="Y23" s="106">
        <v>1</v>
      </c>
      <c r="Z23" s="186">
        <f t="shared" si="0"/>
        <v>1.3386057689785957E-3</v>
      </c>
      <c r="AA23" s="187">
        <f t="shared" si="1"/>
        <v>0.21039997113310821</v>
      </c>
      <c r="AB23" s="195">
        <f t="shared" si="2"/>
        <v>1000610816</v>
      </c>
      <c r="AC23" s="196">
        <f t="shared" si="3"/>
        <v>0.30003167935670411</v>
      </c>
      <c r="AD23" s="245" t="str">
        <f>VLOOKUP($A23,'Country characteristics'!$A:$CQ,28,0)</f>
        <v>East Asia &amp; Pacific</v>
      </c>
      <c r="AE23" s="245" t="str">
        <f>VLOOKUP($A23,'Country characteristics'!$A:$CQ,87,0)</f>
        <v>Asia</v>
      </c>
      <c r="AF23" s="245">
        <f>VLOOKUP($A23,'Country characteristics'!$A:$CQ,92,0)</f>
        <v>0</v>
      </c>
      <c r="AG23" s="245">
        <f>VLOOKUP($A23,'Country characteristics'!$A:$CQ,91,0)</f>
        <v>0</v>
      </c>
      <c r="AH23" s="245">
        <f>VLOOKUP($A23,'Country characteristics'!$A:$CQ,88,0)</f>
        <v>0</v>
      </c>
      <c r="AI23" s="245">
        <f>VLOOKUP($A23,'Country characteristics'!$A:$CQ,93,0)</f>
        <v>1</v>
      </c>
      <c r="AJ23" s="245">
        <f>VLOOKUP($A23,'Country characteristics'!$A:$CQ,89,0)</f>
        <v>1</v>
      </c>
      <c r="AK23" s="245">
        <f>VLOOKUP($A23,'Country characteristics'!$A:$CQ,90,0)</f>
        <v>0</v>
      </c>
      <c r="AL23" s="245">
        <f>VLOOKUP($A23,'Country characteristics'!$A:$CQ,94,0)</f>
        <v>0</v>
      </c>
      <c r="AM23" s="245">
        <f>VLOOKUP($A23,'Country characteristics'!$A:$CQ,95,0)</f>
        <v>0</v>
      </c>
      <c r="AN23" s="245">
        <f>VLOOKUP($A23,'Country characteristics'!$A:$CR,96,0)</f>
        <v>0</v>
      </c>
    </row>
    <row r="24" spans="1:40" ht="12.75" customHeight="1">
      <c r="A24" s="37" t="s">
        <v>221</v>
      </c>
      <c r="B24" s="163" t="s">
        <v>222</v>
      </c>
      <c r="C24" s="163" t="s">
        <v>223</v>
      </c>
      <c r="D24" s="193">
        <v>5.1185861229896545E-3</v>
      </c>
      <c r="E24" s="193">
        <v>1704219904</v>
      </c>
      <c r="F24" s="193">
        <v>4.3767527677118778E-3</v>
      </c>
      <c r="G24" s="193">
        <v>1560771328</v>
      </c>
      <c r="H24" s="193">
        <v>5.5602653883397579E-3</v>
      </c>
      <c r="I24" s="193">
        <v>2233609216</v>
      </c>
      <c r="J24" s="193">
        <v>5.234960000962019E-3</v>
      </c>
      <c r="K24" s="193">
        <v>2077902592</v>
      </c>
      <c r="L24" s="193">
        <v>5.7026012800633907E-3</v>
      </c>
      <c r="M24" s="193">
        <v>2496724480</v>
      </c>
      <c r="N24" s="193">
        <v>5.1175528205931187E-3</v>
      </c>
      <c r="O24" s="193">
        <v>2367379712</v>
      </c>
      <c r="P24" s="193">
        <v>5.4911100305616856E-3</v>
      </c>
      <c r="Q24" s="193">
        <v>2551657984</v>
      </c>
      <c r="R24" s="193">
        <v>5.7117734104394913E-3</v>
      </c>
      <c r="S24" s="193">
        <v>2615886592</v>
      </c>
      <c r="T24" s="193">
        <v>5.2577252499759197E-3</v>
      </c>
      <c r="U24" s="193">
        <v>2575229184</v>
      </c>
      <c r="V24" s="194">
        <v>5.9887459501624107E-3</v>
      </c>
      <c r="W24" s="193">
        <v>3139257600</v>
      </c>
      <c r="X24" s="106">
        <v>1</v>
      </c>
      <c r="Y24" s="106">
        <v>1</v>
      </c>
      <c r="Z24" s="186">
        <f t="shared" si="0"/>
        <v>4.9763591960072517E-4</v>
      </c>
      <c r="AA24" s="187">
        <f t="shared" si="1"/>
        <v>8.3095179481979795E-2</v>
      </c>
      <c r="AB24" s="195">
        <f t="shared" si="2"/>
        <v>587599616</v>
      </c>
      <c r="AC24" s="196">
        <f t="shared" si="3"/>
        <v>0.1871778907216789</v>
      </c>
      <c r="AD24" s="245" t="str">
        <f>VLOOKUP($A24,'Country characteristics'!$A:$CQ,28,0)</f>
        <v>Europe &amp; Central Asia</v>
      </c>
      <c r="AE24" s="245" t="str">
        <f>VLOOKUP($A24,'Country characteristics'!$A:$CQ,87,0)</f>
        <v>Europe</v>
      </c>
      <c r="AF24" s="245">
        <f>VLOOKUP($A24,'Country characteristics'!$A:$CQ,92,0)</f>
        <v>1</v>
      </c>
      <c r="AG24" s="245">
        <f>VLOOKUP($A24,'Country characteristics'!$A:$CQ,91,0)</f>
        <v>0</v>
      </c>
      <c r="AH24" s="245">
        <f>VLOOKUP($A24,'Country characteristics'!$A:$CQ,88,0)</f>
        <v>0</v>
      </c>
      <c r="AI24" s="245">
        <f>VLOOKUP($A24,'Country characteristics'!$A:$CQ,93,0)</f>
        <v>0</v>
      </c>
      <c r="AJ24" s="245">
        <f>VLOOKUP($A24,'Country characteristics'!$A:$CQ,89,0)</f>
        <v>0</v>
      </c>
      <c r="AK24" s="245">
        <f>VLOOKUP($A24,'Country characteristics'!$A:$CQ,90,0)</f>
        <v>0</v>
      </c>
      <c r="AL24" s="245">
        <f>VLOOKUP($A24,'Country characteristics'!$A:$CQ,94,0)</f>
        <v>0</v>
      </c>
      <c r="AM24" s="245">
        <f>VLOOKUP($A24,'Country characteristics'!$A:$CQ,95,0)</f>
        <v>0</v>
      </c>
      <c r="AN24" s="245">
        <f>VLOOKUP($A24,'Country characteristics'!$A:$CR,96,0)</f>
        <v>0</v>
      </c>
    </row>
    <row r="25" spans="1:40" ht="12.75" customHeight="1">
      <c r="A25" s="37" t="s">
        <v>47</v>
      </c>
      <c r="B25" s="163" t="s">
        <v>48</v>
      </c>
      <c r="C25" s="163" t="s">
        <v>49</v>
      </c>
      <c r="D25" s="193">
        <v>2.1835281513631344E-3</v>
      </c>
      <c r="E25" s="193">
        <v>727000000</v>
      </c>
      <c r="F25" s="193">
        <v>2.3751778062433004E-3</v>
      </c>
      <c r="G25" s="193">
        <v>847000000</v>
      </c>
      <c r="H25" s="193">
        <v>2.2628314327448606E-3</v>
      </c>
      <c r="I25" s="193">
        <v>909000000</v>
      </c>
      <c r="J25" s="193">
        <v>4.4088591821491718E-3</v>
      </c>
      <c r="K25" s="193">
        <v>1750000000</v>
      </c>
      <c r="L25" s="193">
        <v>4.7005396336317062E-3</v>
      </c>
      <c r="M25" s="193">
        <v>2058000000</v>
      </c>
      <c r="N25" s="193">
        <v>5.2334638312458992E-3</v>
      </c>
      <c r="O25" s="193">
        <v>2420999936</v>
      </c>
      <c r="P25" s="193">
        <v>5.2120890468358994E-3</v>
      </c>
      <c r="Q25" s="193">
        <v>2422000128</v>
      </c>
      <c r="R25" s="193">
        <v>5.6945527903735638E-3</v>
      </c>
      <c r="S25" s="193">
        <v>2608000000</v>
      </c>
      <c r="T25" s="193">
        <v>5.888128187507391E-3</v>
      </c>
      <c r="U25" s="193">
        <v>2884000000</v>
      </c>
      <c r="V25" s="194">
        <v>5.8928700163960457E-3</v>
      </c>
      <c r="W25" s="193">
        <v>3088999936</v>
      </c>
      <c r="X25" s="106">
        <v>1</v>
      </c>
      <c r="Y25" s="106">
        <v>1</v>
      </c>
      <c r="Z25" s="186">
        <f t="shared" si="0"/>
        <v>6.8078096956014633E-4</v>
      </c>
      <c r="AA25" s="187">
        <f t="shared" si="1"/>
        <v>0.1155262151830896</v>
      </c>
      <c r="AB25" s="195">
        <f t="shared" si="2"/>
        <v>666999808</v>
      </c>
      <c r="AC25" s="196">
        <f t="shared" si="3"/>
        <v>0.21592742694054884</v>
      </c>
      <c r="AD25" s="245" t="str">
        <f>VLOOKUP($A25,'Country characteristics'!$A:$CQ,28,0)</f>
        <v>East Asia &amp; Pacific</v>
      </c>
      <c r="AE25" s="245" t="str">
        <f>VLOOKUP($A25,'Country characteristics'!$A:$CQ,87,0)</f>
        <v>Asia</v>
      </c>
      <c r="AF25" s="245">
        <f>VLOOKUP($A25,'Country characteristics'!$A:$CQ,92,0)</f>
        <v>0</v>
      </c>
      <c r="AG25" s="245">
        <f>VLOOKUP($A25,'Country characteristics'!$A:$CQ,91,0)</f>
        <v>0</v>
      </c>
      <c r="AH25" s="245">
        <f>VLOOKUP($A25,'Country characteristics'!$A:$CQ,88,0)</f>
        <v>0</v>
      </c>
      <c r="AI25" s="245">
        <f>VLOOKUP($A25,'Country characteristics'!$A:$CQ,93,0)</f>
        <v>0</v>
      </c>
      <c r="AJ25" s="245">
        <f>VLOOKUP($A25,'Country characteristics'!$A:$CQ,89,0)</f>
        <v>0</v>
      </c>
      <c r="AK25" s="245">
        <f>VLOOKUP($A25,'Country characteristics'!$A:$CQ,90,0)</f>
        <v>0</v>
      </c>
      <c r="AL25" s="245">
        <f>VLOOKUP($A25,'Country characteristics'!$A:$CQ,94,0)</f>
        <v>0</v>
      </c>
      <c r="AM25" s="245">
        <f>VLOOKUP($A25,'Country characteristics'!$A:$CQ,95,0)</f>
        <v>0</v>
      </c>
      <c r="AN25" s="245">
        <f>VLOOKUP($A25,'Country characteristics'!$A:$CR,96,0)</f>
        <v>0</v>
      </c>
    </row>
    <row r="26" spans="1:40" ht="12.75" customHeight="1">
      <c r="A26" s="37" t="s">
        <v>71</v>
      </c>
      <c r="B26" s="163" t="s">
        <v>72</v>
      </c>
      <c r="C26" s="163" t="s">
        <v>73</v>
      </c>
      <c r="D26" s="193">
        <v>4.7442931681871414E-3</v>
      </c>
      <c r="E26" s="193">
        <v>1579600000</v>
      </c>
      <c r="F26" s="193">
        <v>4.6157529577612877E-3</v>
      </c>
      <c r="G26" s="193">
        <v>1646000000</v>
      </c>
      <c r="H26" s="193">
        <v>4.4676605612039566E-3</v>
      </c>
      <c r="I26" s="193">
        <v>1794700032</v>
      </c>
      <c r="J26" s="193">
        <v>4.6300576068460941E-3</v>
      </c>
      <c r="K26" s="193">
        <v>1837799936</v>
      </c>
      <c r="L26" s="193">
        <v>2.9562239069491625E-3</v>
      </c>
      <c r="M26" s="193">
        <v>1294300032</v>
      </c>
      <c r="N26" s="193">
        <v>3.0940340366214514E-3</v>
      </c>
      <c r="O26" s="193">
        <v>1431299968</v>
      </c>
      <c r="P26" s="193">
        <v>3.5262301098555326E-3</v>
      </c>
      <c r="Q26" s="193">
        <v>1638599936</v>
      </c>
      <c r="R26" s="193">
        <v>3.8901132065802813E-3</v>
      </c>
      <c r="S26" s="193">
        <v>1781600000</v>
      </c>
      <c r="T26" s="193">
        <v>4.5749368146061897E-3</v>
      </c>
      <c r="U26" s="193">
        <v>2240800000</v>
      </c>
      <c r="V26" s="194">
        <v>5.4584876634180546E-3</v>
      </c>
      <c r="W26" s="193">
        <v>2861299968</v>
      </c>
      <c r="X26" s="106">
        <v>1</v>
      </c>
      <c r="Y26" s="106">
        <v>1</v>
      </c>
      <c r="Z26" s="186">
        <f t="shared" si="0"/>
        <v>1.9322575535625219E-3</v>
      </c>
      <c r="AA26" s="187">
        <f t="shared" si="1"/>
        <v>0.35399137503089273</v>
      </c>
      <c r="AB26" s="195">
        <f t="shared" si="2"/>
        <v>1222700032</v>
      </c>
      <c r="AC26" s="196">
        <f t="shared" si="3"/>
        <v>0.42732326064178672</v>
      </c>
      <c r="AD26" s="245" t="str">
        <f>VLOOKUP($A26,'Country characteristics'!$A:$CQ,28,0)</f>
        <v>East Asia &amp; Pacific</v>
      </c>
      <c r="AE26" s="245" t="str">
        <f>VLOOKUP($A26,'Country characteristics'!$A:$CQ,87,0)</f>
        <v>Asia</v>
      </c>
      <c r="AF26" s="245">
        <f>VLOOKUP($A26,'Country characteristics'!$A:$CQ,92,0)</f>
        <v>1</v>
      </c>
      <c r="AG26" s="245">
        <f>VLOOKUP($A26,'Country characteristics'!$A:$CQ,91,0)</f>
        <v>0</v>
      </c>
      <c r="AH26" s="245">
        <f>VLOOKUP($A26,'Country characteristics'!$A:$CQ,88,0)</f>
        <v>0</v>
      </c>
      <c r="AI26" s="245">
        <f>VLOOKUP($A26,'Country characteristics'!$A:$CQ,93,0)</f>
        <v>1</v>
      </c>
      <c r="AJ26" s="245">
        <f>VLOOKUP($A26,'Country characteristics'!$A:$CQ,89,0)</f>
        <v>0</v>
      </c>
      <c r="AK26" s="245">
        <f>VLOOKUP($A26,'Country characteristics'!$A:$CQ,90,0)</f>
        <v>0</v>
      </c>
      <c r="AL26" s="245">
        <f>VLOOKUP($A26,'Country characteristics'!$A:$CQ,94,0)</f>
        <v>0</v>
      </c>
      <c r="AM26" s="245">
        <f>VLOOKUP($A26,'Country characteristics'!$A:$CQ,95,0)</f>
        <v>0</v>
      </c>
      <c r="AN26" s="245">
        <f>VLOOKUP($A26,'Country characteristics'!$A:$CR,96,0)</f>
        <v>0</v>
      </c>
    </row>
    <row r="27" spans="1:40" ht="12.75" customHeight="1">
      <c r="A27" s="37" t="s">
        <v>116</v>
      </c>
      <c r="B27" s="163" t="s">
        <v>117</v>
      </c>
      <c r="C27" s="163" t="s">
        <v>118</v>
      </c>
      <c r="D27" s="193">
        <v>8.0898497253656387E-3</v>
      </c>
      <c r="E27" s="193">
        <v>2693494528</v>
      </c>
      <c r="F27" s="193">
        <v>6.9264420308172703E-3</v>
      </c>
      <c r="G27" s="193">
        <v>2470002944</v>
      </c>
      <c r="H27" s="193">
        <v>8.0789467319846153E-3</v>
      </c>
      <c r="I27" s="193">
        <v>3245386496</v>
      </c>
      <c r="J27" s="193">
        <v>7.2293775156140327E-3</v>
      </c>
      <c r="K27" s="193">
        <v>2869543168</v>
      </c>
      <c r="L27" s="193">
        <v>7.1940203197300434E-3</v>
      </c>
      <c r="M27" s="193">
        <v>3149700864</v>
      </c>
      <c r="N27" s="193">
        <v>7.1344524621963501E-3</v>
      </c>
      <c r="O27" s="193">
        <v>3300397312</v>
      </c>
      <c r="P27" s="193">
        <v>5.557582713663578E-3</v>
      </c>
      <c r="Q27" s="193">
        <v>2582547200</v>
      </c>
      <c r="R27" s="193">
        <v>5.695816595107317E-3</v>
      </c>
      <c r="S27" s="193">
        <v>2608578560</v>
      </c>
      <c r="T27" s="193">
        <v>5.4603233002126217E-3</v>
      </c>
      <c r="U27" s="193">
        <v>2674461440</v>
      </c>
      <c r="V27" s="194">
        <v>5.429338663816452E-3</v>
      </c>
      <c r="W27" s="193">
        <v>2846020352</v>
      </c>
      <c r="X27" s="106">
        <v>1</v>
      </c>
      <c r="Y27" s="106">
        <v>1</v>
      </c>
      <c r="Z27" s="186">
        <f t="shared" si="0"/>
        <v>-1.2824404984712601E-4</v>
      </c>
      <c r="AA27" s="187">
        <f t="shared" si="1"/>
        <v>-2.3620565558343572E-2</v>
      </c>
      <c r="AB27" s="195">
        <f t="shared" si="2"/>
        <v>263473152</v>
      </c>
      <c r="AC27" s="196">
        <f t="shared" si="3"/>
        <v>9.2575990124191487E-2</v>
      </c>
      <c r="AD27" s="245" t="str">
        <f>VLOOKUP($A27,'Country characteristics'!$A:$CQ,28,0)</f>
        <v>Europe &amp; Central Asia</v>
      </c>
      <c r="AE27" s="245" t="str">
        <f>VLOOKUP($A27,'Country characteristics'!$A:$CQ,87,0)</f>
        <v>Europe</v>
      </c>
      <c r="AF27" s="245">
        <f>VLOOKUP($A27,'Country characteristics'!$A:$CQ,92,0)</f>
        <v>1</v>
      </c>
      <c r="AG27" s="245">
        <f>VLOOKUP($A27,'Country characteristics'!$A:$CQ,91,0)</f>
        <v>1</v>
      </c>
      <c r="AH27" s="245">
        <f>VLOOKUP($A27,'Country characteristics'!$A:$CQ,88,0)</f>
        <v>0</v>
      </c>
      <c r="AI27" s="245">
        <f>VLOOKUP($A27,'Country characteristics'!$A:$CQ,93,0)</f>
        <v>0</v>
      </c>
      <c r="AJ27" s="245">
        <f>VLOOKUP($A27,'Country characteristics'!$A:$CQ,89,0)</f>
        <v>0</v>
      </c>
      <c r="AK27" s="245">
        <f>VLOOKUP($A27,'Country characteristics'!$A:$CQ,90,0)</f>
        <v>0</v>
      </c>
      <c r="AL27" s="245">
        <f>VLOOKUP($A27,'Country characteristics'!$A:$CQ,94,0)</f>
        <v>0</v>
      </c>
      <c r="AM27" s="245">
        <f>VLOOKUP($A27,'Country characteristics'!$A:$CQ,95,0)</f>
        <v>0</v>
      </c>
      <c r="AN27" s="245">
        <f>VLOOKUP($A27,'Country characteristics'!$A:$CR,96,0)</f>
        <v>0</v>
      </c>
    </row>
    <row r="28" spans="1:40" ht="12.75" customHeight="1">
      <c r="A28" s="37" t="s">
        <v>35</v>
      </c>
      <c r="B28" s="163" t="s">
        <v>36</v>
      </c>
      <c r="C28" s="163" t="s">
        <v>37</v>
      </c>
      <c r="D28" s="193">
        <v>1.8095728009939194E-3</v>
      </c>
      <c r="E28" s="193">
        <v>602492544</v>
      </c>
      <c r="F28" s="193">
        <v>1.888472237624228E-3</v>
      </c>
      <c r="G28" s="193">
        <v>673438400</v>
      </c>
      <c r="H28" s="193">
        <v>2.7687307447195053E-3</v>
      </c>
      <c r="I28" s="193">
        <v>1112224384</v>
      </c>
      <c r="J28" s="193">
        <v>3.3060791902244091E-3</v>
      </c>
      <c r="K28" s="193">
        <v>1312275712</v>
      </c>
      <c r="L28" s="193">
        <v>3.4321767743676901E-3</v>
      </c>
      <c r="M28" s="193">
        <v>1502682752</v>
      </c>
      <c r="N28" s="193">
        <v>3.9808470755815506E-3</v>
      </c>
      <c r="O28" s="193">
        <v>1841539712</v>
      </c>
      <c r="P28" s="193">
        <v>4.4388389214873314E-3</v>
      </c>
      <c r="Q28" s="193">
        <v>2062679168</v>
      </c>
      <c r="R28" s="193">
        <v>5.7315831072628498E-3</v>
      </c>
      <c r="S28" s="193">
        <v>2624959232</v>
      </c>
      <c r="T28" s="193">
        <v>6.1337379738688469E-3</v>
      </c>
      <c r="U28" s="193">
        <v>3004299520</v>
      </c>
      <c r="V28" s="194">
        <v>4.9837878905236721E-3</v>
      </c>
      <c r="W28" s="193">
        <v>2612465664</v>
      </c>
      <c r="X28" s="106">
        <v>1</v>
      </c>
      <c r="Y28" s="106">
        <v>1</v>
      </c>
      <c r="Z28" s="186">
        <f t="shared" si="0"/>
        <v>5.4494896903634071E-4</v>
      </c>
      <c r="AA28" s="187">
        <f t="shared" si="1"/>
        <v>0.10934433427083112</v>
      </c>
      <c r="AB28" s="195">
        <f t="shared" si="2"/>
        <v>549786496</v>
      </c>
      <c r="AC28" s="196">
        <f t="shared" si="3"/>
        <v>0.21044735767290834</v>
      </c>
      <c r="AD28" s="245" t="str">
        <f>VLOOKUP($A28,'Country characteristics'!$A:$CQ,28,0)</f>
        <v>Latin America &amp; Caribbean</v>
      </c>
      <c r="AE28" s="245" t="str">
        <f>VLOOKUP($A28,'Country characteristics'!$A:$CQ,87,0)</f>
        <v>Latin America and the Caribbean</v>
      </c>
      <c r="AF28" s="245">
        <f>VLOOKUP($A28,'Country characteristics'!$A:$CQ,92,0)</f>
        <v>0</v>
      </c>
      <c r="AG28" s="245">
        <f>VLOOKUP($A28,'Country characteristics'!$A:$CQ,91,0)</f>
        <v>0</v>
      </c>
      <c r="AH28" s="245">
        <f>VLOOKUP($A28,'Country characteristics'!$A:$CQ,88,0)</f>
        <v>0</v>
      </c>
      <c r="AI28" s="245">
        <f>VLOOKUP($A28,'Country characteristics'!$A:$CQ,93,0)</f>
        <v>0</v>
      </c>
      <c r="AJ28" s="245">
        <f>VLOOKUP($A28,'Country characteristics'!$A:$CQ,89,0)</f>
        <v>0</v>
      </c>
      <c r="AK28" s="245">
        <f>VLOOKUP($A28,'Country characteristics'!$A:$CQ,90,0)</f>
        <v>0</v>
      </c>
      <c r="AL28" s="245">
        <f>VLOOKUP($A28,'Country characteristics'!$A:$CQ,94,0)</f>
        <v>0</v>
      </c>
      <c r="AM28" s="245">
        <f>VLOOKUP($A28,'Country characteristics'!$A:$CQ,95,0)</f>
        <v>0</v>
      </c>
      <c r="AN28" s="245">
        <f>VLOOKUP($A28,'Country characteristics'!$A:$CR,96,0)</f>
        <v>0</v>
      </c>
    </row>
    <row r="29" spans="1:40" ht="12.75" customHeight="1">
      <c r="A29" s="37" t="s">
        <v>89</v>
      </c>
      <c r="B29" s="163" t="s">
        <v>90</v>
      </c>
      <c r="C29" s="163" t="s">
        <v>91</v>
      </c>
      <c r="D29" s="193">
        <v>7.4724252335727215E-3</v>
      </c>
      <c r="E29" s="193">
        <v>2487924480</v>
      </c>
      <c r="F29" s="193">
        <v>7.825101725757122E-3</v>
      </c>
      <c r="G29" s="193">
        <v>2790469376</v>
      </c>
      <c r="H29" s="193">
        <v>7.7265887521207333E-3</v>
      </c>
      <c r="I29" s="193">
        <v>3103841024</v>
      </c>
      <c r="J29" s="193">
        <v>6.3688508234918118E-3</v>
      </c>
      <c r="K29" s="193">
        <v>2527975936</v>
      </c>
      <c r="L29" s="193">
        <v>5.6975297629833221E-3</v>
      </c>
      <c r="M29" s="193">
        <v>2494504448</v>
      </c>
      <c r="N29" s="193">
        <v>6.5643284469842911E-3</v>
      </c>
      <c r="O29" s="193">
        <v>3036658176</v>
      </c>
      <c r="P29" s="193">
        <v>5.3978757932782173E-3</v>
      </c>
      <c r="Q29" s="193">
        <v>2508333056</v>
      </c>
      <c r="R29" s="193">
        <v>5.4351678118109703E-3</v>
      </c>
      <c r="S29" s="193">
        <v>2489206528</v>
      </c>
      <c r="T29" s="193">
        <v>5.229627713561058E-3</v>
      </c>
      <c r="U29" s="193">
        <v>2561467136</v>
      </c>
      <c r="V29" s="194">
        <v>4.7654705122113228E-3</v>
      </c>
      <c r="W29" s="193">
        <v>2498025216</v>
      </c>
      <c r="X29" s="106">
        <v>1</v>
      </c>
      <c r="Y29" s="106">
        <v>1</v>
      </c>
      <c r="Z29" s="186">
        <f t="shared" si="0"/>
        <v>-6.3240528106689453E-4</v>
      </c>
      <c r="AA29" s="187">
        <f t="shared" si="1"/>
        <v>-0.13270573796362437</v>
      </c>
      <c r="AB29" s="195">
        <f t="shared" si="2"/>
        <v>-10307840</v>
      </c>
      <c r="AC29" s="196">
        <f t="shared" si="3"/>
        <v>-4.1263954959212066E-3</v>
      </c>
      <c r="AD29" s="245" t="str">
        <f>VLOOKUP($A29,'Country characteristics'!$A:$CQ,28,0)</f>
        <v>Europe &amp; Central Asia</v>
      </c>
      <c r="AE29" s="245" t="str">
        <f>VLOOKUP($A29,'Country characteristics'!$A:$CQ,87,0)</f>
        <v>Asia</v>
      </c>
      <c r="AF29" s="245">
        <f>VLOOKUP($A29,'Country characteristics'!$A:$CQ,92,0)</f>
        <v>0</v>
      </c>
      <c r="AG29" s="245">
        <f>VLOOKUP($A29,'Country characteristics'!$A:$CQ,91,0)</f>
        <v>1</v>
      </c>
      <c r="AH29" s="245">
        <f>VLOOKUP($A29,'Country characteristics'!$A:$CQ,88,0)</f>
        <v>0</v>
      </c>
      <c r="AI29" s="245">
        <f>VLOOKUP($A29,'Country characteristics'!$A:$CQ,93,0)</f>
        <v>0</v>
      </c>
      <c r="AJ29" s="245">
        <f>VLOOKUP($A29,'Country characteristics'!$A:$CQ,89,0)</f>
        <v>0</v>
      </c>
      <c r="AK29" s="245">
        <f>VLOOKUP($A29,'Country characteristics'!$A:$CQ,90,0)</f>
        <v>0</v>
      </c>
      <c r="AL29" s="245">
        <f>VLOOKUP($A29,'Country characteristics'!$A:$CQ,94,0)</f>
        <v>0</v>
      </c>
      <c r="AM29" s="245">
        <f>VLOOKUP($A29,'Country characteristics'!$A:$CQ,95,0)</f>
        <v>0</v>
      </c>
      <c r="AN29" s="245">
        <f>VLOOKUP($A29,'Country characteristics'!$A:$CR,96,0)</f>
        <v>0</v>
      </c>
    </row>
    <row r="30" spans="1:40" ht="12.75" customHeight="1">
      <c r="A30" s="37" t="s">
        <v>56</v>
      </c>
      <c r="B30" s="163" t="s">
        <v>57</v>
      </c>
      <c r="C30" s="163" t="s">
        <v>58</v>
      </c>
      <c r="D30" s="193">
        <v>7.4666370637714863E-3</v>
      </c>
      <c r="E30" s="193">
        <v>2485997312</v>
      </c>
      <c r="F30" s="193">
        <v>7.3201390914618969E-3</v>
      </c>
      <c r="G30" s="193">
        <v>2610397184</v>
      </c>
      <c r="H30" s="193">
        <v>5.5924216285347939E-3</v>
      </c>
      <c r="I30" s="193">
        <v>2246526720</v>
      </c>
      <c r="J30" s="193">
        <v>5.4432321339845657E-3</v>
      </c>
      <c r="K30" s="193">
        <v>2160571648</v>
      </c>
      <c r="L30" s="193">
        <v>4.6647475101053715E-3</v>
      </c>
      <c r="M30" s="193">
        <v>2042329472</v>
      </c>
      <c r="N30" s="193">
        <v>3.6781546659767628E-3</v>
      </c>
      <c r="O30" s="193">
        <v>1701514112</v>
      </c>
      <c r="P30" s="193">
        <v>3.7439684383571148E-3</v>
      </c>
      <c r="Q30" s="193">
        <v>1739780608</v>
      </c>
      <c r="R30" s="193">
        <v>2.8056546580046415E-3</v>
      </c>
      <c r="S30" s="193">
        <v>1284937984</v>
      </c>
      <c r="T30" s="193">
        <v>4.0502701885998249E-3</v>
      </c>
      <c r="U30" s="193">
        <v>1983818880</v>
      </c>
      <c r="V30" s="194">
        <v>4.5684338547289371E-3</v>
      </c>
      <c r="W30" s="193">
        <v>2394740224</v>
      </c>
      <c r="X30" s="106">
        <v>1</v>
      </c>
      <c r="Y30" s="106">
        <v>1</v>
      </c>
      <c r="Z30" s="186">
        <f t="shared" si="0"/>
        <v>8.2446541637182236E-4</v>
      </c>
      <c r="AA30" s="187">
        <f t="shared" si="1"/>
        <v>0.18047003471843878</v>
      </c>
      <c r="AB30" s="195">
        <f t="shared" si="2"/>
        <v>654959616</v>
      </c>
      <c r="AC30" s="196">
        <f t="shared" si="3"/>
        <v>0.27349923362710427</v>
      </c>
      <c r="AD30" s="245" t="str">
        <f>VLOOKUP($A30,'Country characteristics'!$A:$CQ,28,0)</f>
        <v>Europe &amp; Central Asia</v>
      </c>
      <c r="AE30" s="245" t="str">
        <f>VLOOKUP($A30,'Country characteristics'!$A:$CQ,87,0)</f>
        <v>Europe</v>
      </c>
      <c r="AF30" s="245">
        <f>VLOOKUP($A30,'Country characteristics'!$A:$CQ,92,0)</f>
        <v>0</v>
      </c>
      <c r="AG30" s="245">
        <f>VLOOKUP($A30,'Country characteristics'!$A:$CQ,91,0)</f>
        <v>0</v>
      </c>
      <c r="AH30" s="245">
        <f>VLOOKUP($A30,'Country characteristics'!$A:$CQ,88,0)</f>
        <v>0</v>
      </c>
      <c r="AI30" s="245">
        <f>VLOOKUP($A30,'Country characteristics'!$A:$CQ,93,0)</f>
        <v>0</v>
      </c>
      <c r="AJ30" s="245">
        <f>VLOOKUP($A30,'Country characteristics'!$A:$CQ,89,0)</f>
        <v>0</v>
      </c>
      <c r="AK30" s="245">
        <f>VLOOKUP($A30,'Country characteristics'!$A:$CQ,90,0)</f>
        <v>0</v>
      </c>
      <c r="AL30" s="245">
        <f>VLOOKUP($A30,'Country characteristics'!$A:$CQ,94,0)</f>
        <v>0</v>
      </c>
      <c r="AM30" s="245">
        <f>VLOOKUP($A30,'Country characteristics'!$A:$CQ,95,0)</f>
        <v>0</v>
      </c>
      <c r="AN30" s="245">
        <f>VLOOKUP($A30,'Country characteristics'!$A:$CR,96,0)</f>
        <v>0</v>
      </c>
    </row>
    <row r="31" spans="1:40" ht="12.75" customHeight="1">
      <c r="A31" s="37" t="s">
        <v>41</v>
      </c>
      <c r="B31" s="163" t="s">
        <v>42</v>
      </c>
      <c r="C31" s="163" t="s">
        <v>43</v>
      </c>
      <c r="D31" s="193">
        <v>5.937421228736639E-3</v>
      </c>
      <c r="E31" s="193">
        <v>1976848896</v>
      </c>
      <c r="F31" s="193">
        <v>6.4798588864505291E-3</v>
      </c>
      <c r="G31" s="193">
        <v>2310749184</v>
      </c>
      <c r="H31" s="193">
        <v>5.4631228558719158E-3</v>
      </c>
      <c r="I31" s="193">
        <v>2194586112</v>
      </c>
      <c r="J31" s="193">
        <v>5.2641234360635281E-3</v>
      </c>
      <c r="K31" s="193">
        <v>2089478400</v>
      </c>
      <c r="L31" s="193">
        <v>4.9782833084464073E-3</v>
      </c>
      <c r="M31" s="193">
        <v>2179602176</v>
      </c>
      <c r="N31" s="193">
        <v>4.4083357788622379E-3</v>
      </c>
      <c r="O31" s="193">
        <v>2039296000</v>
      </c>
      <c r="P31" s="193">
        <v>5.1003540866076946E-3</v>
      </c>
      <c r="Q31" s="193">
        <v>2370077952</v>
      </c>
      <c r="R31" s="193">
        <v>4.1429009288549423E-3</v>
      </c>
      <c r="S31" s="193">
        <v>1897372032</v>
      </c>
      <c r="T31" s="193">
        <v>4.0707234293222427E-3</v>
      </c>
      <c r="U31" s="193">
        <v>1993836672</v>
      </c>
      <c r="V31" s="194">
        <v>4.1031278669834137E-3</v>
      </c>
      <c r="W31" s="193">
        <v>2150830080</v>
      </c>
      <c r="X31" s="106">
        <v>1</v>
      </c>
      <c r="Y31" s="106">
        <v>1</v>
      </c>
      <c r="Z31" s="186">
        <f t="shared" si="0"/>
        <v>-9.9722621962428093E-4</v>
      </c>
      <c r="AA31" s="187">
        <f t="shared" si="1"/>
        <v>-0.24304049299770752</v>
      </c>
      <c r="AB31" s="195">
        <f t="shared" si="2"/>
        <v>-219247872</v>
      </c>
      <c r="AC31" s="196">
        <f t="shared" si="3"/>
        <v>-0.1019363984345988</v>
      </c>
      <c r="AD31" s="245" t="str">
        <f>VLOOKUP($A31,'Country characteristics'!$A:$CQ,28,0)</f>
        <v>Europe &amp; Central Asia</v>
      </c>
      <c r="AE31" s="245" t="str">
        <f>VLOOKUP($A31,'Country characteristics'!$A:$CQ,87,0)</f>
        <v>Europe</v>
      </c>
      <c r="AF31" s="245">
        <f>VLOOKUP($A31,'Country characteristics'!$A:$CQ,92,0)</f>
        <v>0</v>
      </c>
      <c r="AG31" s="245">
        <f>VLOOKUP($A31,'Country characteristics'!$A:$CQ,91,0)</f>
        <v>0</v>
      </c>
      <c r="AH31" s="245">
        <f>VLOOKUP($A31,'Country characteristics'!$A:$CQ,88,0)</f>
        <v>0</v>
      </c>
      <c r="AI31" s="245">
        <f>VLOOKUP($A31,'Country characteristics'!$A:$CQ,93,0)</f>
        <v>0</v>
      </c>
      <c r="AJ31" s="245">
        <f>VLOOKUP($A31,'Country characteristics'!$A:$CQ,89,0)</f>
        <v>0</v>
      </c>
      <c r="AK31" s="245">
        <f>VLOOKUP($A31,'Country characteristics'!$A:$CQ,90,0)</f>
        <v>0</v>
      </c>
      <c r="AL31" s="245">
        <f>VLOOKUP($A31,'Country characteristics'!$A:$CQ,94,0)</f>
        <v>0</v>
      </c>
      <c r="AM31" s="245">
        <f>VLOOKUP($A31,'Country characteristics'!$A:$CQ,95,0)</f>
        <v>0</v>
      </c>
      <c r="AN31" s="245">
        <f>VLOOKUP($A31,'Country characteristics'!$A:$CR,96,0)</f>
        <v>0</v>
      </c>
    </row>
    <row r="32" spans="1:40" ht="12.75" customHeight="1">
      <c r="A32" s="37" t="s">
        <v>86</v>
      </c>
      <c r="B32" s="163" t="s">
        <v>87</v>
      </c>
      <c r="C32" s="163" t="s">
        <v>88</v>
      </c>
      <c r="D32" s="193">
        <v>3.4408166538923979E-4</v>
      </c>
      <c r="E32" s="193">
        <v>114561096</v>
      </c>
      <c r="F32" s="193">
        <v>5.8213090524077415E-3</v>
      </c>
      <c r="G32" s="193">
        <v>2075907200</v>
      </c>
      <c r="H32" s="193">
        <v>6.9238911382853985E-3</v>
      </c>
      <c r="I32" s="193">
        <v>2781390080</v>
      </c>
      <c r="J32" s="193">
        <v>3.9997836574912071E-3</v>
      </c>
      <c r="K32" s="193">
        <v>1587626624</v>
      </c>
      <c r="L32" s="193">
        <v>3.4459659364074469E-3</v>
      </c>
      <c r="M32" s="193">
        <v>1508720000</v>
      </c>
      <c r="N32" s="193">
        <v>3.9582629688084126E-3</v>
      </c>
      <c r="O32" s="193">
        <v>1831092352</v>
      </c>
      <c r="P32" s="193">
        <v>5.0786891952157021E-3</v>
      </c>
      <c r="Q32" s="193">
        <v>2360010496</v>
      </c>
      <c r="R32" s="193">
        <v>5.2436362020671368E-3</v>
      </c>
      <c r="S32" s="193">
        <v>2401488640</v>
      </c>
      <c r="T32" s="193">
        <v>4.2230742983520031E-3</v>
      </c>
      <c r="U32" s="193">
        <v>2068457984</v>
      </c>
      <c r="V32" s="194">
        <v>3.1920038163661957E-3</v>
      </c>
      <c r="W32" s="193">
        <v>1673225472</v>
      </c>
      <c r="X32" s="106">
        <v>1</v>
      </c>
      <c r="Y32" s="106">
        <v>1</v>
      </c>
      <c r="Z32" s="186">
        <f t="shared" si="0"/>
        <v>-1.8866853788495064E-3</v>
      </c>
      <c r="AA32" s="187">
        <f t="shared" si="1"/>
        <v>-0.5910661413297823</v>
      </c>
      <c r="AB32" s="195">
        <f t="shared" si="2"/>
        <v>-686785024</v>
      </c>
      <c r="AC32" s="196">
        <f t="shared" si="3"/>
        <v>-0.41045575476393414</v>
      </c>
      <c r="AD32" s="245" t="str">
        <f>VLOOKUP($A32,'Country characteristics'!$A:$CQ,28,0)</f>
        <v>Middle East &amp; North Africa</v>
      </c>
      <c r="AE32" s="245" t="str">
        <f>VLOOKUP($A32,'Country characteristics'!$A:$CQ,87,0)</f>
        <v>Asia</v>
      </c>
      <c r="AF32" s="245">
        <f>VLOOKUP($A32,'Country characteristics'!$A:$CQ,92,0)</f>
        <v>0</v>
      </c>
      <c r="AG32" s="245">
        <f>VLOOKUP($A32,'Country characteristics'!$A:$CQ,91,0)</f>
        <v>0</v>
      </c>
      <c r="AH32" s="245">
        <f>VLOOKUP($A32,'Country characteristics'!$A:$CQ,88,0)</f>
        <v>0</v>
      </c>
      <c r="AI32" s="245">
        <f>VLOOKUP($A32,'Country characteristics'!$A:$CQ,93,0)</f>
        <v>0</v>
      </c>
      <c r="AJ32" s="245">
        <f>VLOOKUP($A32,'Country characteristics'!$A:$CQ,89,0)</f>
        <v>1</v>
      </c>
      <c r="AK32" s="245">
        <f>VLOOKUP($A32,'Country characteristics'!$A:$CQ,90,0)</f>
        <v>1</v>
      </c>
      <c r="AL32" s="245">
        <f>VLOOKUP($A32,'Country characteristics'!$A:$CQ,94,0)</f>
        <v>0</v>
      </c>
      <c r="AM32" s="245">
        <f>VLOOKUP($A32,'Country characteristics'!$A:$CQ,95,0)</f>
        <v>0</v>
      </c>
      <c r="AN32" s="245">
        <f>VLOOKUP($A32,'Country characteristics'!$A:$CR,96,0)</f>
        <v>0</v>
      </c>
    </row>
    <row r="33" spans="1:40" ht="12.75" customHeight="1">
      <c r="A33" s="37" t="s">
        <v>122</v>
      </c>
      <c r="B33" s="163" t="s">
        <v>123</v>
      </c>
      <c r="C33" s="163" t="s">
        <v>124</v>
      </c>
      <c r="D33" s="193">
        <v>2.4584562052041292E-3</v>
      </c>
      <c r="E33" s="193">
        <v>818536576</v>
      </c>
      <c r="F33" s="193">
        <v>2.622541505843401E-3</v>
      </c>
      <c r="G33" s="193">
        <v>935211072</v>
      </c>
      <c r="H33" s="193">
        <v>2.3921187967061996E-3</v>
      </c>
      <c r="I33" s="193">
        <v>960935872</v>
      </c>
      <c r="J33" s="193">
        <v>2.5222350377589464E-3</v>
      </c>
      <c r="K33" s="193">
        <v>1001145920</v>
      </c>
      <c r="L33" s="193">
        <v>2.5834764819592237E-3</v>
      </c>
      <c r="M33" s="193">
        <v>1131102976</v>
      </c>
      <c r="N33" s="193">
        <v>2.6077383663505316E-3</v>
      </c>
      <c r="O33" s="193">
        <v>1206339584</v>
      </c>
      <c r="P33" s="193">
        <v>2.6990189217031002E-3</v>
      </c>
      <c r="Q33" s="193">
        <v>1254204160</v>
      </c>
      <c r="R33" s="193">
        <v>2.9804336372762918E-3</v>
      </c>
      <c r="S33" s="193">
        <v>1364983552</v>
      </c>
      <c r="T33" s="193">
        <v>3.1802025623619556E-3</v>
      </c>
      <c r="U33" s="193">
        <v>1557660416</v>
      </c>
      <c r="V33" s="194">
        <v>3.0047104228287935E-3</v>
      </c>
      <c r="W33" s="193">
        <v>1575047552</v>
      </c>
      <c r="X33" s="106">
        <v>1</v>
      </c>
      <c r="Y33" s="106">
        <v>1</v>
      </c>
      <c r="Z33" s="186">
        <f t="shared" si="0"/>
        <v>3.0569150112569332E-4</v>
      </c>
      <c r="AA33" s="187">
        <f t="shared" si="1"/>
        <v>0.10173742494556236</v>
      </c>
      <c r="AB33" s="195">
        <f t="shared" si="2"/>
        <v>320843392</v>
      </c>
      <c r="AC33" s="196">
        <f t="shared" si="3"/>
        <v>0.20370393998110858</v>
      </c>
      <c r="AD33" s="245" t="str">
        <f>VLOOKUP($A33,'Country characteristics'!$A:$CQ,28,0)</f>
        <v>Middle East &amp; North Africa</v>
      </c>
      <c r="AE33" s="245" t="str">
        <f>VLOOKUP($A33,'Country characteristics'!$A:$CQ,87,0)</f>
        <v>Asia</v>
      </c>
      <c r="AF33" s="245">
        <f>VLOOKUP($A33,'Country characteristics'!$A:$CQ,92,0)</f>
        <v>1</v>
      </c>
      <c r="AG33" s="245">
        <f>VLOOKUP($A33,'Country characteristics'!$A:$CQ,91,0)</f>
        <v>0</v>
      </c>
      <c r="AH33" s="245">
        <f>VLOOKUP($A33,'Country characteristics'!$A:$CQ,88,0)</f>
        <v>0</v>
      </c>
      <c r="AI33" s="245">
        <f>VLOOKUP($A33,'Country characteristics'!$A:$CQ,93,0)</f>
        <v>0</v>
      </c>
      <c r="AJ33" s="245">
        <f>VLOOKUP($A33,'Country characteristics'!$A:$CQ,89,0)</f>
        <v>0</v>
      </c>
      <c r="AK33" s="245">
        <f>VLOOKUP($A33,'Country characteristics'!$A:$CQ,90,0)</f>
        <v>0</v>
      </c>
      <c r="AL33" s="245">
        <f>VLOOKUP($A33,'Country characteristics'!$A:$CQ,94,0)</f>
        <v>0</v>
      </c>
      <c r="AM33" s="245">
        <f>VLOOKUP($A33,'Country characteristics'!$A:$CQ,95,0)</f>
        <v>0</v>
      </c>
      <c r="AN33" s="245">
        <f>VLOOKUP($A33,'Country characteristics'!$A:$CR,96,0)</f>
        <v>0</v>
      </c>
    </row>
    <row r="34" spans="1:40" ht="12.75" customHeight="1">
      <c r="A34" s="37" t="s">
        <v>140</v>
      </c>
      <c r="B34" s="163" t="s">
        <v>141</v>
      </c>
      <c r="C34" s="163" t="s">
        <v>142</v>
      </c>
      <c r="D34" s="193">
        <v>3.0997688882052898E-3</v>
      </c>
      <c r="E34" s="193">
        <v>1032060032</v>
      </c>
      <c r="F34" s="193">
        <v>2.954110037535429E-3</v>
      </c>
      <c r="G34" s="193">
        <v>1053449984</v>
      </c>
      <c r="H34" s="193">
        <v>2.7445980813354254E-3</v>
      </c>
      <c r="I34" s="193">
        <v>1102530048</v>
      </c>
      <c r="J34" s="193">
        <v>3.3186112996190786E-3</v>
      </c>
      <c r="K34" s="193">
        <v>1317250048</v>
      </c>
      <c r="L34" s="193">
        <v>3.8874468300491571E-3</v>
      </c>
      <c r="M34" s="193">
        <v>1702009984</v>
      </c>
      <c r="N34" s="193">
        <v>3.451275872066617E-3</v>
      </c>
      <c r="O34" s="193">
        <v>1596560000</v>
      </c>
      <c r="P34" s="193">
        <v>2.5978239718824625E-3</v>
      </c>
      <c r="Q34" s="193">
        <v>1207180032</v>
      </c>
      <c r="R34" s="193">
        <v>2.5554525200277567E-3</v>
      </c>
      <c r="S34" s="193">
        <v>1170349952</v>
      </c>
      <c r="T34" s="193">
        <v>2.3108248133212328E-3</v>
      </c>
      <c r="U34" s="193">
        <v>1131840000</v>
      </c>
      <c r="V34" s="194">
        <v>2.6315699797123671E-3</v>
      </c>
      <c r="W34" s="193">
        <v>1379449984</v>
      </c>
      <c r="X34" s="106">
        <v>1</v>
      </c>
      <c r="Y34" s="106">
        <v>1</v>
      </c>
      <c r="Z34" s="186">
        <f t="shared" si="0"/>
        <v>3.3746007829904556E-5</v>
      </c>
      <c r="AA34" s="187">
        <f t="shared" si="1"/>
        <v>1.2823526674214844E-2</v>
      </c>
      <c r="AB34" s="195">
        <f t="shared" si="2"/>
        <v>172269952</v>
      </c>
      <c r="AC34" s="196">
        <f t="shared" si="3"/>
        <v>0.12488307223757958</v>
      </c>
      <c r="AD34" s="245" t="str">
        <f>VLOOKUP($A34,'Country characteristics'!$A:$CQ,28,0)</f>
        <v>Europe &amp; Central Asia</v>
      </c>
      <c r="AE34" s="245" t="str">
        <f>VLOOKUP($A34,'Country characteristics'!$A:$CQ,87,0)</f>
        <v>Europe</v>
      </c>
      <c r="AF34" s="245">
        <f>VLOOKUP($A34,'Country characteristics'!$A:$CQ,92,0)</f>
        <v>0</v>
      </c>
      <c r="AG34" s="245">
        <f>VLOOKUP($A34,'Country characteristics'!$A:$CQ,91,0)</f>
        <v>0</v>
      </c>
      <c r="AH34" s="245">
        <f>VLOOKUP($A34,'Country characteristics'!$A:$CQ,88,0)</f>
        <v>0</v>
      </c>
      <c r="AI34" s="245">
        <f>VLOOKUP($A34,'Country characteristics'!$A:$CQ,93,0)</f>
        <v>1</v>
      </c>
      <c r="AJ34" s="245">
        <f>VLOOKUP($A34,'Country characteristics'!$A:$CQ,89,0)</f>
        <v>0</v>
      </c>
      <c r="AK34" s="245">
        <f>VLOOKUP($A34,'Country characteristics'!$A:$CQ,90,0)</f>
        <v>0</v>
      </c>
      <c r="AL34" s="245">
        <f>VLOOKUP($A34,'Country characteristics'!$A:$CQ,94,0)</f>
        <v>0</v>
      </c>
      <c r="AM34" s="245">
        <f>VLOOKUP($A34,'Country characteristics'!$A:$CQ,95,0)</f>
        <v>0</v>
      </c>
      <c r="AN34" s="245">
        <f>VLOOKUP($A34,'Country characteristics'!$A:$CR,96,0)</f>
        <v>0</v>
      </c>
    </row>
    <row r="35" spans="1:40" ht="12.75" customHeight="1">
      <c r="A35" s="37" t="s">
        <v>101</v>
      </c>
      <c r="B35" s="163" t="s">
        <v>102</v>
      </c>
      <c r="C35" s="163" t="s">
        <v>103</v>
      </c>
      <c r="D35" s="193">
        <v>6.7857903195545077E-4</v>
      </c>
      <c r="E35" s="193">
        <v>225931104</v>
      </c>
      <c r="F35" s="193">
        <v>1.1250826064497232E-3</v>
      </c>
      <c r="G35" s="193">
        <v>401209952</v>
      </c>
      <c r="H35" s="193">
        <v>9.3569268938153982E-4</v>
      </c>
      <c r="I35" s="193">
        <v>375876256</v>
      </c>
      <c r="J35" s="193">
        <v>1.3967835111543536E-3</v>
      </c>
      <c r="K35" s="193">
        <v>554422592</v>
      </c>
      <c r="L35" s="193">
        <v>1.834050752222538E-3</v>
      </c>
      <c r="M35" s="193">
        <v>802987840</v>
      </c>
      <c r="N35" s="193">
        <v>2.3469098377972841E-3</v>
      </c>
      <c r="O35" s="193">
        <v>1085680384</v>
      </c>
      <c r="P35" s="193">
        <v>2.3521387483924627E-3</v>
      </c>
      <c r="Q35" s="193">
        <v>1093012736</v>
      </c>
      <c r="R35" s="193">
        <v>2.0322822965681553E-3</v>
      </c>
      <c r="S35" s="193">
        <v>930747712</v>
      </c>
      <c r="T35" s="193">
        <v>1.9461116753518581E-3</v>
      </c>
      <c r="U35" s="193">
        <v>953203776</v>
      </c>
      <c r="V35" s="194">
        <v>2.1880753338336945E-3</v>
      </c>
      <c r="W35" s="193">
        <v>1146973312</v>
      </c>
      <c r="X35" s="106">
        <v>1</v>
      </c>
      <c r="Y35" s="106">
        <v>1</v>
      </c>
      <c r="Z35" s="186">
        <f t="shared" si="0"/>
        <v>-1.6406341455876827E-4</v>
      </c>
      <c r="AA35" s="187">
        <f t="shared" si="1"/>
        <v>-7.4980697429331736E-2</v>
      </c>
      <c r="AB35" s="195">
        <f t="shared" si="2"/>
        <v>53960576</v>
      </c>
      <c r="AC35" s="196">
        <f t="shared" si="3"/>
        <v>4.704606064975294E-2</v>
      </c>
      <c r="AD35" s="245" t="str">
        <f>VLOOKUP($A35,'Country characteristics'!$A:$CQ,28,0)</f>
        <v>East Asia &amp; Pacific</v>
      </c>
      <c r="AE35" s="245" t="str">
        <f>VLOOKUP($A35,'Country characteristics'!$A:$CQ,87,0)</f>
        <v>Asia</v>
      </c>
      <c r="AF35" s="245">
        <f>VLOOKUP($A35,'Country characteristics'!$A:$CQ,92,0)</f>
        <v>0</v>
      </c>
      <c r="AG35" s="245">
        <f>VLOOKUP($A35,'Country characteristics'!$A:$CQ,91,0)</f>
        <v>0</v>
      </c>
      <c r="AH35" s="245">
        <f>VLOOKUP($A35,'Country characteristics'!$A:$CQ,88,0)</f>
        <v>0</v>
      </c>
      <c r="AI35" s="245">
        <f>VLOOKUP($A35,'Country characteristics'!$A:$CQ,93,0)</f>
        <v>0</v>
      </c>
      <c r="AJ35" s="245">
        <f>VLOOKUP($A35,'Country characteristics'!$A:$CQ,89,0)</f>
        <v>0</v>
      </c>
      <c r="AK35" s="245">
        <f>VLOOKUP($A35,'Country characteristics'!$A:$CQ,90,0)</f>
        <v>0</v>
      </c>
      <c r="AL35" s="245">
        <f>VLOOKUP($A35,'Country characteristics'!$A:$CQ,94,0)</f>
        <v>0</v>
      </c>
      <c r="AM35" s="245">
        <f>VLOOKUP($A35,'Country characteristics'!$A:$CQ,95,0)</f>
        <v>0</v>
      </c>
      <c r="AN35" s="245">
        <f>VLOOKUP($A35,'Country characteristics'!$A:$CR,96,0)</f>
        <v>0</v>
      </c>
    </row>
    <row r="36" spans="1:40" ht="12.75" customHeight="1">
      <c r="A36" s="37" t="s">
        <v>53</v>
      </c>
      <c r="B36" s="163" t="s">
        <v>54</v>
      </c>
      <c r="C36" s="163" t="s">
        <v>55</v>
      </c>
      <c r="D36" s="193">
        <v>9.3708495842292905E-4</v>
      </c>
      <c r="E36" s="193">
        <v>312000000</v>
      </c>
      <c r="F36" s="193">
        <v>1.2986361980438232E-3</v>
      </c>
      <c r="G36" s="193">
        <v>463100000</v>
      </c>
      <c r="H36" s="193">
        <v>1.6096225008368492E-3</v>
      </c>
      <c r="I36" s="193">
        <v>646600000</v>
      </c>
      <c r="J36" s="193">
        <v>2.7385312132537365E-3</v>
      </c>
      <c r="K36" s="193">
        <v>1087000064</v>
      </c>
      <c r="L36" s="193">
        <v>2.4514524266123772E-3</v>
      </c>
      <c r="M36" s="193">
        <v>1073299968</v>
      </c>
      <c r="N36" s="193">
        <v>2.1387811284512281E-3</v>
      </c>
      <c r="O36" s="193">
        <v>989400000</v>
      </c>
      <c r="P36" s="193">
        <v>2.6779205072671175E-3</v>
      </c>
      <c r="Q36" s="193">
        <v>1244400000</v>
      </c>
      <c r="R36" s="193">
        <v>2.7716853655874729E-3</v>
      </c>
      <c r="S36" s="193">
        <v>1269380736</v>
      </c>
      <c r="T36" s="193">
        <v>2.4960776790976524E-3</v>
      </c>
      <c r="U36" s="193">
        <v>1222576640</v>
      </c>
      <c r="V36" s="194">
        <v>2.1536790300160646E-3</v>
      </c>
      <c r="W36" s="193">
        <v>1128943104</v>
      </c>
      <c r="X36" s="106">
        <v>1</v>
      </c>
      <c r="Y36" s="106">
        <v>1</v>
      </c>
      <c r="Z36" s="186">
        <f t="shared" si="0"/>
        <v>-5.2424147725105286E-4</v>
      </c>
      <c r="AA36" s="187">
        <f t="shared" si="1"/>
        <v>-0.24341671620730895</v>
      </c>
      <c r="AB36" s="195">
        <f t="shared" si="2"/>
        <v>-115456896</v>
      </c>
      <c r="AC36" s="196">
        <f t="shared" si="3"/>
        <v>-0.10226989791683957</v>
      </c>
      <c r="AD36" s="245" t="str">
        <f>VLOOKUP($A36,'Country characteristics'!$A:$CQ,28,0)</f>
        <v>Latin America &amp; Caribbean</v>
      </c>
      <c r="AE36" s="245" t="str">
        <f>VLOOKUP($A36,'Country characteristics'!$A:$CQ,87,0)</f>
        <v>Latin America and the Caribbean</v>
      </c>
      <c r="AF36" s="245">
        <f>VLOOKUP($A36,'Country characteristics'!$A:$CQ,92,0)</f>
        <v>0</v>
      </c>
      <c r="AG36" s="245">
        <f>VLOOKUP($A36,'Country characteristics'!$A:$CQ,91,0)</f>
        <v>0</v>
      </c>
      <c r="AH36" s="245">
        <f>VLOOKUP($A36,'Country characteristics'!$A:$CQ,88,0)</f>
        <v>0</v>
      </c>
      <c r="AI36" s="245">
        <f>VLOOKUP($A36,'Country characteristics'!$A:$CQ,93,0)</f>
        <v>0</v>
      </c>
      <c r="AJ36" s="245">
        <f>VLOOKUP($A36,'Country characteristics'!$A:$CQ,89,0)</f>
        <v>0</v>
      </c>
      <c r="AK36" s="245">
        <f>VLOOKUP($A36,'Country characteristics'!$A:$CQ,90,0)</f>
        <v>1</v>
      </c>
      <c r="AL36" s="245">
        <f>VLOOKUP($A36,'Country characteristics'!$A:$CQ,94,0)</f>
        <v>1</v>
      </c>
      <c r="AM36" s="245">
        <f>VLOOKUP($A36,'Country characteristics'!$A:$CQ,95,0)</f>
        <v>0</v>
      </c>
      <c r="AN36" s="245">
        <f>VLOOKUP($A36,'Country characteristics'!$A:$CR,96,0)</f>
        <v>0</v>
      </c>
    </row>
    <row r="37" spans="1:40" ht="12.75" customHeight="1">
      <c r="A37" s="37" t="s">
        <v>38</v>
      </c>
      <c r="B37" s="163" t="s">
        <v>39</v>
      </c>
      <c r="C37" s="163" t="s">
        <v>40</v>
      </c>
      <c r="D37" s="193">
        <v>8.0591556616127491E-4</v>
      </c>
      <c r="E37" s="193">
        <v>268327488</v>
      </c>
      <c r="F37" s="193">
        <v>8.6608162382617593E-4</v>
      </c>
      <c r="G37" s="193">
        <v>308848928</v>
      </c>
      <c r="H37" s="193">
        <v>6.5773731330409646E-4</v>
      </c>
      <c r="I37" s="193">
        <v>264219072</v>
      </c>
      <c r="J37" s="193">
        <v>9.9653226789087057E-4</v>
      </c>
      <c r="K37" s="193">
        <v>395551648</v>
      </c>
      <c r="L37" s="193">
        <v>1.1378483613952994E-3</v>
      </c>
      <c r="M37" s="193">
        <v>498175104</v>
      </c>
      <c r="N37" s="193">
        <v>1.5879507409408689E-3</v>
      </c>
      <c r="O37" s="193">
        <v>734585920</v>
      </c>
      <c r="P37" s="193">
        <v>1.7111209454014897E-3</v>
      </c>
      <c r="Q37" s="193">
        <v>795138944</v>
      </c>
      <c r="R37" s="193">
        <v>1.6554599860683084E-3</v>
      </c>
      <c r="S37" s="193">
        <v>758170112</v>
      </c>
      <c r="T37" s="193">
        <v>2.1179374307394028E-3</v>
      </c>
      <c r="U37" s="193">
        <v>1037363840</v>
      </c>
      <c r="V37" s="194">
        <v>2.0921686664223671E-3</v>
      </c>
      <c r="W37" s="193">
        <v>1096699776</v>
      </c>
      <c r="X37" s="106">
        <v>1</v>
      </c>
      <c r="Y37" s="106">
        <v>1</v>
      </c>
      <c r="Z37" s="186">
        <f t="shared" si="0"/>
        <v>3.8104772102087736E-4</v>
      </c>
      <c r="AA37" s="187">
        <f t="shared" si="1"/>
        <v>0.18213049795477218</v>
      </c>
      <c r="AB37" s="195">
        <f t="shared" si="2"/>
        <v>301560832</v>
      </c>
      <c r="AC37" s="196">
        <f t="shared" si="3"/>
        <v>0.27497118044455587</v>
      </c>
      <c r="AD37" s="245" t="str">
        <f>VLOOKUP($A37,'Country characteristics'!$A:$CQ,28,0)</f>
        <v>Middle East &amp; North Africa</v>
      </c>
      <c r="AE37" s="245" t="str">
        <f>VLOOKUP($A37,'Country characteristics'!$A:$CQ,87,0)</f>
        <v>Asia</v>
      </c>
      <c r="AF37" s="245">
        <f>VLOOKUP($A37,'Country characteristics'!$A:$CQ,92,0)</f>
        <v>0</v>
      </c>
      <c r="AG37" s="245">
        <f>VLOOKUP($A37,'Country characteristics'!$A:$CQ,91,0)</f>
        <v>0</v>
      </c>
      <c r="AH37" s="245">
        <f>VLOOKUP($A37,'Country characteristics'!$A:$CQ,88,0)</f>
        <v>0</v>
      </c>
      <c r="AI37" s="245">
        <f>VLOOKUP($A37,'Country characteristics'!$A:$CQ,93,0)</f>
        <v>0</v>
      </c>
      <c r="AJ37" s="245">
        <f>VLOOKUP($A37,'Country characteristics'!$A:$CQ,89,0)</f>
        <v>0</v>
      </c>
      <c r="AK37" s="245">
        <f>VLOOKUP($A37,'Country characteristics'!$A:$CQ,90,0)</f>
        <v>0</v>
      </c>
      <c r="AL37" s="245">
        <f>VLOOKUP($A37,'Country characteristics'!$A:$CQ,94,0)</f>
        <v>0</v>
      </c>
      <c r="AM37" s="245">
        <f>VLOOKUP($A37,'Country characteristics'!$A:$CQ,95,0)</f>
        <v>0</v>
      </c>
      <c r="AN37" s="245">
        <f>VLOOKUP($A37,'Country characteristics'!$A:$CR,96,0)</f>
        <v>0</v>
      </c>
    </row>
    <row r="38" spans="1:40" ht="12.75" customHeight="1">
      <c r="A38" s="37" t="s">
        <v>185</v>
      </c>
      <c r="B38" s="163" t="s">
        <v>186</v>
      </c>
      <c r="C38" s="163" t="s">
        <v>187</v>
      </c>
      <c r="D38" s="193">
        <v>1.2614605948328972E-3</v>
      </c>
      <c r="E38" s="193">
        <v>420000000</v>
      </c>
      <c r="F38" s="193">
        <v>1.9349147332832217E-3</v>
      </c>
      <c r="G38" s="193">
        <v>690000000</v>
      </c>
      <c r="H38" s="193">
        <v>1.695256563834846E-3</v>
      </c>
      <c r="I38" s="193">
        <v>681000000</v>
      </c>
      <c r="J38" s="193">
        <v>1.7635435797274113E-3</v>
      </c>
      <c r="K38" s="193">
        <v>700000000</v>
      </c>
      <c r="L38" s="193">
        <v>1.6810481902211905E-3</v>
      </c>
      <c r="M38" s="193">
        <v>736000000</v>
      </c>
      <c r="N38" s="193">
        <v>1.7012539319694042E-3</v>
      </c>
      <c r="O38" s="193">
        <v>787000000</v>
      </c>
      <c r="P38" s="193">
        <v>1.4741044724360108E-3</v>
      </c>
      <c r="Q38" s="193">
        <v>685000000</v>
      </c>
      <c r="R38" s="193">
        <v>1.50879449211061E-3</v>
      </c>
      <c r="S38" s="193">
        <v>691000000</v>
      </c>
      <c r="T38" s="193">
        <v>1.8824043218046427E-3</v>
      </c>
      <c r="U38" s="193">
        <v>922000000</v>
      </c>
      <c r="V38" s="194">
        <v>1.8943410832434893E-3</v>
      </c>
      <c r="W38" s="193">
        <v>993000000</v>
      </c>
      <c r="X38" s="106">
        <v>1</v>
      </c>
      <c r="Y38" s="106">
        <v>1</v>
      </c>
      <c r="Z38" s="186">
        <f t="shared" si="0"/>
        <v>4.2023661080747843E-4</v>
      </c>
      <c r="AA38" s="187">
        <f t="shared" si="1"/>
        <v>0.22183788047712594</v>
      </c>
      <c r="AB38" s="195">
        <f t="shared" si="2"/>
        <v>308000000</v>
      </c>
      <c r="AC38" s="196">
        <f t="shared" si="3"/>
        <v>0.31017119838872104</v>
      </c>
      <c r="AD38" s="245" t="str">
        <f>VLOOKUP($A38,'Country characteristics'!$A:$CQ,28,0)</f>
        <v>Europe &amp; Central Asia</v>
      </c>
      <c r="AE38" s="245" t="str">
        <f>VLOOKUP($A38,'Country characteristics'!$A:$CQ,87,0)</f>
        <v>Europe</v>
      </c>
      <c r="AF38" s="245">
        <f>VLOOKUP($A38,'Country characteristics'!$A:$CQ,92,0)</f>
        <v>1</v>
      </c>
      <c r="AG38" s="245">
        <f>VLOOKUP($A38,'Country characteristics'!$A:$CQ,91,0)</f>
        <v>1</v>
      </c>
      <c r="AH38" s="245">
        <f>VLOOKUP($A38,'Country characteristics'!$A:$CQ,88,0)</f>
        <v>0</v>
      </c>
      <c r="AI38" s="245">
        <f>VLOOKUP($A38,'Country characteristics'!$A:$CQ,93,0)</f>
        <v>0</v>
      </c>
      <c r="AJ38" s="245">
        <f>VLOOKUP($A38,'Country characteristics'!$A:$CQ,89,0)</f>
        <v>0</v>
      </c>
      <c r="AK38" s="245">
        <f>VLOOKUP($A38,'Country characteristics'!$A:$CQ,90,0)</f>
        <v>0</v>
      </c>
      <c r="AL38" s="245">
        <f>VLOOKUP($A38,'Country characteristics'!$A:$CQ,94,0)</f>
        <v>0</v>
      </c>
      <c r="AM38" s="245">
        <f>VLOOKUP($A38,'Country characteristics'!$A:$CQ,95,0)</f>
        <v>0</v>
      </c>
      <c r="AN38" s="245">
        <f>VLOOKUP($A38,'Country characteristics'!$A:$CR,96,0)</f>
        <v>0</v>
      </c>
    </row>
    <row r="39" spans="1:40" ht="12.75" customHeight="1">
      <c r="A39" s="37" t="s">
        <v>182</v>
      </c>
      <c r="B39" s="163" t="s">
        <v>183</v>
      </c>
      <c r="C39" s="163" t="s">
        <v>184</v>
      </c>
      <c r="D39" s="193">
        <v>2.1477690897881985E-3</v>
      </c>
      <c r="E39" s="193">
        <v>715094080</v>
      </c>
      <c r="F39" s="193">
        <v>2.2999488282948732E-3</v>
      </c>
      <c r="G39" s="193">
        <v>820172928</v>
      </c>
      <c r="H39" s="193">
        <v>2.2442098706960678E-3</v>
      </c>
      <c r="I39" s="193">
        <v>901519552</v>
      </c>
      <c r="J39" s="193">
        <v>2.2412729449570179E-3</v>
      </c>
      <c r="K39" s="193">
        <v>889624192</v>
      </c>
      <c r="L39" s="193">
        <v>1.9836823921650648E-3</v>
      </c>
      <c r="M39" s="193">
        <v>868499904</v>
      </c>
      <c r="N39" s="193">
        <v>1.8720520893111825E-3</v>
      </c>
      <c r="O39" s="193">
        <v>866011200</v>
      </c>
      <c r="P39" s="193">
        <v>1.823664060793817E-3</v>
      </c>
      <c r="Q39" s="193">
        <v>847436480</v>
      </c>
      <c r="R39" s="193">
        <v>1.7559736734256148E-3</v>
      </c>
      <c r="S39" s="193">
        <v>804203520</v>
      </c>
      <c r="T39" s="193">
        <v>1.8081129528582096E-3</v>
      </c>
      <c r="U39" s="193">
        <v>885612160</v>
      </c>
      <c r="V39" s="194">
        <v>1.856217160820961E-3</v>
      </c>
      <c r="W39" s="193">
        <v>973015680</v>
      </c>
      <c r="X39" s="106">
        <v>1</v>
      </c>
      <c r="Y39" s="106">
        <v>1</v>
      </c>
      <c r="Z39" s="186">
        <f t="shared" si="0"/>
        <v>3.2553100027143955E-5</v>
      </c>
      <c r="AA39" s="187">
        <f t="shared" si="1"/>
        <v>1.7537333839078659E-2</v>
      </c>
      <c r="AB39" s="195">
        <f t="shared" si="2"/>
        <v>125579200</v>
      </c>
      <c r="AC39" s="196">
        <f t="shared" si="3"/>
        <v>0.12906184615647714</v>
      </c>
      <c r="AD39" s="245" t="str">
        <f>VLOOKUP($A39,'Country characteristics'!$A:$CQ,28,0)</f>
        <v>Sub-Saharan Africa</v>
      </c>
      <c r="AE39" s="245" t="str">
        <f>VLOOKUP($A39,'Country characteristics'!$A:$CQ,87,0)</f>
        <v>Africa</v>
      </c>
      <c r="AF39" s="245">
        <f>VLOOKUP($A39,'Country characteristics'!$A:$CQ,92,0)</f>
        <v>0</v>
      </c>
      <c r="AG39" s="245">
        <f>VLOOKUP($A39,'Country characteristics'!$A:$CQ,91,0)</f>
        <v>0</v>
      </c>
      <c r="AH39" s="245">
        <f>VLOOKUP($A39,'Country characteristics'!$A:$CQ,88,0)</f>
        <v>0</v>
      </c>
      <c r="AI39" s="245">
        <f>VLOOKUP($A39,'Country characteristics'!$A:$CQ,93,0)</f>
        <v>1</v>
      </c>
      <c r="AJ39" s="245">
        <f>VLOOKUP($A39,'Country characteristics'!$A:$CQ,89,0)</f>
        <v>1</v>
      </c>
      <c r="AK39" s="245">
        <f>VLOOKUP($A39,'Country characteristics'!$A:$CQ,90,0)</f>
        <v>0</v>
      </c>
      <c r="AL39" s="245">
        <f>VLOOKUP($A39,'Country characteristics'!$A:$CQ,94,0)</f>
        <v>0</v>
      </c>
      <c r="AM39" s="245">
        <f>VLOOKUP($A39,'Country characteristics'!$A:$CQ,95,0)</f>
        <v>0</v>
      </c>
      <c r="AN39" s="245">
        <f>VLOOKUP($A39,'Country characteristics'!$A:$CR,96,0)</f>
        <v>0</v>
      </c>
    </row>
    <row r="40" spans="1:40" ht="12.75" customHeight="1">
      <c r="A40" s="37" t="s">
        <v>59</v>
      </c>
      <c r="B40" s="163" t="s">
        <v>60</v>
      </c>
      <c r="C40" s="163" t="s">
        <v>61</v>
      </c>
      <c r="D40" s="193">
        <v>6.8893766729161143E-4</v>
      </c>
      <c r="E40" s="193">
        <v>229380000</v>
      </c>
      <c r="F40" s="193">
        <v>9.16756980586797E-4</v>
      </c>
      <c r="G40" s="193">
        <v>326920000</v>
      </c>
      <c r="H40" s="193">
        <v>1.1263374472036958E-3</v>
      </c>
      <c r="I40" s="193">
        <v>452460000</v>
      </c>
      <c r="J40" s="193">
        <v>1.5219505876302719E-3</v>
      </c>
      <c r="K40" s="193">
        <v>604104960</v>
      </c>
      <c r="L40" s="193">
        <v>1.6916167223826051E-3</v>
      </c>
      <c r="M40" s="193">
        <v>740627136</v>
      </c>
      <c r="N40" s="193">
        <v>1.1623275931924582E-3</v>
      </c>
      <c r="O40" s="193">
        <v>537692672</v>
      </c>
      <c r="P40" s="193">
        <v>1.2485753977671266E-3</v>
      </c>
      <c r="Q40" s="193">
        <v>580199104</v>
      </c>
      <c r="R40" s="193">
        <v>1.5808434691280127E-3</v>
      </c>
      <c r="S40" s="193">
        <v>723997120</v>
      </c>
      <c r="T40" s="193">
        <v>1.5360087854787707E-3</v>
      </c>
      <c r="U40" s="193">
        <v>752335744</v>
      </c>
      <c r="V40" s="194">
        <v>1.4895625645294785E-3</v>
      </c>
      <c r="W40" s="193">
        <v>780817984</v>
      </c>
      <c r="X40" s="106">
        <v>1</v>
      </c>
      <c r="Y40" s="106">
        <v>1</v>
      </c>
      <c r="Z40" s="186">
        <f t="shared" si="0"/>
        <v>2.4098716676235199E-4</v>
      </c>
      <c r="AA40" s="187">
        <f t="shared" si="1"/>
        <v>0.16178385017246641</v>
      </c>
      <c r="AB40" s="195">
        <f t="shared" si="2"/>
        <v>200618880</v>
      </c>
      <c r="AC40" s="196">
        <f t="shared" si="3"/>
        <v>0.25693424602269405</v>
      </c>
      <c r="AD40" s="245" t="str">
        <f>VLOOKUP($A40,'Country characteristics'!$A:$CQ,28,0)</f>
        <v>East Asia &amp; Pacific</v>
      </c>
      <c r="AE40" s="245" t="str">
        <f>VLOOKUP($A40,'Country characteristics'!$A:$CQ,87,0)</f>
        <v>Asia</v>
      </c>
      <c r="AF40" s="245">
        <f>VLOOKUP($A40,'Country characteristics'!$A:$CQ,92,0)</f>
        <v>0</v>
      </c>
      <c r="AG40" s="245">
        <f>VLOOKUP($A40,'Country characteristics'!$A:$CQ,91,0)</f>
        <v>0</v>
      </c>
      <c r="AH40" s="245">
        <f>VLOOKUP($A40,'Country characteristics'!$A:$CQ,88,0)</f>
        <v>0</v>
      </c>
      <c r="AI40" s="245">
        <f>VLOOKUP($A40,'Country characteristics'!$A:$CQ,93,0)</f>
        <v>0</v>
      </c>
      <c r="AJ40" s="245">
        <f>VLOOKUP($A40,'Country characteristics'!$A:$CQ,89,0)</f>
        <v>0</v>
      </c>
      <c r="AK40" s="245">
        <f>VLOOKUP($A40,'Country characteristics'!$A:$CQ,90,0)</f>
        <v>1</v>
      </c>
      <c r="AL40" s="245">
        <f>VLOOKUP($A40,'Country characteristics'!$A:$CQ,94,0)</f>
        <v>0</v>
      </c>
      <c r="AM40" s="245">
        <f>VLOOKUP($A40,'Country characteristics'!$A:$CQ,95,0)</f>
        <v>0</v>
      </c>
      <c r="AN40" s="245">
        <f>VLOOKUP($A40,'Country characteristics'!$A:$CR,96,0)</f>
        <v>0</v>
      </c>
    </row>
    <row r="41" spans="1:40" ht="12.75" customHeight="1">
      <c r="A41" s="37" t="s">
        <v>227</v>
      </c>
      <c r="B41" s="163" t="s">
        <v>228</v>
      </c>
      <c r="C41" s="163" t="s">
        <v>229</v>
      </c>
      <c r="D41" s="193">
        <v>4.7166338190436363E-3</v>
      </c>
      <c r="E41" s="193">
        <v>1570390912</v>
      </c>
      <c r="F41" s="193">
        <v>4.7654067166149616E-3</v>
      </c>
      <c r="G41" s="193">
        <v>1699367296</v>
      </c>
      <c r="H41" s="193">
        <v>6.1677084304392338E-3</v>
      </c>
      <c r="I41" s="193">
        <v>2477624576</v>
      </c>
      <c r="J41" s="193">
        <v>6.1974558047950268E-3</v>
      </c>
      <c r="K41" s="193">
        <v>2459944448</v>
      </c>
      <c r="L41" s="193">
        <v>6.2642260454595089E-3</v>
      </c>
      <c r="M41" s="193">
        <v>2742616320</v>
      </c>
      <c r="N41" s="193">
        <v>2.5414957199245691E-3</v>
      </c>
      <c r="O41" s="193">
        <v>1175695872</v>
      </c>
      <c r="P41" s="193">
        <v>1.5975573332980275E-3</v>
      </c>
      <c r="Q41" s="193">
        <v>742367168</v>
      </c>
      <c r="R41" s="193">
        <v>1.6137977363541722E-3</v>
      </c>
      <c r="S41" s="193">
        <v>739089536</v>
      </c>
      <c r="T41" s="193">
        <v>1.3864337233826518E-3</v>
      </c>
      <c r="U41" s="193">
        <v>679074048</v>
      </c>
      <c r="V41" s="194">
        <v>1.4788880944252014E-3</v>
      </c>
      <c r="W41" s="193">
        <v>775222464</v>
      </c>
      <c r="X41" s="106">
        <v>1</v>
      </c>
      <c r="Y41" s="106">
        <v>1</v>
      </c>
      <c r="Z41" s="186">
        <f t="shared" si="0"/>
        <v>-1.186692388728261E-4</v>
      </c>
      <c r="AA41" s="187">
        <f t="shared" si="1"/>
        <v>-8.0242203125551026E-2</v>
      </c>
      <c r="AB41" s="195">
        <f t="shared" si="2"/>
        <v>32855296</v>
      </c>
      <c r="AC41" s="196">
        <f t="shared" si="3"/>
        <v>4.2381764623373966E-2</v>
      </c>
      <c r="AD41" s="245" t="str">
        <f>VLOOKUP($A41,'Country characteristics'!$A:$CQ,28,0)</f>
        <v>Latin America &amp; Caribbean</v>
      </c>
      <c r="AE41" s="245" t="str">
        <f>VLOOKUP($A41,'Country characteristics'!$A:$CQ,87,0)</f>
        <v>Latin America and the Caribbean</v>
      </c>
      <c r="AF41" s="245">
        <f>VLOOKUP($A41,'Country characteristics'!$A:$CQ,92,0)</f>
        <v>0</v>
      </c>
      <c r="AG41" s="245">
        <f>VLOOKUP($A41,'Country characteristics'!$A:$CQ,91,0)</f>
        <v>0</v>
      </c>
      <c r="AH41" s="245">
        <f>VLOOKUP($A41,'Country characteristics'!$A:$CQ,88,0)</f>
        <v>0</v>
      </c>
      <c r="AI41" s="245">
        <f>VLOOKUP($A41,'Country characteristics'!$A:$CQ,93,0)</f>
        <v>1</v>
      </c>
      <c r="AJ41" s="245">
        <f>VLOOKUP($A41,'Country characteristics'!$A:$CQ,89,0)</f>
        <v>1</v>
      </c>
      <c r="AK41" s="245">
        <f>VLOOKUP($A41,'Country characteristics'!$A:$CQ,90,0)</f>
        <v>1</v>
      </c>
      <c r="AL41" s="245">
        <f>VLOOKUP($A41,'Country characteristics'!$A:$CQ,94,0)</f>
        <v>1</v>
      </c>
      <c r="AM41" s="245">
        <f>VLOOKUP($A41,'Country characteristics'!$A:$CQ,95,0)</f>
        <v>0</v>
      </c>
      <c r="AN41" s="245">
        <f>VLOOKUP($A41,'Country characteristics'!$A:$CR,96,0)</f>
        <v>0</v>
      </c>
    </row>
    <row r="42" spans="1:40" ht="12.75" customHeight="1">
      <c r="A42" s="37" t="s">
        <v>299</v>
      </c>
      <c r="B42" s="163" t="s">
        <v>300</v>
      </c>
      <c r="C42" s="163" t="s">
        <v>301</v>
      </c>
      <c r="D42" s="193">
        <v>3.7836288101971149E-3</v>
      </c>
      <c r="E42" s="193">
        <v>1259749248</v>
      </c>
      <c r="F42" s="193">
        <v>3.4172974992543459E-3</v>
      </c>
      <c r="G42" s="193">
        <v>1218624896</v>
      </c>
      <c r="H42" s="193">
        <v>2.9342847410589457E-3</v>
      </c>
      <c r="I42" s="193">
        <v>1178728960</v>
      </c>
      <c r="J42" s="193">
        <v>2.312979893758893E-3</v>
      </c>
      <c r="K42" s="193">
        <v>918086656</v>
      </c>
      <c r="L42" s="193">
        <v>2.0921279210597277E-3</v>
      </c>
      <c r="M42" s="193">
        <v>915979712</v>
      </c>
      <c r="N42" s="193">
        <v>1.7794255400076509E-3</v>
      </c>
      <c r="O42" s="193">
        <v>823162112</v>
      </c>
      <c r="P42" s="193">
        <v>1.4977161772549152E-3</v>
      </c>
      <c r="Q42" s="193">
        <v>695972096</v>
      </c>
      <c r="R42" s="193">
        <v>1.6009656246751547E-3</v>
      </c>
      <c r="S42" s="193">
        <v>733212672</v>
      </c>
      <c r="T42" s="193">
        <v>1.3967936392873526E-3</v>
      </c>
      <c r="U42" s="193">
        <v>684148288</v>
      </c>
      <c r="V42" s="194">
        <v>1.3741963775828481E-3</v>
      </c>
      <c r="W42" s="193">
        <v>720343872</v>
      </c>
      <c r="X42" s="106">
        <v>1</v>
      </c>
      <c r="Y42" s="106">
        <v>1</v>
      </c>
      <c r="Z42" s="186">
        <f t="shared" si="0"/>
        <v>-1.2351979967206717E-4</v>
      </c>
      <c r="AA42" s="187">
        <f t="shared" si="1"/>
        <v>-8.9885115174974592E-2</v>
      </c>
      <c r="AB42" s="195">
        <f t="shared" si="2"/>
        <v>24371776</v>
      </c>
      <c r="AC42" s="196">
        <f t="shared" si="3"/>
        <v>3.3833529994963293E-2</v>
      </c>
      <c r="AD42" s="245" t="str">
        <f>VLOOKUP($A42,'Country characteristics'!$A:$CQ,28,0)</f>
        <v>Europe &amp; Central Asia</v>
      </c>
      <c r="AE42" s="245" t="str">
        <f>VLOOKUP($A42,'Country characteristics'!$A:$CQ,87,0)</f>
        <v>Europe</v>
      </c>
      <c r="AF42" s="245">
        <f>VLOOKUP($A42,'Country characteristics'!$A:$CQ,92,0)</f>
        <v>1</v>
      </c>
      <c r="AG42" s="245">
        <f>VLOOKUP($A42,'Country characteristics'!$A:$CQ,91,0)</f>
        <v>1</v>
      </c>
      <c r="AH42" s="245">
        <f>VLOOKUP($A42,'Country characteristics'!$A:$CQ,88,0)</f>
        <v>0</v>
      </c>
      <c r="AI42" s="245">
        <f>VLOOKUP($A42,'Country characteristics'!$A:$CQ,93,0)</f>
        <v>0</v>
      </c>
      <c r="AJ42" s="245">
        <f>VLOOKUP($A42,'Country characteristics'!$A:$CQ,89,0)</f>
        <v>0</v>
      </c>
      <c r="AK42" s="245">
        <f>VLOOKUP($A42,'Country characteristics'!$A:$CQ,90,0)</f>
        <v>0</v>
      </c>
      <c r="AL42" s="245">
        <f>VLOOKUP($A42,'Country characteristics'!$A:$CQ,94,0)</f>
        <v>0</v>
      </c>
      <c r="AM42" s="245">
        <f>VLOOKUP($A42,'Country characteristics'!$A:$CQ,95,0)</f>
        <v>0</v>
      </c>
      <c r="AN42" s="245">
        <f>VLOOKUP($A42,'Country characteristics'!$A:$CR,96,0)</f>
        <v>0</v>
      </c>
    </row>
    <row r="43" spans="1:40" ht="12.75" customHeight="1">
      <c r="A43" s="37" t="s">
        <v>245</v>
      </c>
      <c r="B43" s="163" t="s">
        <v>246</v>
      </c>
      <c r="C43" s="163" t="s">
        <v>247</v>
      </c>
      <c r="D43" s="193">
        <v>5.3496327018365264E-4</v>
      </c>
      <c r="E43" s="193">
        <v>178114624</v>
      </c>
      <c r="F43" s="193">
        <v>1.0872710263356566E-3</v>
      </c>
      <c r="G43" s="193">
        <v>387726176</v>
      </c>
      <c r="H43" s="193">
        <v>1.1225008638575673E-3</v>
      </c>
      <c r="I43" s="193">
        <v>450918816</v>
      </c>
      <c r="J43" s="193">
        <v>5.6781538296490908E-4</v>
      </c>
      <c r="K43" s="193">
        <v>225381872</v>
      </c>
      <c r="L43" s="193">
        <v>5.8039219584316015E-4</v>
      </c>
      <c r="M43" s="193">
        <v>254108496</v>
      </c>
      <c r="N43" s="193">
        <v>4.8189191147685051E-4</v>
      </c>
      <c r="O43" s="193">
        <v>222923168</v>
      </c>
      <c r="P43" s="193">
        <v>5.3312623640522361E-4</v>
      </c>
      <c r="Q43" s="193">
        <v>247737840</v>
      </c>
      <c r="R43" s="193">
        <v>7.3371262988075614E-4</v>
      </c>
      <c r="S43" s="193">
        <v>336026816</v>
      </c>
      <c r="T43" s="193">
        <v>1.3062357902526855E-3</v>
      </c>
      <c r="U43" s="193">
        <v>639793152</v>
      </c>
      <c r="V43" s="194">
        <v>1.2581109767779708E-3</v>
      </c>
      <c r="W43" s="193">
        <v>659492672</v>
      </c>
      <c r="X43" s="106">
        <v>1</v>
      </c>
      <c r="Y43" s="106">
        <v>1</v>
      </c>
      <c r="Z43" s="186">
        <f t="shared" si="0"/>
        <v>7.2498474037274718E-4</v>
      </c>
      <c r="AA43" s="187">
        <f t="shared" si="1"/>
        <v>0.57624864082295602</v>
      </c>
      <c r="AB43" s="195">
        <f t="shared" si="2"/>
        <v>411754832</v>
      </c>
      <c r="AC43" s="196">
        <f t="shared" si="3"/>
        <v>0.62435088285560203</v>
      </c>
      <c r="AD43" s="245" t="str">
        <f>VLOOKUP($A43,'Country characteristics'!$A:$CQ,28,0)</f>
        <v>East Asia &amp; Pacific</v>
      </c>
      <c r="AE43" s="245" t="str">
        <f>VLOOKUP($A43,'Country characteristics'!$A:$CQ,87,0)</f>
        <v>Asia</v>
      </c>
      <c r="AF43" s="245">
        <f>VLOOKUP($A43,'Country characteristics'!$A:$CQ,92,0)</f>
        <v>0</v>
      </c>
      <c r="AG43" s="245">
        <f>VLOOKUP($A43,'Country characteristics'!$A:$CQ,91,0)</f>
        <v>0</v>
      </c>
      <c r="AH43" s="245">
        <f>VLOOKUP($A43,'Country characteristics'!$A:$CQ,88,0)</f>
        <v>0</v>
      </c>
      <c r="AI43" s="245">
        <f>VLOOKUP($A43,'Country characteristics'!$A:$CQ,93,0)</f>
        <v>1</v>
      </c>
      <c r="AJ43" s="245">
        <f>VLOOKUP($A43,'Country characteristics'!$A:$CQ,89,0)</f>
        <v>0</v>
      </c>
      <c r="AK43" s="245">
        <f>VLOOKUP($A43,'Country characteristics'!$A:$CQ,90,0)</f>
        <v>1</v>
      </c>
      <c r="AL43" s="245">
        <f>VLOOKUP($A43,'Country characteristics'!$A:$CQ,94,0)</f>
        <v>0</v>
      </c>
      <c r="AM43" s="245">
        <f>VLOOKUP($A43,'Country characteristics'!$A:$CQ,95,0)</f>
        <v>0</v>
      </c>
      <c r="AN43" s="245">
        <f>VLOOKUP($A43,'Country characteristics'!$A:$CR,96,0)</f>
        <v>0</v>
      </c>
    </row>
    <row r="44" spans="1:40" ht="12.75" customHeight="1">
      <c r="A44" s="37" t="s">
        <v>98</v>
      </c>
      <c r="B44" s="163" t="s">
        <v>99</v>
      </c>
      <c r="C44" s="163" t="s">
        <v>100</v>
      </c>
      <c r="D44" s="193">
        <v>9.4885108410380781E-5</v>
      </c>
      <c r="E44" s="193">
        <v>31591750</v>
      </c>
      <c r="F44" s="193">
        <v>6.5677064412739128E-5</v>
      </c>
      <c r="G44" s="193">
        <v>23420762</v>
      </c>
      <c r="H44" s="193">
        <v>5.9980215155519545E-5</v>
      </c>
      <c r="I44" s="193">
        <v>24094598</v>
      </c>
      <c r="J44" s="193">
        <v>2.1547397773247212E-4</v>
      </c>
      <c r="K44" s="193">
        <v>85527672</v>
      </c>
      <c r="L44" s="193">
        <v>1.0233696229988709E-4</v>
      </c>
      <c r="M44" s="193">
        <v>44805380</v>
      </c>
      <c r="N44" s="193">
        <v>1.8224763334728777E-4</v>
      </c>
      <c r="O44" s="193">
        <v>84307744</v>
      </c>
      <c r="P44" s="193">
        <v>2.7120267986902036E-5</v>
      </c>
      <c r="Q44" s="193">
        <v>12602488</v>
      </c>
      <c r="R44" s="193">
        <v>1.6195462376344949E-4</v>
      </c>
      <c r="S44" s="193">
        <v>74172224</v>
      </c>
      <c r="T44" s="193">
        <v>1.3273488730192184E-4</v>
      </c>
      <c r="U44" s="193">
        <v>65013428</v>
      </c>
      <c r="V44" s="194">
        <v>1.2361449189484119E-3</v>
      </c>
      <c r="W44" s="193">
        <v>647978304</v>
      </c>
      <c r="X44" s="106">
        <v>1</v>
      </c>
      <c r="Y44" s="106">
        <v>1</v>
      </c>
      <c r="Z44" s="186">
        <f t="shared" si="0"/>
        <v>1.2090246509615099E-3</v>
      </c>
      <c r="AA44" s="187">
        <f t="shared" si="1"/>
        <v>0.9780606079666021</v>
      </c>
      <c r="AB44" s="195">
        <f t="shared" si="2"/>
        <v>635375816</v>
      </c>
      <c r="AC44" s="196">
        <f t="shared" si="3"/>
        <v>0.98055106487022137</v>
      </c>
      <c r="AD44" s="245" t="str">
        <f>VLOOKUP($A44,'Country characteristics'!$A:$CQ,28,0)</f>
        <v>Europe &amp; Central Asia</v>
      </c>
      <c r="AE44" s="245" t="str">
        <f>VLOOKUP($A44,'Country characteristics'!$A:$CQ,87,0)</f>
        <v>Europe</v>
      </c>
      <c r="AF44" s="245">
        <f>VLOOKUP($A44,'Country characteristics'!$A:$CQ,92,0)</f>
        <v>0</v>
      </c>
      <c r="AG44" s="245">
        <f>VLOOKUP($A44,'Country characteristics'!$A:$CQ,91,0)</f>
        <v>0</v>
      </c>
      <c r="AH44" s="245">
        <f>VLOOKUP($A44,'Country characteristics'!$A:$CQ,88,0)</f>
        <v>0</v>
      </c>
      <c r="AI44" s="245">
        <f>VLOOKUP($A44,'Country characteristics'!$A:$CQ,93,0)</f>
        <v>0</v>
      </c>
      <c r="AJ44" s="245">
        <f>VLOOKUP($A44,'Country characteristics'!$A:$CQ,89,0)</f>
        <v>0</v>
      </c>
      <c r="AK44" s="245">
        <f>VLOOKUP($A44,'Country characteristics'!$A:$CQ,90,0)</f>
        <v>0</v>
      </c>
      <c r="AL44" s="245">
        <f>VLOOKUP($A44,'Country characteristics'!$A:$CQ,94,0)</f>
        <v>0</v>
      </c>
      <c r="AM44" s="245">
        <f>VLOOKUP($A44,'Country characteristics'!$A:$CQ,95,0)</f>
        <v>0</v>
      </c>
      <c r="AN44" s="245">
        <f>VLOOKUP($A44,'Country characteristics'!$A:$CR,96,0)</f>
        <v>0</v>
      </c>
    </row>
    <row r="45" spans="1:40" ht="12.75" customHeight="1">
      <c r="A45" s="37" t="s">
        <v>173</v>
      </c>
      <c r="B45" s="163" t="s">
        <v>174</v>
      </c>
      <c r="C45" s="163" t="s">
        <v>175</v>
      </c>
      <c r="D45" s="193">
        <v>1.414637896232307E-3</v>
      </c>
      <c r="E45" s="193">
        <v>471000000</v>
      </c>
      <c r="F45" s="193">
        <v>1.3740698341280222E-3</v>
      </c>
      <c r="G45" s="193">
        <v>490000000</v>
      </c>
      <c r="H45" s="193">
        <v>1.3218520907685161E-3</v>
      </c>
      <c r="I45" s="193">
        <v>531000000</v>
      </c>
      <c r="J45" s="193">
        <v>1.3453318970277905E-3</v>
      </c>
      <c r="K45" s="193">
        <v>534000000</v>
      </c>
      <c r="L45" s="193">
        <v>1.7792616272345185E-3</v>
      </c>
      <c r="M45" s="193">
        <v>779000000</v>
      </c>
      <c r="N45" s="193">
        <v>1.7812367295846343E-3</v>
      </c>
      <c r="O45" s="193">
        <v>824000000</v>
      </c>
      <c r="P45" s="193">
        <v>1.4160011196509004E-3</v>
      </c>
      <c r="Q45" s="193">
        <v>658000000</v>
      </c>
      <c r="R45" s="193">
        <v>1.4760420890524983E-3</v>
      </c>
      <c r="S45" s="193">
        <v>676000000</v>
      </c>
      <c r="T45" s="193">
        <v>1.2882832670584321E-3</v>
      </c>
      <c r="U45" s="193">
        <v>631000000</v>
      </c>
      <c r="V45" s="194">
        <v>1.2304632691666484E-3</v>
      </c>
      <c r="W45" s="193">
        <v>645000000</v>
      </c>
      <c r="X45" s="106">
        <v>1</v>
      </c>
      <c r="Y45" s="106">
        <v>1</v>
      </c>
      <c r="Z45" s="186">
        <f t="shared" si="0"/>
        <v>-1.8553785048425198E-4</v>
      </c>
      <c r="AA45" s="187">
        <f t="shared" si="1"/>
        <v>-0.15078698822916556</v>
      </c>
      <c r="AB45" s="195">
        <f t="shared" si="2"/>
        <v>-13000000</v>
      </c>
      <c r="AC45" s="196">
        <f t="shared" si="3"/>
        <v>-2.0155038759689922E-2</v>
      </c>
      <c r="AD45" s="245" t="str">
        <f>VLOOKUP($A45,'Country characteristics'!$A:$CQ,28,0)</f>
        <v>Europe &amp; Central Asia</v>
      </c>
      <c r="AE45" s="245" t="str">
        <f>VLOOKUP($A45,'Country characteristics'!$A:$CQ,87,0)</f>
        <v>Asia</v>
      </c>
      <c r="AF45" s="245">
        <f>VLOOKUP($A45,'Country characteristics'!$A:$CQ,92,0)</f>
        <v>1</v>
      </c>
      <c r="AG45" s="245">
        <f>VLOOKUP($A45,'Country characteristics'!$A:$CQ,91,0)</f>
        <v>0</v>
      </c>
      <c r="AH45" s="245">
        <f>VLOOKUP($A45,'Country characteristics'!$A:$CQ,88,0)</f>
        <v>0</v>
      </c>
      <c r="AI45" s="245">
        <f>VLOOKUP($A45,'Country characteristics'!$A:$CQ,93,0)</f>
        <v>1</v>
      </c>
      <c r="AJ45" s="245">
        <f>VLOOKUP($A45,'Country characteristics'!$A:$CQ,89,0)</f>
        <v>0</v>
      </c>
      <c r="AK45" s="245">
        <f>VLOOKUP($A45,'Country characteristics'!$A:$CQ,90,0)</f>
        <v>0</v>
      </c>
      <c r="AL45" s="245">
        <f>VLOOKUP($A45,'Country characteristics'!$A:$CQ,94,0)</f>
        <v>0</v>
      </c>
      <c r="AM45" s="245">
        <f>VLOOKUP($A45,'Country characteristics'!$A:$CQ,95,0)</f>
        <v>0</v>
      </c>
      <c r="AN45" s="245">
        <f>VLOOKUP($A45,'Country characteristics'!$A:$CR,96,0)</f>
        <v>0</v>
      </c>
    </row>
    <row r="46" spans="1:40" ht="12.75" customHeight="1">
      <c r="A46" s="37" t="s">
        <v>179</v>
      </c>
      <c r="B46" s="163" t="s">
        <v>180</v>
      </c>
      <c r="C46" s="163" t="s">
        <v>181</v>
      </c>
      <c r="D46" s="193">
        <v>9.5417560078203678E-4</v>
      </c>
      <c r="E46" s="193">
        <v>317690272</v>
      </c>
      <c r="F46" s="193">
        <v>9.5410511130467057E-4</v>
      </c>
      <c r="G46" s="193">
        <v>340238528</v>
      </c>
      <c r="H46" s="193">
        <v>1.0885648662224412E-3</v>
      </c>
      <c r="I46" s="193">
        <v>437286400</v>
      </c>
      <c r="J46" s="193">
        <v>1.1562190484255552E-3</v>
      </c>
      <c r="K46" s="193">
        <v>458935808</v>
      </c>
      <c r="L46" s="193">
        <v>1.2683124514296651E-3</v>
      </c>
      <c r="M46" s="193">
        <v>555295168</v>
      </c>
      <c r="N46" s="193">
        <v>1.000726711936295E-3</v>
      </c>
      <c r="O46" s="193">
        <v>462936096</v>
      </c>
      <c r="P46" s="193">
        <v>1.0139349615201354E-3</v>
      </c>
      <c r="Q46" s="193">
        <v>471164352</v>
      </c>
      <c r="R46" s="193">
        <v>1.1546025052666664E-3</v>
      </c>
      <c r="S46" s="193">
        <v>528786592</v>
      </c>
      <c r="T46" s="193">
        <v>1.1593283852562308E-3</v>
      </c>
      <c r="U46" s="193">
        <v>567838016</v>
      </c>
      <c r="V46" s="194">
        <v>1.1760269990190864E-3</v>
      </c>
      <c r="W46" s="193">
        <v>616464896</v>
      </c>
      <c r="X46" s="106">
        <v>1</v>
      </c>
      <c r="Y46" s="106">
        <v>1</v>
      </c>
      <c r="Z46" s="186">
        <f t="shared" si="0"/>
        <v>1.6209203749895096E-4</v>
      </c>
      <c r="AA46" s="187">
        <f t="shared" si="1"/>
        <v>0.13783020086626455</v>
      </c>
      <c r="AB46" s="195">
        <f t="shared" si="2"/>
        <v>145300544</v>
      </c>
      <c r="AC46" s="196">
        <f t="shared" si="3"/>
        <v>0.23569962368141073</v>
      </c>
      <c r="AD46" s="245" t="str">
        <f>VLOOKUP($A46,'Country characteristics'!$A:$CQ,28,0)</f>
        <v>East Asia &amp; Pacific</v>
      </c>
      <c r="AE46" s="245" t="str">
        <f>VLOOKUP($A46,'Country characteristics'!$A:$CQ,87,0)</f>
        <v>Oceania</v>
      </c>
      <c r="AF46" s="245">
        <f>VLOOKUP($A46,'Country characteristics'!$A:$CQ,92,0)</f>
        <v>1</v>
      </c>
      <c r="AG46" s="245">
        <f>VLOOKUP($A46,'Country characteristics'!$A:$CQ,91,0)</f>
        <v>0</v>
      </c>
      <c r="AH46" s="245">
        <f>VLOOKUP($A46,'Country characteristics'!$A:$CQ,88,0)</f>
        <v>0</v>
      </c>
      <c r="AI46" s="245">
        <f>VLOOKUP($A46,'Country characteristics'!$A:$CQ,93,0)</f>
        <v>0</v>
      </c>
      <c r="AJ46" s="245">
        <f>VLOOKUP($A46,'Country characteristics'!$A:$CQ,89,0)</f>
        <v>0</v>
      </c>
      <c r="AK46" s="245">
        <f>VLOOKUP($A46,'Country characteristics'!$A:$CQ,90,0)</f>
        <v>0</v>
      </c>
      <c r="AL46" s="245">
        <f>VLOOKUP($A46,'Country characteristics'!$A:$CQ,94,0)</f>
        <v>0</v>
      </c>
      <c r="AM46" s="245">
        <f>VLOOKUP($A46,'Country characteristics'!$A:$CQ,95,0)</f>
        <v>0</v>
      </c>
      <c r="AN46" s="245">
        <f>VLOOKUP($A46,'Country characteristics'!$A:$CR,96,0)</f>
        <v>0</v>
      </c>
    </row>
    <row r="47" spans="1:40" ht="12.75" customHeight="1">
      <c r="A47" s="37" t="s">
        <v>92</v>
      </c>
      <c r="B47" s="163" t="s">
        <v>93</v>
      </c>
      <c r="C47" s="163" t="s">
        <v>94</v>
      </c>
      <c r="D47" s="193">
        <v>6.7119474988430738E-4</v>
      </c>
      <c r="E47" s="193">
        <v>223472544</v>
      </c>
      <c r="F47" s="193">
        <v>3.6762861418537796E-4</v>
      </c>
      <c r="G47" s="193">
        <v>131098160</v>
      </c>
      <c r="H47" s="193">
        <v>4.7739292494952679E-4</v>
      </c>
      <c r="I47" s="193">
        <v>191773072</v>
      </c>
      <c r="J47" s="193">
        <v>4.1147723095491529E-4</v>
      </c>
      <c r="K47" s="193">
        <v>163326880</v>
      </c>
      <c r="L47" s="193">
        <v>6.5730931237339973E-4</v>
      </c>
      <c r="M47" s="193">
        <v>287784512</v>
      </c>
      <c r="N47" s="193">
        <v>5.7508517056703568E-4</v>
      </c>
      <c r="O47" s="193">
        <v>266034368</v>
      </c>
      <c r="P47" s="193">
        <v>3.975293948315084E-4</v>
      </c>
      <c r="Q47" s="193">
        <v>184727504</v>
      </c>
      <c r="R47" s="193">
        <v>4.4395274017006159E-4</v>
      </c>
      <c r="S47" s="193">
        <v>203322160</v>
      </c>
      <c r="T47" s="193">
        <v>4.1397596942260861E-4</v>
      </c>
      <c r="U47" s="193">
        <v>202765072</v>
      </c>
      <c r="V47" s="194">
        <v>1.1583074228838086E-3</v>
      </c>
      <c r="W47" s="193">
        <v>607176384</v>
      </c>
      <c r="X47" s="106">
        <v>0</v>
      </c>
      <c r="Y47" s="106">
        <v>1</v>
      </c>
      <c r="Z47" s="186">
        <f t="shared" si="0"/>
        <v>7.6077802805230021E-4</v>
      </c>
      <c r="AA47" s="187">
        <f t="shared" si="1"/>
        <v>0.656801478624915</v>
      </c>
      <c r="AB47" s="195">
        <f t="shared" si="2"/>
        <v>422448880</v>
      </c>
      <c r="AC47" s="196">
        <f t="shared" si="3"/>
        <v>0.6957597349504292</v>
      </c>
      <c r="AD47" s="245" t="str">
        <f>VLOOKUP($A47,'Country characteristics'!$A:$CQ,28,0)</f>
        <v>Middle East &amp; North Africa</v>
      </c>
      <c r="AE47" s="245" t="str">
        <f>VLOOKUP($A47,'Country characteristics'!$A:$CQ,87,0)</f>
        <v>Asia</v>
      </c>
      <c r="AF47" s="245">
        <f>VLOOKUP($A47,'Country characteristics'!$A:$CQ,92,0)</f>
        <v>0</v>
      </c>
      <c r="AG47" s="245">
        <f>VLOOKUP($A47,'Country characteristics'!$A:$CQ,91,0)</f>
        <v>0</v>
      </c>
      <c r="AH47" s="245">
        <f>VLOOKUP($A47,'Country characteristics'!$A:$CQ,88,0)</f>
        <v>0</v>
      </c>
      <c r="AI47" s="245">
        <f>VLOOKUP($A47,'Country characteristics'!$A:$CQ,93,0)</f>
        <v>0</v>
      </c>
      <c r="AJ47" s="245">
        <f>VLOOKUP($A47,'Country characteristics'!$A:$CQ,89,0)</f>
        <v>0</v>
      </c>
      <c r="AK47" s="245">
        <f>VLOOKUP($A47,'Country characteristics'!$A:$CQ,90,0)</f>
        <v>1</v>
      </c>
      <c r="AL47" s="245">
        <f>VLOOKUP($A47,'Country characteristics'!$A:$CQ,94,0)</f>
        <v>0</v>
      </c>
      <c r="AM47" s="245">
        <f>VLOOKUP($A47,'Country characteristics'!$A:$CQ,95,0)</f>
        <v>0</v>
      </c>
      <c r="AN47" s="245">
        <f>VLOOKUP($A47,'Country characteristics'!$A:$CR,96,0)</f>
        <v>0</v>
      </c>
    </row>
    <row r="48" spans="1:40" ht="12.75" customHeight="1">
      <c r="A48" s="37" t="s">
        <v>104</v>
      </c>
      <c r="B48" s="163" t="s">
        <v>105</v>
      </c>
      <c r="C48" s="163" t="s">
        <v>106</v>
      </c>
      <c r="D48" s="193">
        <v>2.6988147874362767E-4</v>
      </c>
      <c r="E48" s="193">
        <v>89856336</v>
      </c>
      <c r="F48" s="193">
        <v>5.4471375187858939E-4</v>
      </c>
      <c r="G48" s="193">
        <v>194247584</v>
      </c>
      <c r="H48" s="193">
        <v>8.8242010679095984E-4</v>
      </c>
      <c r="I48" s="193">
        <v>354476192</v>
      </c>
      <c r="J48" s="193">
        <v>8.1368599785491824E-4</v>
      </c>
      <c r="K48" s="193">
        <v>322974816</v>
      </c>
      <c r="L48" s="193">
        <v>7.2776677552610636E-4</v>
      </c>
      <c r="M48" s="193">
        <v>318632352</v>
      </c>
      <c r="N48" s="193">
        <v>7.4741168646141887E-4</v>
      </c>
      <c r="O48" s="193">
        <v>345752608</v>
      </c>
      <c r="P48" s="193">
        <v>7.2318100137636065E-4</v>
      </c>
      <c r="Q48" s="193">
        <v>336054176</v>
      </c>
      <c r="R48" s="193">
        <v>1.0736752301454544E-3</v>
      </c>
      <c r="S48" s="193">
        <v>491723424</v>
      </c>
      <c r="T48" s="193">
        <v>1.0943280067294836E-3</v>
      </c>
      <c r="U48" s="193">
        <v>536000896</v>
      </c>
      <c r="V48" s="194">
        <v>1.1558935511857271E-3</v>
      </c>
      <c r="W48" s="193">
        <v>605911104</v>
      </c>
      <c r="X48" s="106">
        <v>1</v>
      </c>
      <c r="Y48" s="106">
        <v>1</v>
      </c>
      <c r="Z48" s="186">
        <f t="shared" si="0"/>
        <v>4.3271254980936646E-4</v>
      </c>
      <c r="AA48" s="187">
        <f t="shared" si="1"/>
        <v>0.37435328656820138</v>
      </c>
      <c r="AB48" s="195">
        <f t="shared" si="2"/>
        <v>269856928</v>
      </c>
      <c r="AC48" s="196">
        <f t="shared" si="3"/>
        <v>0.44537379529522536</v>
      </c>
      <c r="AD48" s="245" t="str">
        <f>VLOOKUP($A48,'Country characteristics'!$A:$CQ,28,0)</f>
        <v>East Asia &amp; Pacific</v>
      </c>
      <c r="AE48" s="245" t="str">
        <f>VLOOKUP($A48,'Country characteristics'!$A:$CQ,87,0)</f>
        <v>Asia</v>
      </c>
      <c r="AF48" s="245">
        <f>VLOOKUP($A48,'Country characteristics'!$A:$CQ,92,0)</f>
        <v>0</v>
      </c>
      <c r="AG48" s="245">
        <f>VLOOKUP($A48,'Country characteristics'!$A:$CQ,91,0)</f>
        <v>0</v>
      </c>
      <c r="AH48" s="245">
        <f>VLOOKUP($A48,'Country characteristics'!$A:$CQ,88,0)</f>
        <v>0</v>
      </c>
      <c r="AI48" s="245">
        <f>VLOOKUP($A48,'Country characteristics'!$A:$CQ,93,0)</f>
        <v>0</v>
      </c>
      <c r="AJ48" s="245">
        <f>VLOOKUP($A48,'Country characteristics'!$A:$CQ,89,0)</f>
        <v>0</v>
      </c>
      <c r="AK48" s="245">
        <f>VLOOKUP($A48,'Country characteristics'!$A:$CQ,90,0)</f>
        <v>1</v>
      </c>
      <c r="AL48" s="245">
        <f>VLOOKUP($A48,'Country characteristics'!$A:$CQ,94,0)</f>
        <v>0</v>
      </c>
      <c r="AM48" s="245">
        <f>VLOOKUP($A48,'Country characteristics'!$A:$CQ,95,0)</f>
        <v>0</v>
      </c>
      <c r="AN48" s="245">
        <f>VLOOKUP($A48,'Country characteristics'!$A:$CR,96,0)</f>
        <v>0</v>
      </c>
    </row>
    <row r="49" spans="1:40" ht="12.75" customHeight="1">
      <c r="A49" s="37" t="s">
        <v>110</v>
      </c>
      <c r="B49" s="163" t="s">
        <v>111</v>
      </c>
      <c r="C49" s="163" t="s">
        <v>112</v>
      </c>
      <c r="D49" s="193">
        <v>2.4269505956908688E-5</v>
      </c>
      <c r="E49" s="193">
        <v>8080469</v>
      </c>
      <c r="F49" s="193">
        <v>3.8775931898271665E-5</v>
      </c>
      <c r="G49" s="193">
        <v>13827686</v>
      </c>
      <c r="H49" s="193">
        <v>3.9779413782525808E-5</v>
      </c>
      <c r="I49" s="193">
        <v>15979753</v>
      </c>
      <c r="J49" s="193">
        <v>2.8342139557935297E-5</v>
      </c>
      <c r="K49" s="193">
        <v>11249791</v>
      </c>
      <c r="L49" s="193">
        <v>5.0279319111723453E-5</v>
      </c>
      <c r="M49" s="193">
        <v>22013394</v>
      </c>
      <c r="N49" s="193">
        <v>3.0573621188523248E-5</v>
      </c>
      <c r="O49" s="193">
        <v>14143356</v>
      </c>
      <c r="P49" s="193">
        <v>5.4565473692491651E-4</v>
      </c>
      <c r="Q49" s="193">
        <v>253559712</v>
      </c>
      <c r="R49" s="193">
        <v>5.4170750081539154E-4</v>
      </c>
      <c r="S49" s="193">
        <v>248092032</v>
      </c>
      <c r="T49" s="193">
        <v>5.9398787561804056E-4</v>
      </c>
      <c r="U49" s="193">
        <v>290934720</v>
      </c>
      <c r="V49" s="194">
        <v>1.0291754733771086E-3</v>
      </c>
      <c r="W49" s="193">
        <v>539486336</v>
      </c>
      <c r="X49" s="106">
        <v>0</v>
      </c>
      <c r="Y49" s="106">
        <v>1</v>
      </c>
      <c r="Z49" s="186">
        <f t="shared" si="0"/>
        <v>4.8352073645219207E-4</v>
      </c>
      <c r="AA49" s="187">
        <f t="shared" si="1"/>
        <v>0.46981369937390771</v>
      </c>
      <c r="AB49" s="195">
        <f t="shared" si="2"/>
        <v>285926624</v>
      </c>
      <c r="AC49" s="196">
        <f t="shared" si="3"/>
        <v>0.52999789785222662</v>
      </c>
      <c r="AD49" s="245" t="str">
        <f>VLOOKUP($A49,'Country characteristics'!$A:$CQ,28,0)</f>
        <v>Sub-Saharan Africa</v>
      </c>
      <c r="AE49" s="245" t="str">
        <f>VLOOKUP($A49,'Country characteristics'!$A:$CQ,87,0)</f>
        <v>Africa</v>
      </c>
      <c r="AF49" s="245">
        <f>VLOOKUP($A49,'Country characteristics'!$A:$CQ,92,0)</f>
        <v>0</v>
      </c>
      <c r="AG49" s="245">
        <f>VLOOKUP($A49,'Country characteristics'!$A:$CQ,91,0)</f>
        <v>0</v>
      </c>
      <c r="AH49" s="245">
        <f>VLOOKUP($A49,'Country characteristics'!$A:$CQ,88,0)</f>
        <v>0</v>
      </c>
      <c r="AI49" s="245">
        <f>VLOOKUP($A49,'Country characteristics'!$A:$CQ,93,0)</f>
        <v>0</v>
      </c>
      <c r="AJ49" s="245">
        <f>VLOOKUP($A49,'Country characteristics'!$A:$CQ,89,0)</f>
        <v>1</v>
      </c>
      <c r="AK49" s="245">
        <f>VLOOKUP($A49,'Country characteristics'!$A:$CQ,90,0)</f>
        <v>1</v>
      </c>
      <c r="AL49" s="245">
        <f>VLOOKUP($A49,'Country characteristics'!$A:$CQ,94,0)</f>
        <v>0</v>
      </c>
      <c r="AM49" s="245">
        <f>VLOOKUP($A49,'Country characteristics'!$A:$CQ,95,0)</f>
        <v>0</v>
      </c>
      <c r="AN49" s="245">
        <f>VLOOKUP($A49,'Country characteristics'!$A:$CR,96,0)</f>
        <v>0</v>
      </c>
    </row>
    <row r="50" spans="1:40" ht="12.75" customHeight="1">
      <c r="A50" s="37" t="s">
        <v>233</v>
      </c>
      <c r="B50" s="163" t="s">
        <v>234</v>
      </c>
      <c r="C50" s="163" t="s">
        <v>235</v>
      </c>
      <c r="D50" s="193">
        <v>1.3847853988409042E-3</v>
      </c>
      <c r="E50" s="193">
        <v>461060704</v>
      </c>
      <c r="F50" s="193">
        <v>1.1723520001396537E-3</v>
      </c>
      <c r="G50" s="193">
        <v>418066432</v>
      </c>
      <c r="H50" s="193">
        <v>1.0812139371410012E-3</v>
      </c>
      <c r="I50" s="193">
        <v>434333472</v>
      </c>
      <c r="J50" s="193">
        <v>8.0983166117221117E-4</v>
      </c>
      <c r="K50" s="193">
        <v>321444928</v>
      </c>
      <c r="L50" s="193">
        <v>8.014788618311286E-4</v>
      </c>
      <c r="M50" s="193">
        <v>350905120</v>
      </c>
      <c r="N50" s="193">
        <v>7.3104951297864318E-4</v>
      </c>
      <c r="O50" s="193">
        <v>338183456</v>
      </c>
      <c r="P50" s="193">
        <v>6.5756187541410327E-4</v>
      </c>
      <c r="Q50" s="193">
        <v>305561696</v>
      </c>
      <c r="R50" s="193">
        <v>7.1281567215919495E-4</v>
      </c>
      <c r="S50" s="193">
        <v>326456416</v>
      </c>
      <c r="T50" s="193">
        <v>8.7117322254925966E-4</v>
      </c>
      <c r="U50" s="193">
        <v>426699872</v>
      </c>
      <c r="V50" s="194">
        <v>9.2115893494337797E-4</v>
      </c>
      <c r="W50" s="193">
        <v>482864896</v>
      </c>
      <c r="X50" s="106">
        <v>1</v>
      </c>
      <c r="Y50" s="106">
        <v>1</v>
      </c>
      <c r="Z50" s="186">
        <f t="shared" si="0"/>
        <v>2.635970595292747E-4</v>
      </c>
      <c r="AA50" s="187">
        <f t="shared" si="1"/>
        <v>0.28615806624670859</v>
      </c>
      <c r="AB50" s="195">
        <f t="shared" si="2"/>
        <v>177303200</v>
      </c>
      <c r="AC50" s="196">
        <f t="shared" si="3"/>
        <v>0.36719008043193929</v>
      </c>
      <c r="AD50" s="245" t="str">
        <f>VLOOKUP($A50,'Country characteristics'!$A:$CQ,28,0)</f>
        <v>Europe &amp; Central Asia</v>
      </c>
      <c r="AE50" s="245" t="str">
        <f>VLOOKUP($A50,'Country characteristics'!$A:$CQ,87,0)</f>
        <v>Europe</v>
      </c>
      <c r="AF50" s="245">
        <f>VLOOKUP($A50,'Country characteristics'!$A:$CQ,92,0)</f>
        <v>1</v>
      </c>
      <c r="AG50" s="245">
        <f>VLOOKUP($A50,'Country characteristics'!$A:$CQ,91,0)</f>
        <v>1</v>
      </c>
      <c r="AH50" s="245">
        <f>VLOOKUP($A50,'Country characteristics'!$A:$CQ,88,0)</f>
        <v>0</v>
      </c>
      <c r="AI50" s="245">
        <f>VLOOKUP($A50,'Country characteristics'!$A:$CQ,93,0)</f>
        <v>0</v>
      </c>
      <c r="AJ50" s="245">
        <f>VLOOKUP($A50,'Country characteristics'!$A:$CQ,89,0)</f>
        <v>0</v>
      </c>
      <c r="AK50" s="245">
        <f>VLOOKUP($A50,'Country characteristics'!$A:$CQ,90,0)</f>
        <v>0</v>
      </c>
      <c r="AL50" s="245">
        <f>VLOOKUP($A50,'Country characteristics'!$A:$CQ,94,0)</f>
        <v>0</v>
      </c>
      <c r="AM50" s="245">
        <f>VLOOKUP($A50,'Country characteristics'!$A:$CQ,95,0)</f>
        <v>0</v>
      </c>
      <c r="AN50" s="245">
        <f>VLOOKUP($A50,'Country characteristics'!$A:$CR,96,0)</f>
        <v>0</v>
      </c>
    </row>
    <row r="51" spans="1:40" ht="12.75" customHeight="1">
      <c r="A51" s="37" t="s">
        <v>209</v>
      </c>
      <c r="B51" s="163" t="s">
        <v>210</v>
      </c>
      <c r="C51" s="163" t="s">
        <v>211</v>
      </c>
      <c r="D51" s="193">
        <v>9.3913107411935925E-4</v>
      </c>
      <c r="E51" s="193">
        <v>312681248</v>
      </c>
      <c r="F51" s="193">
        <v>1.0318371932953596E-3</v>
      </c>
      <c r="G51" s="193">
        <v>367958176</v>
      </c>
      <c r="H51" s="193">
        <v>1.1800802312791348E-3</v>
      </c>
      <c r="I51" s="193">
        <v>474048960</v>
      </c>
      <c r="J51" s="193">
        <v>1.0048642288893461E-3</v>
      </c>
      <c r="K51" s="193">
        <v>398858848</v>
      </c>
      <c r="L51" s="193">
        <v>1.027928083203733E-3</v>
      </c>
      <c r="M51" s="193">
        <v>450049568</v>
      </c>
      <c r="N51" s="193">
        <v>1.0924991220235825E-3</v>
      </c>
      <c r="O51" s="193">
        <v>505390048</v>
      </c>
      <c r="P51" s="193">
        <v>9.283380932174623E-4</v>
      </c>
      <c r="Q51" s="193">
        <v>431388416</v>
      </c>
      <c r="R51" s="193">
        <v>8.6589902639389038E-4</v>
      </c>
      <c r="S51" s="193">
        <v>396565760</v>
      </c>
      <c r="T51" s="193">
        <v>8.8820018572732806E-4</v>
      </c>
      <c r="U51" s="193">
        <v>435039680</v>
      </c>
      <c r="V51" s="194">
        <v>8.8589632650837302E-4</v>
      </c>
      <c r="W51" s="193">
        <v>464380480</v>
      </c>
      <c r="X51" s="106">
        <v>1</v>
      </c>
      <c r="Y51" s="106">
        <v>1</v>
      </c>
      <c r="Z51" s="186">
        <f t="shared" si="0"/>
        <v>-4.2441766709089279E-5</v>
      </c>
      <c r="AA51" s="187">
        <f t="shared" si="1"/>
        <v>-4.7908277119024879E-2</v>
      </c>
      <c r="AB51" s="195">
        <f t="shared" si="2"/>
        <v>32992064</v>
      </c>
      <c r="AC51" s="196">
        <f t="shared" si="3"/>
        <v>7.1045329037086144E-2</v>
      </c>
      <c r="AD51" s="245" t="str">
        <f>VLOOKUP($A51,'Country characteristics'!$A:$CQ,28,0)</f>
        <v>Europe &amp; Central Asia</v>
      </c>
      <c r="AE51" s="245" t="str">
        <f>VLOOKUP($A51,'Country characteristics'!$A:$CQ,87,0)</f>
        <v>Europe</v>
      </c>
      <c r="AF51" s="245">
        <f>VLOOKUP($A51,'Country characteristics'!$A:$CQ,92,0)</f>
        <v>1</v>
      </c>
      <c r="AG51" s="245">
        <f>VLOOKUP($A51,'Country characteristics'!$A:$CQ,91,0)</f>
        <v>1</v>
      </c>
      <c r="AH51" s="245">
        <f>VLOOKUP($A51,'Country characteristics'!$A:$CQ,88,0)</f>
        <v>0</v>
      </c>
      <c r="AI51" s="245">
        <f>VLOOKUP($A51,'Country characteristics'!$A:$CQ,93,0)</f>
        <v>0</v>
      </c>
      <c r="AJ51" s="245">
        <f>VLOOKUP($A51,'Country characteristics'!$A:$CQ,89,0)</f>
        <v>0</v>
      </c>
      <c r="AK51" s="245">
        <f>VLOOKUP($A51,'Country characteristics'!$A:$CQ,90,0)</f>
        <v>0</v>
      </c>
      <c r="AL51" s="245">
        <f>VLOOKUP($A51,'Country characteristics'!$A:$CQ,94,0)</f>
        <v>0</v>
      </c>
      <c r="AM51" s="245">
        <f>VLOOKUP($A51,'Country characteristics'!$A:$CQ,95,0)</f>
        <v>0</v>
      </c>
      <c r="AN51" s="245">
        <f>VLOOKUP($A51,'Country characteristics'!$A:$CR,96,0)</f>
        <v>0</v>
      </c>
    </row>
    <row r="52" spans="1:40" ht="12.75" customHeight="1">
      <c r="A52" s="37" t="s">
        <v>236</v>
      </c>
      <c r="B52" s="163" t="s">
        <v>237</v>
      </c>
      <c r="C52" s="163" t="s">
        <v>238</v>
      </c>
      <c r="D52" s="193">
        <v>1.3517352053895593E-3</v>
      </c>
      <c r="E52" s="193">
        <v>450056704</v>
      </c>
      <c r="F52" s="193">
        <v>1.1108466424047947E-3</v>
      </c>
      <c r="G52" s="193">
        <v>396133312</v>
      </c>
      <c r="H52" s="193">
        <v>1.0649970499798656E-3</v>
      </c>
      <c r="I52" s="193">
        <v>427819040</v>
      </c>
      <c r="J52" s="193">
        <v>1.3976740883663297E-3</v>
      </c>
      <c r="K52" s="193">
        <v>554776128</v>
      </c>
      <c r="L52" s="193">
        <v>1.1158701963722706E-3</v>
      </c>
      <c r="M52" s="193">
        <v>488552576</v>
      </c>
      <c r="N52" s="193">
        <v>9.5832248916849494E-4</v>
      </c>
      <c r="O52" s="193">
        <v>443319936</v>
      </c>
      <c r="P52" s="193">
        <v>7.9064239980652928E-4</v>
      </c>
      <c r="Q52" s="193">
        <v>367402752</v>
      </c>
      <c r="R52" s="193">
        <v>7.9223414650186896E-4</v>
      </c>
      <c r="S52" s="193">
        <v>362828608</v>
      </c>
      <c r="T52" s="193">
        <v>8.0110487760975957E-4</v>
      </c>
      <c r="U52" s="193">
        <v>392380480</v>
      </c>
      <c r="V52" s="194">
        <v>8.8127359049394727E-4</v>
      </c>
      <c r="W52" s="193">
        <v>461957280</v>
      </c>
      <c r="X52" s="106">
        <v>1</v>
      </c>
      <c r="Y52" s="106">
        <v>1</v>
      </c>
      <c r="Z52" s="186">
        <f t="shared" si="0"/>
        <v>9.0631190687417984E-5</v>
      </c>
      <c r="AA52" s="187">
        <f t="shared" si="1"/>
        <v>0.10284115133487647</v>
      </c>
      <c r="AB52" s="195">
        <f t="shared" si="2"/>
        <v>94554528</v>
      </c>
      <c r="AC52" s="196">
        <f t="shared" si="3"/>
        <v>0.20468240699659501</v>
      </c>
      <c r="AD52" s="245" t="str">
        <f>VLOOKUP($A52,'Country characteristics'!$A:$CQ,28,0)</f>
        <v>Europe &amp; Central Asia</v>
      </c>
      <c r="AE52" s="245" t="str">
        <f>VLOOKUP($A52,'Country characteristics'!$A:$CQ,87,0)</f>
        <v>Europe</v>
      </c>
      <c r="AF52" s="245">
        <f>VLOOKUP($A52,'Country characteristics'!$A:$CQ,92,0)</f>
        <v>1</v>
      </c>
      <c r="AG52" s="245">
        <f>VLOOKUP($A52,'Country characteristics'!$A:$CQ,91,0)</f>
        <v>1</v>
      </c>
      <c r="AH52" s="245">
        <f>VLOOKUP($A52,'Country characteristics'!$A:$CQ,88,0)</f>
        <v>0</v>
      </c>
      <c r="AI52" s="245">
        <f>VLOOKUP($A52,'Country characteristics'!$A:$CQ,93,0)</f>
        <v>0</v>
      </c>
      <c r="AJ52" s="245">
        <f>VLOOKUP($A52,'Country characteristics'!$A:$CQ,89,0)</f>
        <v>0</v>
      </c>
      <c r="AK52" s="245">
        <f>VLOOKUP($A52,'Country characteristics'!$A:$CQ,90,0)</f>
        <v>0</v>
      </c>
      <c r="AL52" s="245">
        <f>VLOOKUP($A52,'Country characteristics'!$A:$CQ,94,0)</f>
        <v>0</v>
      </c>
      <c r="AM52" s="245">
        <f>VLOOKUP($A52,'Country characteristics'!$A:$CQ,95,0)</f>
        <v>0</v>
      </c>
      <c r="AN52" s="245">
        <f>VLOOKUP($A52,'Country characteristics'!$A:$CR,96,0)</f>
        <v>0</v>
      </c>
    </row>
    <row r="53" spans="1:40" ht="12.75" customHeight="1">
      <c r="A53" s="37" t="s">
        <v>137</v>
      </c>
      <c r="B53" s="163" t="s">
        <v>138</v>
      </c>
      <c r="C53" s="163" t="s">
        <v>139</v>
      </c>
      <c r="D53" s="193">
        <v>1.1900693643838167E-3</v>
      </c>
      <c r="E53" s="193">
        <v>396230496</v>
      </c>
      <c r="F53" s="193">
        <v>1.1494063073769212E-3</v>
      </c>
      <c r="G53" s="193">
        <v>409883904</v>
      </c>
      <c r="H53" s="193">
        <v>1.0340455919504166E-3</v>
      </c>
      <c r="I53" s="193">
        <v>415385536</v>
      </c>
      <c r="J53" s="193">
        <v>1.0286830365657806E-3</v>
      </c>
      <c r="K53" s="193">
        <v>408313184</v>
      </c>
      <c r="L53" s="193">
        <v>1.4706378569826484E-3</v>
      </c>
      <c r="M53" s="193">
        <v>643877696</v>
      </c>
      <c r="N53" s="193">
        <v>1.0207758750766516E-3</v>
      </c>
      <c r="O53" s="193">
        <v>472210848</v>
      </c>
      <c r="P53" s="193">
        <v>8.8883296120911837E-4</v>
      </c>
      <c r="Q53" s="193">
        <v>413030816</v>
      </c>
      <c r="R53" s="193">
        <v>9.568704990670085E-4</v>
      </c>
      <c r="S53" s="193">
        <v>438229024</v>
      </c>
      <c r="T53" s="193">
        <v>9.9841319024562836E-4</v>
      </c>
      <c r="U53" s="193">
        <v>489021920</v>
      </c>
      <c r="V53" s="194">
        <v>8.70903255417943E-4</v>
      </c>
      <c r="W53" s="193">
        <v>456521216</v>
      </c>
      <c r="X53" s="106">
        <v>1</v>
      </c>
      <c r="Y53" s="106">
        <v>1</v>
      </c>
      <c r="Z53" s="186">
        <f t="shared" si="0"/>
        <v>-1.7929705791175365E-5</v>
      </c>
      <c r="AA53" s="187">
        <f t="shared" si="1"/>
        <v>-2.0587482799763988E-2</v>
      </c>
      <c r="AB53" s="195">
        <f t="shared" si="2"/>
        <v>43490400</v>
      </c>
      <c r="AC53" s="196">
        <f t="shared" si="3"/>
        <v>9.5264794878667805E-2</v>
      </c>
      <c r="AD53" s="245" t="str">
        <f>VLOOKUP($A53,'Country characteristics'!$A:$CQ,28,0)</f>
        <v>Europe &amp; Central Asia</v>
      </c>
      <c r="AE53" s="245" t="str">
        <f>VLOOKUP($A53,'Country characteristics'!$A:$CQ,87,0)</f>
        <v>Europe</v>
      </c>
      <c r="AF53" s="245">
        <f>VLOOKUP($A53,'Country characteristics'!$A:$CQ,92,0)</f>
        <v>0</v>
      </c>
      <c r="AG53" s="245">
        <f>VLOOKUP($A53,'Country characteristics'!$A:$CQ,91,0)</f>
        <v>0</v>
      </c>
      <c r="AH53" s="245">
        <f>VLOOKUP($A53,'Country characteristics'!$A:$CQ,88,0)</f>
        <v>0</v>
      </c>
      <c r="AI53" s="245">
        <f>VLOOKUP($A53,'Country characteristics'!$A:$CQ,93,0)</f>
        <v>0</v>
      </c>
      <c r="AJ53" s="245">
        <f>VLOOKUP($A53,'Country characteristics'!$A:$CQ,89,0)</f>
        <v>0</v>
      </c>
      <c r="AK53" s="245">
        <f>VLOOKUP($A53,'Country characteristics'!$A:$CQ,90,0)</f>
        <v>0</v>
      </c>
      <c r="AL53" s="245">
        <f>VLOOKUP($A53,'Country characteristics'!$A:$CQ,94,0)</f>
        <v>0</v>
      </c>
      <c r="AM53" s="245">
        <f>VLOOKUP($A53,'Country characteristics'!$A:$CQ,95,0)</f>
        <v>0</v>
      </c>
      <c r="AN53" s="245">
        <f>VLOOKUP($A53,'Country characteristics'!$A:$CR,96,0)</f>
        <v>0</v>
      </c>
    </row>
    <row r="54" spans="1:40" ht="12.75" customHeight="1">
      <c r="A54" s="37" t="s">
        <v>248</v>
      </c>
      <c r="B54" s="163" t="s">
        <v>249</v>
      </c>
      <c r="C54" s="163" t="s">
        <v>250</v>
      </c>
      <c r="D54" s="193">
        <v>5.7808600831776857E-4</v>
      </c>
      <c r="E54" s="193">
        <v>192472224</v>
      </c>
      <c r="F54" s="193">
        <v>4.2806789861060679E-4</v>
      </c>
      <c r="G54" s="193">
        <v>152651088</v>
      </c>
      <c r="H54" s="193">
        <v>3.6158724105916917E-4</v>
      </c>
      <c r="I54" s="193">
        <v>145252880</v>
      </c>
      <c r="J54" s="193">
        <v>3.4093210706487298E-4</v>
      </c>
      <c r="K54" s="193">
        <v>135325536</v>
      </c>
      <c r="L54" s="193">
        <v>2.8641161043196917E-4</v>
      </c>
      <c r="M54" s="193">
        <v>125397320</v>
      </c>
      <c r="N54" s="193">
        <v>2.7478480478748679E-4</v>
      </c>
      <c r="O54" s="193">
        <v>127115432</v>
      </c>
      <c r="P54" s="193">
        <v>2.9645144240930676E-4</v>
      </c>
      <c r="Q54" s="193">
        <v>137757696</v>
      </c>
      <c r="R54" s="193">
        <v>3.3622694900259376E-4</v>
      </c>
      <c r="S54" s="193">
        <v>153985728</v>
      </c>
      <c r="T54" s="193">
        <v>7.1950920391827822E-4</v>
      </c>
      <c r="U54" s="193">
        <v>352414976</v>
      </c>
      <c r="V54" s="194">
        <v>8.641114691272378E-4</v>
      </c>
      <c r="W54" s="193">
        <v>452960992</v>
      </c>
      <c r="X54" s="106">
        <v>1</v>
      </c>
      <c r="Y54" s="106">
        <v>1</v>
      </c>
      <c r="Z54" s="186">
        <f t="shared" si="0"/>
        <v>5.6766002671793103E-4</v>
      </c>
      <c r="AA54" s="187">
        <f t="shared" si="1"/>
        <v>0.65692916596891604</v>
      </c>
      <c r="AB54" s="195">
        <f t="shared" si="2"/>
        <v>315203296</v>
      </c>
      <c r="AC54" s="196">
        <f t="shared" si="3"/>
        <v>0.6958729373323167</v>
      </c>
      <c r="AD54" s="245" t="str">
        <f>VLOOKUP($A54,'Country characteristics'!$A:$CQ,28,0)</f>
        <v>Latin America &amp; Caribbean</v>
      </c>
      <c r="AE54" s="245" t="str">
        <f>VLOOKUP($A54,'Country characteristics'!$A:$CQ,87,0)</f>
        <v>Latin America and the Caribbean</v>
      </c>
      <c r="AF54" s="245">
        <f>VLOOKUP($A54,'Country characteristics'!$A:$CQ,92,0)</f>
        <v>1</v>
      </c>
      <c r="AG54" s="245">
        <f>VLOOKUP($A54,'Country characteristics'!$A:$CQ,91,0)</f>
        <v>0</v>
      </c>
      <c r="AH54" s="245">
        <f>VLOOKUP($A54,'Country characteristics'!$A:$CQ,88,0)</f>
        <v>0</v>
      </c>
      <c r="AI54" s="245">
        <f>VLOOKUP($A54,'Country characteristics'!$A:$CQ,93,0)</f>
        <v>1</v>
      </c>
      <c r="AJ54" s="245">
        <f>VLOOKUP($A54,'Country characteristics'!$A:$CQ,89,0)</f>
        <v>1</v>
      </c>
      <c r="AK54" s="245">
        <f>VLOOKUP($A54,'Country characteristics'!$A:$CQ,90,0)</f>
        <v>0</v>
      </c>
      <c r="AL54" s="245">
        <f>VLOOKUP($A54,'Country characteristics'!$A:$CQ,94,0)</f>
        <v>1</v>
      </c>
      <c r="AM54" s="245">
        <f>VLOOKUP($A54,'Country characteristics'!$A:$CQ,95,0)</f>
        <v>0</v>
      </c>
      <c r="AN54" s="245">
        <f>VLOOKUP($A54,'Country characteristics'!$A:$CR,96,0)</f>
        <v>0</v>
      </c>
    </row>
    <row r="55" spans="1:40" ht="12.75" customHeight="1">
      <c r="A55" s="37" t="s">
        <v>74</v>
      </c>
      <c r="B55" s="163" t="s">
        <v>75</v>
      </c>
      <c r="C55" s="163" t="s">
        <v>76</v>
      </c>
      <c r="D55" s="193">
        <v>3.4526074887253344E-4</v>
      </c>
      <c r="E55" s="193">
        <v>114953664</v>
      </c>
      <c r="F55" s="193">
        <v>3.6539978464134037E-4</v>
      </c>
      <c r="G55" s="193">
        <v>130303344</v>
      </c>
      <c r="H55" s="193">
        <v>1.8646632088348269E-4</v>
      </c>
      <c r="I55" s="193">
        <v>74905216</v>
      </c>
      <c r="J55" s="193">
        <v>3.1249108724296093E-4</v>
      </c>
      <c r="K55" s="193">
        <v>124036496</v>
      </c>
      <c r="L55" s="193">
        <v>3.6553695099428296E-4</v>
      </c>
      <c r="M55" s="193">
        <v>160040144</v>
      </c>
      <c r="N55" s="193">
        <v>4.0545861702412367E-4</v>
      </c>
      <c r="O55" s="193">
        <v>187565136</v>
      </c>
      <c r="P55" s="193">
        <v>4.5671148109249771E-4</v>
      </c>
      <c r="Q55" s="193">
        <v>212228752</v>
      </c>
      <c r="R55" s="193">
        <v>5.1839236402884126E-4</v>
      </c>
      <c r="S55" s="193">
        <v>237414128</v>
      </c>
      <c r="T55" s="193">
        <v>6.3406955450773239E-4</v>
      </c>
      <c r="U55" s="193">
        <v>310566720</v>
      </c>
      <c r="V55" s="194">
        <v>8.6026976350694895E-4</v>
      </c>
      <c r="W55" s="193">
        <v>450947232</v>
      </c>
      <c r="X55" s="106">
        <v>1</v>
      </c>
      <c r="Y55" s="106">
        <v>1</v>
      </c>
      <c r="Z55" s="186">
        <f t="shared" si="0"/>
        <v>4.0355828241445124E-4</v>
      </c>
      <c r="AA55" s="187">
        <f t="shared" si="1"/>
        <v>0.46910666808666868</v>
      </c>
      <c r="AB55" s="195">
        <f t="shared" si="2"/>
        <v>238718480</v>
      </c>
      <c r="AC55" s="196">
        <f t="shared" si="3"/>
        <v>0.52937120589754505</v>
      </c>
      <c r="AD55" s="245" t="str">
        <f>VLOOKUP($A55,'Country characteristics'!$A:$CQ,28,0)</f>
        <v>Latin America &amp; Caribbean</v>
      </c>
      <c r="AE55" s="245" t="str">
        <f>VLOOKUP($A55,'Country characteristics'!$A:$CQ,87,0)</f>
        <v>Latin America and the Caribbean</v>
      </c>
      <c r="AF55" s="245">
        <f>VLOOKUP($A55,'Country characteristics'!$A:$CQ,92,0)</f>
        <v>0</v>
      </c>
      <c r="AG55" s="245">
        <f>VLOOKUP($A55,'Country characteristics'!$A:$CQ,91,0)</f>
        <v>0</v>
      </c>
      <c r="AH55" s="245">
        <f>VLOOKUP($A55,'Country characteristics'!$A:$CQ,88,0)</f>
        <v>0</v>
      </c>
      <c r="AI55" s="245">
        <f>VLOOKUP($A55,'Country characteristics'!$A:$CQ,93,0)</f>
        <v>0</v>
      </c>
      <c r="AJ55" s="245">
        <f>VLOOKUP($A55,'Country characteristics'!$A:$CQ,89,0)</f>
        <v>0</v>
      </c>
      <c r="AK55" s="245">
        <f>VLOOKUP($A55,'Country characteristics'!$A:$CQ,90,0)</f>
        <v>0</v>
      </c>
      <c r="AL55" s="245">
        <f>VLOOKUP($A55,'Country characteristics'!$A:$CQ,94,0)</f>
        <v>0</v>
      </c>
      <c r="AM55" s="245">
        <f>VLOOKUP($A55,'Country characteristics'!$A:$CQ,95,0)</f>
        <v>1</v>
      </c>
      <c r="AN55" s="245">
        <f>VLOOKUP($A55,'Country characteristics'!$A:$CR,96,0)</f>
        <v>1</v>
      </c>
    </row>
    <row r="56" spans="1:40" ht="12.75" customHeight="1">
      <c r="A56" s="37" t="s">
        <v>68</v>
      </c>
      <c r="B56" s="163" t="s">
        <v>69</v>
      </c>
      <c r="C56" s="163" t="s">
        <v>70</v>
      </c>
      <c r="D56" s="193">
        <v>3.6792998434975743E-4</v>
      </c>
      <c r="E56" s="193">
        <v>122501328</v>
      </c>
      <c r="F56" s="193">
        <v>4.1671234066598117E-4</v>
      </c>
      <c r="G56" s="193">
        <v>148601648</v>
      </c>
      <c r="H56" s="193">
        <v>3.4035614226013422E-4</v>
      </c>
      <c r="I56" s="193">
        <v>136724160</v>
      </c>
      <c r="J56" s="193">
        <v>4.2319975909776986E-4</v>
      </c>
      <c r="K56" s="193">
        <v>167979872</v>
      </c>
      <c r="L56" s="193">
        <v>5.1524676382541656E-4</v>
      </c>
      <c r="M56" s="193">
        <v>225586400</v>
      </c>
      <c r="N56" s="193">
        <v>6.6516781225800514E-4</v>
      </c>
      <c r="O56" s="193">
        <v>307706592</v>
      </c>
      <c r="P56" s="193">
        <v>6.4688350539654493E-4</v>
      </c>
      <c r="Q56" s="193">
        <v>300599584</v>
      </c>
      <c r="R56" s="193">
        <v>6.4453738741576672E-4</v>
      </c>
      <c r="S56" s="193">
        <v>295186208</v>
      </c>
      <c r="T56" s="193">
        <v>6.5113790333271027E-4</v>
      </c>
      <c r="U56" s="193">
        <v>318926784</v>
      </c>
      <c r="V56" s="194">
        <v>8.5346994455903769E-4</v>
      </c>
      <c r="W56" s="193">
        <v>447382816</v>
      </c>
      <c r="X56" s="106">
        <v>0</v>
      </c>
      <c r="Y56" s="106">
        <v>1</v>
      </c>
      <c r="Z56" s="186">
        <f t="shared" si="0"/>
        <v>2.0658643916249275E-4</v>
      </c>
      <c r="AA56" s="187">
        <f t="shared" si="1"/>
        <v>0.24205473254155396</v>
      </c>
      <c r="AB56" s="195">
        <f t="shared" si="2"/>
        <v>146783232</v>
      </c>
      <c r="AC56" s="196">
        <f t="shared" si="3"/>
        <v>0.32809313802522089</v>
      </c>
      <c r="AD56" s="245" t="str">
        <f>VLOOKUP($A56,'Country characteristics'!$A:$CQ,28,0)</f>
        <v>Middle East &amp; North Africa</v>
      </c>
      <c r="AE56" s="245" t="str">
        <f>VLOOKUP($A56,'Country characteristics'!$A:$CQ,87,0)</f>
        <v>Asia</v>
      </c>
      <c r="AF56" s="245">
        <f>VLOOKUP($A56,'Country characteristics'!$A:$CQ,92,0)</f>
        <v>0</v>
      </c>
      <c r="AG56" s="245">
        <f>VLOOKUP($A56,'Country characteristics'!$A:$CQ,91,0)</f>
        <v>0</v>
      </c>
      <c r="AH56" s="245">
        <f>VLOOKUP($A56,'Country characteristics'!$A:$CQ,88,0)</f>
        <v>0</v>
      </c>
      <c r="AI56" s="245">
        <f>VLOOKUP($A56,'Country characteristics'!$A:$CQ,93,0)</f>
        <v>0</v>
      </c>
      <c r="AJ56" s="245">
        <f>VLOOKUP($A56,'Country characteristics'!$A:$CQ,89,0)</f>
        <v>0</v>
      </c>
      <c r="AK56" s="245">
        <f>VLOOKUP($A56,'Country characteristics'!$A:$CQ,90,0)</f>
        <v>0</v>
      </c>
      <c r="AL56" s="245">
        <f>VLOOKUP($A56,'Country characteristics'!$A:$CQ,94,0)</f>
        <v>0</v>
      </c>
      <c r="AM56" s="245">
        <f>VLOOKUP($A56,'Country characteristics'!$A:$CQ,95,0)</f>
        <v>0</v>
      </c>
      <c r="AN56" s="245">
        <f>VLOOKUP($A56,'Country characteristics'!$A:$CR,96,0)</f>
        <v>0</v>
      </c>
    </row>
    <row r="57" spans="1:40" ht="12.75" customHeight="1">
      <c r="A57" s="37" t="s">
        <v>176</v>
      </c>
      <c r="B57" s="163" t="s">
        <v>177</v>
      </c>
      <c r="C57" s="163" t="s">
        <v>178</v>
      </c>
      <c r="D57" s="193">
        <v>5.3735147230327129E-4</v>
      </c>
      <c r="E57" s="193">
        <v>178909776</v>
      </c>
      <c r="F57" s="193">
        <v>3.5443762317299843E-4</v>
      </c>
      <c r="G57" s="193">
        <v>126394184</v>
      </c>
      <c r="H57" s="193">
        <v>4.8057956155389547E-4</v>
      </c>
      <c r="I57" s="193">
        <v>193053184</v>
      </c>
      <c r="J57" s="193">
        <v>7.8129273606464267E-4</v>
      </c>
      <c r="K57" s="193">
        <v>310117024</v>
      </c>
      <c r="L57" s="193">
        <v>7.5058662332594395E-4</v>
      </c>
      <c r="M57" s="193">
        <v>328623392</v>
      </c>
      <c r="N57" s="193">
        <v>7.0640351623296738E-4</v>
      </c>
      <c r="O57" s="193">
        <v>326782208</v>
      </c>
      <c r="P57" s="193">
        <v>5.5731699103489518E-4</v>
      </c>
      <c r="Q57" s="193">
        <v>258979040</v>
      </c>
      <c r="R57" s="193">
        <v>6.1302934773266315E-4</v>
      </c>
      <c r="S57" s="193">
        <v>280756128</v>
      </c>
      <c r="T57" s="193">
        <v>6.3772796420380473E-4</v>
      </c>
      <c r="U57" s="193">
        <v>312358592</v>
      </c>
      <c r="V57" s="194">
        <v>7.5996009400114417E-4</v>
      </c>
      <c r="W57" s="193">
        <v>398365632</v>
      </c>
      <c r="X57" s="106">
        <v>1</v>
      </c>
      <c r="Y57" s="106">
        <v>1</v>
      </c>
      <c r="Z57" s="186">
        <f t="shared" si="0"/>
        <v>2.0264310296624899E-4</v>
      </c>
      <c r="AA57" s="187">
        <f t="shared" si="1"/>
        <v>0.26664966300973153</v>
      </c>
      <c r="AB57" s="195">
        <f t="shared" si="2"/>
        <v>139386592</v>
      </c>
      <c r="AC57" s="196">
        <f t="shared" si="3"/>
        <v>0.34989612758562466</v>
      </c>
      <c r="AD57" s="245" t="str">
        <f>VLOOKUP($A57,'Country characteristics'!$A:$CQ,28,0)</f>
        <v>Europe &amp; Central Asia</v>
      </c>
      <c r="AE57" s="245" t="str">
        <f>VLOOKUP($A57,'Country characteristics'!$A:$CQ,87,0)</f>
        <v>Europe</v>
      </c>
      <c r="AF57" s="245">
        <f>VLOOKUP($A57,'Country characteristics'!$A:$CQ,92,0)</f>
        <v>0</v>
      </c>
      <c r="AG57" s="245">
        <f>VLOOKUP($A57,'Country characteristics'!$A:$CQ,91,0)</f>
        <v>1</v>
      </c>
      <c r="AH57" s="245">
        <f>VLOOKUP($A57,'Country characteristics'!$A:$CQ,88,0)</f>
        <v>0</v>
      </c>
      <c r="AI57" s="245">
        <f>VLOOKUP($A57,'Country characteristics'!$A:$CQ,93,0)</f>
        <v>0</v>
      </c>
      <c r="AJ57" s="245">
        <f>VLOOKUP($A57,'Country characteristics'!$A:$CQ,89,0)</f>
        <v>0</v>
      </c>
      <c r="AK57" s="245">
        <f>VLOOKUP($A57,'Country characteristics'!$A:$CQ,90,0)</f>
        <v>0</v>
      </c>
      <c r="AL57" s="245">
        <f>VLOOKUP($A57,'Country characteristics'!$A:$CQ,94,0)</f>
        <v>0</v>
      </c>
      <c r="AM57" s="245">
        <f>VLOOKUP($A57,'Country characteristics'!$A:$CQ,95,0)</f>
        <v>0</v>
      </c>
      <c r="AN57" s="245">
        <f>VLOOKUP($A57,'Country characteristics'!$A:$CR,96,0)</f>
        <v>0</v>
      </c>
    </row>
    <row r="58" spans="1:40" ht="12.75" customHeight="1">
      <c r="A58" s="37" t="s">
        <v>80</v>
      </c>
      <c r="B58" s="163" t="s">
        <v>81</v>
      </c>
      <c r="C58" s="163" t="s">
        <v>82</v>
      </c>
      <c r="D58" s="193">
        <v>2.3470232918043621E-5</v>
      </c>
      <c r="E58" s="193">
        <v>7814353</v>
      </c>
      <c r="F58" s="193">
        <v>3.0704616801813245E-4</v>
      </c>
      <c r="G58" s="193">
        <v>109494152</v>
      </c>
      <c r="H58" s="193">
        <v>3.9518141420558095E-4</v>
      </c>
      <c r="I58" s="193">
        <v>158747984</v>
      </c>
      <c r="J58" s="193">
        <v>5.4735888261348009E-4</v>
      </c>
      <c r="K58" s="193">
        <v>217262112</v>
      </c>
      <c r="L58" s="193">
        <v>5.1917420933023095E-4</v>
      </c>
      <c r="M58" s="193">
        <v>227305920</v>
      </c>
      <c r="N58" s="193">
        <v>3.6749016726389527E-4</v>
      </c>
      <c r="O58" s="193">
        <v>170000928</v>
      </c>
      <c r="P58" s="193">
        <v>3.9721792563796043E-4</v>
      </c>
      <c r="Q58" s="193">
        <v>184582768</v>
      </c>
      <c r="R58" s="193">
        <v>5.6068232515826821E-4</v>
      </c>
      <c r="S58" s="193">
        <v>256782144</v>
      </c>
      <c r="T58" s="193">
        <v>7.8293104888871312E-4</v>
      </c>
      <c r="U58" s="193">
        <v>383478944</v>
      </c>
      <c r="V58" s="194">
        <v>7.5040169758722186E-4</v>
      </c>
      <c r="W58" s="193">
        <v>393355168</v>
      </c>
      <c r="X58" s="106">
        <v>1</v>
      </c>
      <c r="Y58" s="106">
        <v>1</v>
      </c>
      <c r="Z58" s="186">
        <f t="shared" si="0"/>
        <v>3.5318377194926143E-4</v>
      </c>
      <c r="AA58" s="187">
        <f t="shared" si="1"/>
        <v>0.47065961215820629</v>
      </c>
      <c r="AB58" s="195">
        <f t="shared" si="2"/>
        <v>208772400</v>
      </c>
      <c r="AC58" s="196">
        <f t="shared" si="3"/>
        <v>0.53074782533427911</v>
      </c>
      <c r="AD58" s="245" t="str">
        <f>VLOOKUP($A58,'Country characteristics'!$A:$CQ,28,0)</f>
        <v>Sub-Saharan Africa</v>
      </c>
      <c r="AE58" s="245" t="str">
        <f>VLOOKUP($A58,'Country characteristics'!$A:$CQ,87,0)</f>
        <v>Africa</v>
      </c>
      <c r="AF58" s="245">
        <f>VLOOKUP($A58,'Country characteristics'!$A:$CQ,92,0)</f>
        <v>0</v>
      </c>
      <c r="AG58" s="245">
        <f>VLOOKUP($A58,'Country characteristics'!$A:$CQ,91,0)</f>
        <v>0</v>
      </c>
      <c r="AH58" s="245">
        <f>VLOOKUP($A58,'Country characteristics'!$A:$CQ,88,0)</f>
        <v>0</v>
      </c>
      <c r="AI58" s="245">
        <f>VLOOKUP($A58,'Country characteristics'!$A:$CQ,93,0)</f>
        <v>0</v>
      </c>
      <c r="AJ58" s="245">
        <f>VLOOKUP($A58,'Country characteristics'!$A:$CQ,89,0)</f>
        <v>1</v>
      </c>
      <c r="AK58" s="245">
        <f>VLOOKUP($A58,'Country characteristics'!$A:$CQ,90,0)</f>
        <v>1</v>
      </c>
      <c r="AL58" s="245">
        <f>VLOOKUP($A58,'Country characteristics'!$A:$CQ,94,0)</f>
        <v>0</v>
      </c>
      <c r="AM58" s="245">
        <f>VLOOKUP($A58,'Country characteristics'!$A:$CQ,95,0)</f>
        <v>0</v>
      </c>
      <c r="AN58" s="245">
        <f>VLOOKUP($A58,'Country characteristics'!$A:$CR,96,0)</f>
        <v>0</v>
      </c>
    </row>
    <row r="59" spans="1:40" ht="12.75" customHeight="1">
      <c r="A59" s="37" t="s">
        <v>203</v>
      </c>
      <c r="B59" s="163" t="s">
        <v>204</v>
      </c>
      <c r="C59" s="163" t="s">
        <v>205</v>
      </c>
      <c r="D59" s="193">
        <v>1.8759721424430609E-3</v>
      </c>
      <c r="E59" s="193">
        <v>624600000</v>
      </c>
      <c r="F59" s="193">
        <v>1.2334684142842889E-3</v>
      </c>
      <c r="G59" s="193">
        <v>439860832</v>
      </c>
      <c r="H59" s="193">
        <v>1.3171922182664275E-3</v>
      </c>
      <c r="I59" s="193">
        <v>529128128</v>
      </c>
      <c r="J59" s="193">
        <v>1.1590659851208329E-3</v>
      </c>
      <c r="K59" s="193">
        <v>460065856</v>
      </c>
      <c r="L59" s="193">
        <v>1.1047389125451446E-3</v>
      </c>
      <c r="M59" s="193">
        <v>483679040</v>
      </c>
      <c r="N59" s="193">
        <v>1.1920365504920483E-3</v>
      </c>
      <c r="O59" s="193">
        <v>551436032</v>
      </c>
      <c r="P59" s="193">
        <v>1.1007325956597924E-3</v>
      </c>
      <c r="Q59" s="193">
        <v>511498240</v>
      </c>
      <c r="R59" s="193">
        <v>1.0715803364291787E-3</v>
      </c>
      <c r="S59" s="193">
        <v>490764000</v>
      </c>
      <c r="T59" s="193">
        <v>8.4587570745497942E-4</v>
      </c>
      <c r="U59" s="193">
        <v>414309152</v>
      </c>
      <c r="V59" s="194">
        <v>6.9217965938150883E-4</v>
      </c>
      <c r="W59" s="193">
        <v>362835616</v>
      </c>
      <c r="X59" s="106">
        <v>1</v>
      </c>
      <c r="Y59" s="106">
        <v>1</v>
      </c>
      <c r="Z59" s="186">
        <f t="shared" si="0"/>
        <v>-4.085529362782836E-4</v>
      </c>
      <c r="AA59" s="187">
        <f t="shared" si="1"/>
        <v>-0.5902411761757671</v>
      </c>
      <c r="AB59" s="195">
        <f t="shared" si="2"/>
        <v>-148662624</v>
      </c>
      <c r="AC59" s="196">
        <f t="shared" si="3"/>
        <v>-0.40972445218828796</v>
      </c>
      <c r="AD59" s="245" t="str">
        <f>VLOOKUP($A59,'Country characteristics'!$A:$CQ,28,0)</f>
        <v>Europe &amp; Central Asia</v>
      </c>
      <c r="AE59" s="245" t="str">
        <f>VLOOKUP($A59,'Country characteristics'!$A:$CQ,87,0)</f>
        <v>Europe</v>
      </c>
      <c r="AF59" s="245">
        <f>VLOOKUP($A59,'Country characteristics'!$A:$CQ,92,0)</f>
        <v>1</v>
      </c>
      <c r="AG59" s="245">
        <f>VLOOKUP($A59,'Country characteristics'!$A:$CQ,91,0)</f>
        <v>1</v>
      </c>
      <c r="AH59" s="245">
        <f>VLOOKUP($A59,'Country characteristics'!$A:$CQ,88,0)</f>
        <v>0</v>
      </c>
      <c r="AI59" s="245">
        <f>VLOOKUP($A59,'Country characteristics'!$A:$CQ,93,0)</f>
        <v>0</v>
      </c>
      <c r="AJ59" s="245">
        <f>VLOOKUP($A59,'Country characteristics'!$A:$CQ,89,0)</f>
        <v>0</v>
      </c>
      <c r="AK59" s="245">
        <f>VLOOKUP($A59,'Country characteristics'!$A:$CQ,90,0)</f>
        <v>0</v>
      </c>
      <c r="AL59" s="245">
        <f>VLOOKUP($A59,'Country characteristics'!$A:$CQ,94,0)</f>
        <v>0</v>
      </c>
      <c r="AM59" s="245">
        <f>VLOOKUP($A59,'Country characteristics'!$A:$CQ,95,0)</f>
        <v>0</v>
      </c>
      <c r="AN59" s="245">
        <f>VLOOKUP($A59,'Country characteristics'!$A:$CR,96,0)</f>
        <v>0</v>
      </c>
    </row>
    <row r="60" spans="1:40" ht="12.75" customHeight="1">
      <c r="A60" s="37" t="s">
        <v>269</v>
      </c>
      <c r="B60" s="163" t="s">
        <v>270</v>
      </c>
      <c r="C60" s="163" t="s">
        <v>271</v>
      </c>
      <c r="D60" s="193">
        <v>1.5047459164634347E-3</v>
      </c>
      <c r="E60" s="193">
        <v>501001248</v>
      </c>
      <c r="F60" s="193">
        <v>1.5560284955427051E-3</v>
      </c>
      <c r="G60" s="193">
        <v>554887360</v>
      </c>
      <c r="H60" s="193">
        <v>1.9121326040476561E-3</v>
      </c>
      <c r="I60" s="193">
        <v>768121088</v>
      </c>
      <c r="J60" s="193">
        <v>1.472269999794662E-3</v>
      </c>
      <c r="K60" s="193">
        <v>584385344</v>
      </c>
      <c r="L60" s="193">
        <v>9.7248074598610401E-4</v>
      </c>
      <c r="M60" s="193">
        <v>425773536</v>
      </c>
      <c r="N60" s="193">
        <v>9.106022771447897E-4</v>
      </c>
      <c r="O60" s="193">
        <v>421244544</v>
      </c>
      <c r="P60" s="193">
        <v>8.3563820226117969E-4</v>
      </c>
      <c r="Q60" s="193">
        <v>388311808</v>
      </c>
      <c r="R60" s="193">
        <v>8.3402660675346851E-4</v>
      </c>
      <c r="S60" s="193">
        <v>381968800</v>
      </c>
      <c r="T60" s="193">
        <v>6.6350365523248911E-4</v>
      </c>
      <c r="U60" s="193">
        <v>324983520</v>
      </c>
      <c r="V60" s="194">
        <v>5.9839215828105807E-4</v>
      </c>
      <c r="W60" s="193">
        <v>313672864</v>
      </c>
      <c r="X60" s="106">
        <v>1</v>
      </c>
      <c r="Y60" s="106">
        <v>1</v>
      </c>
      <c r="Z60" s="186">
        <f t="shared" si="0"/>
        <v>-2.3724604398012161E-4</v>
      </c>
      <c r="AA60" s="187">
        <f t="shared" si="1"/>
        <v>-0.39647251505038911</v>
      </c>
      <c r="AB60" s="195">
        <f t="shared" si="2"/>
        <v>-74638944</v>
      </c>
      <c r="AC60" s="196">
        <f t="shared" si="3"/>
        <v>-0.23795154942060912</v>
      </c>
      <c r="AD60" s="245" t="str">
        <f>VLOOKUP($A60,'Country characteristics'!$A:$CQ,28,0)</f>
        <v>Europe &amp; Central Asia</v>
      </c>
      <c r="AE60" s="245" t="str">
        <f>VLOOKUP($A60,'Country characteristics'!$A:$CQ,87,0)</f>
        <v>Europe</v>
      </c>
      <c r="AF60" s="245">
        <f>VLOOKUP($A60,'Country characteristics'!$A:$CQ,92,0)</f>
        <v>1</v>
      </c>
      <c r="AG60" s="245">
        <f>VLOOKUP($A60,'Country characteristics'!$A:$CQ,91,0)</f>
        <v>1</v>
      </c>
      <c r="AH60" s="245">
        <f>VLOOKUP($A60,'Country characteristics'!$A:$CQ,88,0)</f>
        <v>0</v>
      </c>
      <c r="AI60" s="245">
        <f>VLOOKUP($A60,'Country characteristics'!$A:$CQ,93,0)</f>
        <v>0</v>
      </c>
      <c r="AJ60" s="245">
        <f>VLOOKUP($A60,'Country characteristics'!$A:$CQ,89,0)</f>
        <v>0</v>
      </c>
      <c r="AK60" s="245">
        <f>VLOOKUP($A60,'Country characteristics'!$A:$CQ,90,0)</f>
        <v>0</v>
      </c>
      <c r="AL60" s="245">
        <f>VLOOKUP($A60,'Country characteristics'!$A:$CQ,94,0)</f>
        <v>0</v>
      </c>
      <c r="AM60" s="245">
        <f>VLOOKUP($A60,'Country characteristics'!$A:$CQ,95,0)</f>
        <v>0</v>
      </c>
      <c r="AN60" s="245">
        <f>VLOOKUP($A60,'Country characteristics'!$A:$CR,96,0)</f>
        <v>0</v>
      </c>
    </row>
    <row r="61" spans="1:40" ht="12.75" customHeight="1">
      <c r="A61" s="37" t="s">
        <v>143</v>
      </c>
      <c r="B61" s="163" t="s">
        <v>144</v>
      </c>
      <c r="C61" s="163" t="s">
        <v>145</v>
      </c>
      <c r="D61" s="193">
        <v>2.7073747478425503E-3</v>
      </c>
      <c r="E61" s="193">
        <v>901413312</v>
      </c>
      <c r="F61" s="193">
        <v>2.6673031970858574E-3</v>
      </c>
      <c r="G61" s="193">
        <v>951173312</v>
      </c>
      <c r="H61" s="193">
        <v>2.396427298663184E-4</v>
      </c>
      <c r="I61" s="193">
        <v>96266664</v>
      </c>
      <c r="J61" s="193">
        <v>2.7679235790856183E-4</v>
      </c>
      <c r="K61" s="193">
        <v>109866664</v>
      </c>
      <c r="L61" s="193">
        <v>3.642271040007472E-4</v>
      </c>
      <c r="M61" s="193">
        <v>159466672</v>
      </c>
      <c r="N61" s="193">
        <v>4.6692611067555845E-4</v>
      </c>
      <c r="O61" s="193">
        <v>216000000</v>
      </c>
      <c r="P61" s="193">
        <v>5.3893891163170338E-4</v>
      </c>
      <c r="Q61" s="193">
        <v>250438928</v>
      </c>
      <c r="R61" s="193">
        <v>1.2523861369118094E-3</v>
      </c>
      <c r="S61" s="193">
        <v>573569728</v>
      </c>
      <c r="T61" s="193">
        <v>1.3870894908905029E-3</v>
      </c>
      <c r="U61" s="193">
        <v>679395200</v>
      </c>
      <c r="V61" s="194">
        <v>5.6800525635480881E-4</v>
      </c>
      <c r="W61" s="193">
        <v>297744256</v>
      </c>
      <c r="X61" s="106">
        <v>1</v>
      </c>
      <c r="Y61" s="106">
        <v>1</v>
      </c>
      <c r="Z61" s="186">
        <f t="shared" si="0"/>
        <v>2.9066344723105431E-5</v>
      </c>
      <c r="AA61" s="187">
        <f t="shared" si="1"/>
        <v>5.1172668558808046E-2</v>
      </c>
      <c r="AB61" s="195">
        <f t="shared" si="2"/>
        <v>47305328</v>
      </c>
      <c r="AC61" s="196">
        <f t="shared" si="3"/>
        <v>0.15887906163335019</v>
      </c>
      <c r="AD61" s="245" t="str">
        <f>VLOOKUP($A61,'Country characteristics'!$A:$CQ,28,0)</f>
        <v>Middle East &amp; North Africa</v>
      </c>
      <c r="AE61" s="245" t="str">
        <f>VLOOKUP($A61,'Country characteristics'!$A:$CQ,87,0)</f>
        <v>Asia</v>
      </c>
      <c r="AF61" s="245">
        <f>VLOOKUP($A61,'Country characteristics'!$A:$CQ,92,0)</f>
        <v>0</v>
      </c>
      <c r="AG61" s="245">
        <f>VLOOKUP($A61,'Country characteristics'!$A:$CQ,91,0)</f>
        <v>0</v>
      </c>
      <c r="AH61" s="245">
        <f>VLOOKUP($A61,'Country characteristics'!$A:$CQ,88,0)</f>
        <v>0</v>
      </c>
      <c r="AI61" s="245">
        <f>VLOOKUP($A61,'Country characteristics'!$A:$CQ,93,0)</f>
        <v>1</v>
      </c>
      <c r="AJ61" s="245">
        <f>VLOOKUP($A61,'Country characteristics'!$A:$CQ,89,0)</f>
        <v>0</v>
      </c>
      <c r="AK61" s="245">
        <f>VLOOKUP($A61,'Country characteristics'!$A:$CQ,90,0)</f>
        <v>1</v>
      </c>
      <c r="AL61" s="245">
        <f>VLOOKUP($A61,'Country characteristics'!$A:$CQ,94,0)</f>
        <v>0</v>
      </c>
      <c r="AM61" s="245">
        <f>VLOOKUP($A61,'Country characteristics'!$A:$CQ,95,0)</f>
        <v>0</v>
      </c>
      <c r="AN61" s="245">
        <f>VLOOKUP($A61,'Country characteristics'!$A:$CR,96,0)</f>
        <v>0</v>
      </c>
    </row>
    <row r="62" spans="1:40" ht="12.75" customHeight="1">
      <c r="A62" s="37" t="s">
        <v>188</v>
      </c>
      <c r="B62" s="163" t="s">
        <v>189</v>
      </c>
      <c r="C62" s="163" t="s">
        <v>190</v>
      </c>
      <c r="D62" s="193">
        <v>4.6104754437692463E-4</v>
      </c>
      <c r="E62" s="193">
        <v>153504576</v>
      </c>
      <c r="F62" s="193">
        <v>3.2614136580377817E-4</v>
      </c>
      <c r="G62" s="193">
        <v>116303592</v>
      </c>
      <c r="H62" s="193">
        <v>2.5994979660026729E-4</v>
      </c>
      <c r="I62" s="193">
        <v>104424200</v>
      </c>
      <c r="J62" s="193">
        <v>2.532860089559108E-4</v>
      </c>
      <c r="K62" s="193">
        <v>100536336</v>
      </c>
      <c r="L62" s="193">
        <v>1.9355017866473645E-4</v>
      </c>
      <c r="M62" s="193">
        <v>84740544</v>
      </c>
      <c r="N62" s="193">
        <v>4.1042800876311958E-4</v>
      </c>
      <c r="O62" s="193">
        <v>189863968</v>
      </c>
      <c r="P62" s="193">
        <v>8.9141580974683166E-4</v>
      </c>
      <c r="Q62" s="193">
        <v>414231040</v>
      </c>
      <c r="R62" s="193">
        <v>8.6082326015457511E-4</v>
      </c>
      <c r="S62" s="193">
        <v>394241152</v>
      </c>
      <c r="T62" s="193">
        <v>4.8441372928209603E-4</v>
      </c>
      <c r="U62" s="193">
        <v>237265424</v>
      </c>
      <c r="V62" s="194">
        <v>5.3247343748807907E-4</v>
      </c>
      <c r="W62" s="193">
        <v>279118752</v>
      </c>
      <c r="X62" s="106">
        <v>1</v>
      </c>
      <c r="Y62" s="106">
        <v>1</v>
      </c>
      <c r="Z62" s="186">
        <f t="shared" si="0"/>
        <v>-3.5894237225875258E-4</v>
      </c>
      <c r="AA62" s="187">
        <f t="shared" si="1"/>
        <v>-0.67410380873090692</v>
      </c>
      <c r="AB62" s="195">
        <f t="shared" si="2"/>
        <v>-135112288</v>
      </c>
      <c r="AC62" s="196">
        <f t="shared" si="3"/>
        <v>-0.48406739795110576</v>
      </c>
      <c r="AD62" s="245" t="str">
        <f>VLOOKUP($A62,'Country characteristics'!$A:$CQ,28,0)</f>
        <v>East Asia &amp; Pacific</v>
      </c>
      <c r="AE62" s="245" t="str">
        <f>VLOOKUP($A62,'Country characteristics'!$A:$CQ,87,0)</f>
        <v>Asia</v>
      </c>
      <c r="AF62" s="245">
        <f>VLOOKUP($A62,'Country characteristics'!$A:$CQ,92,0)</f>
        <v>0</v>
      </c>
      <c r="AG62" s="245">
        <f>VLOOKUP($A62,'Country characteristics'!$A:$CQ,91,0)</f>
        <v>0</v>
      </c>
      <c r="AH62" s="245">
        <f>VLOOKUP($A62,'Country characteristics'!$A:$CQ,88,0)</f>
        <v>0</v>
      </c>
      <c r="AI62" s="245">
        <f>VLOOKUP($A62,'Country characteristics'!$A:$CQ,93,0)</f>
        <v>0</v>
      </c>
      <c r="AJ62" s="245">
        <f>VLOOKUP($A62,'Country characteristics'!$A:$CQ,89,0)</f>
        <v>1</v>
      </c>
      <c r="AK62" s="245">
        <f>VLOOKUP($A62,'Country characteristics'!$A:$CQ,90,0)</f>
        <v>1</v>
      </c>
      <c r="AL62" s="245">
        <f>VLOOKUP($A62,'Country characteristics'!$A:$CQ,94,0)</f>
        <v>0</v>
      </c>
      <c r="AM62" s="245">
        <f>VLOOKUP($A62,'Country characteristics'!$A:$CQ,95,0)</f>
        <v>0</v>
      </c>
      <c r="AN62" s="245">
        <f>VLOOKUP($A62,'Country characteristics'!$A:$CR,96,0)</f>
        <v>0</v>
      </c>
    </row>
    <row r="63" spans="1:40" ht="12.75" customHeight="1">
      <c r="A63" s="37" t="s">
        <v>77</v>
      </c>
      <c r="B63" s="163" t="s">
        <v>78</v>
      </c>
      <c r="C63" s="163" t="s">
        <v>79</v>
      </c>
      <c r="D63" s="193">
        <v>5.4548634216189384E-4</v>
      </c>
      <c r="E63" s="193">
        <v>181618256</v>
      </c>
      <c r="F63" s="193">
        <v>6.1849155463278294E-4</v>
      </c>
      <c r="G63" s="193">
        <v>220557104</v>
      </c>
      <c r="H63" s="193">
        <v>5.8260140940546989E-4</v>
      </c>
      <c r="I63" s="193">
        <v>234036288</v>
      </c>
      <c r="J63" s="193">
        <v>5.8895489200949669E-4</v>
      </c>
      <c r="K63" s="193">
        <v>233772752</v>
      </c>
      <c r="L63" s="193">
        <v>5.5662111844867468E-4</v>
      </c>
      <c r="M63" s="193">
        <v>243701008</v>
      </c>
      <c r="N63" s="193">
        <v>5.5325659923255444E-4</v>
      </c>
      <c r="O63" s="193">
        <v>255936464</v>
      </c>
      <c r="P63" s="193">
        <v>6.0772203141823411E-4</v>
      </c>
      <c r="Q63" s="193">
        <v>282401664</v>
      </c>
      <c r="R63" s="193">
        <v>6.2380789313465357E-4</v>
      </c>
      <c r="S63" s="193">
        <v>285692512</v>
      </c>
      <c r="T63" s="193">
        <v>5.2116945153102279E-4</v>
      </c>
      <c r="U63" s="193">
        <v>255268352</v>
      </c>
      <c r="V63" s="194">
        <v>4.9951585242524743E-4</v>
      </c>
      <c r="W63" s="193">
        <v>261842608</v>
      </c>
      <c r="X63" s="106">
        <v>0</v>
      </c>
      <c r="Y63" s="106">
        <v>1</v>
      </c>
      <c r="Z63" s="186">
        <f t="shared" si="0"/>
        <v>-1.0820617899298668E-4</v>
      </c>
      <c r="AA63" s="187">
        <f t="shared" si="1"/>
        <v>-0.21662211212642093</v>
      </c>
      <c r="AB63" s="195">
        <f t="shared" si="2"/>
        <v>-20559056</v>
      </c>
      <c r="AC63" s="196">
        <f t="shared" si="3"/>
        <v>-7.8516847036598419E-2</v>
      </c>
      <c r="AD63" s="245" t="str">
        <f>VLOOKUP($A63,'Country characteristics'!$A:$CQ,28,0)</f>
        <v>Middle East &amp; North Africa</v>
      </c>
      <c r="AE63" s="245" t="str">
        <f>VLOOKUP($A63,'Country characteristics'!$A:$CQ,87,0)</f>
        <v>Africa</v>
      </c>
      <c r="AF63" s="245">
        <f>VLOOKUP($A63,'Country characteristics'!$A:$CQ,92,0)</f>
        <v>0</v>
      </c>
      <c r="AG63" s="245">
        <f>VLOOKUP($A63,'Country characteristics'!$A:$CQ,91,0)</f>
        <v>0</v>
      </c>
      <c r="AH63" s="245">
        <f>VLOOKUP($A63,'Country characteristics'!$A:$CQ,88,0)</f>
        <v>0</v>
      </c>
      <c r="AI63" s="245">
        <f>VLOOKUP($A63,'Country characteristics'!$A:$CQ,93,0)</f>
        <v>0</v>
      </c>
      <c r="AJ63" s="245">
        <f>VLOOKUP($A63,'Country characteristics'!$A:$CQ,89,0)</f>
        <v>1</v>
      </c>
      <c r="AK63" s="245">
        <f>VLOOKUP($A63,'Country characteristics'!$A:$CQ,90,0)</f>
        <v>1</v>
      </c>
      <c r="AL63" s="245">
        <f>VLOOKUP($A63,'Country characteristics'!$A:$CQ,94,0)</f>
        <v>0</v>
      </c>
      <c r="AM63" s="245">
        <f>VLOOKUP($A63,'Country characteristics'!$A:$CQ,95,0)</f>
        <v>0</v>
      </c>
      <c r="AN63" s="245">
        <f>VLOOKUP($A63,'Country characteristics'!$A:$CR,96,0)</f>
        <v>0</v>
      </c>
    </row>
    <row r="64" spans="1:40" ht="12.75" customHeight="1">
      <c r="A64" s="37" t="s">
        <v>254</v>
      </c>
      <c r="B64" s="163" t="s">
        <v>255</v>
      </c>
      <c r="C64" s="163" t="s">
        <v>256</v>
      </c>
      <c r="D64" s="193">
        <v>1.6303628217428923E-4</v>
      </c>
      <c r="E64" s="193">
        <v>54282504</v>
      </c>
      <c r="F64" s="193">
        <v>2.1691847359761596E-4</v>
      </c>
      <c r="G64" s="193">
        <v>77354184</v>
      </c>
      <c r="H64" s="193">
        <v>3.4204081748612225E-4</v>
      </c>
      <c r="I64" s="193">
        <v>137400912</v>
      </c>
      <c r="J64" s="193">
        <v>4.4256876572035253E-4</v>
      </c>
      <c r="K64" s="193">
        <v>175667968</v>
      </c>
      <c r="L64" s="193">
        <v>4.1024305392056704E-4</v>
      </c>
      <c r="M64" s="193">
        <v>179613456</v>
      </c>
      <c r="N64" s="193">
        <v>3.0970186344347894E-4</v>
      </c>
      <c r="O64" s="193">
        <v>143268064</v>
      </c>
      <c r="P64" s="193">
        <v>3.7177116610109806E-4</v>
      </c>
      <c r="Q64" s="193">
        <v>172757936</v>
      </c>
      <c r="R64" s="193">
        <v>3.9365928387269378E-4</v>
      </c>
      <c r="S64" s="193">
        <v>180288688</v>
      </c>
      <c r="T64" s="193">
        <v>4.3884842307306826E-4</v>
      </c>
      <c r="U64" s="193">
        <v>214947568</v>
      </c>
      <c r="V64" s="194">
        <v>4.7138077206909657E-4</v>
      </c>
      <c r="W64" s="193">
        <v>247094400</v>
      </c>
      <c r="X64" s="106">
        <v>1</v>
      </c>
      <c r="Y64" s="106">
        <v>1</v>
      </c>
      <c r="Z64" s="186">
        <f t="shared" si="0"/>
        <v>9.9609605967998505E-5</v>
      </c>
      <c r="AA64" s="187">
        <f t="shared" si="1"/>
        <v>0.21131452929394709</v>
      </c>
      <c r="AB64" s="195">
        <f t="shared" si="2"/>
        <v>74336464</v>
      </c>
      <c r="AC64" s="196">
        <f t="shared" si="3"/>
        <v>0.3008423663182978</v>
      </c>
      <c r="AD64" s="245" t="str">
        <f>VLOOKUP($A64,'Country characteristics'!$A:$CQ,28,0)</f>
        <v>Latin America &amp; Caribbean</v>
      </c>
      <c r="AE64" s="245" t="str">
        <f>VLOOKUP($A64,'Country characteristics'!$A:$CQ,87,0)</f>
        <v>Latin America and the Caribbean</v>
      </c>
      <c r="AF64" s="245">
        <f>VLOOKUP($A64,'Country characteristics'!$A:$CQ,92,0)</f>
        <v>1</v>
      </c>
      <c r="AG64" s="245">
        <f>VLOOKUP($A64,'Country characteristics'!$A:$CQ,91,0)</f>
        <v>0</v>
      </c>
      <c r="AH64" s="245">
        <f>VLOOKUP($A64,'Country characteristics'!$A:$CQ,88,0)</f>
        <v>0</v>
      </c>
      <c r="AI64" s="245">
        <f>VLOOKUP($A64,'Country characteristics'!$A:$CQ,93,0)</f>
        <v>0</v>
      </c>
      <c r="AJ64" s="245">
        <f>VLOOKUP($A64,'Country characteristics'!$A:$CQ,89,0)</f>
        <v>0</v>
      </c>
      <c r="AK64" s="245">
        <f>VLOOKUP($A64,'Country characteristics'!$A:$CQ,90,0)</f>
        <v>1</v>
      </c>
      <c r="AL64" s="245">
        <f>VLOOKUP($A64,'Country characteristics'!$A:$CQ,94,0)</f>
        <v>1</v>
      </c>
      <c r="AM64" s="245">
        <f>VLOOKUP($A64,'Country characteristics'!$A:$CQ,95,0)</f>
        <v>0</v>
      </c>
      <c r="AN64" s="245">
        <f>VLOOKUP($A64,'Country characteristics'!$A:$CR,96,0)</f>
        <v>0</v>
      </c>
    </row>
    <row r="65" spans="1:40" ht="12.75" customHeight="1">
      <c r="A65" s="37" t="s">
        <v>125</v>
      </c>
      <c r="B65" s="163" t="s">
        <v>126</v>
      </c>
      <c r="C65" s="163" t="s">
        <v>127</v>
      </c>
      <c r="D65" s="193">
        <v>1.0248691978631541E-4</v>
      </c>
      <c r="E65" s="193">
        <v>34122752</v>
      </c>
      <c r="F65" s="193">
        <v>1.6628119919914752E-4</v>
      </c>
      <c r="G65" s="193">
        <v>59296688</v>
      </c>
      <c r="H65" s="193">
        <v>7.5491698225960135E-5</v>
      </c>
      <c r="I65" s="193">
        <v>30325702</v>
      </c>
      <c r="J65" s="193">
        <v>5.8556703152135015E-4</v>
      </c>
      <c r="K65" s="193">
        <v>232428000</v>
      </c>
      <c r="L65" s="193">
        <v>5.3753348765894771E-4</v>
      </c>
      <c r="M65" s="193">
        <v>235344016</v>
      </c>
      <c r="N65" s="193">
        <v>5.5278866784647107E-4</v>
      </c>
      <c r="O65" s="193">
        <v>255720000</v>
      </c>
      <c r="P65" s="193">
        <v>5.4635264677926898E-4</v>
      </c>
      <c r="Q65" s="193">
        <v>253884000</v>
      </c>
      <c r="R65" s="193">
        <v>5.4976047249510884E-4</v>
      </c>
      <c r="S65" s="193">
        <v>251780144</v>
      </c>
      <c r="T65" s="193">
        <v>5.373549647629261E-4</v>
      </c>
      <c r="U65" s="193">
        <v>263196000</v>
      </c>
      <c r="V65" s="194">
        <v>4.6193308662623167E-4</v>
      </c>
      <c r="W65" s="193">
        <v>242142000</v>
      </c>
      <c r="X65" s="106">
        <v>0</v>
      </c>
      <c r="Y65" s="106">
        <v>1</v>
      </c>
      <c r="Z65" s="186">
        <f t="shared" si="0"/>
        <v>-8.441956015303731E-5</v>
      </c>
      <c r="AA65" s="187">
        <f t="shared" si="1"/>
        <v>-0.18275278952110333</v>
      </c>
      <c r="AB65" s="195">
        <f t="shared" si="2"/>
        <v>-11742000</v>
      </c>
      <c r="AC65" s="196">
        <f t="shared" si="3"/>
        <v>-4.8492207052060358E-2</v>
      </c>
      <c r="AD65" s="245" t="str">
        <f>VLOOKUP($A65,'Country characteristics'!$A:$CQ,28,0)</f>
        <v>South Asia</v>
      </c>
      <c r="AE65" s="245" t="str">
        <f>VLOOKUP($A65,'Country characteristics'!$A:$CQ,87,0)</f>
        <v>Asia</v>
      </c>
      <c r="AF65" s="245">
        <f>VLOOKUP($A65,'Country characteristics'!$A:$CQ,92,0)</f>
        <v>0</v>
      </c>
      <c r="AG65" s="245">
        <f>VLOOKUP($A65,'Country characteristics'!$A:$CQ,91,0)</f>
        <v>0</v>
      </c>
      <c r="AH65" s="245">
        <f>VLOOKUP($A65,'Country characteristics'!$A:$CQ,88,0)</f>
        <v>0</v>
      </c>
      <c r="AI65" s="245">
        <f>VLOOKUP($A65,'Country characteristics'!$A:$CQ,93,0)</f>
        <v>0</v>
      </c>
      <c r="AJ65" s="245">
        <f>VLOOKUP($A65,'Country characteristics'!$A:$CQ,89,0)</f>
        <v>1</v>
      </c>
      <c r="AK65" s="245">
        <f>VLOOKUP($A65,'Country characteristics'!$A:$CQ,90,0)</f>
        <v>1</v>
      </c>
      <c r="AL65" s="245">
        <f>VLOOKUP($A65,'Country characteristics'!$A:$CQ,94,0)</f>
        <v>0</v>
      </c>
      <c r="AM65" s="245">
        <f>VLOOKUP($A65,'Country characteristics'!$A:$CQ,95,0)</f>
        <v>0</v>
      </c>
      <c r="AN65" s="245">
        <f>VLOOKUP($A65,'Country characteristics'!$A:$CR,96,0)</f>
        <v>0</v>
      </c>
    </row>
    <row r="66" spans="1:40" ht="12.75" customHeight="1">
      <c r="A66" s="37" t="s">
        <v>128</v>
      </c>
      <c r="B66" s="163" t="s">
        <v>129</v>
      </c>
      <c r="C66" s="163" t="s">
        <v>130</v>
      </c>
      <c r="D66" s="193">
        <v>5.254916031844914E-4</v>
      </c>
      <c r="E66" s="193">
        <v>174961056</v>
      </c>
      <c r="F66" s="193">
        <v>6.0594442766159773E-4</v>
      </c>
      <c r="G66" s="193">
        <v>216082736</v>
      </c>
      <c r="H66" s="193">
        <v>5.2703876281157136E-4</v>
      </c>
      <c r="I66" s="193">
        <v>211716256</v>
      </c>
      <c r="J66" s="193">
        <v>4.8760863137431443E-4</v>
      </c>
      <c r="K66" s="193">
        <v>193545568</v>
      </c>
      <c r="L66" s="193">
        <v>4.1001822683028877E-4</v>
      </c>
      <c r="M66" s="193">
        <v>179515024</v>
      </c>
      <c r="N66" s="193">
        <v>3.7852281820960343E-4</v>
      </c>
      <c r="O66" s="193">
        <v>175104624</v>
      </c>
      <c r="P66" s="193">
        <v>3.7408707430586219E-4</v>
      </c>
      <c r="Q66" s="193">
        <v>173834112</v>
      </c>
      <c r="R66" s="193">
        <v>3.7379816058091819E-4</v>
      </c>
      <c r="S66" s="193">
        <v>171192656</v>
      </c>
      <c r="T66" s="193">
        <v>3.5040645161643624E-4</v>
      </c>
      <c r="U66" s="193">
        <v>171628784</v>
      </c>
      <c r="V66" s="194">
        <v>4.2447537998668849E-4</v>
      </c>
      <c r="W66" s="193">
        <v>222506944</v>
      </c>
      <c r="X66" s="106">
        <v>1</v>
      </c>
      <c r="Y66" s="106">
        <v>1</v>
      </c>
      <c r="Z66" s="186">
        <f t="shared" si="0"/>
        <v>5.0388305680826306E-5</v>
      </c>
      <c r="AA66" s="187">
        <f t="shared" si="1"/>
        <v>0.11870725148395292</v>
      </c>
      <c r="AB66" s="195">
        <f t="shared" si="2"/>
        <v>48672832</v>
      </c>
      <c r="AC66" s="196">
        <f t="shared" si="3"/>
        <v>0.21874747423612992</v>
      </c>
      <c r="AD66" s="245" t="str">
        <f>VLOOKUP($A66,'Country characteristics'!$A:$CQ,28,0)</f>
        <v>North America</v>
      </c>
      <c r="AE66" s="245" t="str">
        <f>VLOOKUP($A66,'Country characteristics'!$A:$CQ,87,0)</f>
        <v>North America</v>
      </c>
      <c r="AF66" s="245">
        <f>VLOOKUP($A66,'Country characteristics'!$A:$CQ,92,0)</f>
        <v>0</v>
      </c>
      <c r="AG66" s="245">
        <f>VLOOKUP($A66,'Country characteristics'!$A:$CQ,91,0)</f>
        <v>0</v>
      </c>
      <c r="AH66" s="245">
        <f>VLOOKUP($A66,'Country characteristics'!$A:$CQ,88,0)</f>
        <v>0</v>
      </c>
      <c r="AI66" s="245">
        <f>VLOOKUP($A66,'Country characteristics'!$A:$CQ,93,0)</f>
        <v>0</v>
      </c>
      <c r="AJ66" s="245">
        <f>VLOOKUP($A66,'Country characteristics'!$A:$CQ,89,0)</f>
        <v>0</v>
      </c>
      <c r="AK66" s="245">
        <f>VLOOKUP($A66,'Country characteristics'!$A:$CQ,90,0)</f>
        <v>0</v>
      </c>
      <c r="AL66" s="245">
        <f>VLOOKUP($A66,'Country characteristics'!$A:$CQ,94,0)</f>
        <v>0</v>
      </c>
      <c r="AM66" s="245">
        <f>VLOOKUP($A66,'Country characteristics'!$A:$CQ,95,0)</f>
        <v>1</v>
      </c>
      <c r="AN66" s="245">
        <f>VLOOKUP($A66,'Country characteristics'!$A:$CR,96,0)</f>
        <v>0</v>
      </c>
    </row>
    <row r="67" spans="1:40" ht="12.75" customHeight="1">
      <c r="A67" s="37" t="s">
        <v>119</v>
      </c>
      <c r="B67" s="163" t="s">
        <v>120</v>
      </c>
      <c r="C67" s="163" t="s">
        <v>121</v>
      </c>
      <c r="D67" s="193">
        <v>1.4315693988464773E-4</v>
      </c>
      <c r="E67" s="193">
        <v>47663728</v>
      </c>
      <c r="F67" s="193">
        <v>1.745288900565356E-4</v>
      </c>
      <c r="G67" s="193">
        <v>62237852</v>
      </c>
      <c r="H67" s="193">
        <v>1.2152609997428954E-4</v>
      </c>
      <c r="I67" s="193">
        <v>48818140</v>
      </c>
      <c r="J67" s="193">
        <v>1.72594198375009E-4</v>
      </c>
      <c r="K67" s="193">
        <v>68507488</v>
      </c>
      <c r="L67" s="193">
        <v>1.8086191266775131E-4</v>
      </c>
      <c r="M67" s="193">
        <v>79185336</v>
      </c>
      <c r="N67" s="193">
        <v>2.1917799313087016E-4</v>
      </c>
      <c r="O67" s="193">
        <v>101391728</v>
      </c>
      <c r="P67" s="193">
        <v>2.3646392219234258E-4</v>
      </c>
      <c r="Q67" s="193">
        <v>109882160</v>
      </c>
      <c r="R67" s="193">
        <v>2.7130363741889596E-4</v>
      </c>
      <c r="S67" s="193">
        <v>124252048</v>
      </c>
      <c r="T67" s="193">
        <v>3.8291339296847582E-4</v>
      </c>
      <c r="U67" s="193">
        <v>187550640</v>
      </c>
      <c r="V67" s="194">
        <v>3.8734852569177747E-4</v>
      </c>
      <c r="W67" s="193">
        <v>203045312</v>
      </c>
      <c r="X67" s="106">
        <v>0</v>
      </c>
      <c r="Y67" s="106">
        <v>1</v>
      </c>
      <c r="Z67" s="186">
        <f t="shared" ref="Z67:Z130" si="4">V67-P67</f>
        <v>1.5088460349943489E-4</v>
      </c>
      <c r="AA67" s="187">
        <f t="shared" ref="AA67:AA130" si="5">Z67/V67</f>
        <v>0.38953189051117598</v>
      </c>
      <c r="AB67" s="195">
        <f t="shared" ref="AB67:AB130" si="6">W67-Q67</f>
        <v>93163152</v>
      </c>
      <c r="AC67" s="196">
        <f t="shared" ref="AC67:AC130" si="7">AB67/W67</f>
        <v>0.45882936711190853</v>
      </c>
      <c r="AD67" s="245" t="str">
        <f>VLOOKUP($A67,'Country characteristics'!$A:$CQ,28,0)</f>
        <v>East Asia &amp; Pacific</v>
      </c>
      <c r="AE67" s="245" t="str">
        <f>VLOOKUP($A67,'Country characteristics'!$A:$CQ,87,0)</f>
        <v>Asia</v>
      </c>
      <c r="AF67" s="245">
        <f>VLOOKUP($A67,'Country characteristics'!$A:$CQ,92,0)</f>
        <v>0</v>
      </c>
      <c r="AG67" s="245">
        <f>VLOOKUP($A67,'Country characteristics'!$A:$CQ,91,0)</f>
        <v>0</v>
      </c>
      <c r="AH67" s="245">
        <f>VLOOKUP($A67,'Country characteristics'!$A:$CQ,88,0)</f>
        <v>0</v>
      </c>
      <c r="AI67" s="245">
        <f>VLOOKUP($A67,'Country characteristics'!$A:$CQ,93,0)</f>
        <v>0</v>
      </c>
      <c r="AJ67" s="245">
        <f>VLOOKUP($A67,'Country characteristics'!$A:$CQ,89,0)</f>
        <v>0</v>
      </c>
      <c r="AK67" s="245">
        <f>VLOOKUP($A67,'Country characteristics'!$A:$CQ,90,0)</f>
        <v>1</v>
      </c>
      <c r="AL67" s="245">
        <f>VLOOKUP($A67,'Country characteristics'!$A:$CQ,94,0)</f>
        <v>0</v>
      </c>
      <c r="AM67" s="245">
        <f>VLOOKUP($A67,'Country characteristics'!$A:$CQ,95,0)</f>
        <v>0</v>
      </c>
      <c r="AN67" s="245">
        <f>VLOOKUP($A67,'Country characteristics'!$A:$CR,96,0)</f>
        <v>0</v>
      </c>
    </row>
    <row r="68" spans="1:40" ht="12.75" customHeight="1">
      <c r="A68" s="37" t="s">
        <v>323</v>
      </c>
      <c r="B68" s="163" t="s">
        <v>324</v>
      </c>
      <c r="C68" s="163" t="s">
        <v>325</v>
      </c>
      <c r="D68" s="193">
        <v>1.8293393077328801E-4</v>
      </c>
      <c r="E68" s="193">
        <v>60907376</v>
      </c>
      <c r="F68" s="193">
        <v>1.7594313248991966E-4</v>
      </c>
      <c r="G68" s="193">
        <v>62742180</v>
      </c>
      <c r="H68" s="193">
        <v>2.3242554743774235E-4</v>
      </c>
      <c r="I68" s="193">
        <v>93367456</v>
      </c>
      <c r="J68" s="193">
        <v>1.5857483958825469E-4</v>
      </c>
      <c r="K68" s="193">
        <v>62942808</v>
      </c>
      <c r="L68" s="193">
        <v>2.4927064077928662E-4</v>
      </c>
      <c r="M68" s="193">
        <v>109136184</v>
      </c>
      <c r="N68" s="193">
        <v>1.8789641035255045E-4</v>
      </c>
      <c r="O68" s="193">
        <v>86920872</v>
      </c>
      <c r="P68" s="193">
        <v>1.8620555056259036E-4</v>
      </c>
      <c r="Q68" s="193">
        <v>86527656</v>
      </c>
      <c r="R68" s="193">
        <v>2.4128904624376446E-4</v>
      </c>
      <c r="S68" s="193">
        <v>110505928</v>
      </c>
      <c r="T68" s="193">
        <v>2.8293792274780571E-4</v>
      </c>
      <c r="U68" s="193">
        <v>138582736</v>
      </c>
      <c r="V68" s="194">
        <v>3.5165419103577733E-4</v>
      </c>
      <c r="W68" s="193">
        <v>184334592</v>
      </c>
      <c r="X68" s="106">
        <v>1</v>
      </c>
      <c r="Y68" s="106">
        <v>1</v>
      </c>
      <c r="Z68" s="186">
        <f t="shared" si="4"/>
        <v>1.6544864047318697E-4</v>
      </c>
      <c r="AA68" s="187">
        <f t="shared" si="5"/>
        <v>0.47048675855637451</v>
      </c>
      <c r="AB68" s="195">
        <f t="shared" si="6"/>
        <v>97806936</v>
      </c>
      <c r="AC68" s="196">
        <f t="shared" si="7"/>
        <v>0.53059458313716834</v>
      </c>
      <c r="AD68" s="245" t="str">
        <f>VLOOKUP($A68,'Country characteristics'!$A:$CQ,28,0)</f>
        <v>Europe &amp; Central Asia</v>
      </c>
      <c r="AE68" s="245" t="str">
        <f>VLOOKUP($A68,'Country characteristics'!$A:$CQ,87,0)</f>
        <v>Europe</v>
      </c>
      <c r="AF68" s="245">
        <f>VLOOKUP($A68,'Country characteristics'!$A:$CQ,92,0)</f>
        <v>1</v>
      </c>
      <c r="AG68" s="245">
        <f>VLOOKUP($A68,'Country characteristics'!$A:$CQ,91,0)</f>
        <v>1</v>
      </c>
      <c r="AH68" s="245">
        <f>VLOOKUP($A68,'Country characteristics'!$A:$CQ,88,0)</f>
        <v>0</v>
      </c>
      <c r="AI68" s="245">
        <f>VLOOKUP($A68,'Country characteristics'!$A:$CQ,93,0)</f>
        <v>0</v>
      </c>
      <c r="AJ68" s="245">
        <f>VLOOKUP($A68,'Country characteristics'!$A:$CQ,89,0)</f>
        <v>0</v>
      </c>
      <c r="AK68" s="245">
        <f>VLOOKUP($A68,'Country characteristics'!$A:$CQ,90,0)</f>
        <v>0</v>
      </c>
      <c r="AL68" s="245">
        <f>VLOOKUP($A68,'Country characteristics'!$A:$CQ,94,0)</f>
        <v>0</v>
      </c>
      <c r="AM68" s="245">
        <f>VLOOKUP($A68,'Country characteristics'!$A:$CQ,95,0)</f>
        <v>0</v>
      </c>
      <c r="AN68" s="245">
        <f>VLOOKUP($A68,'Country characteristics'!$A:$CR,96,0)</f>
        <v>0</v>
      </c>
    </row>
    <row r="69" spans="1:40" ht="12.75" customHeight="1">
      <c r="A69" s="37" t="s">
        <v>320</v>
      </c>
      <c r="B69" s="163" t="s">
        <v>321</v>
      </c>
      <c r="C69" s="163" t="s">
        <v>322</v>
      </c>
      <c r="D69" s="193">
        <v>3.7391760270111263E-4</v>
      </c>
      <c r="E69" s="193">
        <v>124494888</v>
      </c>
      <c r="F69" s="193">
        <v>3.2237445702776313E-4</v>
      </c>
      <c r="G69" s="193">
        <v>114960296</v>
      </c>
      <c r="H69" s="193">
        <v>2.5431081303395331E-4</v>
      </c>
      <c r="I69" s="193">
        <v>102158968</v>
      </c>
      <c r="J69" s="193">
        <v>2.7467022300697863E-4</v>
      </c>
      <c r="K69" s="193">
        <v>109024328</v>
      </c>
      <c r="L69" s="193">
        <v>3.3271513530053198E-4</v>
      </c>
      <c r="M69" s="193">
        <v>145670016</v>
      </c>
      <c r="N69" s="193">
        <v>3.9162082248367369E-4</v>
      </c>
      <c r="O69" s="193">
        <v>181163776</v>
      </c>
      <c r="P69" s="193">
        <v>4.5717711327597499E-4</v>
      </c>
      <c r="Q69" s="193">
        <v>212445136</v>
      </c>
      <c r="R69" s="193">
        <v>3.6621204344555736E-4</v>
      </c>
      <c r="S69" s="193">
        <v>167718352</v>
      </c>
      <c r="T69" s="193">
        <v>3.0946702463552356E-4</v>
      </c>
      <c r="U69" s="193">
        <v>151576688</v>
      </c>
      <c r="V69" s="194">
        <v>3.3032838837243617E-4</v>
      </c>
      <c r="W69" s="193">
        <v>173155760</v>
      </c>
      <c r="X69" s="106">
        <v>1</v>
      </c>
      <c r="Y69" s="106">
        <v>1</v>
      </c>
      <c r="Z69" s="186">
        <f t="shared" si="4"/>
        <v>-1.2684872490353882E-4</v>
      </c>
      <c r="AA69" s="187">
        <f t="shared" si="5"/>
        <v>-0.38400794290958845</v>
      </c>
      <c r="AB69" s="195">
        <f t="shared" si="6"/>
        <v>-39289376</v>
      </c>
      <c r="AC69" s="196">
        <f t="shared" si="7"/>
        <v>-0.22690192922256816</v>
      </c>
      <c r="AD69" s="245" t="str">
        <f>VLOOKUP($A69,'Country characteristics'!$A:$CQ,28,0)</f>
        <v>Europe &amp; Central Asia</v>
      </c>
      <c r="AE69" s="245" t="str">
        <f>VLOOKUP($A69,'Country characteristics'!$A:$CQ,87,0)</f>
        <v>Europe</v>
      </c>
      <c r="AF69" s="245">
        <f>VLOOKUP($A69,'Country characteristics'!$A:$CQ,92,0)</f>
        <v>1</v>
      </c>
      <c r="AG69" s="245">
        <f>VLOOKUP($A69,'Country characteristics'!$A:$CQ,91,0)</f>
        <v>1</v>
      </c>
      <c r="AH69" s="245">
        <f>VLOOKUP($A69,'Country characteristics'!$A:$CQ,88,0)</f>
        <v>0</v>
      </c>
      <c r="AI69" s="245">
        <f>VLOOKUP($A69,'Country characteristics'!$A:$CQ,93,0)</f>
        <v>0</v>
      </c>
      <c r="AJ69" s="245">
        <f>VLOOKUP($A69,'Country characteristics'!$A:$CQ,89,0)</f>
        <v>0</v>
      </c>
      <c r="AK69" s="245">
        <f>VLOOKUP($A69,'Country characteristics'!$A:$CQ,90,0)</f>
        <v>0</v>
      </c>
      <c r="AL69" s="245">
        <f>VLOOKUP($A69,'Country characteristics'!$A:$CQ,94,0)</f>
        <v>0</v>
      </c>
      <c r="AM69" s="245">
        <f>VLOOKUP($A69,'Country characteristics'!$A:$CQ,95,0)</f>
        <v>0</v>
      </c>
      <c r="AN69" s="245">
        <f>VLOOKUP($A69,'Country characteristics'!$A:$CR,96,0)</f>
        <v>0</v>
      </c>
    </row>
    <row r="70" spans="1:40" ht="12.75" customHeight="1">
      <c r="A70" s="37" t="s">
        <v>155</v>
      </c>
      <c r="B70" s="163" t="s">
        <v>156</v>
      </c>
      <c r="C70" s="163" t="s">
        <v>157</v>
      </c>
      <c r="D70" s="193">
        <v>2.6437599444761872E-4</v>
      </c>
      <c r="E70" s="193">
        <v>88023296</v>
      </c>
      <c r="F70" s="193">
        <v>3.928472324332688E-6</v>
      </c>
      <c r="G70" s="193">
        <v>1400912.375</v>
      </c>
      <c r="H70" s="193">
        <v>3.337060888952692E-6</v>
      </c>
      <c r="I70" s="193">
        <v>1340527.75</v>
      </c>
      <c r="J70" s="193">
        <v>3.4977374525624327E-6</v>
      </c>
      <c r="K70" s="193">
        <v>1388350.25</v>
      </c>
      <c r="L70" s="193">
        <v>3.2692253171262564E-6</v>
      </c>
      <c r="M70" s="193">
        <v>1431339</v>
      </c>
      <c r="N70" s="193">
        <v>3.1104766549105989E-6</v>
      </c>
      <c r="O70" s="193">
        <v>1438906.375</v>
      </c>
      <c r="P70" s="193">
        <v>1.0925614333245903E-6</v>
      </c>
      <c r="Q70" s="193">
        <v>507701.1875</v>
      </c>
      <c r="R70" s="193">
        <v>1.3009449730816414E-6</v>
      </c>
      <c r="S70" s="193">
        <v>595808.75</v>
      </c>
      <c r="T70" s="193">
        <v>4.3444745824672282E-4</v>
      </c>
      <c r="U70" s="193">
        <v>212791984</v>
      </c>
      <c r="V70" s="194">
        <v>3.2334026764146984E-4</v>
      </c>
      <c r="W70" s="193">
        <v>169492640</v>
      </c>
      <c r="X70" s="106">
        <v>1</v>
      </c>
      <c r="Y70" s="106">
        <v>1</v>
      </c>
      <c r="Z70" s="186">
        <f t="shared" si="4"/>
        <v>3.2224770620814525E-4</v>
      </c>
      <c r="AA70" s="187">
        <f t="shared" si="5"/>
        <v>0.99662101648738644</v>
      </c>
      <c r="AB70" s="195">
        <f t="shared" si="6"/>
        <v>168984938.8125</v>
      </c>
      <c r="AC70" s="196">
        <f t="shared" si="7"/>
        <v>0.99700458269161418</v>
      </c>
      <c r="AD70" s="245" t="str">
        <f>VLOOKUP($A70,'Country characteristics'!$A:$CQ,28,0)</f>
        <v>East Asia &amp; Pacific</v>
      </c>
      <c r="AE70" s="245" t="str">
        <f>VLOOKUP($A70,'Country characteristics'!$A:$CQ,87,0)</f>
        <v>Oceania</v>
      </c>
      <c r="AF70" s="245">
        <f>VLOOKUP($A70,'Country characteristics'!$A:$CQ,92,0)</f>
        <v>0</v>
      </c>
      <c r="AG70" s="245">
        <f>VLOOKUP($A70,'Country characteristics'!$A:$CQ,91,0)</f>
        <v>0</v>
      </c>
      <c r="AH70" s="245">
        <f>VLOOKUP($A70,'Country characteristics'!$A:$CQ,88,0)</f>
        <v>0</v>
      </c>
      <c r="AI70" s="245">
        <f>VLOOKUP($A70,'Country characteristics'!$A:$CQ,93,0)</f>
        <v>0</v>
      </c>
      <c r="AJ70" s="245">
        <f>VLOOKUP($A70,'Country characteristics'!$A:$CQ,89,0)</f>
        <v>0</v>
      </c>
      <c r="AK70" s="245">
        <f>VLOOKUP($A70,'Country characteristics'!$A:$CQ,90,0)</f>
        <v>0</v>
      </c>
      <c r="AL70" s="245">
        <f>VLOOKUP($A70,'Country characteristics'!$A:$CQ,94,0)</f>
        <v>0</v>
      </c>
      <c r="AM70" s="245">
        <f>VLOOKUP($A70,'Country characteristics'!$A:$CQ,95,0)</f>
        <v>0</v>
      </c>
      <c r="AN70" s="245">
        <f>VLOOKUP($A70,'Country characteristics'!$A:$CR,96,0)</f>
        <v>0</v>
      </c>
    </row>
    <row r="71" spans="1:40" ht="12.75" customHeight="1">
      <c r="A71" s="37" t="s">
        <v>260</v>
      </c>
      <c r="B71" s="163" t="s">
        <v>261</v>
      </c>
      <c r="C71" s="163" t="s">
        <v>262</v>
      </c>
      <c r="D71" s="193">
        <v>4.1416723979637027E-4</v>
      </c>
      <c r="E71" s="193">
        <v>137895904</v>
      </c>
      <c r="F71" s="193">
        <v>3.8072688039392233E-4</v>
      </c>
      <c r="G71" s="193">
        <v>135769056</v>
      </c>
      <c r="H71" s="193">
        <v>3.4078254248015583E-4</v>
      </c>
      <c r="I71" s="193">
        <v>136895456</v>
      </c>
      <c r="J71" s="193">
        <v>3.5986353759653866E-4</v>
      </c>
      <c r="K71" s="193">
        <v>142839952</v>
      </c>
      <c r="L71" s="193">
        <v>4.007446113973856E-4</v>
      </c>
      <c r="M71" s="193">
        <v>175454832</v>
      </c>
      <c r="N71" s="193">
        <v>3.6635994911193848E-4</v>
      </c>
      <c r="O71" s="193">
        <v>169478096</v>
      </c>
      <c r="P71" s="193">
        <v>2.6565484586171806E-4</v>
      </c>
      <c r="Q71" s="193">
        <v>123446856</v>
      </c>
      <c r="R71" s="193">
        <v>2.6595007511787117E-4</v>
      </c>
      <c r="S71" s="193">
        <v>121800216</v>
      </c>
      <c r="T71" s="193">
        <v>3.3572051324881613E-4</v>
      </c>
      <c r="U71" s="193">
        <v>164435616</v>
      </c>
      <c r="V71" s="194">
        <v>3.2090750755742192E-4</v>
      </c>
      <c r="W71" s="193">
        <v>168217408</v>
      </c>
      <c r="X71" s="106">
        <v>1</v>
      </c>
      <c r="Y71" s="106">
        <v>1</v>
      </c>
      <c r="Z71" s="186">
        <f t="shared" si="4"/>
        <v>5.5252661695703864E-5</v>
      </c>
      <c r="AA71" s="187">
        <f t="shared" si="5"/>
        <v>0.17217628255648451</v>
      </c>
      <c r="AB71" s="195">
        <f t="shared" si="6"/>
        <v>44770552</v>
      </c>
      <c r="AC71" s="196">
        <f t="shared" si="7"/>
        <v>0.26614696143695188</v>
      </c>
      <c r="AD71" s="245" t="str">
        <f>VLOOKUP($A71,'Country characteristics'!$A:$CQ,28,0)</f>
        <v>Europe &amp; Central Asia</v>
      </c>
      <c r="AE71" s="245" t="str">
        <f>VLOOKUP($A71,'Country characteristics'!$A:$CQ,87,0)</f>
        <v>Europe</v>
      </c>
      <c r="AF71" s="245">
        <f>VLOOKUP($A71,'Country characteristics'!$A:$CQ,92,0)</f>
        <v>1</v>
      </c>
      <c r="AG71" s="245">
        <f>VLOOKUP($A71,'Country characteristics'!$A:$CQ,91,0)</f>
        <v>0</v>
      </c>
      <c r="AH71" s="245">
        <f>VLOOKUP($A71,'Country characteristics'!$A:$CQ,88,0)</f>
        <v>0</v>
      </c>
      <c r="AI71" s="245">
        <f>VLOOKUP($A71,'Country characteristics'!$A:$CQ,93,0)</f>
        <v>0</v>
      </c>
      <c r="AJ71" s="245">
        <f>VLOOKUP($A71,'Country characteristics'!$A:$CQ,89,0)</f>
        <v>0</v>
      </c>
      <c r="AK71" s="245">
        <f>VLOOKUP($A71,'Country characteristics'!$A:$CQ,90,0)</f>
        <v>0</v>
      </c>
      <c r="AL71" s="245">
        <f>VLOOKUP($A71,'Country characteristics'!$A:$CQ,94,0)</f>
        <v>0</v>
      </c>
      <c r="AM71" s="245">
        <f>VLOOKUP($A71,'Country characteristics'!$A:$CQ,95,0)</f>
        <v>0</v>
      </c>
      <c r="AN71" s="245">
        <f>VLOOKUP($A71,'Country characteristics'!$A:$CR,96,0)</f>
        <v>0</v>
      </c>
    </row>
    <row r="72" spans="1:40" ht="12.75" customHeight="1">
      <c r="A72" s="37" t="s">
        <v>113</v>
      </c>
      <c r="B72" s="163" t="s">
        <v>114</v>
      </c>
      <c r="C72" s="163" t="s">
        <v>115</v>
      </c>
      <c r="D72" s="193">
        <v>4.4912271550856531E-4</v>
      </c>
      <c r="E72" s="193">
        <v>149534240</v>
      </c>
      <c r="F72" s="193">
        <v>3.9702071808278561E-4</v>
      </c>
      <c r="G72" s="193">
        <v>141579520</v>
      </c>
      <c r="H72" s="193">
        <v>4.5778352068737149E-4</v>
      </c>
      <c r="I72" s="193">
        <v>183895808</v>
      </c>
      <c r="J72" s="193">
        <v>5.2815437084063888E-4</v>
      </c>
      <c r="K72" s="193">
        <v>209639312</v>
      </c>
      <c r="L72" s="193">
        <v>5.2145530935376883E-4</v>
      </c>
      <c r="M72" s="193">
        <v>228304640</v>
      </c>
      <c r="N72" s="193">
        <v>4.8594409599900246E-4</v>
      </c>
      <c r="O72" s="193">
        <v>224797712</v>
      </c>
      <c r="P72" s="193">
        <v>4.8309323028661311E-4</v>
      </c>
      <c r="Q72" s="193">
        <v>224488064</v>
      </c>
      <c r="R72" s="193">
        <v>4.3577278847806156E-4</v>
      </c>
      <c r="S72" s="193">
        <v>199575888</v>
      </c>
      <c r="T72" s="193">
        <v>3.3198524033650756E-4</v>
      </c>
      <c r="U72" s="193">
        <v>162606080</v>
      </c>
      <c r="V72" s="194">
        <v>3.1682098051533103E-4</v>
      </c>
      <c r="W72" s="193">
        <v>166075280</v>
      </c>
      <c r="X72" s="106">
        <v>0</v>
      </c>
      <c r="Y72" s="106">
        <v>1</v>
      </c>
      <c r="Z72" s="186">
        <f t="shared" si="4"/>
        <v>-1.6627224977128208E-4</v>
      </c>
      <c r="AA72" s="187">
        <f t="shared" si="5"/>
        <v>-0.5248145167053927</v>
      </c>
      <c r="AB72" s="195">
        <f t="shared" si="6"/>
        <v>-58412784</v>
      </c>
      <c r="AC72" s="196">
        <f t="shared" si="7"/>
        <v>-0.35172473591494169</v>
      </c>
      <c r="AD72" s="245" t="str">
        <f>VLOOKUP($A72,'Country characteristics'!$A:$CQ,28,0)</f>
        <v>Sub-Saharan Africa</v>
      </c>
      <c r="AE72" s="245" t="str">
        <f>VLOOKUP($A72,'Country characteristics'!$A:$CQ,87,0)</f>
        <v>Africa</v>
      </c>
      <c r="AF72" s="245">
        <f>VLOOKUP($A72,'Country characteristics'!$A:$CQ,92,0)</f>
        <v>0</v>
      </c>
      <c r="AG72" s="245">
        <f>VLOOKUP($A72,'Country characteristics'!$A:$CQ,91,0)</f>
        <v>0</v>
      </c>
      <c r="AH72" s="245">
        <f>VLOOKUP($A72,'Country characteristics'!$A:$CQ,88,0)</f>
        <v>0</v>
      </c>
      <c r="AI72" s="245">
        <f>VLOOKUP($A72,'Country characteristics'!$A:$CQ,93,0)</f>
        <v>0</v>
      </c>
      <c r="AJ72" s="245">
        <f>VLOOKUP($A72,'Country characteristics'!$A:$CQ,89,0)</f>
        <v>0</v>
      </c>
      <c r="AK72" s="245">
        <f>VLOOKUP($A72,'Country characteristics'!$A:$CQ,90,0)</f>
        <v>0</v>
      </c>
      <c r="AL72" s="245">
        <f>VLOOKUP($A72,'Country characteristics'!$A:$CQ,94,0)</f>
        <v>0</v>
      </c>
      <c r="AM72" s="245">
        <f>VLOOKUP($A72,'Country characteristics'!$A:$CQ,95,0)</f>
        <v>0</v>
      </c>
      <c r="AN72" s="245">
        <f>VLOOKUP($A72,'Country characteristics'!$A:$CR,96,0)</f>
        <v>0</v>
      </c>
    </row>
    <row r="73" spans="1:40" ht="12.75" customHeight="1">
      <c r="A73" s="37" t="s">
        <v>287</v>
      </c>
      <c r="B73" s="163" t="s">
        <v>288</v>
      </c>
      <c r="C73" s="163" t="s">
        <v>289</v>
      </c>
      <c r="D73" s="193">
        <v>1.6196843353100121E-4</v>
      </c>
      <c r="E73" s="193">
        <v>53926968</v>
      </c>
      <c r="F73" s="193">
        <v>1.1806854308815673E-4</v>
      </c>
      <c r="G73" s="193">
        <v>42103820</v>
      </c>
      <c r="H73" s="193">
        <v>1.2305389100220054E-4</v>
      </c>
      <c r="I73" s="193">
        <v>49431868</v>
      </c>
      <c r="J73" s="193">
        <v>1.4164004824124277E-4</v>
      </c>
      <c r="K73" s="193">
        <v>56220916</v>
      </c>
      <c r="L73" s="193">
        <v>1.3165436394046992E-4</v>
      </c>
      <c r="M73" s="193">
        <v>57641184</v>
      </c>
      <c r="N73" s="193">
        <v>1.7711416876409203E-4</v>
      </c>
      <c r="O73" s="193">
        <v>81933000</v>
      </c>
      <c r="P73" s="193">
        <v>1.8637212633620948E-4</v>
      </c>
      <c r="Q73" s="193">
        <v>86605056</v>
      </c>
      <c r="R73" s="193">
        <v>2.1170901891309768E-4</v>
      </c>
      <c r="S73" s="193">
        <v>96958816</v>
      </c>
      <c r="T73" s="193">
        <v>2.7868174947798252E-4</v>
      </c>
      <c r="U73" s="193">
        <v>136498080</v>
      </c>
      <c r="V73" s="194">
        <v>3.0401715775951743E-4</v>
      </c>
      <c r="W73" s="193">
        <v>159363600</v>
      </c>
      <c r="X73" s="106">
        <v>1</v>
      </c>
      <c r="Y73" s="106">
        <v>1</v>
      </c>
      <c r="Z73" s="186">
        <f t="shared" si="4"/>
        <v>1.1764503142330796E-4</v>
      </c>
      <c r="AA73" s="187">
        <f t="shared" si="5"/>
        <v>0.38696839444952352</v>
      </c>
      <c r="AB73" s="195">
        <f t="shared" si="6"/>
        <v>72758544</v>
      </c>
      <c r="AC73" s="196">
        <f t="shared" si="7"/>
        <v>0.45655685489032627</v>
      </c>
      <c r="AD73" s="245" t="str">
        <f>VLOOKUP($A73,'Country characteristics'!$A:$CQ,28,0)</f>
        <v>Europe &amp; Central Asia</v>
      </c>
      <c r="AE73" s="245" t="str">
        <f>VLOOKUP($A73,'Country characteristics'!$A:$CQ,87,0)</f>
        <v>Europe</v>
      </c>
      <c r="AF73" s="245">
        <f>VLOOKUP($A73,'Country characteristics'!$A:$CQ,92,0)</f>
        <v>0</v>
      </c>
      <c r="AG73" s="245">
        <f>VLOOKUP($A73,'Country characteristics'!$A:$CQ,91,0)</f>
        <v>0</v>
      </c>
      <c r="AH73" s="245">
        <f>VLOOKUP($A73,'Country characteristics'!$A:$CQ,88,0)</f>
        <v>0</v>
      </c>
      <c r="AI73" s="245">
        <f>VLOOKUP($A73,'Country characteristics'!$A:$CQ,93,0)</f>
        <v>0</v>
      </c>
      <c r="AJ73" s="245">
        <f>VLOOKUP($A73,'Country characteristics'!$A:$CQ,89,0)</f>
        <v>0</v>
      </c>
      <c r="AK73" s="245">
        <f>VLOOKUP($A73,'Country characteristics'!$A:$CQ,90,0)</f>
        <v>0</v>
      </c>
      <c r="AL73" s="245">
        <f>VLOOKUP($A73,'Country characteristics'!$A:$CQ,94,0)</f>
        <v>0</v>
      </c>
      <c r="AM73" s="245">
        <f>VLOOKUP($A73,'Country characteristics'!$A:$CQ,95,0)</f>
        <v>0</v>
      </c>
      <c r="AN73" s="245">
        <f>VLOOKUP($A73,'Country characteristics'!$A:$CR,96,0)</f>
        <v>0</v>
      </c>
    </row>
    <row r="74" spans="1:40" ht="12.75" customHeight="1">
      <c r="A74" s="37" t="s">
        <v>317</v>
      </c>
      <c r="B74" s="163" t="s">
        <v>318</v>
      </c>
      <c r="C74" s="163" t="s">
        <v>319</v>
      </c>
      <c r="D74" s="193">
        <v>5.1305739907547832E-4</v>
      </c>
      <c r="E74" s="193">
        <v>170821120</v>
      </c>
      <c r="F74" s="193">
        <v>4.4480670476332307E-4</v>
      </c>
      <c r="G74" s="193">
        <v>158620240</v>
      </c>
      <c r="H74" s="193">
        <v>4.4284615432843566E-4</v>
      </c>
      <c r="I74" s="193">
        <v>177895328</v>
      </c>
      <c r="J74" s="193">
        <v>3.2637952244840562E-4</v>
      </c>
      <c r="K74" s="193">
        <v>129549200</v>
      </c>
      <c r="L74" s="193">
        <v>4.508599522523582E-4</v>
      </c>
      <c r="M74" s="193">
        <v>197396432</v>
      </c>
      <c r="N74" s="193">
        <v>3.8962121470831335E-4</v>
      </c>
      <c r="O74" s="193">
        <v>180238752</v>
      </c>
      <c r="P74" s="193">
        <v>3.193361044395715E-4</v>
      </c>
      <c r="Q74" s="193">
        <v>148391952</v>
      </c>
      <c r="R74" s="193">
        <v>3.2022033701650798E-4</v>
      </c>
      <c r="S74" s="193">
        <v>146655008</v>
      </c>
      <c r="T74" s="193">
        <v>3.6505120806396008E-4</v>
      </c>
      <c r="U74" s="193">
        <v>178801760</v>
      </c>
      <c r="V74" s="194">
        <v>3.0336860800161958E-4</v>
      </c>
      <c r="W74" s="193">
        <v>159023648</v>
      </c>
      <c r="X74" s="106">
        <v>1</v>
      </c>
      <c r="Y74" s="106">
        <v>1</v>
      </c>
      <c r="Z74" s="186">
        <f t="shared" si="4"/>
        <v>-1.5967496437951922E-5</v>
      </c>
      <c r="AA74" s="187">
        <f t="shared" si="5"/>
        <v>-5.2633977335804889E-2</v>
      </c>
      <c r="AB74" s="195">
        <f t="shared" si="6"/>
        <v>10631696</v>
      </c>
      <c r="AC74" s="196">
        <f t="shared" si="7"/>
        <v>6.6856069104891877E-2</v>
      </c>
      <c r="AD74" s="245" t="str">
        <f>VLOOKUP($A74,'Country characteristics'!$A:$CQ,28,0)</f>
        <v>Europe &amp; Central Asia</v>
      </c>
      <c r="AE74" s="245" t="str">
        <f>VLOOKUP($A74,'Country characteristics'!$A:$CQ,87,0)</f>
        <v>Europe</v>
      </c>
      <c r="AF74" s="245">
        <f>VLOOKUP($A74,'Country characteristics'!$A:$CQ,92,0)</f>
        <v>1</v>
      </c>
      <c r="AG74" s="245">
        <f>VLOOKUP($A74,'Country characteristics'!$A:$CQ,91,0)</f>
        <v>1</v>
      </c>
      <c r="AH74" s="245">
        <f>VLOOKUP($A74,'Country characteristics'!$A:$CQ,88,0)</f>
        <v>0</v>
      </c>
      <c r="AI74" s="245">
        <f>VLOOKUP($A74,'Country characteristics'!$A:$CQ,93,0)</f>
        <v>0</v>
      </c>
      <c r="AJ74" s="245">
        <f>VLOOKUP($A74,'Country characteristics'!$A:$CQ,89,0)</f>
        <v>0</v>
      </c>
      <c r="AK74" s="245">
        <f>VLOOKUP($A74,'Country characteristics'!$A:$CQ,90,0)</f>
        <v>0</v>
      </c>
      <c r="AL74" s="245">
        <f>VLOOKUP($A74,'Country characteristics'!$A:$CQ,94,0)</f>
        <v>0</v>
      </c>
      <c r="AM74" s="245">
        <f>VLOOKUP($A74,'Country characteristics'!$A:$CQ,95,0)</f>
        <v>0</v>
      </c>
      <c r="AN74" s="245">
        <f>VLOOKUP($A74,'Country characteristics'!$A:$CR,96,0)</f>
        <v>0</v>
      </c>
    </row>
    <row r="75" spans="1:40" ht="12.75" customHeight="1">
      <c r="A75" s="37" t="s">
        <v>146</v>
      </c>
      <c r="B75" s="163" t="s">
        <v>147</v>
      </c>
      <c r="C75" s="163" t="s">
        <v>148</v>
      </c>
      <c r="D75" s="193">
        <v>5.871798493899405E-4</v>
      </c>
      <c r="E75" s="193">
        <v>195500000</v>
      </c>
      <c r="F75" s="193">
        <v>5.053211934864521E-4</v>
      </c>
      <c r="G75" s="193">
        <v>180200000</v>
      </c>
      <c r="H75" s="193">
        <v>3.0544490437023342E-4</v>
      </c>
      <c r="I75" s="193">
        <v>122700000</v>
      </c>
      <c r="J75" s="193">
        <v>3.9654536521993577E-4</v>
      </c>
      <c r="K75" s="193">
        <v>157400000</v>
      </c>
      <c r="L75" s="193">
        <v>3.5037065390497446E-4</v>
      </c>
      <c r="M75" s="193">
        <v>153400000</v>
      </c>
      <c r="N75" s="193">
        <v>3.0155645799823105E-4</v>
      </c>
      <c r="O75" s="193">
        <v>139500000</v>
      </c>
      <c r="P75" s="193">
        <v>4.4524410623125732E-4</v>
      </c>
      <c r="Q75" s="193">
        <v>206900000</v>
      </c>
      <c r="R75" s="193">
        <v>3.9586750790476799E-4</v>
      </c>
      <c r="S75" s="193">
        <v>181300000</v>
      </c>
      <c r="T75" s="193">
        <v>3.8240166031755507E-4</v>
      </c>
      <c r="U75" s="193">
        <v>187300000</v>
      </c>
      <c r="V75" s="194">
        <v>2.9454811010509729E-4</v>
      </c>
      <c r="W75" s="193">
        <v>154400000</v>
      </c>
      <c r="X75" s="106">
        <v>0</v>
      </c>
      <c r="Y75" s="106">
        <v>1</v>
      </c>
      <c r="Z75" s="186">
        <f t="shared" si="4"/>
        <v>-1.5069599612616003E-4</v>
      </c>
      <c r="AA75" s="187">
        <f t="shared" si="5"/>
        <v>-0.51161759643404403</v>
      </c>
      <c r="AB75" s="195">
        <f t="shared" si="6"/>
        <v>-52500000</v>
      </c>
      <c r="AC75" s="196">
        <f t="shared" si="7"/>
        <v>-0.34002590673575128</v>
      </c>
      <c r="AD75" s="245" t="str">
        <f>VLOOKUP($A75,'Country characteristics'!$A:$CQ,28,0)</f>
        <v>Middle East &amp; North Africa</v>
      </c>
      <c r="AE75" s="245" t="str">
        <f>VLOOKUP($A75,'Country characteristics'!$A:$CQ,87,0)</f>
        <v>Africa</v>
      </c>
      <c r="AF75" s="245">
        <f>VLOOKUP($A75,'Country characteristics'!$A:$CQ,92,0)</f>
        <v>0</v>
      </c>
      <c r="AG75" s="245">
        <f>VLOOKUP($A75,'Country characteristics'!$A:$CQ,91,0)</f>
        <v>0</v>
      </c>
      <c r="AH75" s="245">
        <f>VLOOKUP($A75,'Country characteristics'!$A:$CQ,88,0)</f>
        <v>0</v>
      </c>
      <c r="AI75" s="245">
        <f>VLOOKUP($A75,'Country characteristics'!$A:$CQ,93,0)</f>
        <v>0</v>
      </c>
      <c r="AJ75" s="245">
        <f>VLOOKUP($A75,'Country characteristics'!$A:$CQ,89,0)</f>
        <v>1</v>
      </c>
      <c r="AK75" s="245">
        <f>VLOOKUP($A75,'Country characteristics'!$A:$CQ,90,0)</f>
        <v>1</v>
      </c>
      <c r="AL75" s="245">
        <f>VLOOKUP($A75,'Country characteristics'!$A:$CQ,94,0)</f>
        <v>0</v>
      </c>
      <c r="AM75" s="245">
        <f>VLOOKUP($A75,'Country characteristics'!$A:$CQ,95,0)</f>
        <v>0</v>
      </c>
      <c r="AN75" s="245">
        <f>VLOOKUP($A75,'Country characteristics'!$A:$CR,96,0)</f>
        <v>0</v>
      </c>
    </row>
    <row r="76" spans="1:40" ht="12.75" customHeight="1">
      <c r="A76" s="37" t="s">
        <v>290</v>
      </c>
      <c r="B76" s="163" t="s">
        <v>291</v>
      </c>
      <c r="C76" s="163" t="s">
        <v>292</v>
      </c>
      <c r="D76" s="193">
        <v>3.2099857344292104E-4</v>
      </c>
      <c r="E76" s="193">
        <v>106875640</v>
      </c>
      <c r="F76" s="193">
        <v>4.7806368093006313E-4</v>
      </c>
      <c r="G76" s="193">
        <v>170479840</v>
      </c>
      <c r="H76" s="193">
        <v>2.5229528546333313E-4</v>
      </c>
      <c r="I76" s="193">
        <v>101349312</v>
      </c>
      <c r="J76" s="193">
        <v>2.5433965492993593E-4</v>
      </c>
      <c r="K76" s="193">
        <v>100954552</v>
      </c>
      <c r="L76" s="193">
        <v>1.8541747704148293E-4</v>
      </c>
      <c r="M76" s="193">
        <v>81179864</v>
      </c>
      <c r="N76" s="193">
        <v>1.3008266978431493E-4</v>
      </c>
      <c r="O76" s="193">
        <v>60176236</v>
      </c>
      <c r="P76" s="193">
        <v>1.2276762572582811E-4</v>
      </c>
      <c r="Q76" s="193">
        <v>57048752</v>
      </c>
      <c r="R76" s="193">
        <v>1.9971503934357315E-4</v>
      </c>
      <c r="S76" s="193">
        <v>91465800</v>
      </c>
      <c r="T76" s="193">
        <v>3.2483154791407287E-4</v>
      </c>
      <c r="U76" s="193">
        <v>159102208</v>
      </c>
      <c r="V76" s="194">
        <v>2.8524346998892725E-4</v>
      </c>
      <c r="W76" s="193">
        <v>149522576</v>
      </c>
      <c r="X76" s="106">
        <v>0</v>
      </c>
      <c r="Y76" s="106">
        <v>1</v>
      </c>
      <c r="Z76" s="186">
        <f t="shared" si="4"/>
        <v>1.6247584426309913E-4</v>
      </c>
      <c r="AA76" s="187">
        <f t="shared" si="5"/>
        <v>0.56960407987396244</v>
      </c>
      <c r="AB76" s="195">
        <f t="shared" si="6"/>
        <v>92473824</v>
      </c>
      <c r="AC76" s="196">
        <f t="shared" si="7"/>
        <v>0.6184606129311202</v>
      </c>
      <c r="AD76" s="245" t="str">
        <f>VLOOKUP($A76,'Country characteristics'!$A:$CQ,28,0)</f>
        <v>Latin America &amp; Caribbean</v>
      </c>
      <c r="AE76" s="245" t="str">
        <f>VLOOKUP($A76,'Country characteristics'!$A:$CQ,87,0)</f>
        <v>Latin America and the Caribbean</v>
      </c>
      <c r="AF76" s="245">
        <f>VLOOKUP($A76,'Country characteristics'!$A:$CQ,92,0)</f>
        <v>0</v>
      </c>
      <c r="AG76" s="245">
        <f>VLOOKUP($A76,'Country characteristics'!$A:$CQ,91,0)</f>
        <v>0</v>
      </c>
      <c r="AH76" s="245">
        <f>VLOOKUP($A76,'Country characteristics'!$A:$CQ,88,0)</f>
        <v>0</v>
      </c>
      <c r="AI76" s="245">
        <f>VLOOKUP($A76,'Country characteristics'!$A:$CQ,93,0)</f>
        <v>1</v>
      </c>
      <c r="AJ76" s="245">
        <f>VLOOKUP($A76,'Country characteristics'!$A:$CQ,89,0)</f>
        <v>1</v>
      </c>
      <c r="AK76" s="245">
        <f>VLOOKUP($A76,'Country characteristics'!$A:$CQ,90,0)</f>
        <v>1</v>
      </c>
      <c r="AL76" s="245">
        <f>VLOOKUP($A76,'Country characteristics'!$A:$CQ,94,0)</f>
        <v>1</v>
      </c>
      <c r="AM76" s="245">
        <f>VLOOKUP($A76,'Country characteristics'!$A:$CQ,95,0)</f>
        <v>0</v>
      </c>
      <c r="AN76" s="245">
        <f>VLOOKUP($A76,'Country characteristics'!$A:$CR,96,0)</f>
        <v>0</v>
      </c>
    </row>
    <row r="77" spans="1:40" ht="12.75" customHeight="1">
      <c r="A77" s="37" t="s">
        <v>161</v>
      </c>
      <c r="B77" s="163" t="s">
        <v>162</v>
      </c>
      <c r="C77" s="163" t="s">
        <v>163</v>
      </c>
      <c r="D77" s="193">
        <v>2.1728232968598604E-4</v>
      </c>
      <c r="E77" s="193">
        <v>72343584</v>
      </c>
      <c r="F77" s="193">
        <v>1.5598144091200083E-4</v>
      </c>
      <c r="G77" s="193">
        <v>55623740</v>
      </c>
      <c r="H77" s="193">
        <v>4.0465791244059801E-4</v>
      </c>
      <c r="I77" s="193">
        <v>162554768</v>
      </c>
      <c r="J77" s="193">
        <v>3.4486898221075535E-4</v>
      </c>
      <c r="K77" s="193">
        <v>136888192</v>
      </c>
      <c r="L77" s="193">
        <v>1.665021845838055E-4</v>
      </c>
      <c r="M77" s="193">
        <v>72898328</v>
      </c>
      <c r="N77" s="193">
        <v>2.1688123524654657E-4</v>
      </c>
      <c r="O77" s="193">
        <v>100329248</v>
      </c>
      <c r="P77" s="193">
        <v>1.8167427333537489E-4</v>
      </c>
      <c r="Q77" s="193">
        <v>84422016</v>
      </c>
      <c r="R77" s="193">
        <v>1.1589357745833695E-4</v>
      </c>
      <c r="S77" s="193">
        <v>53077116</v>
      </c>
      <c r="T77" s="193">
        <v>2.3963351850397885E-4</v>
      </c>
      <c r="U77" s="193">
        <v>117372288</v>
      </c>
      <c r="V77" s="194">
        <v>2.6768099633045495E-4</v>
      </c>
      <c r="W77" s="193">
        <v>140316448</v>
      </c>
      <c r="X77" s="106">
        <v>1</v>
      </c>
      <c r="Y77" s="106">
        <v>1</v>
      </c>
      <c r="Z77" s="186">
        <f t="shared" si="4"/>
        <v>8.6006722995080054E-5</v>
      </c>
      <c r="AA77" s="187">
        <f t="shared" si="5"/>
        <v>0.32130305914172508</v>
      </c>
      <c r="AB77" s="195">
        <f t="shared" si="6"/>
        <v>55894432</v>
      </c>
      <c r="AC77" s="196">
        <f t="shared" si="7"/>
        <v>0.39834554534903849</v>
      </c>
      <c r="AD77" s="245" t="str">
        <f>VLOOKUP($A77,'Country characteristics'!$A:$CQ,28,0)</f>
        <v>Sub-Saharan Africa</v>
      </c>
      <c r="AE77" s="245" t="str">
        <f>VLOOKUP($A77,'Country characteristics'!$A:$CQ,87,0)</f>
        <v>Africa</v>
      </c>
      <c r="AF77" s="245">
        <f>VLOOKUP($A77,'Country characteristics'!$A:$CQ,92,0)</f>
        <v>0</v>
      </c>
      <c r="AG77" s="245">
        <f>VLOOKUP($A77,'Country characteristics'!$A:$CQ,91,0)</f>
        <v>0</v>
      </c>
      <c r="AH77" s="245">
        <f>VLOOKUP($A77,'Country characteristics'!$A:$CQ,88,0)</f>
        <v>0</v>
      </c>
      <c r="AI77" s="245">
        <f>VLOOKUP($A77,'Country characteristics'!$A:$CQ,93,0)</f>
        <v>0</v>
      </c>
      <c r="AJ77" s="245">
        <f>VLOOKUP($A77,'Country characteristics'!$A:$CQ,89,0)</f>
        <v>0</v>
      </c>
      <c r="AK77" s="245">
        <f>VLOOKUP($A77,'Country characteristics'!$A:$CQ,90,0)</f>
        <v>0</v>
      </c>
      <c r="AL77" s="245">
        <f>VLOOKUP($A77,'Country characteristics'!$A:$CQ,94,0)</f>
        <v>0</v>
      </c>
      <c r="AM77" s="245">
        <f>VLOOKUP($A77,'Country characteristics'!$A:$CQ,95,0)</f>
        <v>0</v>
      </c>
      <c r="AN77" s="245">
        <f>VLOOKUP($A77,'Country characteristics'!$A:$CR,96,0)</f>
        <v>1</v>
      </c>
    </row>
    <row r="78" spans="1:40" ht="12.75" customHeight="1">
      <c r="A78" s="37" t="s">
        <v>504</v>
      </c>
      <c r="B78" s="163" t="s">
        <v>505</v>
      </c>
      <c r="C78" s="163" t="s">
        <v>506</v>
      </c>
      <c r="D78" s="193">
        <v>2.2986432668403722E-5</v>
      </c>
      <c r="E78" s="193">
        <v>7653273</v>
      </c>
      <c r="F78" s="193">
        <v>2.1012241631979123E-5</v>
      </c>
      <c r="G78" s="193">
        <v>7493067.5</v>
      </c>
      <c r="H78" s="193">
        <v>1.5915537005639635E-5</v>
      </c>
      <c r="I78" s="193">
        <v>6393416</v>
      </c>
      <c r="J78" s="193">
        <v>2.2073218133300543E-5</v>
      </c>
      <c r="K78" s="193">
        <v>8761480</v>
      </c>
      <c r="L78" s="193">
        <v>3.0721254006493837E-5</v>
      </c>
      <c r="M78" s="193">
        <v>13450442</v>
      </c>
      <c r="N78" s="193">
        <v>5.2167029934935272E-5</v>
      </c>
      <c r="O78" s="193">
        <v>24132466</v>
      </c>
      <c r="P78" s="193">
        <v>4.2601237510098144E-5</v>
      </c>
      <c r="Q78" s="193">
        <v>19796322</v>
      </c>
      <c r="R78" s="193">
        <v>7.7696800872217864E-5</v>
      </c>
      <c r="S78" s="193">
        <v>35583700</v>
      </c>
      <c r="T78" s="193">
        <v>1.6793493705336004E-4</v>
      </c>
      <c r="U78" s="193">
        <v>82254384</v>
      </c>
      <c r="V78" s="194">
        <v>2.4979384033940732E-4</v>
      </c>
      <c r="W78" s="193">
        <v>130940128</v>
      </c>
      <c r="X78" s="106">
        <v>0</v>
      </c>
      <c r="Y78" s="106">
        <v>0</v>
      </c>
      <c r="Z78" s="186">
        <f t="shared" si="4"/>
        <v>2.0719260282930918E-4</v>
      </c>
      <c r="AA78" s="187">
        <f t="shared" si="5"/>
        <v>0.82945441147702548</v>
      </c>
      <c r="AB78" s="195">
        <f t="shared" si="6"/>
        <v>111143806</v>
      </c>
      <c r="AC78" s="196">
        <f t="shared" si="7"/>
        <v>0.84881394036822688</v>
      </c>
      <c r="AD78" s="245" t="str">
        <f>VLOOKUP($A78,'Country characteristics'!$A:$CQ,28,0)</f>
        <v>Middle East &amp; North Africa</v>
      </c>
      <c r="AE78" s="245" t="str">
        <f>VLOOKUP($A78,'Country characteristics'!$A:$CQ,87,0)</f>
        <v>Asia</v>
      </c>
      <c r="AF78" s="245">
        <f>VLOOKUP($A78,'Country characteristics'!$A:$CQ,92,0)</f>
        <v>0</v>
      </c>
      <c r="AG78" s="245">
        <f>VLOOKUP($A78,'Country characteristics'!$A:$CQ,91,0)</f>
        <v>0</v>
      </c>
      <c r="AH78" s="245">
        <f>VLOOKUP($A78,'Country characteristics'!$A:$CQ,88,0)</f>
        <v>0</v>
      </c>
      <c r="AI78" s="245">
        <f>VLOOKUP($A78,'Country characteristics'!$A:$CQ,93,0)</f>
        <v>0</v>
      </c>
      <c r="AJ78" s="245">
        <f>VLOOKUP($A78,'Country characteristics'!$A:$CQ,89,0)</f>
        <v>0</v>
      </c>
      <c r="AK78" s="245">
        <f>VLOOKUP($A78,'Country characteristics'!$A:$CQ,90,0)</f>
        <v>0</v>
      </c>
      <c r="AL78" s="245">
        <f>VLOOKUP($A78,'Country characteristics'!$A:$CQ,94,0)</f>
        <v>0</v>
      </c>
      <c r="AM78" s="245">
        <f>VLOOKUP($A78,'Country characteristics'!$A:$CQ,95,0)</f>
        <v>0</v>
      </c>
      <c r="AN78" s="245">
        <f>VLOOKUP($A78,'Country characteristics'!$A:$CR,96,0)</f>
        <v>0</v>
      </c>
    </row>
    <row r="79" spans="1:40" ht="12.75" customHeight="1">
      <c r="A79" s="37" t="s">
        <v>167</v>
      </c>
      <c r="B79" s="163" t="s">
        <v>168</v>
      </c>
      <c r="C79" s="163" t="s">
        <v>169</v>
      </c>
      <c r="D79" s="193">
        <v>1.8630751583259553E-5</v>
      </c>
      <c r="E79" s="193">
        <v>6203060</v>
      </c>
      <c r="F79" s="193">
        <v>2.4793595002847724E-5</v>
      </c>
      <c r="G79" s="193">
        <v>8841517</v>
      </c>
      <c r="H79" s="193">
        <v>3.1205006962409243E-5</v>
      </c>
      <c r="I79" s="193">
        <v>12535335</v>
      </c>
      <c r="J79" s="193">
        <v>7.2462564276065677E-5</v>
      </c>
      <c r="K79" s="193">
        <v>28762428</v>
      </c>
      <c r="L79" s="193">
        <v>7.2463626565877348E-5</v>
      </c>
      <c r="M79" s="193">
        <v>31726174</v>
      </c>
      <c r="N79" s="193">
        <v>7.5639545684680343E-5</v>
      </c>
      <c r="O79" s="193">
        <v>34990852</v>
      </c>
      <c r="P79" s="193">
        <v>5.9852998674614355E-5</v>
      </c>
      <c r="Q79" s="193">
        <v>27813026</v>
      </c>
      <c r="R79" s="193">
        <v>8.4593775682151318E-5</v>
      </c>
      <c r="S79" s="193">
        <v>38742388</v>
      </c>
      <c r="T79" s="193">
        <v>2.5324703892692924E-4</v>
      </c>
      <c r="U79" s="193">
        <v>124040184</v>
      </c>
      <c r="V79" s="194">
        <v>2.474215580150485E-4</v>
      </c>
      <c r="W79" s="193">
        <v>129696600</v>
      </c>
      <c r="X79" s="106">
        <v>0</v>
      </c>
      <c r="Y79" s="106">
        <v>1</v>
      </c>
      <c r="Z79" s="186">
        <f t="shared" si="4"/>
        <v>1.8756855934043415E-4</v>
      </c>
      <c r="AA79" s="187">
        <f t="shared" si="5"/>
        <v>0.75809303298068309</v>
      </c>
      <c r="AB79" s="195">
        <f t="shared" si="6"/>
        <v>101883574</v>
      </c>
      <c r="AC79" s="196">
        <f t="shared" si="7"/>
        <v>0.78555316022162491</v>
      </c>
      <c r="AD79" s="245" t="str">
        <f>VLOOKUP($A79,'Country characteristics'!$A:$CQ,28,0)</f>
        <v>Sub-Saharan Africa</v>
      </c>
      <c r="AE79" s="245" t="str">
        <f>VLOOKUP($A79,'Country characteristics'!$A:$CQ,87,0)</f>
        <v>Africa</v>
      </c>
      <c r="AF79" s="245">
        <f>VLOOKUP($A79,'Country characteristics'!$A:$CQ,92,0)</f>
        <v>0</v>
      </c>
      <c r="AG79" s="245">
        <f>VLOOKUP($A79,'Country characteristics'!$A:$CQ,91,0)</f>
        <v>0</v>
      </c>
      <c r="AH79" s="245">
        <f>VLOOKUP($A79,'Country characteristics'!$A:$CQ,88,0)</f>
        <v>0</v>
      </c>
      <c r="AI79" s="245">
        <f>VLOOKUP($A79,'Country characteristics'!$A:$CQ,93,0)</f>
        <v>0</v>
      </c>
      <c r="AJ79" s="245">
        <f>VLOOKUP($A79,'Country characteristics'!$A:$CQ,89,0)</f>
        <v>0</v>
      </c>
      <c r="AK79" s="245">
        <f>VLOOKUP($A79,'Country characteristics'!$A:$CQ,90,0)</f>
        <v>1</v>
      </c>
      <c r="AL79" s="245">
        <f>VLOOKUP($A79,'Country characteristics'!$A:$CQ,94,0)</f>
        <v>0</v>
      </c>
      <c r="AM79" s="245">
        <f>VLOOKUP($A79,'Country characteristics'!$A:$CQ,95,0)</f>
        <v>0</v>
      </c>
      <c r="AN79" s="245">
        <f>VLOOKUP($A79,'Country characteristics'!$A:$CR,96,0)</f>
        <v>0</v>
      </c>
    </row>
    <row r="80" spans="1:40" ht="12.75" customHeight="1">
      <c r="A80" s="37" t="s">
        <v>278</v>
      </c>
      <c r="B80" s="163" t="s">
        <v>279</v>
      </c>
      <c r="C80" s="163" t="s">
        <v>280</v>
      </c>
      <c r="D80" s="193">
        <v>2.6775820879265666E-4</v>
      </c>
      <c r="E80" s="193">
        <v>89149400</v>
      </c>
      <c r="F80" s="193">
        <v>3.4011958632618189E-4</v>
      </c>
      <c r="G80" s="193">
        <v>121288304</v>
      </c>
      <c r="H80" s="193">
        <v>3.4429965307936072E-4</v>
      </c>
      <c r="I80" s="193">
        <v>138308304</v>
      </c>
      <c r="J80" s="193">
        <v>4.0101114427670836E-4</v>
      </c>
      <c r="K80" s="193">
        <v>159172592</v>
      </c>
      <c r="L80" s="193">
        <v>4.696525284089148E-4</v>
      </c>
      <c r="M80" s="193">
        <v>205624240</v>
      </c>
      <c r="N80" s="193">
        <v>4.1979391244240105E-4</v>
      </c>
      <c r="O80" s="193">
        <v>194196640</v>
      </c>
      <c r="P80" s="193">
        <v>2.827639109455049E-4</v>
      </c>
      <c r="Q80" s="193">
        <v>131397256</v>
      </c>
      <c r="R80" s="193">
        <v>3.0701002106070518E-4</v>
      </c>
      <c r="S80" s="193">
        <v>140604912</v>
      </c>
      <c r="T80" s="193">
        <v>2.8659566305577755E-4</v>
      </c>
      <c r="U80" s="193">
        <v>140374304</v>
      </c>
      <c r="V80" s="194">
        <v>2.4240091443061829E-4</v>
      </c>
      <c r="W80" s="193">
        <v>127064816</v>
      </c>
      <c r="X80" s="106">
        <v>1</v>
      </c>
      <c r="Y80" s="106">
        <v>1</v>
      </c>
      <c r="Z80" s="186">
        <f t="shared" si="4"/>
        <v>-4.0362996514886618E-5</v>
      </c>
      <c r="AA80" s="187">
        <f t="shared" si="5"/>
        <v>-0.1665133838694309</v>
      </c>
      <c r="AB80" s="195">
        <f t="shared" si="6"/>
        <v>-4332440</v>
      </c>
      <c r="AC80" s="196">
        <f t="shared" si="7"/>
        <v>-3.4096299324905176E-2</v>
      </c>
      <c r="AD80" s="245" t="str">
        <f>VLOOKUP($A80,'Country characteristics'!$A:$CQ,28,0)</f>
        <v>Latin America &amp; Caribbean</v>
      </c>
      <c r="AE80" s="245" t="str">
        <f>VLOOKUP($A80,'Country characteristics'!$A:$CQ,87,0)</f>
        <v>Latin America and the Caribbean</v>
      </c>
      <c r="AF80" s="245">
        <f>VLOOKUP($A80,'Country characteristics'!$A:$CQ,92,0)</f>
        <v>0</v>
      </c>
      <c r="AG80" s="245">
        <f>VLOOKUP($A80,'Country characteristics'!$A:$CQ,91,0)</f>
        <v>0</v>
      </c>
      <c r="AH80" s="245">
        <f>VLOOKUP($A80,'Country characteristics'!$A:$CQ,88,0)</f>
        <v>0</v>
      </c>
      <c r="AI80" s="245">
        <f>VLOOKUP($A80,'Country characteristics'!$A:$CQ,93,0)</f>
        <v>0</v>
      </c>
      <c r="AJ80" s="245">
        <f>VLOOKUP($A80,'Country characteristics'!$A:$CQ,89,0)</f>
        <v>0</v>
      </c>
      <c r="AK80" s="245">
        <f>VLOOKUP($A80,'Country characteristics'!$A:$CQ,90,0)</f>
        <v>1</v>
      </c>
      <c r="AL80" s="245">
        <f>VLOOKUP($A80,'Country characteristics'!$A:$CQ,94,0)</f>
        <v>1</v>
      </c>
      <c r="AM80" s="245">
        <f>VLOOKUP($A80,'Country characteristics'!$A:$CQ,95,0)</f>
        <v>0</v>
      </c>
      <c r="AN80" s="245">
        <f>VLOOKUP($A80,'Country characteristics'!$A:$CR,96,0)</f>
        <v>0</v>
      </c>
    </row>
    <row r="81" spans="1:40" ht="12.75" customHeight="1">
      <c r="A81" s="37" t="s">
        <v>191</v>
      </c>
      <c r="B81" s="163" t="s">
        <v>192</v>
      </c>
      <c r="C81" s="163" t="s">
        <v>193</v>
      </c>
      <c r="D81" s="193">
        <v>8.1093894550576806E-5</v>
      </c>
      <c r="E81" s="193">
        <v>27000000</v>
      </c>
      <c r="F81" s="193">
        <v>3.0846465961076319E-5</v>
      </c>
      <c r="G81" s="193">
        <v>11000000</v>
      </c>
      <c r="H81" s="193">
        <v>2.7382999178371392E-5</v>
      </c>
      <c r="I81" s="193">
        <v>11000000</v>
      </c>
      <c r="J81" s="193">
        <v>2.7712827431969345E-5</v>
      </c>
      <c r="K81" s="193">
        <v>11000000</v>
      </c>
      <c r="L81" s="193">
        <v>3.4260494430782273E-5</v>
      </c>
      <c r="M81" s="193">
        <v>15000000</v>
      </c>
      <c r="N81" s="193">
        <v>3.4587119444040582E-5</v>
      </c>
      <c r="O81" s="193">
        <v>16000000</v>
      </c>
      <c r="P81" s="193">
        <v>3.4431635867804289E-5</v>
      </c>
      <c r="Q81" s="193">
        <v>16000000</v>
      </c>
      <c r="R81" s="193">
        <v>3.4935907024191692E-5</v>
      </c>
      <c r="S81" s="193">
        <v>16000000</v>
      </c>
      <c r="T81" s="193">
        <v>3.3507752959849313E-5</v>
      </c>
      <c r="U81" s="193">
        <v>16412068</v>
      </c>
      <c r="V81" s="194">
        <v>2.1494714019354433E-4</v>
      </c>
      <c r="W81" s="193">
        <v>112673744</v>
      </c>
      <c r="X81" s="106">
        <v>1</v>
      </c>
      <c r="Y81" s="106">
        <v>1</v>
      </c>
      <c r="Z81" s="186">
        <f t="shared" si="4"/>
        <v>1.8051550432574004E-4</v>
      </c>
      <c r="AA81" s="187">
        <f t="shared" si="5"/>
        <v>0.83981347303899412</v>
      </c>
      <c r="AB81" s="195">
        <f t="shared" si="6"/>
        <v>96673744</v>
      </c>
      <c r="AC81" s="196">
        <f t="shared" si="7"/>
        <v>0.85799708581619516</v>
      </c>
      <c r="AD81" s="245" t="str">
        <f>VLOOKUP($A81,'Country characteristics'!$A:$CQ,28,0)</f>
        <v>Latin America &amp; Caribbean</v>
      </c>
      <c r="AE81" s="245" t="str">
        <f>VLOOKUP($A81,'Country characteristics'!$A:$CQ,87,0)</f>
        <v>Latin America and the Caribbean</v>
      </c>
      <c r="AF81" s="245">
        <f>VLOOKUP($A81,'Country characteristics'!$A:$CQ,92,0)</f>
        <v>0</v>
      </c>
      <c r="AG81" s="245">
        <f>VLOOKUP($A81,'Country characteristics'!$A:$CQ,91,0)</f>
        <v>0</v>
      </c>
      <c r="AH81" s="245">
        <f>VLOOKUP($A81,'Country characteristics'!$A:$CQ,88,0)</f>
        <v>0</v>
      </c>
      <c r="AI81" s="245">
        <f>VLOOKUP($A81,'Country characteristics'!$A:$CQ,93,0)</f>
        <v>0</v>
      </c>
      <c r="AJ81" s="245">
        <f>VLOOKUP($A81,'Country characteristics'!$A:$CQ,89,0)</f>
        <v>1</v>
      </c>
      <c r="AK81" s="245">
        <f>VLOOKUP($A81,'Country characteristics'!$A:$CQ,90,0)</f>
        <v>1</v>
      </c>
      <c r="AL81" s="245">
        <f>VLOOKUP($A81,'Country characteristics'!$A:$CQ,94,0)</f>
        <v>0</v>
      </c>
      <c r="AM81" s="245">
        <f>VLOOKUP($A81,'Country characteristics'!$A:$CQ,95,0)</f>
        <v>1</v>
      </c>
      <c r="AN81" s="245">
        <f>VLOOKUP($A81,'Country characteristics'!$A:$CR,96,0)</f>
        <v>0</v>
      </c>
    </row>
    <row r="82" spans="1:40" ht="12.75" customHeight="1">
      <c r="A82" s="37" t="s">
        <v>170</v>
      </c>
      <c r="B82" s="163" t="s">
        <v>171</v>
      </c>
      <c r="C82" s="163" t="s">
        <v>172</v>
      </c>
      <c r="D82" s="193">
        <v>1.2455105024855584E-4</v>
      </c>
      <c r="E82" s="193">
        <v>41468948</v>
      </c>
      <c r="F82" s="193">
        <v>1.1452713806647807E-4</v>
      </c>
      <c r="G82" s="193">
        <v>40840936</v>
      </c>
      <c r="H82" s="193">
        <v>1.4175508113112301E-4</v>
      </c>
      <c r="I82" s="193">
        <v>56944304</v>
      </c>
      <c r="J82" s="193">
        <v>1.5221467765513808E-4</v>
      </c>
      <c r="K82" s="193">
        <v>60418280</v>
      </c>
      <c r="L82" s="193">
        <v>1.294809189857915E-4</v>
      </c>
      <c r="M82" s="193">
        <v>56689600</v>
      </c>
      <c r="N82" s="193">
        <v>1.5120838361326605E-4</v>
      </c>
      <c r="O82" s="193">
        <v>69948992</v>
      </c>
      <c r="P82" s="193">
        <v>1.5175032604020089E-4</v>
      </c>
      <c r="Q82" s="193">
        <v>70516696</v>
      </c>
      <c r="R82" s="193">
        <v>1.9471278937999159E-4</v>
      </c>
      <c r="S82" s="193">
        <v>89174864</v>
      </c>
      <c r="T82" s="193">
        <v>2.9131511109881103E-4</v>
      </c>
      <c r="U82" s="193">
        <v>142685888</v>
      </c>
      <c r="V82" s="194">
        <v>2.1045612811576575E-4</v>
      </c>
      <c r="W82" s="193">
        <v>110319592</v>
      </c>
      <c r="X82" s="106">
        <v>0</v>
      </c>
      <c r="Y82" s="106">
        <v>1</v>
      </c>
      <c r="Z82" s="186">
        <f t="shared" si="4"/>
        <v>5.8705802075564861E-5</v>
      </c>
      <c r="AA82" s="187">
        <f t="shared" si="5"/>
        <v>0.27894555792299153</v>
      </c>
      <c r="AB82" s="195">
        <f t="shared" si="6"/>
        <v>39802896</v>
      </c>
      <c r="AC82" s="196">
        <f t="shared" si="7"/>
        <v>0.36079625820226019</v>
      </c>
      <c r="AD82" s="245" t="str">
        <f>VLOOKUP($A82,'Country characteristics'!$A:$CQ,28,0)</f>
        <v>South Asia</v>
      </c>
      <c r="AE82" s="245" t="str">
        <f>VLOOKUP($A82,'Country characteristics'!$A:$CQ,87,0)</f>
        <v>Asia</v>
      </c>
      <c r="AF82" s="245">
        <f>VLOOKUP($A82,'Country characteristics'!$A:$CQ,92,0)</f>
        <v>0</v>
      </c>
      <c r="AG82" s="245">
        <f>VLOOKUP($A82,'Country characteristics'!$A:$CQ,91,0)</f>
        <v>0</v>
      </c>
      <c r="AH82" s="245">
        <f>VLOOKUP($A82,'Country characteristics'!$A:$CQ,88,0)</f>
        <v>0</v>
      </c>
      <c r="AI82" s="245">
        <f>VLOOKUP($A82,'Country characteristics'!$A:$CQ,93,0)</f>
        <v>0</v>
      </c>
      <c r="AJ82" s="245">
        <f>VLOOKUP($A82,'Country characteristics'!$A:$CQ,89,0)</f>
        <v>0</v>
      </c>
      <c r="AK82" s="245">
        <f>VLOOKUP($A82,'Country characteristics'!$A:$CQ,90,0)</f>
        <v>0</v>
      </c>
      <c r="AL82" s="245">
        <f>VLOOKUP($A82,'Country characteristics'!$A:$CQ,94,0)</f>
        <v>0</v>
      </c>
      <c r="AM82" s="245">
        <f>VLOOKUP($A82,'Country characteristics'!$A:$CQ,95,0)</f>
        <v>0</v>
      </c>
      <c r="AN82" s="245">
        <f>VLOOKUP($A82,'Country characteristics'!$A:$CR,96,0)</f>
        <v>0</v>
      </c>
    </row>
    <row r="83" spans="1:40" ht="12.75" customHeight="1">
      <c r="A83" s="37" t="s">
        <v>308</v>
      </c>
      <c r="B83" s="163" t="s">
        <v>309</v>
      </c>
      <c r="C83" s="163" t="s">
        <v>310</v>
      </c>
      <c r="D83" s="193">
        <v>3.0335123301483691E-4</v>
      </c>
      <c r="E83" s="193">
        <v>101000000</v>
      </c>
      <c r="F83" s="193">
        <v>1.4021121023688465E-4</v>
      </c>
      <c r="G83" s="193">
        <v>50000000</v>
      </c>
      <c r="H83" s="193">
        <v>1.7425544501747936E-4</v>
      </c>
      <c r="I83" s="193">
        <v>70000000</v>
      </c>
      <c r="J83" s="193">
        <v>1.0833196574822068E-4</v>
      </c>
      <c r="K83" s="193">
        <v>43000000</v>
      </c>
      <c r="L83" s="193">
        <v>1.9185876590199769E-4</v>
      </c>
      <c r="M83" s="193">
        <v>84000000</v>
      </c>
      <c r="N83" s="193">
        <v>2.2481627820525318E-4</v>
      </c>
      <c r="O83" s="193">
        <v>104000000</v>
      </c>
      <c r="P83" s="193">
        <v>2.3241355665959418E-4</v>
      </c>
      <c r="Q83" s="193">
        <v>108000000</v>
      </c>
      <c r="R83" s="193">
        <v>2.4455133825540543E-4</v>
      </c>
      <c r="S83" s="193">
        <v>112000000</v>
      </c>
      <c r="T83" s="193">
        <v>3.3278949558734894E-4</v>
      </c>
      <c r="U83" s="193">
        <v>163000000</v>
      </c>
      <c r="V83" s="194">
        <v>2.0221566956024617E-4</v>
      </c>
      <c r="W83" s="193">
        <v>106000000</v>
      </c>
      <c r="X83" s="106">
        <v>0</v>
      </c>
      <c r="Y83" s="106">
        <v>1</v>
      </c>
      <c r="Z83" s="186">
        <f t="shared" si="4"/>
        <v>-3.0197887099348009E-5</v>
      </c>
      <c r="AA83" s="187">
        <f t="shared" si="5"/>
        <v>-0.14933504987530724</v>
      </c>
      <c r="AB83" s="195">
        <f t="shared" si="6"/>
        <v>-2000000</v>
      </c>
      <c r="AC83" s="196">
        <f t="shared" si="7"/>
        <v>-1.8867924528301886E-2</v>
      </c>
      <c r="AD83" s="245" t="str">
        <f>VLOOKUP($A83,'Country characteristics'!$A:$CQ,28,0)</f>
        <v>South Asia</v>
      </c>
      <c r="AE83" s="245" t="str">
        <f>VLOOKUP($A83,'Country characteristics'!$A:$CQ,87,0)</f>
        <v>Asia</v>
      </c>
      <c r="AF83" s="245">
        <f>VLOOKUP($A83,'Country characteristics'!$A:$CQ,92,0)</f>
        <v>0</v>
      </c>
      <c r="AG83" s="245">
        <f>VLOOKUP($A83,'Country characteristics'!$A:$CQ,91,0)</f>
        <v>0</v>
      </c>
      <c r="AH83" s="245">
        <f>VLOOKUP($A83,'Country characteristics'!$A:$CQ,88,0)</f>
        <v>0</v>
      </c>
      <c r="AI83" s="245">
        <f>VLOOKUP($A83,'Country characteristics'!$A:$CQ,93,0)</f>
        <v>0</v>
      </c>
      <c r="AJ83" s="245">
        <f>VLOOKUP($A83,'Country characteristics'!$A:$CQ,89,0)</f>
        <v>1</v>
      </c>
      <c r="AK83" s="245">
        <f>VLOOKUP($A83,'Country characteristics'!$A:$CQ,90,0)</f>
        <v>1</v>
      </c>
      <c r="AL83" s="245">
        <f>VLOOKUP($A83,'Country characteristics'!$A:$CQ,94,0)</f>
        <v>0</v>
      </c>
      <c r="AM83" s="245">
        <f>VLOOKUP($A83,'Country characteristics'!$A:$CQ,95,0)</f>
        <v>0</v>
      </c>
      <c r="AN83" s="245">
        <f>VLOOKUP($A83,'Country characteristics'!$A:$CR,96,0)</f>
        <v>0</v>
      </c>
    </row>
    <row r="84" spans="1:40" ht="12.75" customHeight="1">
      <c r="A84" s="37" t="s">
        <v>218</v>
      </c>
      <c r="B84" s="163" t="s">
        <v>219</v>
      </c>
      <c r="C84" s="163" t="s">
        <v>220</v>
      </c>
      <c r="D84" s="193">
        <v>1.1112866923213005E-3</v>
      </c>
      <c r="E84" s="193">
        <v>370000000</v>
      </c>
      <c r="F84" s="193">
        <v>1.3320065336301923E-3</v>
      </c>
      <c r="G84" s="193">
        <v>475000000</v>
      </c>
      <c r="H84" s="193">
        <v>7.7668140875175595E-4</v>
      </c>
      <c r="I84" s="193">
        <v>312000000</v>
      </c>
      <c r="J84" s="193">
        <v>6.2731764046475291E-4</v>
      </c>
      <c r="K84" s="193">
        <v>249000000</v>
      </c>
      <c r="L84" s="193">
        <v>7.9712748993188143E-4</v>
      </c>
      <c r="M84" s="193">
        <v>349000000</v>
      </c>
      <c r="N84" s="193">
        <v>4.7773460391908884E-4</v>
      </c>
      <c r="O84" s="193">
        <v>221000000</v>
      </c>
      <c r="P84" s="193">
        <v>4.0887569775804877E-4</v>
      </c>
      <c r="Q84" s="193">
        <v>190000000</v>
      </c>
      <c r="R84" s="193">
        <v>1.8123001791536808E-4</v>
      </c>
      <c r="S84" s="193">
        <v>83000000</v>
      </c>
      <c r="T84" s="193">
        <v>1.5108234947547317E-4</v>
      </c>
      <c r="U84" s="193">
        <v>74000000</v>
      </c>
      <c r="V84" s="194">
        <v>2.0221566956024617E-4</v>
      </c>
      <c r="W84" s="193">
        <v>106000000</v>
      </c>
      <c r="X84" s="106">
        <v>1</v>
      </c>
      <c r="Y84" s="106">
        <v>1</v>
      </c>
      <c r="Z84" s="186">
        <f t="shared" si="4"/>
        <v>-2.066600281978026E-4</v>
      </c>
      <c r="AA84" s="187">
        <f t="shared" si="5"/>
        <v>-1.0219783098274307</v>
      </c>
      <c r="AB84" s="195">
        <f t="shared" si="6"/>
        <v>-84000000</v>
      </c>
      <c r="AC84" s="196">
        <f t="shared" si="7"/>
        <v>-0.79245283018867929</v>
      </c>
      <c r="AD84" s="245" t="str">
        <f>VLOOKUP($A84,'Country characteristics'!$A:$CQ,28,0)</f>
        <v>Europe &amp; Central Asia</v>
      </c>
      <c r="AE84" s="245" t="str">
        <f>VLOOKUP($A84,'Country characteristics'!$A:$CQ,87,0)</f>
        <v>Europe</v>
      </c>
      <c r="AF84" s="245">
        <f>VLOOKUP($A84,'Country characteristics'!$A:$CQ,92,0)</f>
        <v>0</v>
      </c>
      <c r="AG84" s="245">
        <f>VLOOKUP($A84,'Country characteristics'!$A:$CQ,91,0)</f>
        <v>0</v>
      </c>
      <c r="AH84" s="245">
        <f>VLOOKUP($A84,'Country characteristics'!$A:$CQ,88,0)</f>
        <v>0</v>
      </c>
      <c r="AI84" s="245">
        <f>VLOOKUP($A84,'Country characteristics'!$A:$CQ,93,0)</f>
        <v>0</v>
      </c>
      <c r="AJ84" s="245">
        <f>VLOOKUP($A84,'Country characteristics'!$A:$CQ,89,0)</f>
        <v>0</v>
      </c>
      <c r="AK84" s="245">
        <f>VLOOKUP($A84,'Country characteristics'!$A:$CQ,90,0)</f>
        <v>0</v>
      </c>
      <c r="AL84" s="245">
        <f>VLOOKUP($A84,'Country characteristics'!$A:$CQ,94,0)</f>
        <v>0</v>
      </c>
      <c r="AM84" s="245">
        <f>VLOOKUP($A84,'Country characteristics'!$A:$CQ,95,0)</f>
        <v>0</v>
      </c>
      <c r="AN84" s="245">
        <f>VLOOKUP($A84,'Country characteristics'!$A:$CR,96,0)</f>
        <v>0</v>
      </c>
    </row>
    <row r="85" spans="1:40" ht="12.75" customHeight="1">
      <c r="A85" s="37" t="s">
        <v>371</v>
      </c>
      <c r="B85" s="163" t="s">
        <v>372</v>
      </c>
      <c r="C85" s="163" t="s">
        <v>373</v>
      </c>
      <c r="D85" s="193">
        <v>3.3866078592836857E-4</v>
      </c>
      <c r="E85" s="193">
        <v>112756224</v>
      </c>
      <c r="F85" s="193">
        <v>3.5857854527421296E-4</v>
      </c>
      <c r="G85" s="193">
        <v>127870864</v>
      </c>
      <c r="H85" s="193">
        <v>3.0434902873821557E-4</v>
      </c>
      <c r="I85" s="193">
        <v>122259776</v>
      </c>
      <c r="J85" s="193">
        <v>2.7572488761506975E-4</v>
      </c>
      <c r="K85" s="193">
        <v>109442960</v>
      </c>
      <c r="L85" s="193">
        <v>2.2269658802542835E-4</v>
      </c>
      <c r="M85" s="193">
        <v>97501480</v>
      </c>
      <c r="N85" s="193">
        <v>2.8480688342824578E-4</v>
      </c>
      <c r="O85" s="193">
        <v>131751640</v>
      </c>
      <c r="P85" s="193">
        <v>2.1867912437301129E-4</v>
      </c>
      <c r="Q85" s="193">
        <v>101617760</v>
      </c>
      <c r="R85" s="193">
        <v>3.016791888512671E-4</v>
      </c>
      <c r="S85" s="193">
        <v>138163504</v>
      </c>
      <c r="T85" s="193">
        <v>2.8003269108012319E-4</v>
      </c>
      <c r="U85" s="193">
        <v>137159760</v>
      </c>
      <c r="V85" s="194">
        <v>1.920803333632648E-4</v>
      </c>
      <c r="W85" s="193">
        <v>100687128</v>
      </c>
      <c r="X85" s="106">
        <v>1</v>
      </c>
      <c r="Y85" s="106">
        <v>1</v>
      </c>
      <c r="Z85" s="186">
        <f t="shared" si="4"/>
        <v>-2.6598791009746492E-5</v>
      </c>
      <c r="AA85" s="187">
        <f t="shared" si="5"/>
        <v>-0.13847743047926991</v>
      </c>
      <c r="AB85" s="195">
        <f t="shared" si="6"/>
        <v>-930632</v>
      </c>
      <c r="AC85" s="196">
        <f t="shared" si="7"/>
        <v>-9.2428100640630055E-3</v>
      </c>
      <c r="AD85" s="245" t="str">
        <f>VLOOKUP($A85,'Country characteristics'!$A:$CQ,28,0)</f>
        <v>Europe &amp; Central Asia</v>
      </c>
      <c r="AE85" s="245" t="str">
        <f>VLOOKUP($A85,'Country characteristics'!$A:$CQ,87,0)</f>
        <v>Europe</v>
      </c>
      <c r="AF85" s="245">
        <f>VLOOKUP($A85,'Country characteristics'!$A:$CQ,92,0)</f>
        <v>1</v>
      </c>
      <c r="AG85" s="245">
        <f>VLOOKUP($A85,'Country characteristics'!$A:$CQ,91,0)</f>
        <v>1</v>
      </c>
      <c r="AH85" s="245">
        <f>VLOOKUP($A85,'Country characteristics'!$A:$CQ,88,0)</f>
        <v>0</v>
      </c>
      <c r="AI85" s="245">
        <f>VLOOKUP($A85,'Country characteristics'!$A:$CQ,93,0)</f>
        <v>0</v>
      </c>
      <c r="AJ85" s="245">
        <f>VLOOKUP($A85,'Country characteristics'!$A:$CQ,89,0)</f>
        <v>0</v>
      </c>
      <c r="AK85" s="245">
        <f>VLOOKUP($A85,'Country characteristics'!$A:$CQ,90,0)</f>
        <v>0</v>
      </c>
      <c r="AL85" s="245">
        <f>VLOOKUP($A85,'Country characteristics'!$A:$CQ,94,0)</f>
        <v>0</v>
      </c>
      <c r="AM85" s="245">
        <f>VLOOKUP($A85,'Country characteristics'!$A:$CQ,95,0)</f>
        <v>0</v>
      </c>
      <c r="AN85" s="245">
        <f>VLOOKUP($A85,'Country characteristics'!$A:$CR,96,0)</f>
        <v>0</v>
      </c>
    </row>
    <row r="86" spans="1:40" ht="12.75" customHeight="1">
      <c r="A86" s="37" t="s">
        <v>251</v>
      </c>
      <c r="B86" s="163" t="s">
        <v>252</v>
      </c>
      <c r="C86" s="163" t="s">
        <v>253</v>
      </c>
      <c r="D86" s="193">
        <v>2.0591109059751034E-3</v>
      </c>
      <c r="E86" s="193">
        <v>685575616</v>
      </c>
      <c r="F86" s="193">
        <v>1.8903248710557818E-3</v>
      </c>
      <c r="G86" s="193">
        <v>674099072</v>
      </c>
      <c r="H86" s="193">
        <v>8.773618028499186E-4</v>
      </c>
      <c r="I86" s="193">
        <v>352444224</v>
      </c>
      <c r="J86" s="193">
        <v>1.4807870320510119E-4</v>
      </c>
      <c r="K86" s="193">
        <v>58776596</v>
      </c>
      <c r="L86" s="193">
        <v>1.5429370978381485E-4</v>
      </c>
      <c r="M86" s="193">
        <v>67553192</v>
      </c>
      <c r="N86" s="193">
        <v>1.4487956650555134E-4</v>
      </c>
      <c r="O86" s="193">
        <v>67021276</v>
      </c>
      <c r="P86" s="193">
        <v>1.5224094386212528E-4</v>
      </c>
      <c r="Q86" s="193">
        <v>70744680</v>
      </c>
      <c r="R86" s="193">
        <v>1.8524857296142727E-4</v>
      </c>
      <c r="S86" s="193">
        <v>84840424</v>
      </c>
      <c r="T86" s="193">
        <v>1.9113349844701588E-4</v>
      </c>
      <c r="U86" s="193">
        <v>93617024</v>
      </c>
      <c r="V86" s="194">
        <v>1.8319225637242198E-4</v>
      </c>
      <c r="W86" s="193">
        <v>96028064</v>
      </c>
      <c r="X86" s="106">
        <v>1</v>
      </c>
      <c r="Y86" s="106">
        <v>1</v>
      </c>
      <c r="Z86" s="186">
        <f t="shared" si="4"/>
        <v>3.0951312510296702E-5</v>
      </c>
      <c r="AA86" s="187">
        <f t="shared" si="5"/>
        <v>0.16895535391722025</v>
      </c>
      <c r="AB86" s="195">
        <f t="shared" si="6"/>
        <v>25283384</v>
      </c>
      <c r="AC86" s="196">
        <f t="shared" si="7"/>
        <v>0.26329161441805177</v>
      </c>
      <c r="AD86" s="245" t="str">
        <f>VLOOKUP($A86,'Country characteristics'!$A:$CQ,28,0)</f>
        <v>Middle East &amp; North Africa</v>
      </c>
      <c r="AE86" s="245" t="str">
        <f>VLOOKUP($A86,'Country characteristics'!$A:$CQ,87,0)</f>
        <v>Asia</v>
      </c>
      <c r="AF86" s="245">
        <f>VLOOKUP($A86,'Country characteristics'!$A:$CQ,92,0)</f>
        <v>0</v>
      </c>
      <c r="AG86" s="245">
        <f>VLOOKUP($A86,'Country characteristics'!$A:$CQ,91,0)</f>
        <v>0</v>
      </c>
      <c r="AH86" s="245">
        <f>VLOOKUP($A86,'Country characteristics'!$A:$CQ,88,0)</f>
        <v>0</v>
      </c>
      <c r="AI86" s="245">
        <f>VLOOKUP($A86,'Country characteristics'!$A:$CQ,93,0)</f>
        <v>0</v>
      </c>
      <c r="AJ86" s="245">
        <f>VLOOKUP($A86,'Country characteristics'!$A:$CQ,89,0)</f>
        <v>0</v>
      </c>
      <c r="AK86" s="245">
        <f>VLOOKUP($A86,'Country characteristics'!$A:$CQ,90,0)</f>
        <v>0</v>
      </c>
      <c r="AL86" s="245">
        <f>VLOOKUP($A86,'Country characteristics'!$A:$CQ,94,0)</f>
        <v>0</v>
      </c>
      <c r="AM86" s="245">
        <f>VLOOKUP($A86,'Country characteristics'!$A:$CQ,95,0)</f>
        <v>0</v>
      </c>
      <c r="AN86" s="245">
        <f>VLOOKUP($A86,'Country characteristics'!$A:$CR,96,0)</f>
        <v>0</v>
      </c>
    </row>
    <row r="87" spans="1:40" ht="12.75" customHeight="1">
      <c r="A87" s="37" t="s">
        <v>257</v>
      </c>
      <c r="B87" s="163" t="s">
        <v>258</v>
      </c>
      <c r="C87" s="163" t="s">
        <v>259</v>
      </c>
      <c r="D87" s="193">
        <v>4.1407474782317877E-5</v>
      </c>
      <c r="E87" s="193">
        <v>13786511</v>
      </c>
      <c r="F87" s="193">
        <v>4.2918101826217026E-5</v>
      </c>
      <c r="G87" s="193">
        <v>15304804</v>
      </c>
      <c r="H87" s="193">
        <v>4.4106192945037037E-5</v>
      </c>
      <c r="I87" s="193">
        <v>17717860</v>
      </c>
      <c r="J87" s="193">
        <v>4.3499276216607541E-5</v>
      </c>
      <c r="K87" s="193">
        <v>17266086</v>
      </c>
      <c r="L87" s="193">
        <v>9.4789189461153001E-5</v>
      </c>
      <c r="M87" s="193">
        <v>41500796</v>
      </c>
      <c r="N87" s="193">
        <v>1.8680287757888436E-4</v>
      </c>
      <c r="O87" s="193">
        <v>86415000</v>
      </c>
      <c r="P87" s="193">
        <v>1.4053691120352596E-4</v>
      </c>
      <c r="Q87" s="193">
        <v>65305940</v>
      </c>
      <c r="R87" s="193">
        <v>1.9553843594621867E-4</v>
      </c>
      <c r="S87" s="193">
        <v>89552992</v>
      </c>
      <c r="T87" s="193">
        <v>1.8381499103270471E-4</v>
      </c>
      <c r="U87" s="193">
        <v>90032424</v>
      </c>
      <c r="V87" s="194">
        <v>1.6299096751026809E-4</v>
      </c>
      <c r="W87" s="193">
        <v>85438696</v>
      </c>
      <c r="X87" s="106">
        <v>1</v>
      </c>
      <c r="Y87" s="106">
        <v>1</v>
      </c>
      <c r="Z87" s="186">
        <f t="shared" si="4"/>
        <v>2.2454056306742132E-5</v>
      </c>
      <c r="AA87" s="187">
        <f t="shared" si="5"/>
        <v>0.13776258064930852</v>
      </c>
      <c r="AB87" s="195">
        <f t="shared" si="6"/>
        <v>20132756</v>
      </c>
      <c r="AC87" s="196">
        <f t="shared" si="7"/>
        <v>0.23563978551358039</v>
      </c>
      <c r="AD87" s="245" t="str">
        <f>VLOOKUP($A87,'Country characteristics'!$A:$CQ,28,0)</f>
        <v>Latin America &amp; Caribbean</v>
      </c>
      <c r="AE87" s="245" t="str">
        <f>VLOOKUP($A87,'Country characteristics'!$A:$CQ,87,0)</f>
        <v>Latin America and the Caribbean</v>
      </c>
      <c r="AF87" s="245">
        <f>VLOOKUP($A87,'Country characteristics'!$A:$CQ,92,0)</f>
        <v>0</v>
      </c>
      <c r="AG87" s="245">
        <f>VLOOKUP($A87,'Country characteristics'!$A:$CQ,91,0)</f>
        <v>0</v>
      </c>
      <c r="AH87" s="245">
        <f>VLOOKUP($A87,'Country characteristics'!$A:$CQ,88,0)</f>
        <v>0</v>
      </c>
      <c r="AI87" s="245">
        <f>VLOOKUP($A87,'Country characteristics'!$A:$CQ,93,0)</f>
        <v>0</v>
      </c>
      <c r="AJ87" s="245">
        <f>VLOOKUP($A87,'Country characteristics'!$A:$CQ,89,0)</f>
        <v>0</v>
      </c>
      <c r="AK87" s="245">
        <f>VLOOKUP($A87,'Country characteristics'!$A:$CQ,90,0)</f>
        <v>1</v>
      </c>
      <c r="AL87" s="245">
        <f>VLOOKUP($A87,'Country characteristics'!$A:$CQ,94,0)</f>
        <v>1</v>
      </c>
      <c r="AM87" s="245">
        <f>VLOOKUP($A87,'Country characteristics'!$A:$CQ,95,0)</f>
        <v>0</v>
      </c>
      <c r="AN87" s="245">
        <f>VLOOKUP($A87,'Country characteristics'!$A:$CR,96,0)</f>
        <v>0</v>
      </c>
    </row>
    <row r="88" spans="1:40" ht="12.75" customHeight="1">
      <c r="A88" s="37" t="s">
        <v>164</v>
      </c>
      <c r="B88" s="163" t="s">
        <v>165</v>
      </c>
      <c r="C88" s="163" t="s">
        <v>166</v>
      </c>
      <c r="D88" s="193">
        <v>1.05718441773206E-4</v>
      </c>
      <c r="E88" s="193">
        <v>35198680</v>
      </c>
      <c r="F88" s="193">
        <v>1.7767334065865725E-4</v>
      </c>
      <c r="G88" s="193">
        <v>63359180</v>
      </c>
      <c r="H88" s="193">
        <v>1.3177056098356843E-4</v>
      </c>
      <c r="I88" s="193">
        <v>52933436</v>
      </c>
      <c r="J88" s="193">
        <v>1.3750794460065663E-4</v>
      </c>
      <c r="K88" s="193">
        <v>54580764</v>
      </c>
      <c r="L88" s="193">
        <v>1.1443292896728963E-4</v>
      </c>
      <c r="M88" s="193">
        <v>50101260</v>
      </c>
      <c r="N88" s="193">
        <v>1.3071911234874278E-4</v>
      </c>
      <c r="O88" s="193">
        <v>60470656</v>
      </c>
      <c r="P88" s="193">
        <v>1.4682128676213324E-4</v>
      </c>
      <c r="Q88" s="193">
        <v>68226224</v>
      </c>
      <c r="R88" s="193">
        <v>1.6657983360346407E-4</v>
      </c>
      <c r="S88" s="193">
        <v>76290488</v>
      </c>
      <c r="T88" s="193">
        <v>1.7985902377404273E-4</v>
      </c>
      <c r="U88" s="193">
        <v>88094792</v>
      </c>
      <c r="V88" s="194">
        <v>1.6184759442694485E-4</v>
      </c>
      <c r="W88" s="193">
        <v>84839344</v>
      </c>
      <c r="X88" s="106">
        <v>1</v>
      </c>
      <c r="Y88" s="106">
        <v>1</v>
      </c>
      <c r="Z88" s="186">
        <f t="shared" si="4"/>
        <v>1.5026307664811611E-5</v>
      </c>
      <c r="AA88" s="187">
        <f t="shared" si="5"/>
        <v>9.2842329340855428E-2</v>
      </c>
      <c r="AB88" s="195">
        <f t="shared" si="6"/>
        <v>16613120</v>
      </c>
      <c r="AC88" s="196">
        <f t="shared" si="7"/>
        <v>0.19581858152981474</v>
      </c>
      <c r="AD88" s="245" t="str">
        <f>VLOOKUP($A88,'Country characteristics'!$A:$CQ,28,0)</f>
        <v>Europe &amp; Central Asia</v>
      </c>
      <c r="AE88" s="245" t="str">
        <f>VLOOKUP($A88,'Country characteristics'!$A:$CQ,87,0)</f>
        <v>Europe</v>
      </c>
      <c r="AF88" s="245">
        <f>VLOOKUP($A88,'Country characteristics'!$A:$CQ,92,0)</f>
        <v>0</v>
      </c>
      <c r="AG88" s="245">
        <f>VLOOKUP($A88,'Country characteristics'!$A:$CQ,91,0)</f>
        <v>0</v>
      </c>
      <c r="AH88" s="245">
        <f>VLOOKUP($A88,'Country characteristics'!$A:$CQ,88,0)</f>
        <v>0</v>
      </c>
      <c r="AI88" s="245">
        <f>VLOOKUP($A88,'Country characteristics'!$A:$CQ,93,0)</f>
        <v>0</v>
      </c>
      <c r="AJ88" s="245">
        <f>VLOOKUP($A88,'Country characteristics'!$A:$CQ,89,0)</f>
        <v>0</v>
      </c>
      <c r="AK88" s="245">
        <f>VLOOKUP($A88,'Country characteristics'!$A:$CQ,90,0)</f>
        <v>0</v>
      </c>
      <c r="AL88" s="245">
        <f>VLOOKUP($A88,'Country characteristics'!$A:$CQ,94,0)</f>
        <v>0</v>
      </c>
      <c r="AM88" s="245">
        <f>VLOOKUP($A88,'Country characteristics'!$A:$CQ,95,0)</f>
        <v>0</v>
      </c>
      <c r="AN88" s="245">
        <f>VLOOKUP($A88,'Country characteristics'!$A:$CR,96,0)</f>
        <v>0</v>
      </c>
    </row>
    <row r="89" spans="1:40" ht="12.75" customHeight="1">
      <c r="A89" s="37" t="s">
        <v>134</v>
      </c>
      <c r="B89" s="163" t="s">
        <v>135</v>
      </c>
      <c r="C89" s="163" t="s">
        <v>136</v>
      </c>
      <c r="D89" s="193">
        <v>2.3080184473656118E-4</v>
      </c>
      <c r="E89" s="193">
        <v>76844872</v>
      </c>
      <c r="F89" s="193">
        <v>2.4271951406262815E-4</v>
      </c>
      <c r="G89" s="193">
        <v>86554960</v>
      </c>
      <c r="H89" s="193">
        <v>2.0558512187562883E-4</v>
      </c>
      <c r="I89" s="193">
        <v>82585416</v>
      </c>
      <c r="J89" s="193">
        <v>1.8561258912086487E-4</v>
      </c>
      <c r="K89" s="193">
        <v>73674848</v>
      </c>
      <c r="L89" s="193">
        <v>2.0354574371594936E-4</v>
      </c>
      <c r="M89" s="193">
        <v>89116816</v>
      </c>
      <c r="N89" s="193">
        <v>1.7324007058050483E-4</v>
      </c>
      <c r="O89" s="193">
        <v>80140848</v>
      </c>
      <c r="P89" s="193">
        <v>2.0640797447413206E-4</v>
      </c>
      <c r="Q89" s="193">
        <v>95915496</v>
      </c>
      <c r="R89" s="193">
        <v>2.1096858836244792E-4</v>
      </c>
      <c r="S89" s="193">
        <v>96619720</v>
      </c>
      <c r="T89" s="193">
        <v>1.2422453437466174E-4</v>
      </c>
      <c r="U89" s="193">
        <v>60845072</v>
      </c>
      <c r="V89" s="194">
        <v>1.5960152086336166E-4</v>
      </c>
      <c r="W89" s="193">
        <v>83661968</v>
      </c>
      <c r="X89" s="106">
        <v>0</v>
      </c>
      <c r="Y89" s="106">
        <v>1</v>
      </c>
      <c r="Z89" s="186">
        <f t="shared" si="4"/>
        <v>-4.6806453610770404E-5</v>
      </c>
      <c r="AA89" s="187">
        <f t="shared" si="5"/>
        <v>-0.29327072422350181</v>
      </c>
      <c r="AB89" s="195">
        <f t="shared" si="6"/>
        <v>-12253528</v>
      </c>
      <c r="AC89" s="196">
        <f t="shared" si="7"/>
        <v>-0.14646473532633131</v>
      </c>
      <c r="AD89" s="245" t="str">
        <f>VLOOKUP($A89,'Country characteristics'!$A:$CQ,28,0)</f>
        <v>Middle East &amp; North Africa</v>
      </c>
      <c r="AE89" s="245" t="str">
        <f>VLOOKUP($A89,'Country characteristics'!$A:$CQ,87,0)</f>
        <v>Asia</v>
      </c>
      <c r="AF89" s="245">
        <f>VLOOKUP($A89,'Country characteristics'!$A:$CQ,92,0)</f>
        <v>0</v>
      </c>
      <c r="AG89" s="245">
        <f>VLOOKUP($A89,'Country characteristics'!$A:$CQ,91,0)</f>
        <v>0</v>
      </c>
      <c r="AH89" s="245">
        <f>VLOOKUP($A89,'Country characteristics'!$A:$CQ,88,0)</f>
        <v>0</v>
      </c>
      <c r="AI89" s="245">
        <f>VLOOKUP($A89,'Country characteristics'!$A:$CQ,93,0)</f>
        <v>0</v>
      </c>
      <c r="AJ89" s="245">
        <f>VLOOKUP($A89,'Country characteristics'!$A:$CQ,89,0)</f>
        <v>0</v>
      </c>
      <c r="AK89" s="245">
        <f>VLOOKUP($A89,'Country characteristics'!$A:$CQ,90,0)</f>
        <v>1</v>
      </c>
      <c r="AL89" s="245">
        <f>VLOOKUP($A89,'Country characteristics'!$A:$CQ,94,0)</f>
        <v>0</v>
      </c>
      <c r="AM89" s="245">
        <f>VLOOKUP($A89,'Country characteristics'!$A:$CQ,95,0)</f>
        <v>0</v>
      </c>
      <c r="AN89" s="245">
        <f>VLOOKUP($A89,'Country characteristics'!$A:$CR,96,0)</f>
        <v>0</v>
      </c>
    </row>
    <row r="90" spans="1:40" ht="12.75" customHeight="1">
      <c r="A90" s="37" t="s">
        <v>507</v>
      </c>
      <c r="B90" s="163" t="s">
        <v>508</v>
      </c>
      <c r="C90" s="163" t="s">
        <v>509</v>
      </c>
      <c r="D90" s="193">
        <v>5.8837299548031297E-6</v>
      </c>
      <c r="E90" s="193">
        <v>1958972.625</v>
      </c>
      <c r="F90" s="193">
        <v>3.015544280060567E-5</v>
      </c>
      <c r="G90" s="193">
        <v>10753578</v>
      </c>
      <c r="H90" s="193">
        <v>3.1310519261751324E-5</v>
      </c>
      <c r="I90" s="193">
        <v>12577720</v>
      </c>
      <c r="J90" s="193">
        <v>2.7424644213169813E-4</v>
      </c>
      <c r="K90" s="193">
        <v>108856112</v>
      </c>
      <c r="L90" s="193">
        <v>1.9922365027014166E-4</v>
      </c>
      <c r="M90" s="193">
        <v>87224512</v>
      </c>
      <c r="N90" s="193">
        <v>1.622752461116761E-4</v>
      </c>
      <c r="O90" s="193">
        <v>75068520</v>
      </c>
      <c r="P90" s="193">
        <v>1.4418570208363235E-4</v>
      </c>
      <c r="Q90" s="193">
        <v>67001492</v>
      </c>
      <c r="R90" s="193">
        <v>1.5925295883789659E-4</v>
      </c>
      <c r="S90" s="193">
        <v>72934912</v>
      </c>
      <c r="T90" s="193">
        <v>1.5908875502645969E-4</v>
      </c>
      <c r="U90" s="193">
        <v>77921536</v>
      </c>
      <c r="V90" s="194">
        <v>1.5247891133185476E-4</v>
      </c>
      <c r="W90" s="193">
        <v>79928352</v>
      </c>
      <c r="X90" s="106">
        <v>0</v>
      </c>
      <c r="Y90" s="106">
        <v>0</v>
      </c>
      <c r="Z90" s="186">
        <f t="shared" si="4"/>
        <v>8.2932092482224107E-6</v>
      </c>
      <c r="AA90" s="187">
        <f t="shared" si="5"/>
        <v>5.4389221275151216E-2</v>
      </c>
      <c r="AB90" s="195">
        <f t="shared" si="6"/>
        <v>12926860</v>
      </c>
      <c r="AC90" s="196">
        <f t="shared" si="7"/>
        <v>0.16173059592170749</v>
      </c>
      <c r="AD90" s="245" t="str">
        <f>VLOOKUP($A90,'Country characteristics'!$A:$CQ,28,0)</f>
        <v>Sub-Saharan Africa</v>
      </c>
      <c r="AE90" s="245" t="str">
        <f>VLOOKUP($A90,'Country characteristics'!$A:$CQ,87,0)</f>
        <v>Africa</v>
      </c>
      <c r="AF90" s="245">
        <f>VLOOKUP($A90,'Country characteristics'!$A:$CQ,92,0)</f>
        <v>0</v>
      </c>
      <c r="AG90" s="245">
        <f>VLOOKUP($A90,'Country characteristics'!$A:$CQ,91,0)</f>
        <v>0</v>
      </c>
      <c r="AH90" s="245">
        <f>VLOOKUP($A90,'Country characteristics'!$A:$CQ,88,0)</f>
        <v>0</v>
      </c>
      <c r="AI90" s="245">
        <f>VLOOKUP($A90,'Country characteristics'!$A:$CQ,93,0)</f>
        <v>0</v>
      </c>
      <c r="AJ90" s="245">
        <f>VLOOKUP($A90,'Country characteristics'!$A:$CQ,89,0)</f>
        <v>0</v>
      </c>
      <c r="AK90" s="245">
        <f>VLOOKUP($A90,'Country characteristics'!$A:$CQ,90,0)</f>
        <v>1</v>
      </c>
      <c r="AL90" s="245">
        <f>VLOOKUP($A90,'Country characteristics'!$A:$CQ,94,0)</f>
        <v>0</v>
      </c>
      <c r="AM90" s="245">
        <f>VLOOKUP($A90,'Country characteristics'!$A:$CQ,95,0)</f>
        <v>0</v>
      </c>
      <c r="AN90" s="245">
        <f>VLOOKUP($A90,'Country characteristics'!$A:$CR,96,0)</f>
        <v>0</v>
      </c>
    </row>
    <row r="91" spans="1:40" ht="12.75" customHeight="1">
      <c r="A91" s="37" t="s">
        <v>311</v>
      </c>
      <c r="B91" s="163" t="s">
        <v>312</v>
      </c>
      <c r="C91" s="163" t="s">
        <v>313</v>
      </c>
      <c r="D91" s="193">
        <v>1.4340103371068835E-4</v>
      </c>
      <c r="E91" s="193">
        <v>47745000</v>
      </c>
      <c r="F91" s="193">
        <v>1.640555274207145E-4</v>
      </c>
      <c r="G91" s="193">
        <v>58503000</v>
      </c>
      <c r="H91" s="193">
        <v>1.6769746434874833E-4</v>
      </c>
      <c r="I91" s="193">
        <v>67365600</v>
      </c>
      <c r="J91" s="193">
        <v>1.5518337022513151E-4</v>
      </c>
      <c r="K91" s="193">
        <v>61596636</v>
      </c>
      <c r="L91" s="193">
        <v>1.5721848467364907E-4</v>
      </c>
      <c r="M91" s="193">
        <v>68833720</v>
      </c>
      <c r="N91" s="193">
        <v>1.4874277985654771E-4</v>
      </c>
      <c r="O91" s="193">
        <v>68808400</v>
      </c>
      <c r="P91" s="193">
        <v>1.7194957763422281E-4</v>
      </c>
      <c r="Q91" s="193">
        <v>79903064</v>
      </c>
      <c r="R91" s="193">
        <v>1.5019820421002805E-4</v>
      </c>
      <c r="S91" s="193">
        <v>68788000</v>
      </c>
      <c r="T91" s="193">
        <v>1.1998238187516108E-4</v>
      </c>
      <c r="U91" s="193">
        <v>58767268</v>
      </c>
      <c r="V91" s="194">
        <v>1.4006330457050353E-4</v>
      </c>
      <c r="W91" s="193">
        <v>73420176</v>
      </c>
      <c r="X91" s="106">
        <v>0</v>
      </c>
      <c r="Y91" s="106">
        <v>1</v>
      </c>
      <c r="Z91" s="186">
        <f t="shared" si="4"/>
        <v>-3.1886273063719273E-5</v>
      </c>
      <c r="AA91" s="187">
        <f t="shared" si="5"/>
        <v>-0.2276561527767518</v>
      </c>
      <c r="AB91" s="195">
        <f t="shared" si="6"/>
        <v>-6482888</v>
      </c>
      <c r="AC91" s="196">
        <f t="shared" si="7"/>
        <v>-8.8298453547700564E-2</v>
      </c>
      <c r="AD91" s="245" t="str">
        <f>VLOOKUP($A91,'Country characteristics'!$A:$CQ,28,0)</f>
        <v>Latin America &amp; Caribbean</v>
      </c>
      <c r="AE91" s="245" t="str">
        <f>VLOOKUP($A91,'Country characteristics'!$A:$CQ,87,0)</f>
        <v>Latin America and the Caribbean</v>
      </c>
      <c r="AF91" s="245">
        <f>VLOOKUP($A91,'Country characteristics'!$A:$CQ,92,0)</f>
        <v>0</v>
      </c>
      <c r="AG91" s="245">
        <f>VLOOKUP($A91,'Country characteristics'!$A:$CQ,91,0)</f>
        <v>0</v>
      </c>
      <c r="AH91" s="245">
        <f>VLOOKUP($A91,'Country characteristics'!$A:$CQ,88,0)</f>
        <v>0</v>
      </c>
      <c r="AI91" s="245">
        <f>VLOOKUP($A91,'Country characteristics'!$A:$CQ,93,0)</f>
        <v>0</v>
      </c>
      <c r="AJ91" s="245">
        <f>VLOOKUP($A91,'Country characteristics'!$A:$CQ,89,0)</f>
        <v>1</v>
      </c>
      <c r="AK91" s="245">
        <f>VLOOKUP($A91,'Country characteristics'!$A:$CQ,90,0)</f>
        <v>1</v>
      </c>
      <c r="AL91" s="245">
        <f>VLOOKUP($A91,'Country characteristics'!$A:$CQ,94,0)</f>
        <v>1</v>
      </c>
      <c r="AM91" s="245">
        <f>VLOOKUP($A91,'Country characteristics'!$A:$CQ,95,0)</f>
        <v>0</v>
      </c>
      <c r="AN91" s="245">
        <f>VLOOKUP($A91,'Country characteristics'!$A:$CR,96,0)</f>
        <v>0</v>
      </c>
    </row>
    <row r="92" spans="1:40" ht="12.75" customHeight="1">
      <c r="A92" s="37" t="s">
        <v>392</v>
      </c>
      <c r="B92" s="163" t="s">
        <v>393</v>
      </c>
      <c r="C92" s="163" t="s">
        <v>394</v>
      </c>
      <c r="D92" s="193">
        <v>4.2440977995283902E-4</v>
      </c>
      <c r="E92" s="193">
        <v>141306128</v>
      </c>
      <c r="F92" s="193">
        <v>3.9027823368087411E-4</v>
      </c>
      <c r="G92" s="193">
        <v>139175120</v>
      </c>
      <c r="H92" s="193">
        <v>3.1767348991706967E-4</v>
      </c>
      <c r="I92" s="193">
        <v>127612328</v>
      </c>
      <c r="J92" s="193">
        <v>2.43187794694677E-4</v>
      </c>
      <c r="K92" s="193">
        <v>96528064</v>
      </c>
      <c r="L92" s="193">
        <v>1.8496972916182131E-4</v>
      </c>
      <c r="M92" s="193">
        <v>80983824</v>
      </c>
      <c r="N92" s="193">
        <v>1.554059999762103E-4</v>
      </c>
      <c r="O92" s="193">
        <v>71890808</v>
      </c>
      <c r="P92" s="193">
        <v>1.1144347809022292E-4</v>
      </c>
      <c r="Q92" s="193">
        <v>51786548</v>
      </c>
      <c r="R92" s="193">
        <v>1.1243486369494349E-4</v>
      </c>
      <c r="S92" s="193">
        <v>51493092</v>
      </c>
      <c r="T92" s="193">
        <v>1.0791647946462035E-4</v>
      </c>
      <c r="U92" s="193">
        <v>52857396</v>
      </c>
      <c r="V92" s="194">
        <v>1.3983545068185776E-4</v>
      </c>
      <c r="W92" s="193">
        <v>73300736</v>
      </c>
      <c r="X92" s="106">
        <v>1</v>
      </c>
      <c r="Y92" s="106">
        <v>1</v>
      </c>
      <c r="Z92" s="186">
        <f t="shared" si="4"/>
        <v>2.839197259163484E-5</v>
      </c>
      <c r="AA92" s="187">
        <f t="shared" si="5"/>
        <v>0.20303844592477444</v>
      </c>
      <c r="AB92" s="195">
        <f t="shared" si="6"/>
        <v>21514188</v>
      </c>
      <c r="AC92" s="196">
        <f t="shared" si="7"/>
        <v>0.29350575688626102</v>
      </c>
      <c r="AD92" s="245" t="str">
        <f>VLOOKUP($A92,'Country characteristics'!$A:$CQ,28,0)</f>
        <v>Europe &amp; Central Asia</v>
      </c>
      <c r="AE92" s="245" t="str">
        <f>VLOOKUP($A92,'Country characteristics'!$A:$CQ,87,0)</f>
        <v>Europe</v>
      </c>
      <c r="AF92" s="245">
        <f>VLOOKUP($A92,'Country characteristics'!$A:$CQ,92,0)</f>
        <v>1</v>
      </c>
      <c r="AG92" s="245">
        <f>VLOOKUP($A92,'Country characteristics'!$A:$CQ,91,0)</f>
        <v>1</v>
      </c>
      <c r="AH92" s="245">
        <f>VLOOKUP($A92,'Country characteristics'!$A:$CQ,88,0)</f>
        <v>0</v>
      </c>
      <c r="AI92" s="245">
        <f>VLOOKUP($A92,'Country characteristics'!$A:$CQ,93,0)</f>
        <v>0</v>
      </c>
      <c r="AJ92" s="245">
        <f>VLOOKUP($A92,'Country characteristics'!$A:$CQ,89,0)</f>
        <v>0</v>
      </c>
      <c r="AK92" s="245">
        <f>VLOOKUP($A92,'Country characteristics'!$A:$CQ,90,0)</f>
        <v>0</v>
      </c>
      <c r="AL92" s="245">
        <f>VLOOKUP($A92,'Country characteristics'!$A:$CQ,94,0)</f>
        <v>0</v>
      </c>
      <c r="AM92" s="245">
        <f>VLOOKUP($A92,'Country characteristics'!$A:$CQ,95,0)</f>
        <v>0</v>
      </c>
      <c r="AN92" s="245">
        <f>VLOOKUP($A92,'Country characteristics'!$A:$CR,96,0)</f>
        <v>0</v>
      </c>
    </row>
    <row r="93" spans="1:40" ht="12.75" customHeight="1">
      <c r="A93" s="37" t="s">
        <v>314</v>
      </c>
      <c r="B93" s="163" t="s">
        <v>315</v>
      </c>
      <c r="C93" s="163" t="s">
        <v>316</v>
      </c>
      <c r="D93" s="193">
        <v>1.8261016521137208E-4</v>
      </c>
      <c r="E93" s="193">
        <v>60799580</v>
      </c>
      <c r="F93" s="193">
        <v>1.5595367585774511E-4</v>
      </c>
      <c r="G93" s="193">
        <v>55613844</v>
      </c>
      <c r="H93" s="193">
        <v>1.8520714365877211E-4</v>
      </c>
      <c r="I93" s="193">
        <v>74399392</v>
      </c>
      <c r="J93" s="193">
        <v>1.8675417231861502E-4</v>
      </c>
      <c r="K93" s="193">
        <v>74127976</v>
      </c>
      <c r="L93" s="193">
        <v>1.767205394571647E-4</v>
      </c>
      <c r="M93" s="193">
        <v>77372152</v>
      </c>
      <c r="N93" s="193">
        <v>1.5221557987388223E-4</v>
      </c>
      <c r="O93" s="193">
        <v>70414920</v>
      </c>
      <c r="P93" s="193">
        <v>1.2215418973937631E-4</v>
      </c>
      <c r="Q93" s="193">
        <v>56763696</v>
      </c>
      <c r="R93" s="193">
        <v>1.0497210314497352E-4</v>
      </c>
      <c r="S93" s="193">
        <v>48075284</v>
      </c>
      <c r="T93" s="193">
        <v>1.6315445827785879E-4</v>
      </c>
      <c r="U93" s="193">
        <v>79912912</v>
      </c>
      <c r="V93" s="194">
        <v>1.343558105872944E-4</v>
      </c>
      <c r="W93" s="193">
        <v>70428352</v>
      </c>
      <c r="X93" s="106">
        <v>0</v>
      </c>
      <c r="Y93" s="106">
        <v>1</v>
      </c>
      <c r="Z93" s="186">
        <f t="shared" si="4"/>
        <v>1.2201620847918093E-5</v>
      </c>
      <c r="AA93" s="187">
        <f t="shared" si="5"/>
        <v>9.081572873240483E-2</v>
      </c>
      <c r="AB93" s="195">
        <f t="shared" si="6"/>
        <v>13664656</v>
      </c>
      <c r="AC93" s="196">
        <f t="shared" si="7"/>
        <v>0.19402208928586034</v>
      </c>
      <c r="AD93" s="245" t="str">
        <f>VLOOKUP($A93,'Country characteristics'!$A:$CQ,28,0)</f>
        <v>Latin America &amp; Caribbean</v>
      </c>
      <c r="AE93" s="245" t="str">
        <f>VLOOKUP($A93,'Country characteristics'!$A:$CQ,87,0)</f>
        <v>Latin America and the Caribbean</v>
      </c>
      <c r="AF93" s="245">
        <f>VLOOKUP($A93,'Country characteristics'!$A:$CQ,92,0)</f>
        <v>0</v>
      </c>
      <c r="AG93" s="245">
        <f>VLOOKUP($A93,'Country characteristics'!$A:$CQ,91,0)</f>
        <v>0</v>
      </c>
      <c r="AH93" s="245">
        <f>VLOOKUP($A93,'Country characteristics'!$A:$CQ,88,0)</f>
        <v>0</v>
      </c>
      <c r="AI93" s="245">
        <f>VLOOKUP($A93,'Country characteristics'!$A:$CQ,93,0)</f>
        <v>0</v>
      </c>
      <c r="AJ93" s="245">
        <f>VLOOKUP($A93,'Country characteristics'!$A:$CQ,89,0)</f>
        <v>1</v>
      </c>
      <c r="AK93" s="245">
        <f>VLOOKUP($A93,'Country characteristics'!$A:$CQ,90,0)</f>
        <v>1</v>
      </c>
      <c r="AL93" s="245">
        <f>VLOOKUP($A93,'Country characteristics'!$A:$CQ,94,0)</f>
        <v>1</v>
      </c>
      <c r="AM93" s="245">
        <f>VLOOKUP($A93,'Country characteristics'!$A:$CQ,95,0)</f>
        <v>0</v>
      </c>
      <c r="AN93" s="245">
        <f>VLOOKUP($A93,'Country characteristics'!$A:$CR,96,0)</f>
        <v>0</v>
      </c>
    </row>
    <row r="94" spans="1:40" ht="12.75" customHeight="1">
      <c r="A94" s="37" t="s">
        <v>224</v>
      </c>
      <c r="B94" s="163" t="s">
        <v>225</v>
      </c>
      <c r="C94" s="163" t="s">
        <v>226</v>
      </c>
      <c r="D94" s="193">
        <v>9.43075938266702E-5</v>
      </c>
      <c r="E94" s="193">
        <v>31399466</v>
      </c>
      <c r="F94" s="193">
        <v>1.0331690282328054E-4</v>
      </c>
      <c r="G94" s="193">
        <v>36843312</v>
      </c>
      <c r="H94" s="193">
        <v>1.215630181832239E-4</v>
      </c>
      <c r="I94" s="193">
        <v>48832972</v>
      </c>
      <c r="J94" s="193">
        <v>1.2850928760599345E-4</v>
      </c>
      <c r="K94" s="193">
        <v>51008944</v>
      </c>
      <c r="L94" s="193">
        <v>1.1313564755255356E-4</v>
      </c>
      <c r="M94" s="193">
        <v>49533280</v>
      </c>
      <c r="N94" s="193">
        <v>1.8441812426317483E-4</v>
      </c>
      <c r="O94" s="193">
        <v>85311816</v>
      </c>
      <c r="P94" s="193">
        <v>1.4206540072336793E-4</v>
      </c>
      <c r="Q94" s="193">
        <v>66016216</v>
      </c>
      <c r="R94" s="193">
        <v>1.3871185365132987E-4</v>
      </c>
      <c r="S94" s="193">
        <v>63527468</v>
      </c>
      <c r="T94" s="193">
        <v>1.2394809164106846E-4</v>
      </c>
      <c r="U94" s="193">
        <v>60709668</v>
      </c>
      <c r="V94" s="194">
        <v>1.2989135575480759E-4</v>
      </c>
      <c r="W94" s="193">
        <v>68088112</v>
      </c>
      <c r="X94" s="106">
        <v>0</v>
      </c>
      <c r="Y94" s="106">
        <v>1</v>
      </c>
      <c r="Z94" s="186">
        <f t="shared" si="4"/>
        <v>-1.2174044968560338E-5</v>
      </c>
      <c r="AA94" s="187">
        <f t="shared" si="5"/>
        <v>-9.372482793651761E-2</v>
      </c>
      <c r="AB94" s="195">
        <f t="shared" si="6"/>
        <v>2071896</v>
      </c>
      <c r="AC94" s="196">
        <f t="shared" si="7"/>
        <v>3.0429629184019671E-2</v>
      </c>
      <c r="AD94" s="245" t="str">
        <f>VLOOKUP($A94,'Country characteristics'!$A:$CQ,28,0)</f>
        <v>Middle East &amp; North Africa</v>
      </c>
      <c r="AE94" s="245" t="str">
        <f>VLOOKUP($A94,'Country characteristics'!$A:$CQ,87,0)</f>
        <v>Africa</v>
      </c>
      <c r="AF94" s="245">
        <f>VLOOKUP($A94,'Country characteristics'!$A:$CQ,92,0)</f>
        <v>0</v>
      </c>
      <c r="AG94" s="245">
        <f>VLOOKUP($A94,'Country characteristics'!$A:$CQ,91,0)</f>
        <v>0</v>
      </c>
      <c r="AH94" s="245">
        <f>VLOOKUP($A94,'Country characteristics'!$A:$CQ,88,0)</f>
        <v>0</v>
      </c>
      <c r="AI94" s="245">
        <f>VLOOKUP($A94,'Country characteristics'!$A:$CQ,93,0)</f>
        <v>0</v>
      </c>
      <c r="AJ94" s="245">
        <f>VLOOKUP($A94,'Country characteristics'!$A:$CQ,89,0)</f>
        <v>1</v>
      </c>
      <c r="AK94" s="245">
        <f>VLOOKUP($A94,'Country characteristics'!$A:$CQ,90,0)</f>
        <v>1</v>
      </c>
      <c r="AL94" s="245">
        <f>VLOOKUP($A94,'Country characteristics'!$A:$CQ,94,0)</f>
        <v>0</v>
      </c>
      <c r="AM94" s="245">
        <f>VLOOKUP($A94,'Country characteristics'!$A:$CQ,95,0)</f>
        <v>0</v>
      </c>
      <c r="AN94" s="245">
        <f>VLOOKUP($A94,'Country characteristics'!$A:$CR,96,0)</f>
        <v>0</v>
      </c>
    </row>
    <row r="95" spans="1:40" ht="12.75" customHeight="1">
      <c r="A95" s="37" t="s">
        <v>242</v>
      </c>
      <c r="B95" s="163" t="s">
        <v>243</v>
      </c>
      <c r="C95" s="163" t="s">
        <v>244</v>
      </c>
      <c r="D95" s="193">
        <v>1.8328602891415358E-4</v>
      </c>
      <c r="E95" s="193">
        <v>61024608</v>
      </c>
      <c r="F95" s="193">
        <v>2.0315637812018394E-4</v>
      </c>
      <c r="G95" s="193">
        <v>72446552</v>
      </c>
      <c r="H95" s="193">
        <v>1.6356645210180432E-4</v>
      </c>
      <c r="I95" s="193">
        <v>65706132</v>
      </c>
      <c r="J95" s="193">
        <v>1.7468906298745424E-4</v>
      </c>
      <c r="K95" s="193">
        <v>69338992</v>
      </c>
      <c r="L95" s="193">
        <v>1.5647157852072269E-4</v>
      </c>
      <c r="M95" s="193">
        <v>68506712</v>
      </c>
      <c r="N95" s="193">
        <v>1.68588463566266E-4</v>
      </c>
      <c r="O95" s="193">
        <v>77989016</v>
      </c>
      <c r="P95" s="193">
        <v>1.3877531455364078E-4</v>
      </c>
      <c r="Q95" s="193">
        <v>64487352</v>
      </c>
      <c r="R95" s="193">
        <v>1.3712700456380844E-4</v>
      </c>
      <c r="S95" s="193">
        <v>62801632</v>
      </c>
      <c r="T95" s="193">
        <v>1.3484865485224873E-4</v>
      </c>
      <c r="U95" s="193">
        <v>66048752</v>
      </c>
      <c r="V95" s="194">
        <v>1.265614409931004E-4</v>
      </c>
      <c r="W95" s="193">
        <v>66342592</v>
      </c>
      <c r="X95" s="106">
        <v>0</v>
      </c>
      <c r="Y95" s="106">
        <v>1</v>
      </c>
      <c r="Z95" s="186">
        <f t="shared" si="4"/>
        <v>-1.2213873560540378E-5</v>
      </c>
      <c r="AA95" s="187">
        <f t="shared" si="5"/>
        <v>-9.6505487490508482E-2</v>
      </c>
      <c r="AB95" s="195">
        <f t="shared" si="6"/>
        <v>1855240</v>
      </c>
      <c r="AC95" s="196">
        <f t="shared" si="7"/>
        <v>2.7964538979725121E-2</v>
      </c>
      <c r="AD95" s="245" t="str">
        <f>VLOOKUP($A95,'Country characteristics'!$A:$CQ,28,0)</f>
        <v>Middle East &amp; North Africa</v>
      </c>
      <c r="AE95" s="245" t="str">
        <f>VLOOKUP($A95,'Country characteristics'!$A:$CQ,87,0)</f>
        <v>Africa</v>
      </c>
      <c r="AF95" s="245">
        <f>VLOOKUP($A95,'Country characteristics'!$A:$CQ,92,0)</f>
        <v>0</v>
      </c>
      <c r="AG95" s="245">
        <f>VLOOKUP($A95,'Country characteristics'!$A:$CQ,91,0)</f>
        <v>0</v>
      </c>
      <c r="AH95" s="245">
        <f>VLOOKUP($A95,'Country characteristics'!$A:$CQ,88,0)</f>
        <v>0</v>
      </c>
      <c r="AI95" s="245">
        <f>VLOOKUP($A95,'Country characteristics'!$A:$CQ,93,0)</f>
        <v>0</v>
      </c>
      <c r="AJ95" s="245">
        <f>VLOOKUP($A95,'Country characteristics'!$A:$CQ,89,0)</f>
        <v>0</v>
      </c>
      <c r="AK95" s="245">
        <f>VLOOKUP($A95,'Country characteristics'!$A:$CQ,90,0)</f>
        <v>1</v>
      </c>
      <c r="AL95" s="245">
        <f>VLOOKUP($A95,'Country characteristics'!$A:$CQ,94,0)</f>
        <v>0</v>
      </c>
      <c r="AM95" s="245">
        <f>VLOOKUP($A95,'Country characteristics'!$A:$CQ,95,0)</f>
        <v>0</v>
      </c>
      <c r="AN95" s="245">
        <f>VLOOKUP($A95,'Country characteristics'!$A:$CR,96,0)</f>
        <v>0</v>
      </c>
    </row>
    <row r="96" spans="1:40" ht="12.75" customHeight="1">
      <c r="A96" s="37" t="s">
        <v>510</v>
      </c>
      <c r="B96" s="163" t="s">
        <v>511</v>
      </c>
      <c r="C96" s="163" t="s">
        <v>512</v>
      </c>
      <c r="D96" s="193">
        <v>2.0231395865266677E-6</v>
      </c>
      <c r="E96" s="193">
        <v>673599.0625</v>
      </c>
      <c r="F96" s="193">
        <v>3.3235132832487579E-6</v>
      </c>
      <c r="G96" s="193">
        <v>1185181</v>
      </c>
      <c r="H96" s="193">
        <v>1.1646626489891787E-6</v>
      </c>
      <c r="I96" s="193">
        <v>467855.59375</v>
      </c>
      <c r="J96" s="193">
        <v>1.7759374486558954E-6</v>
      </c>
      <c r="K96" s="193">
        <v>704919.4375</v>
      </c>
      <c r="L96" s="193">
        <v>1.3492547168425517E-6</v>
      </c>
      <c r="M96" s="193">
        <v>590733.5</v>
      </c>
      <c r="N96" s="193">
        <v>8.0512782005826011E-6</v>
      </c>
      <c r="O96" s="193">
        <v>3724521</v>
      </c>
      <c r="P96" s="193">
        <v>6.8471545091597363E-6</v>
      </c>
      <c r="Q96" s="193">
        <v>3181796.75</v>
      </c>
      <c r="R96" s="193">
        <v>6.7357672151047154E-7</v>
      </c>
      <c r="S96" s="193">
        <v>308485.6875</v>
      </c>
      <c r="T96" s="193">
        <v>1.0622850368235959E-6</v>
      </c>
      <c r="U96" s="193">
        <v>520306.28125</v>
      </c>
      <c r="V96" s="194">
        <v>1.1540557170519605E-4</v>
      </c>
      <c r="W96" s="193">
        <v>60494772</v>
      </c>
      <c r="X96" s="106">
        <v>0</v>
      </c>
      <c r="Y96" s="106">
        <v>0</v>
      </c>
      <c r="Z96" s="186">
        <f t="shared" si="4"/>
        <v>1.0855841719603632E-4</v>
      </c>
      <c r="AA96" s="187">
        <f t="shared" si="5"/>
        <v>0.94066877007766303</v>
      </c>
      <c r="AB96" s="195">
        <f t="shared" si="6"/>
        <v>57312975.25</v>
      </c>
      <c r="AC96" s="196">
        <f t="shared" si="7"/>
        <v>0.94740377317233293</v>
      </c>
      <c r="AD96" s="245" t="str">
        <f>VLOOKUP($A96,'Country characteristics'!$A:$CQ,28,0)</f>
        <v>East Asia &amp; Pacific</v>
      </c>
      <c r="AE96" s="245" t="str">
        <f>VLOOKUP($A96,'Country characteristics'!$A:$CQ,87,0)</f>
        <v>Oceania</v>
      </c>
      <c r="AF96" s="245">
        <f>VLOOKUP($A96,'Country characteristics'!$A:$CQ,92,0)</f>
        <v>0</v>
      </c>
      <c r="AG96" s="245">
        <f>VLOOKUP($A96,'Country characteristics'!$A:$CQ,91,0)</f>
        <v>0</v>
      </c>
      <c r="AH96" s="245">
        <f>VLOOKUP($A96,'Country characteristics'!$A:$CQ,88,0)</f>
        <v>0</v>
      </c>
      <c r="AI96" s="245">
        <f>VLOOKUP($A96,'Country characteristics'!$A:$CQ,93,0)</f>
        <v>0</v>
      </c>
      <c r="AJ96" s="245">
        <f>VLOOKUP($A96,'Country characteristics'!$A:$CQ,89,0)</f>
        <v>0</v>
      </c>
      <c r="AK96" s="245">
        <f>VLOOKUP($A96,'Country characteristics'!$A:$CQ,90,0)</f>
        <v>0</v>
      </c>
      <c r="AL96" s="245">
        <f>VLOOKUP($A96,'Country characteristics'!$A:$CQ,94,0)</f>
        <v>0</v>
      </c>
      <c r="AM96" s="245">
        <f>VLOOKUP($A96,'Country characteristics'!$A:$CQ,95,0)</f>
        <v>0</v>
      </c>
      <c r="AN96" s="245">
        <f>VLOOKUP($A96,'Country characteristics'!$A:$CR,96,0)</f>
        <v>0</v>
      </c>
    </row>
    <row r="97" spans="1:40" ht="12.75" customHeight="1">
      <c r="A97" s="37" t="s">
        <v>368</v>
      </c>
      <c r="B97" s="163" t="s">
        <v>369</v>
      </c>
      <c r="C97" s="163" t="s">
        <v>370</v>
      </c>
      <c r="D97" s="193">
        <v>2.1894164092373103E-4</v>
      </c>
      <c r="E97" s="193">
        <v>72896048</v>
      </c>
      <c r="F97" s="193">
        <v>1.9743874145206064E-4</v>
      </c>
      <c r="G97" s="193">
        <v>70407616</v>
      </c>
      <c r="H97" s="193">
        <v>1.9771218649111688E-4</v>
      </c>
      <c r="I97" s="193">
        <v>79422784</v>
      </c>
      <c r="J97" s="193">
        <v>2.0920806855428964E-4</v>
      </c>
      <c r="K97" s="193">
        <v>83040560</v>
      </c>
      <c r="L97" s="193">
        <v>2.2230535978451371E-4</v>
      </c>
      <c r="M97" s="193">
        <v>97330192</v>
      </c>
      <c r="N97" s="193">
        <v>2.0704211783595383E-4</v>
      </c>
      <c r="O97" s="193">
        <v>95777672</v>
      </c>
      <c r="P97" s="193">
        <v>2.1050620125606656E-4</v>
      </c>
      <c r="Q97" s="193">
        <v>97819896</v>
      </c>
      <c r="R97" s="193">
        <v>8.959406113717705E-5</v>
      </c>
      <c r="S97" s="193">
        <v>41032424</v>
      </c>
      <c r="T97" s="193">
        <v>7.7480697655119002E-5</v>
      </c>
      <c r="U97" s="193">
        <v>37949980</v>
      </c>
      <c r="V97" s="194">
        <v>1.1155242100358009E-4</v>
      </c>
      <c r="W97" s="193">
        <v>58474976</v>
      </c>
      <c r="X97" s="106">
        <v>0</v>
      </c>
      <c r="Y97" s="106">
        <v>1</v>
      </c>
      <c r="Z97" s="186">
        <f t="shared" si="4"/>
        <v>-9.8953780252486467E-5</v>
      </c>
      <c r="AA97" s="187">
        <f t="shared" si="5"/>
        <v>-0.8870608039005331</v>
      </c>
      <c r="AB97" s="195">
        <f t="shared" si="6"/>
        <v>-39344920</v>
      </c>
      <c r="AC97" s="196">
        <f t="shared" si="7"/>
        <v>-0.67285055405580674</v>
      </c>
      <c r="AD97" s="245" t="str">
        <f>VLOOKUP($A97,'Country characteristics'!$A:$CQ,28,0)</f>
        <v>Latin America &amp; Caribbean</v>
      </c>
      <c r="AE97" s="245" t="str">
        <f>VLOOKUP($A97,'Country characteristics'!$A:$CQ,87,0)</f>
        <v>Latin America and the Caribbean</v>
      </c>
      <c r="AF97" s="245">
        <f>VLOOKUP($A97,'Country characteristics'!$A:$CQ,92,0)</f>
        <v>0</v>
      </c>
      <c r="AG97" s="245">
        <f>VLOOKUP($A97,'Country characteristics'!$A:$CQ,91,0)</f>
        <v>0</v>
      </c>
      <c r="AH97" s="245">
        <f>VLOOKUP($A97,'Country characteristics'!$A:$CQ,88,0)</f>
        <v>0</v>
      </c>
      <c r="AI97" s="245">
        <f>VLOOKUP($A97,'Country characteristics'!$A:$CQ,93,0)</f>
        <v>0</v>
      </c>
      <c r="AJ97" s="245">
        <f>VLOOKUP($A97,'Country characteristics'!$A:$CQ,89,0)</f>
        <v>1</v>
      </c>
      <c r="AK97" s="245">
        <f>VLOOKUP($A97,'Country characteristics'!$A:$CQ,90,0)</f>
        <v>1</v>
      </c>
      <c r="AL97" s="245">
        <f>VLOOKUP($A97,'Country characteristics'!$A:$CQ,94,0)</f>
        <v>1</v>
      </c>
      <c r="AM97" s="245">
        <f>VLOOKUP($A97,'Country characteristics'!$A:$CQ,95,0)</f>
        <v>0</v>
      </c>
      <c r="AN97" s="245">
        <f>VLOOKUP($A97,'Country characteristics'!$A:$CR,96,0)</f>
        <v>0</v>
      </c>
    </row>
    <row r="98" spans="1:40" ht="12.75" customHeight="1">
      <c r="A98" s="37" t="s">
        <v>197</v>
      </c>
      <c r="B98" s="163" t="s">
        <v>198</v>
      </c>
      <c r="C98" s="163" t="s">
        <v>199</v>
      </c>
      <c r="D98" s="193">
        <v>2.1498431124200579E-6</v>
      </c>
      <c r="E98" s="193">
        <v>715784.625</v>
      </c>
      <c r="F98" s="193">
        <v>5.4937219829298556E-5</v>
      </c>
      <c r="G98" s="193">
        <v>19590880</v>
      </c>
      <c r="H98" s="193">
        <v>5.940991104580462E-5</v>
      </c>
      <c r="I98" s="193">
        <v>23865502</v>
      </c>
      <c r="J98" s="193">
        <v>7.0335692726075649E-5</v>
      </c>
      <c r="K98" s="193">
        <v>27918212</v>
      </c>
      <c r="L98" s="193">
        <v>6.7442342697177082E-5</v>
      </c>
      <c r="M98" s="193">
        <v>29527746</v>
      </c>
      <c r="N98" s="193">
        <v>6.5473876020405442E-5</v>
      </c>
      <c r="O98" s="193">
        <v>30288212</v>
      </c>
      <c r="P98" s="193">
        <v>1.8487003399059176E-4</v>
      </c>
      <c r="Q98" s="193">
        <v>85907056</v>
      </c>
      <c r="R98" s="193">
        <v>1.0442209895700216E-4</v>
      </c>
      <c r="S98" s="193">
        <v>47823392</v>
      </c>
      <c r="T98" s="193">
        <v>1.194666838273406E-4</v>
      </c>
      <c r="U98" s="193">
        <v>58514676</v>
      </c>
      <c r="V98" s="194">
        <v>1.0781033051898703E-4</v>
      </c>
      <c r="W98" s="193">
        <v>56513400</v>
      </c>
      <c r="X98" s="106">
        <v>1</v>
      </c>
      <c r="Y98" s="106">
        <v>1</v>
      </c>
      <c r="Z98" s="186">
        <f t="shared" si="4"/>
        <v>-7.7059703471604735E-5</v>
      </c>
      <c r="AA98" s="187">
        <f t="shared" si="5"/>
        <v>-0.71477105302105859</v>
      </c>
      <c r="AB98" s="195">
        <f t="shared" si="6"/>
        <v>-29393656</v>
      </c>
      <c r="AC98" s="196">
        <f t="shared" si="7"/>
        <v>-0.52011834361408094</v>
      </c>
      <c r="AD98" s="245" t="str">
        <f>VLOOKUP($A98,'Country characteristics'!$A:$CQ,28,0)</f>
        <v>Latin America &amp; Caribbean</v>
      </c>
      <c r="AE98" s="245" t="str">
        <f>VLOOKUP($A98,'Country characteristics'!$A:$CQ,87,0)</f>
        <v>Latin America and the Caribbean</v>
      </c>
      <c r="AF98" s="245">
        <f>VLOOKUP($A98,'Country characteristics'!$A:$CQ,92,0)</f>
        <v>0</v>
      </c>
      <c r="AG98" s="245">
        <f>VLOOKUP($A98,'Country characteristics'!$A:$CQ,91,0)</f>
        <v>0</v>
      </c>
      <c r="AH98" s="245">
        <f>VLOOKUP($A98,'Country characteristics'!$A:$CQ,88,0)</f>
        <v>0</v>
      </c>
      <c r="AI98" s="245">
        <f>VLOOKUP($A98,'Country characteristics'!$A:$CQ,93,0)</f>
        <v>0</v>
      </c>
      <c r="AJ98" s="245">
        <f>VLOOKUP($A98,'Country characteristics'!$A:$CQ,89,0)</f>
        <v>0</v>
      </c>
      <c r="AK98" s="245">
        <f>VLOOKUP($A98,'Country characteristics'!$A:$CQ,90,0)</f>
        <v>0</v>
      </c>
      <c r="AL98" s="245">
        <f>VLOOKUP($A98,'Country characteristics'!$A:$CQ,94,0)</f>
        <v>0</v>
      </c>
      <c r="AM98" s="245">
        <f>VLOOKUP($A98,'Country characteristics'!$A:$CQ,95,0)</f>
        <v>1</v>
      </c>
      <c r="AN98" s="245">
        <f>VLOOKUP($A98,'Country characteristics'!$A:$CR,96,0)</f>
        <v>0</v>
      </c>
    </row>
    <row r="99" spans="1:40" ht="12.75" customHeight="1">
      <c r="A99" s="37" t="s">
        <v>353</v>
      </c>
      <c r="B99" s="163" t="s">
        <v>354</v>
      </c>
      <c r="C99" s="163" t="s">
        <v>355</v>
      </c>
      <c r="D99" s="193">
        <v>1.153755365521647E-4</v>
      </c>
      <c r="E99" s="193">
        <v>38413984</v>
      </c>
      <c r="F99" s="193">
        <v>8.1070123997051269E-5</v>
      </c>
      <c r="G99" s="193">
        <v>28910000</v>
      </c>
      <c r="H99" s="193">
        <v>1.7467864381615072E-4</v>
      </c>
      <c r="I99" s="193">
        <v>70170000</v>
      </c>
      <c r="J99" s="193">
        <v>1.3604479318019003E-4</v>
      </c>
      <c r="K99" s="193">
        <v>54000000</v>
      </c>
      <c r="L99" s="193">
        <v>1.6815050912555307E-4</v>
      </c>
      <c r="M99" s="193">
        <v>73620000</v>
      </c>
      <c r="N99" s="193">
        <v>4.3004759936593473E-4</v>
      </c>
      <c r="O99" s="193">
        <v>198940000</v>
      </c>
      <c r="P99" s="193">
        <v>2.6409066049382091E-4</v>
      </c>
      <c r="Q99" s="193">
        <v>122720000</v>
      </c>
      <c r="R99" s="193">
        <v>4.702154838014394E-4</v>
      </c>
      <c r="S99" s="193">
        <v>215350000</v>
      </c>
      <c r="T99" s="193">
        <v>2.4130300153046846E-4</v>
      </c>
      <c r="U99" s="193">
        <v>118190000</v>
      </c>
      <c r="V99" s="194">
        <v>1.0767030471470207E-4</v>
      </c>
      <c r="W99" s="193">
        <v>56440000</v>
      </c>
      <c r="X99" s="106">
        <v>1</v>
      </c>
      <c r="Y99" s="106">
        <v>1</v>
      </c>
      <c r="Z99" s="186">
        <f t="shared" si="4"/>
        <v>-1.5642035577911884E-4</v>
      </c>
      <c r="AA99" s="187">
        <f t="shared" si="5"/>
        <v>-1.4527715528770124</v>
      </c>
      <c r="AB99" s="195">
        <f t="shared" si="6"/>
        <v>-66280000</v>
      </c>
      <c r="AC99" s="196">
        <f t="shared" si="7"/>
        <v>-1.1743444365698086</v>
      </c>
      <c r="AD99" s="245" t="str">
        <f>VLOOKUP($A99,'Country characteristics'!$A:$CQ,28,0)</f>
        <v>Europe &amp; Central Asia</v>
      </c>
      <c r="AE99" s="245" t="str">
        <f>VLOOKUP($A99,'Country characteristics'!$A:$CQ,87,0)</f>
        <v>Europe</v>
      </c>
      <c r="AF99" s="245">
        <f>VLOOKUP($A99,'Country characteristics'!$A:$CQ,92,0)</f>
        <v>0</v>
      </c>
      <c r="AG99" s="245">
        <f>VLOOKUP($A99,'Country characteristics'!$A:$CQ,91,0)</f>
        <v>1</v>
      </c>
      <c r="AH99" s="245">
        <f>VLOOKUP($A99,'Country characteristics'!$A:$CQ,88,0)</f>
        <v>0</v>
      </c>
      <c r="AI99" s="245">
        <f>VLOOKUP($A99,'Country characteristics'!$A:$CQ,93,0)</f>
        <v>0</v>
      </c>
      <c r="AJ99" s="245">
        <f>VLOOKUP($A99,'Country characteristics'!$A:$CQ,89,0)</f>
        <v>0</v>
      </c>
      <c r="AK99" s="245">
        <f>VLOOKUP($A99,'Country characteristics'!$A:$CQ,90,0)</f>
        <v>0</v>
      </c>
      <c r="AL99" s="245">
        <f>VLOOKUP($A99,'Country characteristics'!$A:$CQ,94,0)</f>
        <v>0</v>
      </c>
      <c r="AM99" s="245">
        <f>VLOOKUP($A99,'Country characteristics'!$A:$CQ,95,0)</f>
        <v>0</v>
      </c>
      <c r="AN99" s="245">
        <f>VLOOKUP($A99,'Country characteristics'!$A:$CR,96,0)</f>
        <v>0</v>
      </c>
    </row>
    <row r="100" spans="1:40" ht="12.75" customHeight="1">
      <c r="A100" s="37" t="s">
        <v>263</v>
      </c>
      <c r="B100" s="163" t="s">
        <v>264</v>
      </c>
      <c r="C100" s="163" t="s">
        <v>265</v>
      </c>
      <c r="D100" s="193">
        <v>2.823268914653454E-6</v>
      </c>
      <c r="E100" s="193">
        <v>940000</v>
      </c>
      <c r="F100" s="193">
        <v>8.356588296010159E-6</v>
      </c>
      <c r="G100" s="193">
        <v>2980000</v>
      </c>
      <c r="H100" s="193">
        <v>1.3214430509833619E-5</v>
      </c>
      <c r="I100" s="193">
        <v>5308357</v>
      </c>
      <c r="J100" s="193">
        <v>6.31111761322245E-5</v>
      </c>
      <c r="K100" s="193">
        <v>25050598</v>
      </c>
      <c r="L100" s="193">
        <v>5.6125350965885445E-5</v>
      </c>
      <c r="M100" s="193">
        <v>24572918</v>
      </c>
      <c r="N100" s="193">
        <v>5.7544315495761111E-5</v>
      </c>
      <c r="O100" s="193">
        <v>26619998</v>
      </c>
      <c r="P100" s="193">
        <v>8.2519836723804474E-5</v>
      </c>
      <c r="Q100" s="193">
        <v>38346052</v>
      </c>
      <c r="R100" s="193">
        <v>1.0655591904651374E-4</v>
      </c>
      <c r="S100" s="193">
        <v>48800644</v>
      </c>
      <c r="T100" s="193">
        <v>1.1807574628619477E-4</v>
      </c>
      <c r="U100" s="193">
        <v>57833396</v>
      </c>
      <c r="V100" s="194">
        <v>1.0215955262538046E-4</v>
      </c>
      <c r="W100" s="193">
        <v>53551300</v>
      </c>
      <c r="X100" s="106">
        <v>0</v>
      </c>
      <c r="Y100" s="106">
        <v>1</v>
      </c>
      <c r="Z100" s="186">
        <f t="shared" si="4"/>
        <v>1.9639715901575983E-5</v>
      </c>
      <c r="AA100" s="187">
        <f t="shared" si="5"/>
        <v>0.19224551592933173</v>
      </c>
      <c r="AB100" s="195">
        <f t="shared" si="6"/>
        <v>15205248</v>
      </c>
      <c r="AC100" s="196">
        <f t="shared" si="7"/>
        <v>0.28393798096404754</v>
      </c>
      <c r="AD100" s="245" t="str">
        <f>VLOOKUP($A100,'Country characteristics'!$A:$CQ,28,0)</f>
        <v>Latin America &amp; Caribbean</v>
      </c>
      <c r="AE100" s="245" t="str">
        <f>VLOOKUP($A100,'Country characteristics'!$A:$CQ,87,0)</f>
        <v>Latin America and the Caribbean</v>
      </c>
      <c r="AF100" s="245">
        <f>VLOOKUP($A100,'Country characteristics'!$A:$CQ,92,0)</f>
        <v>0</v>
      </c>
      <c r="AG100" s="245">
        <f>VLOOKUP($A100,'Country characteristics'!$A:$CQ,91,0)</f>
        <v>0</v>
      </c>
      <c r="AH100" s="245">
        <f>VLOOKUP($A100,'Country characteristics'!$A:$CQ,88,0)</f>
        <v>0</v>
      </c>
      <c r="AI100" s="245">
        <f>VLOOKUP($A100,'Country characteristics'!$A:$CQ,93,0)</f>
        <v>0</v>
      </c>
      <c r="AJ100" s="245">
        <f>VLOOKUP($A100,'Country characteristics'!$A:$CQ,89,0)</f>
        <v>0</v>
      </c>
      <c r="AK100" s="245">
        <f>VLOOKUP($A100,'Country characteristics'!$A:$CQ,90,0)</f>
        <v>1</v>
      </c>
      <c r="AL100" s="245">
        <f>VLOOKUP($A100,'Country characteristics'!$A:$CQ,94,0)</f>
        <v>0</v>
      </c>
      <c r="AM100" s="245">
        <f>VLOOKUP($A100,'Country characteristics'!$A:$CQ,95,0)</f>
        <v>1</v>
      </c>
      <c r="AN100" s="245">
        <f>VLOOKUP($A100,'Country characteristics'!$A:$CR,96,0)</f>
        <v>0</v>
      </c>
    </row>
    <row r="101" spans="1:40" ht="12.75" customHeight="1">
      <c r="A101" s="37" t="s">
        <v>329</v>
      </c>
      <c r="B101" s="163" t="s">
        <v>330</v>
      </c>
      <c r="C101" s="163" t="s">
        <v>331</v>
      </c>
      <c r="D101" s="193">
        <v>6.157129246275872E-5</v>
      </c>
      <c r="E101" s="193">
        <v>20500000</v>
      </c>
      <c r="F101" s="193">
        <v>6.5338426793459803E-5</v>
      </c>
      <c r="G101" s="193">
        <v>23300000</v>
      </c>
      <c r="H101" s="193">
        <v>1.237213728018105E-4</v>
      </c>
      <c r="I101" s="193">
        <v>49700000</v>
      </c>
      <c r="J101" s="193">
        <v>1.4209123037289828E-4</v>
      </c>
      <c r="K101" s="193">
        <v>56400000</v>
      </c>
      <c r="L101" s="193">
        <v>7.6286698458716273E-5</v>
      </c>
      <c r="M101" s="193">
        <v>33400000</v>
      </c>
      <c r="N101" s="193">
        <v>1.6709903138689697E-4</v>
      </c>
      <c r="O101" s="193">
        <v>77300000</v>
      </c>
      <c r="P101" s="193">
        <v>6.3698527810629457E-5</v>
      </c>
      <c r="Q101" s="193">
        <v>29600000</v>
      </c>
      <c r="R101" s="193">
        <v>8.5156272689346224E-5</v>
      </c>
      <c r="S101" s="193">
        <v>39000000</v>
      </c>
      <c r="T101" s="193">
        <v>9.4120216090232134E-5</v>
      </c>
      <c r="U101" s="193">
        <v>46100000</v>
      </c>
      <c r="V101" s="194">
        <v>7.8406264947261661E-5</v>
      </c>
      <c r="W101" s="193">
        <v>41100000</v>
      </c>
      <c r="X101" s="106">
        <v>1</v>
      </c>
      <c r="Y101" s="106">
        <v>1</v>
      </c>
      <c r="Z101" s="186">
        <f t="shared" si="4"/>
        <v>1.4707737136632204E-5</v>
      </c>
      <c r="AA101" s="187">
        <f t="shared" si="5"/>
        <v>0.18758369814612463</v>
      </c>
      <c r="AB101" s="195">
        <f t="shared" si="6"/>
        <v>11500000</v>
      </c>
      <c r="AC101" s="196">
        <f t="shared" si="7"/>
        <v>0.27980535279805352</v>
      </c>
      <c r="AD101" s="245" t="str">
        <f>VLOOKUP($A101,'Country characteristics'!$A:$CQ,28,0)</f>
        <v>Latin America &amp; Caribbean</v>
      </c>
      <c r="AE101" s="245" t="str">
        <f>VLOOKUP($A101,'Country characteristics'!$A:$CQ,87,0)</f>
        <v>Latin America and the Caribbean</v>
      </c>
      <c r="AF101" s="245">
        <f>VLOOKUP($A101,'Country characteristics'!$A:$CQ,92,0)</f>
        <v>0</v>
      </c>
      <c r="AG101" s="245">
        <f>VLOOKUP($A101,'Country characteristics'!$A:$CQ,91,0)</f>
        <v>0</v>
      </c>
      <c r="AH101" s="245">
        <f>VLOOKUP($A101,'Country characteristics'!$A:$CQ,88,0)</f>
        <v>0</v>
      </c>
      <c r="AI101" s="245">
        <f>VLOOKUP($A101,'Country characteristics'!$A:$CQ,93,0)</f>
        <v>0</v>
      </c>
      <c r="AJ101" s="245">
        <f>VLOOKUP($A101,'Country characteristics'!$A:$CQ,89,0)</f>
        <v>0</v>
      </c>
      <c r="AK101" s="245">
        <f>VLOOKUP($A101,'Country characteristics'!$A:$CQ,90,0)</f>
        <v>1</v>
      </c>
      <c r="AL101" s="245">
        <f>VLOOKUP($A101,'Country characteristics'!$A:$CQ,94,0)</f>
        <v>1</v>
      </c>
      <c r="AM101" s="245">
        <f>VLOOKUP($A101,'Country characteristics'!$A:$CQ,95,0)</f>
        <v>1</v>
      </c>
      <c r="AN101" s="245">
        <f>VLOOKUP($A101,'Country characteristics'!$A:$CR,96,0)</f>
        <v>0</v>
      </c>
    </row>
    <row r="102" spans="1:40" ht="12.75" customHeight="1">
      <c r="A102" s="37" t="s">
        <v>513</v>
      </c>
      <c r="B102" s="163" t="s">
        <v>514</v>
      </c>
      <c r="C102" s="163" t="s">
        <v>515</v>
      </c>
      <c r="D102" s="193">
        <v>2.7031297577195801E-5</v>
      </c>
      <c r="E102" s="193">
        <v>9000000</v>
      </c>
      <c r="F102" s="193">
        <v>3.1407311325892806E-5</v>
      </c>
      <c r="G102" s="193">
        <v>11200000</v>
      </c>
      <c r="H102" s="193">
        <v>3.7589390558423474E-5</v>
      </c>
      <c r="I102" s="193">
        <v>15100000</v>
      </c>
      <c r="J102" s="193">
        <v>6.247983401408419E-5</v>
      </c>
      <c r="K102" s="193">
        <v>24800000</v>
      </c>
      <c r="L102" s="193">
        <v>5.4816788178868592E-5</v>
      </c>
      <c r="M102" s="193">
        <v>24000000</v>
      </c>
      <c r="N102" s="193">
        <v>8.1495905760675669E-5</v>
      </c>
      <c r="O102" s="193">
        <v>37700000</v>
      </c>
      <c r="P102" s="193">
        <v>6.5850508690346032E-5</v>
      </c>
      <c r="Q102" s="193">
        <v>30600000</v>
      </c>
      <c r="R102" s="193">
        <v>6.3976382079999894E-5</v>
      </c>
      <c r="S102" s="193">
        <v>29300000</v>
      </c>
      <c r="T102" s="193">
        <v>5.8391284255776554E-5</v>
      </c>
      <c r="U102" s="193">
        <v>28600000</v>
      </c>
      <c r="V102" s="194">
        <v>7.0775487984064966E-5</v>
      </c>
      <c r="W102" s="193">
        <v>37100000</v>
      </c>
      <c r="X102" s="106">
        <v>0</v>
      </c>
      <c r="Y102" s="106">
        <v>0</v>
      </c>
      <c r="Z102" s="186">
        <f t="shared" si="4"/>
        <v>4.9249792937189341E-6</v>
      </c>
      <c r="AA102" s="187">
        <f t="shared" si="5"/>
        <v>6.958594612343455E-2</v>
      </c>
      <c r="AB102" s="195">
        <f t="shared" si="6"/>
        <v>6500000</v>
      </c>
      <c r="AC102" s="196">
        <f t="shared" si="7"/>
        <v>0.17520215633423181</v>
      </c>
      <c r="AD102" s="245" t="str">
        <f>VLOOKUP($A102,'Country characteristics'!$A:$CQ,28,0)</f>
        <v>Europe &amp; Central Asia</v>
      </c>
      <c r="AE102" s="245" t="str">
        <f>VLOOKUP($A102,'Country characteristics'!$A:$CQ,87,0)</f>
        <v>Europe</v>
      </c>
      <c r="AF102" s="245">
        <f>VLOOKUP($A102,'Country characteristics'!$A:$CQ,92,0)</f>
        <v>0</v>
      </c>
      <c r="AG102" s="245">
        <f>VLOOKUP($A102,'Country characteristics'!$A:$CQ,91,0)</f>
        <v>0</v>
      </c>
      <c r="AH102" s="245">
        <f>VLOOKUP($A102,'Country characteristics'!$A:$CQ,88,0)</f>
        <v>0</v>
      </c>
      <c r="AI102" s="245">
        <f>VLOOKUP($A102,'Country characteristics'!$A:$CQ,93,0)</f>
        <v>0</v>
      </c>
      <c r="AJ102" s="245">
        <f>VLOOKUP($A102,'Country characteristics'!$A:$CQ,89,0)</f>
        <v>0</v>
      </c>
      <c r="AK102" s="245">
        <f>VLOOKUP($A102,'Country characteristics'!$A:$CQ,90,0)</f>
        <v>0</v>
      </c>
      <c r="AL102" s="245">
        <f>VLOOKUP($A102,'Country characteristics'!$A:$CQ,94,0)</f>
        <v>0</v>
      </c>
      <c r="AM102" s="245">
        <f>VLOOKUP($A102,'Country characteristics'!$A:$CQ,95,0)</f>
        <v>0</v>
      </c>
      <c r="AN102" s="245">
        <f>VLOOKUP($A102,'Country characteristics'!$A:$CR,96,0)</f>
        <v>0</v>
      </c>
    </row>
    <row r="103" spans="1:40" ht="12.75" customHeight="1">
      <c r="A103" s="37" t="s">
        <v>516</v>
      </c>
      <c r="B103" s="163" t="s">
        <v>517</v>
      </c>
      <c r="C103" s="163" t="s">
        <v>518</v>
      </c>
      <c r="D103" s="193">
        <v>7.3751594754867256E-5</v>
      </c>
      <c r="E103" s="193">
        <v>24555402</v>
      </c>
      <c r="F103" s="193">
        <v>1.0270633356412873E-4</v>
      </c>
      <c r="G103" s="193">
        <v>36625580</v>
      </c>
      <c r="H103" s="193">
        <v>1.1391481530154124E-4</v>
      </c>
      <c r="I103" s="193">
        <v>45760620</v>
      </c>
      <c r="J103" s="193">
        <v>1.1217089922865853E-4</v>
      </c>
      <c r="K103" s="193">
        <v>44523780</v>
      </c>
      <c r="L103" s="193">
        <v>7.8541132097598165E-5</v>
      </c>
      <c r="M103" s="193">
        <v>34387040</v>
      </c>
      <c r="N103" s="193">
        <v>7.0464055170305073E-5</v>
      </c>
      <c r="O103" s="193">
        <v>32596670</v>
      </c>
      <c r="P103" s="193">
        <v>5.4563359299208969E-5</v>
      </c>
      <c r="Q103" s="193">
        <v>25354988</v>
      </c>
      <c r="R103" s="193">
        <v>5.8029920182889327E-5</v>
      </c>
      <c r="S103" s="193">
        <v>26576632</v>
      </c>
      <c r="T103" s="193">
        <v>7.1978742198552936E-5</v>
      </c>
      <c r="U103" s="193">
        <v>35255124</v>
      </c>
      <c r="V103" s="194">
        <v>6.8177105276845396E-5</v>
      </c>
      <c r="W103" s="193">
        <v>35737948</v>
      </c>
      <c r="X103" s="106">
        <v>0</v>
      </c>
      <c r="Y103" s="106">
        <v>0</v>
      </c>
      <c r="Z103" s="186">
        <f t="shared" si="4"/>
        <v>1.3613745977636427E-5</v>
      </c>
      <c r="AA103" s="187">
        <f t="shared" si="5"/>
        <v>0.19968207688424675</v>
      </c>
      <c r="AB103" s="195">
        <f t="shared" si="6"/>
        <v>10382960</v>
      </c>
      <c r="AC103" s="196">
        <f t="shared" si="7"/>
        <v>0.29053039083273613</v>
      </c>
      <c r="AD103" s="245" t="str">
        <f>VLOOKUP($A103,'Country characteristics'!$A:$CQ,28,0)</f>
        <v>Europe &amp; Central Asia</v>
      </c>
      <c r="AE103" s="245" t="str">
        <f>VLOOKUP($A103,'Country characteristics'!$A:$CQ,87,0)</f>
        <v>Europe</v>
      </c>
      <c r="AF103" s="245">
        <f>VLOOKUP($A103,'Country characteristics'!$A:$CQ,92,0)</f>
        <v>0</v>
      </c>
      <c r="AG103" s="245">
        <f>VLOOKUP($A103,'Country characteristics'!$A:$CQ,91,0)</f>
        <v>0</v>
      </c>
      <c r="AH103" s="245">
        <f>VLOOKUP($A103,'Country characteristics'!$A:$CQ,88,0)</f>
        <v>0</v>
      </c>
      <c r="AI103" s="245">
        <f>VLOOKUP($A103,'Country characteristics'!$A:$CQ,93,0)</f>
        <v>0</v>
      </c>
      <c r="AJ103" s="245">
        <f>VLOOKUP($A103,'Country characteristics'!$A:$CQ,89,0)</f>
        <v>0</v>
      </c>
      <c r="AK103" s="245">
        <f>VLOOKUP($A103,'Country characteristics'!$A:$CQ,90,0)</f>
        <v>0</v>
      </c>
      <c r="AL103" s="245">
        <f>VLOOKUP($A103,'Country characteristics'!$A:$CQ,94,0)</f>
        <v>0</v>
      </c>
      <c r="AM103" s="245">
        <f>VLOOKUP($A103,'Country characteristics'!$A:$CQ,95,0)</f>
        <v>0</v>
      </c>
      <c r="AN103" s="245">
        <f>VLOOKUP($A103,'Country characteristics'!$A:$CR,96,0)</f>
        <v>0</v>
      </c>
    </row>
    <row r="104" spans="1:40" ht="12.75" customHeight="1">
      <c r="A104" s="37" t="s">
        <v>215</v>
      </c>
      <c r="B104" s="163" t="s">
        <v>216</v>
      </c>
      <c r="C104" s="163" t="s">
        <v>217</v>
      </c>
      <c r="D104" s="193">
        <v>5.3309126087697223E-5</v>
      </c>
      <c r="E104" s="193">
        <v>17749134</v>
      </c>
      <c r="F104" s="193">
        <v>6.6126915044151247E-5</v>
      </c>
      <c r="G104" s="193">
        <v>23581180</v>
      </c>
      <c r="H104" s="193">
        <v>5.9265010349918157E-5</v>
      </c>
      <c r="I104" s="193">
        <v>23807294</v>
      </c>
      <c r="J104" s="193">
        <v>7.9006174928508699E-5</v>
      </c>
      <c r="K104" s="193">
        <v>31359772</v>
      </c>
      <c r="L104" s="193">
        <v>6.6828084527514875E-5</v>
      </c>
      <c r="M104" s="193">
        <v>29258810</v>
      </c>
      <c r="N104" s="193">
        <v>9.2854963440913707E-5</v>
      </c>
      <c r="O104" s="193">
        <v>42954700</v>
      </c>
      <c r="P104" s="193">
        <v>3.1382929591927677E-5</v>
      </c>
      <c r="Q104" s="193">
        <v>14583300</v>
      </c>
      <c r="R104" s="193">
        <v>6.0264439525781199E-5</v>
      </c>
      <c r="S104" s="193">
        <v>27600000</v>
      </c>
      <c r="T104" s="193">
        <v>1.059618080034852E-4</v>
      </c>
      <c r="U104" s="193">
        <v>51900000</v>
      </c>
      <c r="V104" s="194">
        <v>6.810470949858427E-5</v>
      </c>
      <c r="W104" s="193">
        <v>35700000</v>
      </c>
      <c r="X104" s="106">
        <v>1</v>
      </c>
      <c r="Y104" s="106">
        <v>1</v>
      </c>
      <c r="Z104" s="186">
        <f t="shared" si="4"/>
        <v>3.6721779906656593E-5</v>
      </c>
      <c r="AA104" s="187">
        <f t="shared" si="5"/>
        <v>0.53919589668640977</v>
      </c>
      <c r="AB104" s="195">
        <f t="shared" si="6"/>
        <v>21116700</v>
      </c>
      <c r="AC104" s="196">
        <f t="shared" si="7"/>
        <v>0.5915042016806723</v>
      </c>
      <c r="AD104" s="245" t="str">
        <f>VLOOKUP($A104,'Country characteristics'!$A:$CQ,28,0)</f>
        <v>Latin America &amp; Caribbean</v>
      </c>
      <c r="AE104" s="245" t="str">
        <f>VLOOKUP($A104,'Country characteristics'!$A:$CQ,87,0)</f>
        <v>Latin America and the Caribbean</v>
      </c>
      <c r="AF104" s="245">
        <f>VLOOKUP($A104,'Country characteristics'!$A:$CQ,92,0)</f>
        <v>0</v>
      </c>
      <c r="AG104" s="245">
        <f>VLOOKUP($A104,'Country characteristics'!$A:$CQ,91,0)</f>
        <v>0</v>
      </c>
      <c r="AH104" s="245">
        <f>VLOOKUP($A104,'Country characteristics'!$A:$CQ,88,0)</f>
        <v>0</v>
      </c>
      <c r="AI104" s="245">
        <f>VLOOKUP($A104,'Country characteristics'!$A:$CQ,93,0)</f>
        <v>0</v>
      </c>
      <c r="AJ104" s="245">
        <f>VLOOKUP($A104,'Country characteristics'!$A:$CQ,89,0)</f>
        <v>1</v>
      </c>
      <c r="AK104" s="245">
        <f>VLOOKUP($A104,'Country characteristics'!$A:$CQ,90,0)</f>
        <v>1</v>
      </c>
      <c r="AL104" s="245">
        <f>VLOOKUP($A104,'Country characteristics'!$A:$CQ,94,0)</f>
        <v>1</v>
      </c>
      <c r="AM104" s="245">
        <f>VLOOKUP($A104,'Country characteristics'!$A:$CQ,95,0)</f>
        <v>1</v>
      </c>
      <c r="AN104" s="245">
        <f>VLOOKUP($A104,'Country characteristics'!$A:$CR,96,0)</f>
        <v>0</v>
      </c>
    </row>
    <row r="105" spans="1:40" ht="12.75" customHeight="1">
      <c r="A105" s="37" t="s">
        <v>194</v>
      </c>
      <c r="B105" s="163" t="s">
        <v>195</v>
      </c>
      <c r="C105" s="163" t="s">
        <v>196</v>
      </c>
      <c r="D105" s="193">
        <v>4.214276430047903E-7</v>
      </c>
      <c r="E105" s="193">
        <v>140313.234375</v>
      </c>
      <c r="F105" s="193">
        <v>2.0139585103606805E-5</v>
      </c>
      <c r="G105" s="193">
        <v>7181874</v>
      </c>
      <c r="H105" s="193">
        <v>1.1738760804291815E-5</v>
      </c>
      <c r="I105" s="193">
        <v>4715567</v>
      </c>
      <c r="J105" s="193">
        <v>1.1099035873485263E-5</v>
      </c>
      <c r="K105" s="193">
        <v>4405519</v>
      </c>
      <c r="L105" s="193">
        <v>7.9754890975891612E-6</v>
      </c>
      <c r="M105" s="193">
        <v>3491845</v>
      </c>
      <c r="N105" s="193">
        <v>6.6343571234028786E-5</v>
      </c>
      <c r="O105" s="193">
        <v>30690532</v>
      </c>
      <c r="P105" s="193">
        <v>8.5571409726981074E-5</v>
      </c>
      <c r="Q105" s="193">
        <v>39764084</v>
      </c>
      <c r="R105" s="193">
        <v>8.8563909230288118E-5</v>
      </c>
      <c r="S105" s="193">
        <v>40560632</v>
      </c>
      <c r="T105" s="193">
        <v>6.8572255258914083E-5</v>
      </c>
      <c r="U105" s="193">
        <v>33586632</v>
      </c>
      <c r="V105" s="194">
        <v>6.5723208535928279E-5</v>
      </c>
      <c r="W105" s="193">
        <v>34451632</v>
      </c>
      <c r="X105" s="106">
        <v>1</v>
      </c>
      <c r="Y105" s="106">
        <v>1</v>
      </c>
      <c r="Z105" s="186">
        <f t="shared" si="4"/>
        <v>-1.9848201191052794E-5</v>
      </c>
      <c r="AA105" s="187">
        <f t="shared" si="5"/>
        <v>-0.30199683845627484</v>
      </c>
      <c r="AB105" s="195">
        <f t="shared" si="6"/>
        <v>-5312452</v>
      </c>
      <c r="AC105" s="196">
        <f t="shared" si="7"/>
        <v>-0.15420030029346651</v>
      </c>
      <c r="AD105" s="245" t="str">
        <f>VLOOKUP($A105,'Country characteristics'!$A:$CQ,28,0)</f>
        <v>Latin America &amp; Caribbean</v>
      </c>
      <c r="AE105" s="245" t="str">
        <f>VLOOKUP($A105,'Country characteristics'!$A:$CQ,87,0)</f>
        <v>Latin America and the Caribbean</v>
      </c>
      <c r="AF105" s="245">
        <f>VLOOKUP($A105,'Country characteristics'!$A:$CQ,92,0)</f>
        <v>0</v>
      </c>
      <c r="AG105" s="245">
        <f>VLOOKUP($A105,'Country characteristics'!$A:$CQ,91,0)</f>
        <v>0</v>
      </c>
      <c r="AH105" s="245">
        <f>VLOOKUP($A105,'Country characteristics'!$A:$CQ,88,0)</f>
        <v>0</v>
      </c>
      <c r="AI105" s="245">
        <f>VLOOKUP($A105,'Country characteristics'!$A:$CQ,93,0)</f>
        <v>0</v>
      </c>
      <c r="AJ105" s="245">
        <f>VLOOKUP($A105,'Country characteristics'!$A:$CQ,89,0)</f>
        <v>0</v>
      </c>
      <c r="AK105" s="245">
        <f>VLOOKUP($A105,'Country characteristics'!$A:$CQ,90,0)</f>
        <v>0</v>
      </c>
      <c r="AL105" s="245">
        <f>VLOOKUP($A105,'Country characteristics'!$A:$CQ,94,0)</f>
        <v>0</v>
      </c>
      <c r="AM105" s="245">
        <f>VLOOKUP($A105,'Country characteristics'!$A:$CQ,95,0)</f>
        <v>1</v>
      </c>
      <c r="AN105" s="245">
        <f>VLOOKUP($A105,'Country characteristics'!$A:$CR,96,0)</f>
        <v>0</v>
      </c>
    </row>
    <row r="106" spans="1:40" ht="12.75" customHeight="1">
      <c r="A106" s="37" t="s">
        <v>305</v>
      </c>
      <c r="B106" s="163" t="s">
        <v>306</v>
      </c>
      <c r="C106" s="163" t="s">
        <v>307</v>
      </c>
      <c r="D106" s="193">
        <v>8.2554741709373047E-8</v>
      </c>
      <c r="E106" s="193">
        <v>27486.38671875</v>
      </c>
      <c r="F106" s="193">
        <v>1.2686155969277024E-5</v>
      </c>
      <c r="G106" s="193">
        <v>4523945</v>
      </c>
      <c r="H106" s="193">
        <v>1.3403046978055499E-5</v>
      </c>
      <c r="I106" s="193">
        <v>5384126</v>
      </c>
      <c r="J106" s="193">
        <v>1.1474584425741341E-5</v>
      </c>
      <c r="K106" s="193">
        <v>4554585</v>
      </c>
      <c r="L106" s="193">
        <v>1.2326589967415202E-5</v>
      </c>
      <c r="M106" s="193">
        <v>5396853</v>
      </c>
      <c r="N106" s="193">
        <v>1.0789129191834945E-5</v>
      </c>
      <c r="O106" s="193">
        <v>4991050.5</v>
      </c>
      <c r="P106" s="193">
        <v>7.0807298470754176E-5</v>
      </c>
      <c r="Q106" s="193">
        <v>32903368</v>
      </c>
      <c r="R106" s="193">
        <v>6.0712663980666548E-5</v>
      </c>
      <c r="S106" s="193">
        <v>27805278</v>
      </c>
      <c r="T106" s="193">
        <v>5.6017997849266976E-5</v>
      </c>
      <c r="U106" s="193">
        <v>27437566</v>
      </c>
      <c r="V106" s="194">
        <v>6.487176869995892E-5</v>
      </c>
      <c r="W106" s="193">
        <v>34005312</v>
      </c>
      <c r="X106" s="106">
        <v>0</v>
      </c>
      <c r="Y106" s="106">
        <v>1</v>
      </c>
      <c r="Z106" s="186">
        <f t="shared" si="4"/>
        <v>-5.9355297707952559E-6</v>
      </c>
      <c r="AA106" s="187">
        <f t="shared" si="5"/>
        <v>-9.1496345632996662E-2</v>
      </c>
      <c r="AB106" s="195">
        <f t="shared" si="6"/>
        <v>1101944</v>
      </c>
      <c r="AC106" s="196">
        <f t="shared" si="7"/>
        <v>3.2405054833785966E-2</v>
      </c>
      <c r="AD106" s="245" t="str">
        <f>VLOOKUP($A106,'Country characteristics'!$A:$CQ,28,0)</f>
        <v>Sub-Saharan Africa</v>
      </c>
      <c r="AE106" s="245" t="str">
        <f>VLOOKUP($A106,'Country characteristics'!$A:$CQ,87,0)</f>
        <v>Africa</v>
      </c>
      <c r="AF106" s="245">
        <f>VLOOKUP($A106,'Country characteristics'!$A:$CQ,92,0)</f>
        <v>0</v>
      </c>
      <c r="AG106" s="245">
        <f>VLOOKUP($A106,'Country characteristics'!$A:$CQ,91,0)</f>
        <v>0</v>
      </c>
      <c r="AH106" s="245">
        <f>VLOOKUP($A106,'Country characteristics'!$A:$CQ,88,0)</f>
        <v>0</v>
      </c>
      <c r="AI106" s="245">
        <f>VLOOKUP($A106,'Country characteristics'!$A:$CQ,93,0)</f>
        <v>0</v>
      </c>
      <c r="AJ106" s="245">
        <f>VLOOKUP($A106,'Country characteristics'!$A:$CQ,89,0)</f>
        <v>0</v>
      </c>
      <c r="AK106" s="245">
        <f>VLOOKUP($A106,'Country characteristics'!$A:$CQ,90,0)</f>
        <v>1</v>
      </c>
      <c r="AL106" s="245">
        <f>VLOOKUP($A106,'Country characteristics'!$A:$CQ,94,0)</f>
        <v>0</v>
      </c>
      <c r="AM106" s="245">
        <f>VLOOKUP($A106,'Country characteristics'!$A:$CQ,95,0)</f>
        <v>0</v>
      </c>
      <c r="AN106" s="245">
        <f>VLOOKUP($A106,'Country characteristics'!$A:$CR,96,0)</f>
        <v>0</v>
      </c>
    </row>
    <row r="107" spans="1:40" ht="12.75" customHeight="1">
      <c r="A107" s="37" t="s">
        <v>519</v>
      </c>
      <c r="B107" s="163" t="s">
        <v>520</v>
      </c>
      <c r="C107" s="163" t="s">
        <v>521</v>
      </c>
      <c r="D107" s="193">
        <v>3.3319094654871151E-5</v>
      </c>
      <c r="E107" s="193">
        <v>11093506</v>
      </c>
      <c r="F107" s="193">
        <v>4.9271933676209301E-5</v>
      </c>
      <c r="G107" s="193">
        <v>17570610</v>
      </c>
      <c r="H107" s="193">
        <v>2.7852316634380259E-5</v>
      </c>
      <c r="I107" s="193">
        <v>11188529</v>
      </c>
      <c r="J107" s="193">
        <v>3.3779666409827769E-5</v>
      </c>
      <c r="K107" s="193">
        <v>13408099</v>
      </c>
      <c r="L107" s="193">
        <v>5.2061433962080628E-5</v>
      </c>
      <c r="M107" s="193">
        <v>22793644</v>
      </c>
      <c r="N107" s="193">
        <v>5.2568702813005075E-5</v>
      </c>
      <c r="O107" s="193">
        <v>24318278</v>
      </c>
      <c r="P107" s="193">
        <v>5.235908247414045E-5</v>
      </c>
      <c r="Q107" s="193">
        <v>24330686</v>
      </c>
      <c r="R107" s="193">
        <v>5.4382635426009074E-5</v>
      </c>
      <c r="S107" s="193">
        <v>24906242</v>
      </c>
      <c r="T107" s="193">
        <v>5.567233165493235E-5</v>
      </c>
      <c r="U107" s="193">
        <v>27268260</v>
      </c>
      <c r="V107" s="194">
        <v>6.473134271800518E-5</v>
      </c>
      <c r="W107" s="193">
        <v>33931704</v>
      </c>
      <c r="X107" s="106">
        <v>0</v>
      </c>
      <c r="Y107" s="106">
        <v>0</v>
      </c>
      <c r="Z107" s="186">
        <f t="shared" si="4"/>
        <v>1.237226024386473E-5</v>
      </c>
      <c r="AA107" s="187">
        <f t="shared" si="5"/>
        <v>0.19113245182883185</v>
      </c>
      <c r="AB107" s="195">
        <f t="shared" si="6"/>
        <v>9601018</v>
      </c>
      <c r="AC107" s="196">
        <f t="shared" si="7"/>
        <v>0.28295124818959871</v>
      </c>
      <c r="AD107" s="245" t="str">
        <f>VLOOKUP($A107,'Country characteristics'!$A:$CQ,28,0)</f>
        <v>Sub-Saharan Africa</v>
      </c>
      <c r="AE107" s="245" t="str">
        <f>VLOOKUP($A107,'Country characteristics'!$A:$CQ,87,0)</f>
        <v>Africa</v>
      </c>
      <c r="AF107" s="245">
        <f>VLOOKUP($A107,'Country characteristics'!$A:$CQ,92,0)</f>
        <v>0</v>
      </c>
      <c r="AG107" s="245">
        <f>VLOOKUP($A107,'Country characteristics'!$A:$CQ,91,0)</f>
        <v>0</v>
      </c>
      <c r="AH107" s="245">
        <f>VLOOKUP($A107,'Country characteristics'!$A:$CQ,88,0)</f>
        <v>0</v>
      </c>
      <c r="AI107" s="245">
        <f>VLOOKUP($A107,'Country characteristics'!$A:$CQ,93,0)</f>
        <v>0</v>
      </c>
      <c r="AJ107" s="245">
        <f>VLOOKUP($A107,'Country characteristics'!$A:$CQ,89,0)</f>
        <v>0</v>
      </c>
      <c r="AK107" s="245">
        <f>VLOOKUP($A107,'Country characteristics'!$A:$CQ,90,0)</f>
        <v>0</v>
      </c>
      <c r="AL107" s="245">
        <f>VLOOKUP($A107,'Country characteristics'!$A:$CQ,94,0)</f>
        <v>0</v>
      </c>
      <c r="AM107" s="245">
        <f>VLOOKUP($A107,'Country characteristics'!$A:$CQ,95,0)</f>
        <v>0</v>
      </c>
      <c r="AN107" s="245">
        <f>VLOOKUP($A107,'Country characteristics'!$A:$CR,96,0)</f>
        <v>0</v>
      </c>
    </row>
    <row r="108" spans="1:40" ht="12.75" customHeight="1">
      <c r="A108" s="37" t="s">
        <v>359</v>
      </c>
      <c r="B108" s="163" t="s">
        <v>360</v>
      </c>
      <c r="C108" s="163" t="s">
        <v>361</v>
      </c>
      <c r="D108" s="193">
        <v>6.2847815570421517E-5</v>
      </c>
      <c r="E108" s="193">
        <v>20925016</v>
      </c>
      <c r="F108" s="193">
        <v>7.6964694017078727E-5</v>
      </c>
      <c r="G108" s="193">
        <v>27445984</v>
      </c>
      <c r="H108" s="193">
        <v>8.8971020886674523E-5</v>
      </c>
      <c r="I108" s="193">
        <v>35740468</v>
      </c>
      <c r="J108" s="193">
        <v>8.3387581980787218E-5</v>
      </c>
      <c r="K108" s="193">
        <v>33098874</v>
      </c>
      <c r="L108" s="193">
        <v>8.0584046372678131E-5</v>
      </c>
      <c r="M108" s="193">
        <v>35281472</v>
      </c>
      <c r="N108" s="193">
        <v>5.8969249948859215E-5</v>
      </c>
      <c r="O108" s="193">
        <v>27279172</v>
      </c>
      <c r="P108" s="193">
        <v>6.2788349168840796E-5</v>
      </c>
      <c r="Q108" s="193">
        <v>29177050</v>
      </c>
      <c r="R108" s="193">
        <v>6.9012341555207968E-5</v>
      </c>
      <c r="S108" s="193">
        <v>31606378</v>
      </c>
      <c r="T108" s="193">
        <v>6.951272371225059E-5</v>
      </c>
      <c r="U108" s="193">
        <v>34047272</v>
      </c>
      <c r="V108" s="194">
        <v>6.1241036746650934E-5</v>
      </c>
      <c r="W108" s="193">
        <v>32102110</v>
      </c>
      <c r="X108" s="106">
        <v>1</v>
      </c>
      <c r="Y108" s="106">
        <v>1</v>
      </c>
      <c r="Z108" s="186">
        <f t="shared" si="4"/>
        <v>-1.5473124221898615E-6</v>
      </c>
      <c r="AA108" s="187">
        <f t="shared" si="5"/>
        <v>-2.5265941015841453E-2</v>
      </c>
      <c r="AB108" s="195">
        <f t="shared" si="6"/>
        <v>2925060</v>
      </c>
      <c r="AC108" s="196">
        <f t="shared" si="7"/>
        <v>9.1117375150729971E-2</v>
      </c>
      <c r="AD108" s="245" t="str">
        <f>VLOOKUP($A108,'Country characteristics'!$A:$CQ,28,0)</f>
        <v>Sub-Saharan Africa</v>
      </c>
      <c r="AE108" s="245" t="str">
        <f>VLOOKUP($A108,'Country characteristics'!$A:$CQ,87,0)</f>
        <v>Africa</v>
      </c>
      <c r="AF108" s="245">
        <f>VLOOKUP($A108,'Country characteristics'!$A:$CQ,92,0)</f>
        <v>0</v>
      </c>
      <c r="AG108" s="245">
        <f>VLOOKUP($A108,'Country characteristics'!$A:$CQ,91,0)</f>
        <v>0</v>
      </c>
      <c r="AH108" s="245">
        <f>VLOOKUP($A108,'Country characteristics'!$A:$CQ,88,0)</f>
        <v>0</v>
      </c>
      <c r="AI108" s="245">
        <f>VLOOKUP($A108,'Country characteristics'!$A:$CQ,93,0)</f>
        <v>0</v>
      </c>
      <c r="AJ108" s="245">
        <f>VLOOKUP($A108,'Country characteristics'!$A:$CQ,89,0)</f>
        <v>1</v>
      </c>
      <c r="AK108" s="245">
        <f>VLOOKUP($A108,'Country characteristics'!$A:$CQ,90,0)</f>
        <v>1</v>
      </c>
      <c r="AL108" s="245">
        <f>VLOOKUP($A108,'Country characteristics'!$A:$CQ,94,0)</f>
        <v>0</v>
      </c>
      <c r="AM108" s="245">
        <f>VLOOKUP($A108,'Country characteristics'!$A:$CQ,95,0)</f>
        <v>0</v>
      </c>
      <c r="AN108" s="245">
        <f>VLOOKUP($A108,'Country characteristics'!$A:$CR,96,0)</f>
        <v>0</v>
      </c>
    </row>
    <row r="109" spans="1:40" ht="12.75" customHeight="1">
      <c r="A109" s="37" t="s">
        <v>239</v>
      </c>
      <c r="B109" s="163" t="s">
        <v>240</v>
      </c>
      <c r="C109" s="163" t="s">
        <v>241</v>
      </c>
      <c r="D109" s="193">
        <v>1.4839574760117102E-6</v>
      </c>
      <c r="E109" s="193">
        <v>494079.78125</v>
      </c>
      <c r="F109" s="193">
        <v>3.4664599297684617E-6</v>
      </c>
      <c r="G109" s="193">
        <v>1236156.5</v>
      </c>
      <c r="H109" s="193">
        <v>1.1272397387074307E-5</v>
      </c>
      <c r="I109" s="193">
        <v>4528224.5</v>
      </c>
      <c r="J109" s="193">
        <v>8.9807181211654097E-6</v>
      </c>
      <c r="K109" s="193">
        <v>3564699.25</v>
      </c>
      <c r="L109" s="193">
        <v>8.5895353549858555E-6</v>
      </c>
      <c r="M109" s="193">
        <v>3760688.25</v>
      </c>
      <c r="N109" s="193">
        <v>1.2958233128301799E-5</v>
      </c>
      <c r="O109" s="193">
        <v>5994478</v>
      </c>
      <c r="P109" s="193">
        <v>4.0997631003847346E-5</v>
      </c>
      <c r="Q109" s="193">
        <v>19051144</v>
      </c>
      <c r="R109" s="193">
        <v>4.2201783799100667E-5</v>
      </c>
      <c r="S109" s="193">
        <v>19327638</v>
      </c>
      <c r="T109" s="193">
        <v>3.3272990549448878E-5</v>
      </c>
      <c r="U109" s="193">
        <v>16297081</v>
      </c>
      <c r="V109" s="194">
        <v>5.696560037904419E-5</v>
      </c>
      <c r="W109" s="193">
        <v>29860958</v>
      </c>
      <c r="X109" s="106">
        <v>1</v>
      </c>
      <c r="Y109" s="106">
        <v>1</v>
      </c>
      <c r="Z109" s="186">
        <f t="shared" si="4"/>
        <v>1.5967969375196844E-5</v>
      </c>
      <c r="AA109" s="187">
        <f t="shared" si="5"/>
        <v>0.2803089806646003</v>
      </c>
      <c r="AB109" s="195">
        <f t="shared" si="6"/>
        <v>10809814</v>
      </c>
      <c r="AC109" s="196">
        <f t="shared" si="7"/>
        <v>0.36200492964760206</v>
      </c>
      <c r="AD109" s="245" t="str">
        <f>VLOOKUP($A109,'Country characteristics'!$A:$CQ,28,0)</f>
        <v>Latin America &amp; Caribbean</v>
      </c>
      <c r="AE109" s="245" t="str">
        <f>VLOOKUP($A109,'Country characteristics'!$A:$CQ,87,0)</f>
        <v>Latin America and the Caribbean</v>
      </c>
      <c r="AF109" s="245">
        <f>VLOOKUP($A109,'Country characteristics'!$A:$CQ,92,0)</f>
        <v>0</v>
      </c>
      <c r="AG109" s="245">
        <f>VLOOKUP($A109,'Country characteristics'!$A:$CQ,91,0)</f>
        <v>0</v>
      </c>
      <c r="AH109" s="245">
        <f>VLOOKUP($A109,'Country characteristics'!$A:$CQ,88,0)</f>
        <v>0</v>
      </c>
      <c r="AI109" s="245">
        <f>VLOOKUP($A109,'Country characteristics'!$A:$CQ,93,0)</f>
        <v>0</v>
      </c>
      <c r="AJ109" s="245">
        <f>VLOOKUP($A109,'Country characteristics'!$A:$CQ,89,0)</f>
        <v>0</v>
      </c>
      <c r="AK109" s="245">
        <f>VLOOKUP($A109,'Country characteristics'!$A:$CQ,90,0)</f>
        <v>0</v>
      </c>
      <c r="AL109" s="245">
        <f>VLOOKUP($A109,'Country characteristics'!$A:$CQ,94,0)</f>
        <v>0</v>
      </c>
      <c r="AM109" s="245">
        <f>VLOOKUP($A109,'Country characteristics'!$A:$CQ,95,0)</f>
        <v>0</v>
      </c>
      <c r="AN109" s="245">
        <f>VLOOKUP($A109,'Country characteristics'!$A:$CR,96,0)</f>
        <v>0</v>
      </c>
    </row>
    <row r="110" spans="1:40" ht="12.75" customHeight="1">
      <c r="A110" s="37" t="s">
        <v>212</v>
      </c>
      <c r="B110" s="163" t="s">
        <v>213</v>
      </c>
      <c r="C110" s="163" t="s">
        <v>214</v>
      </c>
      <c r="D110" s="193">
        <v>2.1760141066806682E-7</v>
      </c>
      <c r="E110" s="193">
        <v>72449.8203125</v>
      </c>
      <c r="F110" s="193">
        <v>9.1957645054208115E-6</v>
      </c>
      <c r="G110" s="193">
        <v>3279254.25</v>
      </c>
      <c r="H110" s="193">
        <v>4.7649383105863308E-8</v>
      </c>
      <c r="I110" s="193">
        <v>19141.19140625</v>
      </c>
      <c r="J110" s="193">
        <v>2.4135358671628637E-6</v>
      </c>
      <c r="K110" s="193">
        <v>958000.1875</v>
      </c>
      <c r="L110" s="193">
        <v>1.1416776033001952E-5</v>
      </c>
      <c r="M110" s="193">
        <v>4998516.5</v>
      </c>
      <c r="N110" s="193">
        <v>3.7904879718553275E-5</v>
      </c>
      <c r="O110" s="193">
        <v>17534796</v>
      </c>
      <c r="P110" s="193">
        <v>4.4650860218098387E-5</v>
      </c>
      <c r="Q110" s="193">
        <v>20748758</v>
      </c>
      <c r="R110" s="193">
        <v>5.9348432841943577E-5</v>
      </c>
      <c r="S110" s="193">
        <v>27180486</v>
      </c>
      <c r="T110" s="193">
        <v>5.8124245697399601E-5</v>
      </c>
      <c r="U110" s="193">
        <v>28469204</v>
      </c>
      <c r="V110" s="194">
        <v>5.5709286243654788E-5</v>
      </c>
      <c r="W110" s="193">
        <v>29202408</v>
      </c>
      <c r="X110" s="106">
        <v>1</v>
      </c>
      <c r="Y110" s="106">
        <v>1</v>
      </c>
      <c r="Z110" s="186">
        <f t="shared" si="4"/>
        <v>1.10584260255564E-5</v>
      </c>
      <c r="AA110" s="187">
        <f t="shared" si="5"/>
        <v>0.1985023821197483</v>
      </c>
      <c r="AB110" s="195">
        <f t="shared" si="6"/>
        <v>8453650</v>
      </c>
      <c r="AC110" s="196">
        <f t="shared" si="7"/>
        <v>0.28948468907084651</v>
      </c>
      <c r="AD110" s="245" t="str">
        <f>VLOOKUP($A110,'Country characteristics'!$A:$CQ,28,0)</f>
        <v>Latin America &amp; Caribbean</v>
      </c>
      <c r="AE110" s="245" t="str">
        <f>VLOOKUP($A110,'Country characteristics'!$A:$CQ,87,0)</f>
        <v>Latin America and the Caribbean</v>
      </c>
      <c r="AF110" s="245">
        <f>VLOOKUP($A110,'Country characteristics'!$A:$CQ,92,0)</f>
        <v>0</v>
      </c>
      <c r="AG110" s="245">
        <f>VLOOKUP($A110,'Country characteristics'!$A:$CQ,91,0)</f>
        <v>0</v>
      </c>
      <c r="AH110" s="245">
        <f>VLOOKUP($A110,'Country characteristics'!$A:$CQ,88,0)</f>
        <v>0</v>
      </c>
      <c r="AI110" s="245">
        <f>VLOOKUP($A110,'Country characteristics'!$A:$CQ,93,0)</f>
        <v>0</v>
      </c>
      <c r="AJ110" s="245">
        <f>VLOOKUP($A110,'Country characteristics'!$A:$CQ,89,0)</f>
        <v>0</v>
      </c>
      <c r="AK110" s="245">
        <f>VLOOKUP($A110,'Country characteristics'!$A:$CQ,90,0)</f>
        <v>0</v>
      </c>
      <c r="AL110" s="245">
        <f>VLOOKUP($A110,'Country characteristics'!$A:$CQ,94,0)</f>
        <v>0</v>
      </c>
      <c r="AM110" s="245">
        <f>VLOOKUP($A110,'Country characteristics'!$A:$CQ,95,0)</f>
        <v>1</v>
      </c>
      <c r="AN110" s="245">
        <f>VLOOKUP($A110,'Country characteristics'!$A:$CR,96,0)</f>
        <v>1</v>
      </c>
    </row>
    <row r="111" spans="1:40" ht="12.75" customHeight="1">
      <c r="A111" s="37" t="s">
        <v>522</v>
      </c>
      <c r="B111" s="163" t="s">
        <v>523</v>
      </c>
      <c r="C111" s="163" t="s">
        <v>524</v>
      </c>
      <c r="D111" s="193">
        <v>9.0105061190115521E-8</v>
      </c>
      <c r="E111" s="193">
        <v>30000.24609375</v>
      </c>
      <c r="F111" s="193">
        <v>3.8092971408332232E-6</v>
      </c>
      <c r="G111" s="193">
        <v>1358413.875</v>
      </c>
      <c r="H111" s="193">
        <v>3.9807829921301163E-7</v>
      </c>
      <c r="I111" s="193">
        <v>159911.671875</v>
      </c>
      <c r="J111" s="193">
        <v>2.2914409782970324E-6</v>
      </c>
      <c r="K111" s="193">
        <v>909537.3125</v>
      </c>
      <c r="L111" s="193">
        <v>2.7324873030920571E-7</v>
      </c>
      <c r="M111" s="193">
        <v>119634.328125</v>
      </c>
      <c r="N111" s="193">
        <v>2.7639038080451428E-7</v>
      </c>
      <c r="O111" s="193">
        <v>127858.171875</v>
      </c>
      <c r="P111" s="193">
        <v>7.1674980972602498E-7</v>
      </c>
      <c r="Q111" s="193">
        <v>333065.6875</v>
      </c>
      <c r="R111" s="193">
        <v>5.3255087550496683E-5</v>
      </c>
      <c r="S111" s="193">
        <v>24389846</v>
      </c>
      <c r="T111" s="193">
        <v>5.8836743846768513E-5</v>
      </c>
      <c r="U111" s="193">
        <v>28818186</v>
      </c>
      <c r="V111" s="194">
        <v>5.5344215070363134E-5</v>
      </c>
      <c r="W111" s="193">
        <v>29011040</v>
      </c>
      <c r="X111" s="106">
        <v>0</v>
      </c>
      <c r="Y111" s="106">
        <v>0</v>
      </c>
      <c r="Z111" s="186">
        <f t="shared" si="4"/>
        <v>5.4627465260637109E-5</v>
      </c>
      <c r="AA111" s="187">
        <f t="shared" si="5"/>
        <v>0.98704923705549408</v>
      </c>
      <c r="AB111" s="195">
        <f t="shared" si="6"/>
        <v>28677974.3125</v>
      </c>
      <c r="AC111" s="196">
        <f t="shared" si="7"/>
        <v>0.9885193468589889</v>
      </c>
      <c r="AD111" s="245" t="str">
        <f>VLOOKUP($A111,'Country characteristics'!$A:$CQ,28,0)</f>
        <v>Europe &amp; Central Asia</v>
      </c>
      <c r="AE111" s="245" t="str">
        <f>VLOOKUP($A111,'Country characteristics'!$A:$CQ,87,0)</f>
        <v>Asia</v>
      </c>
      <c r="AF111" s="245">
        <f>VLOOKUP($A111,'Country characteristics'!$A:$CQ,92,0)</f>
        <v>0</v>
      </c>
      <c r="AG111" s="245">
        <f>VLOOKUP($A111,'Country characteristics'!$A:$CQ,91,0)</f>
        <v>0</v>
      </c>
      <c r="AH111" s="245">
        <f>VLOOKUP($A111,'Country characteristics'!$A:$CQ,88,0)</f>
        <v>0</v>
      </c>
      <c r="AI111" s="245">
        <f>VLOOKUP($A111,'Country characteristics'!$A:$CQ,93,0)</f>
        <v>0</v>
      </c>
      <c r="AJ111" s="245">
        <f>VLOOKUP($A111,'Country characteristics'!$A:$CQ,89,0)</f>
        <v>0</v>
      </c>
      <c r="AK111" s="245">
        <f>VLOOKUP($A111,'Country characteristics'!$A:$CQ,90,0)</f>
        <v>0</v>
      </c>
      <c r="AL111" s="245">
        <f>VLOOKUP($A111,'Country characteristics'!$A:$CQ,94,0)</f>
        <v>0</v>
      </c>
      <c r="AM111" s="245">
        <f>VLOOKUP($A111,'Country characteristics'!$A:$CQ,95,0)</f>
        <v>0</v>
      </c>
      <c r="AN111" s="245">
        <f>VLOOKUP($A111,'Country characteristics'!$A:$CR,96,0)</f>
        <v>0</v>
      </c>
    </row>
    <row r="112" spans="1:40" ht="12.75" customHeight="1">
      <c r="A112" s="37" t="s">
        <v>525</v>
      </c>
      <c r="B112" s="163" t="s">
        <v>526</v>
      </c>
      <c r="C112" s="163" t="s">
        <v>527</v>
      </c>
      <c r="D112" s="193">
        <v>6.0284965002210811E-5</v>
      </c>
      <c r="E112" s="193">
        <v>20071722</v>
      </c>
      <c r="F112" s="193">
        <v>5.4860905947862193E-5</v>
      </c>
      <c r="G112" s="193">
        <v>19563666</v>
      </c>
      <c r="H112" s="193">
        <v>4.6987148380139843E-5</v>
      </c>
      <c r="I112" s="193">
        <v>18875166</v>
      </c>
      <c r="J112" s="193">
        <v>4.7796547733014449E-5</v>
      </c>
      <c r="K112" s="193">
        <v>18971792</v>
      </c>
      <c r="L112" s="193">
        <v>4.8008772864704952E-5</v>
      </c>
      <c r="M112" s="193">
        <v>21019300</v>
      </c>
      <c r="N112" s="193">
        <v>4.7820303734624758E-5</v>
      </c>
      <c r="O112" s="193">
        <v>22121670</v>
      </c>
      <c r="P112" s="193">
        <v>4.6804354496998712E-5</v>
      </c>
      <c r="Q112" s="193">
        <v>21749464</v>
      </c>
      <c r="R112" s="193">
        <v>4.8058194806799293E-5</v>
      </c>
      <c r="S112" s="193">
        <v>22009766</v>
      </c>
      <c r="T112" s="193">
        <v>4.7541103413095698E-5</v>
      </c>
      <c r="U112" s="193">
        <v>23285590</v>
      </c>
      <c r="V112" s="194">
        <v>4.5638746087206528E-5</v>
      </c>
      <c r="W112" s="193">
        <v>23923502</v>
      </c>
      <c r="X112" s="106">
        <v>0</v>
      </c>
      <c r="Y112" s="106">
        <v>0</v>
      </c>
      <c r="Z112" s="186">
        <f t="shared" si="4"/>
        <v>-1.1656084097921848E-6</v>
      </c>
      <c r="AA112" s="187">
        <f t="shared" si="5"/>
        <v>-2.5539886822590174E-2</v>
      </c>
      <c r="AB112" s="195">
        <f t="shared" si="6"/>
        <v>2174038</v>
      </c>
      <c r="AC112" s="196">
        <f t="shared" si="7"/>
        <v>9.0874571791370679E-2</v>
      </c>
      <c r="AD112" s="245" t="str">
        <f>VLOOKUP($A112,'Country characteristics'!$A:$CQ,28,0)</f>
        <v>Middle East &amp; North Africa</v>
      </c>
      <c r="AE112" s="245" t="str">
        <f>VLOOKUP($A112,'Country characteristics'!$A:$CQ,87,0)</f>
        <v/>
      </c>
      <c r="AF112" s="245" t="str">
        <f>VLOOKUP($A112,'Country characteristics'!$A:$CQ,92,0)</f>
        <v/>
      </c>
      <c r="AG112" s="245" t="str">
        <f>VLOOKUP($A112,'Country characteristics'!$A:$CQ,91,0)</f>
        <v/>
      </c>
      <c r="AH112" s="245" t="str">
        <f>VLOOKUP($A112,'Country characteristics'!$A:$CQ,88,0)</f>
        <v/>
      </c>
      <c r="AI112" s="245" t="str">
        <f>VLOOKUP($A112,'Country characteristics'!$A:$CQ,93,0)</f>
        <v/>
      </c>
      <c r="AJ112" s="245" t="str">
        <f>VLOOKUP($A112,'Country characteristics'!$A:$CQ,89,0)</f>
        <v/>
      </c>
      <c r="AK112" s="245" t="str">
        <f>VLOOKUP($A112,'Country characteristics'!$A:$CQ,90,0)</f>
        <v/>
      </c>
      <c r="AL112" s="245" t="str">
        <f>VLOOKUP($A112,'Country characteristics'!$A:$CQ,94,0)</f>
        <v/>
      </c>
      <c r="AM112" s="245" t="str">
        <f>VLOOKUP($A112,'Country characteristics'!$A:$CQ,95,0)</f>
        <v/>
      </c>
      <c r="AN112" s="245" t="str">
        <f>VLOOKUP($A112,'Country characteristics'!$A:$CR,96,0)</f>
        <v/>
      </c>
    </row>
    <row r="113" spans="1:40" ht="12.75" customHeight="1">
      <c r="A113" s="37" t="s">
        <v>528</v>
      </c>
      <c r="B113" s="163" t="s">
        <v>529</v>
      </c>
      <c r="C113" s="163" t="s">
        <v>530</v>
      </c>
      <c r="D113" s="193">
        <v>1.9371582311578095E-5</v>
      </c>
      <c r="E113" s="193">
        <v>6449717.5</v>
      </c>
      <c r="F113" s="193">
        <v>2.4749460862949491E-5</v>
      </c>
      <c r="G113" s="193">
        <v>8825778</v>
      </c>
      <c r="H113" s="193">
        <v>2.9574666768894531E-5</v>
      </c>
      <c r="I113" s="193">
        <v>11880413</v>
      </c>
      <c r="J113" s="193">
        <v>2.4724056856939569E-5</v>
      </c>
      <c r="K113" s="193">
        <v>9813673</v>
      </c>
      <c r="L113" s="193">
        <v>5.8400717534823343E-5</v>
      </c>
      <c r="M113" s="193">
        <v>25569122</v>
      </c>
      <c r="N113" s="193">
        <v>4.5570999645860866E-5</v>
      </c>
      <c r="O113" s="193">
        <v>21081142</v>
      </c>
      <c r="P113" s="193">
        <v>3.9416347135556862E-5</v>
      </c>
      <c r="Q113" s="193">
        <v>18316340</v>
      </c>
      <c r="R113" s="193">
        <v>4.5610639062942937E-5</v>
      </c>
      <c r="S113" s="193">
        <v>20888830</v>
      </c>
      <c r="T113" s="193">
        <v>5.0366783398203552E-5</v>
      </c>
      <c r="U113" s="193">
        <v>24669606</v>
      </c>
      <c r="V113" s="194">
        <v>4.1038900235434994E-5</v>
      </c>
      <c r="W113" s="193">
        <v>21512296</v>
      </c>
      <c r="X113" s="106">
        <v>0</v>
      </c>
      <c r="Y113" s="106">
        <v>0</v>
      </c>
      <c r="Z113" s="186">
        <f t="shared" si="4"/>
        <v>1.6225530998781323E-6</v>
      </c>
      <c r="AA113" s="187">
        <f t="shared" si="5"/>
        <v>3.9536953733402942E-2</v>
      </c>
      <c r="AB113" s="195">
        <f t="shared" si="6"/>
        <v>3195956</v>
      </c>
      <c r="AC113" s="196">
        <f t="shared" si="7"/>
        <v>0.14856415140438753</v>
      </c>
      <c r="AD113" s="245" t="str">
        <f>VLOOKUP($A113,'Country characteristics'!$A:$CQ,28,0)</f>
        <v>Sub-Saharan Africa</v>
      </c>
      <c r="AE113" s="245" t="str">
        <f>VLOOKUP($A113,'Country characteristics'!$A:$CQ,87,0)</f>
        <v>Africa</v>
      </c>
      <c r="AF113" s="245">
        <f>VLOOKUP($A113,'Country characteristics'!$A:$CQ,92,0)</f>
        <v>0</v>
      </c>
      <c r="AG113" s="245">
        <f>VLOOKUP($A113,'Country characteristics'!$A:$CQ,91,0)</f>
        <v>0</v>
      </c>
      <c r="AH113" s="245">
        <f>VLOOKUP($A113,'Country characteristics'!$A:$CQ,88,0)</f>
        <v>0</v>
      </c>
      <c r="AI113" s="245">
        <f>VLOOKUP($A113,'Country characteristics'!$A:$CQ,93,0)</f>
        <v>0</v>
      </c>
      <c r="AJ113" s="245">
        <f>VLOOKUP($A113,'Country characteristics'!$A:$CQ,89,0)</f>
        <v>1</v>
      </c>
      <c r="AK113" s="245">
        <f>VLOOKUP($A113,'Country characteristics'!$A:$CQ,90,0)</f>
        <v>1</v>
      </c>
      <c r="AL113" s="245">
        <f>VLOOKUP($A113,'Country characteristics'!$A:$CQ,94,0)</f>
        <v>0</v>
      </c>
      <c r="AM113" s="245">
        <f>VLOOKUP($A113,'Country characteristics'!$A:$CQ,95,0)</f>
        <v>0</v>
      </c>
      <c r="AN113" s="245">
        <f>VLOOKUP($A113,'Country characteristics'!$A:$CR,96,0)</f>
        <v>0</v>
      </c>
    </row>
    <row r="114" spans="1:40" ht="12.75" customHeight="1">
      <c r="A114" s="37" t="s">
        <v>531</v>
      </c>
      <c r="B114" s="163" t="s">
        <v>532</v>
      </c>
      <c r="C114" s="163" t="s">
        <v>533</v>
      </c>
      <c r="D114" s="193">
        <v>5.2693590987473726E-5</v>
      </c>
      <c r="E114" s="193">
        <v>17544194</v>
      </c>
      <c r="F114" s="193">
        <v>5.981047434033826E-5</v>
      </c>
      <c r="G114" s="193">
        <v>21328706</v>
      </c>
      <c r="H114" s="193">
        <v>6.1764490965288132E-5</v>
      </c>
      <c r="I114" s="193">
        <v>24811358</v>
      </c>
      <c r="J114" s="193">
        <v>7.631172047695145E-5</v>
      </c>
      <c r="K114" s="193">
        <v>30290266</v>
      </c>
      <c r="L114" s="193">
        <v>6.573180144187063E-5</v>
      </c>
      <c r="M114" s="193">
        <v>28778832</v>
      </c>
      <c r="N114" s="193">
        <v>7.4202180257998407E-5</v>
      </c>
      <c r="O114" s="193">
        <v>34325924</v>
      </c>
      <c r="P114" s="193">
        <v>6.2331579101737589E-5</v>
      </c>
      <c r="Q114" s="193">
        <v>28964792</v>
      </c>
      <c r="R114" s="193">
        <v>6.3322338974103332E-5</v>
      </c>
      <c r="S114" s="193">
        <v>29000462</v>
      </c>
      <c r="T114" s="193">
        <v>6.3168532506097108E-5</v>
      </c>
      <c r="U114" s="193">
        <v>30939892</v>
      </c>
      <c r="V114" s="194">
        <v>4.0344286389881745E-5</v>
      </c>
      <c r="W114" s="193">
        <v>21148184</v>
      </c>
      <c r="X114" s="106">
        <v>0</v>
      </c>
      <c r="Y114" s="106">
        <v>0</v>
      </c>
      <c r="Z114" s="186">
        <f t="shared" si="4"/>
        <v>-2.1987292711855844E-5</v>
      </c>
      <c r="AA114" s="187">
        <f t="shared" si="5"/>
        <v>-0.54499148898988103</v>
      </c>
      <c r="AB114" s="195">
        <f t="shared" si="6"/>
        <v>-7816608</v>
      </c>
      <c r="AC114" s="196">
        <f t="shared" si="7"/>
        <v>-0.36961131036121114</v>
      </c>
      <c r="AD114" s="245" t="str">
        <f>VLOOKUP($A114,'Country characteristics'!$A:$CQ,28,0)</f>
        <v>Sub-Saharan Africa</v>
      </c>
      <c r="AE114" s="245" t="str">
        <f>VLOOKUP($A114,'Country characteristics'!$A:$CQ,87,0)</f>
        <v>Africa</v>
      </c>
      <c r="AF114" s="245">
        <f>VLOOKUP($A114,'Country characteristics'!$A:$CQ,92,0)</f>
        <v>0</v>
      </c>
      <c r="AG114" s="245">
        <f>VLOOKUP($A114,'Country characteristics'!$A:$CQ,91,0)</f>
        <v>0</v>
      </c>
      <c r="AH114" s="245">
        <f>VLOOKUP($A114,'Country characteristics'!$A:$CQ,88,0)</f>
        <v>0</v>
      </c>
      <c r="AI114" s="245">
        <f>VLOOKUP($A114,'Country characteristics'!$A:$CQ,93,0)</f>
        <v>0</v>
      </c>
      <c r="AJ114" s="245">
        <f>VLOOKUP($A114,'Country characteristics'!$A:$CQ,89,0)</f>
        <v>0</v>
      </c>
      <c r="AK114" s="245">
        <f>VLOOKUP($A114,'Country characteristics'!$A:$CQ,90,0)</f>
        <v>1</v>
      </c>
      <c r="AL114" s="245">
        <f>VLOOKUP($A114,'Country characteristics'!$A:$CQ,94,0)</f>
        <v>0</v>
      </c>
      <c r="AM114" s="245">
        <f>VLOOKUP($A114,'Country characteristics'!$A:$CQ,95,0)</f>
        <v>0</v>
      </c>
      <c r="AN114" s="245">
        <f>VLOOKUP($A114,'Country characteristics'!$A:$CR,96,0)</f>
        <v>0</v>
      </c>
    </row>
    <row r="115" spans="1:40" ht="12.75" customHeight="1">
      <c r="A115" s="37" t="s">
        <v>534</v>
      </c>
      <c r="B115" s="163" t="s">
        <v>535</v>
      </c>
      <c r="C115" s="163" t="s">
        <v>536</v>
      </c>
      <c r="D115" s="193">
        <v>3.9828239096095785E-5</v>
      </c>
      <c r="E115" s="193">
        <v>13260708</v>
      </c>
      <c r="F115" s="193">
        <v>4.7428333346033469E-5</v>
      </c>
      <c r="G115" s="193">
        <v>16913174</v>
      </c>
      <c r="H115" s="193">
        <v>4.330321098677814E-5</v>
      </c>
      <c r="I115" s="193">
        <v>17395294</v>
      </c>
      <c r="J115" s="193">
        <v>4.9965285143116489E-5</v>
      </c>
      <c r="K115" s="193">
        <v>19832624</v>
      </c>
      <c r="L115" s="193">
        <v>1.9661283658933826E-5</v>
      </c>
      <c r="M115" s="193">
        <v>8608144</v>
      </c>
      <c r="N115" s="193">
        <v>1.5054269169922918E-5</v>
      </c>
      <c r="O115" s="193">
        <v>6964104</v>
      </c>
      <c r="P115" s="193">
        <v>2.3738855816191062E-5</v>
      </c>
      <c r="Q115" s="193">
        <v>11031183</v>
      </c>
      <c r="R115" s="193">
        <v>2.866949034796562E-5</v>
      </c>
      <c r="S115" s="193">
        <v>13130097</v>
      </c>
      <c r="T115" s="193">
        <v>3.3903303119586781E-5</v>
      </c>
      <c r="U115" s="193">
        <v>16605808</v>
      </c>
      <c r="V115" s="194">
        <v>3.7950580008327961E-5</v>
      </c>
      <c r="W115" s="193">
        <v>19893422</v>
      </c>
      <c r="X115" s="106">
        <v>0</v>
      </c>
      <c r="Y115" s="106">
        <v>0</v>
      </c>
      <c r="Z115" s="186">
        <f t="shared" si="4"/>
        <v>1.4211724192136899E-5</v>
      </c>
      <c r="AA115" s="187">
        <f t="shared" si="5"/>
        <v>0.37447976260226445</v>
      </c>
      <c r="AB115" s="195">
        <f t="shared" si="6"/>
        <v>8862239</v>
      </c>
      <c r="AC115" s="196">
        <f t="shared" si="7"/>
        <v>0.44548589981150555</v>
      </c>
      <c r="AD115" s="245" t="str">
        <f>VLOOKUP($A115,'Country characteristics'!$A:$CQ,28,0)</f>
        <v>Europe &amp; Central Asia</v>
      </c>
      <c r="AE115" s="245" t="str">
        <f>VLOOKUP($A115,'Country characteristics'!$A:$CQ,87,0)</f>
        <v>Asia</v>
      </c>
      <c r="AF115" s="245">
        <f>VLOOKUP($A115,'Country characteristics'!$A:$CQ,92,0)</f>
        <v>0</v>
      </c>
      <c r="AG115" s="245">
        <f>VLOOKUP($A115,'Country characteristics'!$A:$CQ,91,0)</f>
        <v>0</v>
      </c>
      <c r="AH115" s="245">
        <f>VLOOKUP($A115,'Country characteristics'!$A:$CQ,88,0)</f>
        <v>0</v>
      </c>
      <c r="AI115" s="245">
        <f>VLOOKUP($A115,'Country characteristics'!$A:$CQ,93,0)</f>
        <v>0</v>
      </c>
      <c r="AJ115" s="245">
        <f>VLOOKUP($A115,'Country characteristics'!$A:$CQ,89,0)</f>
        <v>0</v>
      </c>
      <c r="AK115" s="245">
        <f>VLOOKUP($A115,'Country characteristics'!$A:$CQ,90,0)</f>
        <v>0</v>
      </c>
      <c r="AL115" s="245">
        <f>VLOOKUP($A115,'Country characteristics'!$A:$CQ,94,0)</f>
        <v>0</v>
      </c>
      <c r="AM115" s="245">
        <f>VLOOKUP($A115,'Country characteristics'!$A:$CQ,95,0)</f>
        <v>0</v>
      </c>
      <c r="AN115" s="245">
        <f>VLOOKUP($A115,'Country characteristics'!$A:$CR,96,0)</f>
        <v>0</v>
      </c>
    </row>
    <row r="116" spans="1:40" ht="12.75" customHeight="1">
      <c r="A116" s="37" t="s">
        <v>537</v>
      </c>
      <c r="B116" s="163" t="s">
        <v>538</v>
      </c>
      <c r="C116" s="163" t="s">
        <v>539</v>
      </c>
      <c r="D116" s="193">
        <v>7.3939918365795165E-6</v>
      </c>
      <c r="E116" s="193">
        <v>2461810.25</v>
      </c>
      <c r="F116" s="193">
        <v>3.5859837225871161E-5</v>
      </c>
      <c r="G116" s="193">
        <v>12787793</v>
      </c>
      <c r="H116" s="193">
        <v>3.2031741284299642E-5</v>
      </c>
      <c r="I116" s="193">
        <v>12867442</v>
      </c>
      <c r="J116" s="193">
        <v>3.3717791666276753E-5</v>
      </c>
      <c r="K116" s="193">
        <v>13383538</v>
      </c>
      <c r="L116" s="193">
        <v>3.2648593332851306E-5</v>
      </c>
      <c r="M116" s="193">
        <v>14294274</v>
      </c>
      <c r="N116" s="193">
        <v>3.3840111427707598E-5</v>
      </c>
      <c r="O116" s="193">
        <v>15654433</v>
      </c>
      <c r="P116" s="193">
        <v>3.4471497201593593E-5</v>
      </c>
      <c r="Q116" s="193">
        <v>16018522</v>
      </c>
      <c r="R116" s="193">
        <v>3.7167788832448423E-5</v>
      </c>
      <c r="S116" s="193">
        <v>17022160</v>
      </c>
      <c r="T116" s="193">
        <v>3.7222009268589318E-5</v>
      </c>
      <c r="U116" s="193">
        <v>18231308</v>
      </c>
      <c r="V116" s="194">
        <v>3.7805632018717006E-5</v>
      </c>
      <c r="W116" s="193">
        <v>19817440</v>
      </c>
      <c r="X116" s="106">
        <v>0</v>
      </c>
      <c r="Y116" s="106">
        <v>0</v>
      </c>
      <c r="Z116" s="186">
        <f t="shared" si="4"/>
        <v>3.3341348171234131E-6</v>
      </c>
      <c r="AA116" s="187">
        <f t="shared" si="5"/>
        <v>8.8191484683359675E-2</v>
      </c>
      <c r="AB116" s="195">
        <f t="shared" si="6"/>
        <v>3798918</v>
      </c>
      <c r="AC116" s="196">
        <f t="shared" si="7"/>
        <v>0.19169569833439637</v>
      </c>
      <c r="AD116" s="245" t="str">
        <f>VLOOKUP($A116,'Country characteristics'!$A:$CQ,28,0)</f>
        <v>Latin America &amp; Caribbean</v>
      </c>
      <c r="AE116" s="245" t="str">
        <f>VLOOKUP($A116,'Country characteristics'!$A:$CQ,87,0)</f>
        <v>Latin America and the Caribbean</v>
      </c>
      <c r="AF116" s="245">
        <f>VLOOKUP($A116,'Country characteristics'!$A:$CQ,92,0)</f>
        <v>0</v>
      </c>
      <c r="AG116" s="245">
        <f>VLOOKUP($A116,'Country characteristics'!$A:$CQ,91,0)</f>
        <v>0</v>
      </c>
      <c r="AH116" s="245">
        <f>VLOOKUP($A116,'Country characteristics'!$A:$CQ,88,0)</f>
        <v>0</v>
      </c>
      <c r="AI116" s="245">
        <f>VLOOKUP($A116,'Country characteristics'!$A:$CQ,93,0)</f>
        <v>0</v>
      </c>
      <c r="AJ116" s="245">
        <f>VLOOKUP($A116,'Country characteristics'!$A:$CQ,89,0)</f>
        <v>0</v>
      </c>
      <c r="AK116" s="245">
        <f>VLOOKUP($A116,'Country characteristics'!$A:$CQ,90,0)</f>
        <v>1</v>
      </c>
      <c r="AL116" s="245">
        <f>VLOOKUP($A116,'Country characteristics'!$A:$CQ,94,0)</f>
        <v>1</v>
      </c>
      <c r="AM116" s="245">
        <f>VLOOKUP($A116,'Country characteristics'!$A:$CQ,95,0)</f>
        <v>0</v>
      </c>
      <c r="AN116" s="245">
        <f>VLOOKUP($A116,'Country characteristics'!$A:$CR,96,0)</f>
        <v>0</v>
      </c>
    </row>
    <row r="117" spans="1:40" ht="12.75" customHeight="1">
      <c r="A117" s="37" t="s">
        <v>540</v>
      </c>
      <c r="B117" s="163" t="s">
        <v>541</v>
      </c>
      <c r="C117" s="163" t="s">
        <v>542</v>
      </c>
      <c r="D117" s="193">
        <v>3.9991768971958663E-6</v>
      </c>
      <c r="E117" s="193">
        <v>1331515.5</v>
      </c>
      <c r="F117" s="193">
        <v>3.9150340853666421E-6</v>
      </c>
      <c r="G117" s="193">
        <v>1396120.25</v>
      </c>
      <c r="H117" s="193">
        <v>4.0048371374723502E-6</v>
      </c>
      <c r="I117" s="193">
        <v>1608779.625</v>
      </c>
      <c r="J117" s="193">
        <v>4.1574598981242161E-6</v>
      </c>
      <c r="K117" s="193">
        <v>1650212.625</v>
      </c>
      <c r="L117" s="193">
        <v>3.0198574677342549E-5</v>
      </c>
      <c r="M117" s="193">
        <v>13221602</v>
      </c>
      <c r="N117" s="193">
        <v>2.8721236958517693E-5</v>
      </c>
      <c r="O117" s="193">
        <v>13286443</v>
      </c>
      <c r="P117" s="193">
        <v>3.0576618883060291E-5</v>
      </c>
      <c r="Q117" s="193">
        <v>14208615</v>
      </c>
      <c r="R117" s="193">
        <v>3.7589397834381089E-5</v>
      </c>
      <c r="S117" s="193">
        <v>17215250</v>
      </c>
      <c r="T117" s="193">
        <v>4.6445584303000942E-5</v>
      </c>
      <c r="U117" s="193">
        <v>22749006</v>
      </c>
      <c r="V117" s="194">
        <v>3.3148033253382891E-5</v>
      </c>
      <c r="W117" s="193">
        <v>17375960</v>
      </c>
      <c r="X117" s="106">
        <v>0</v>
      </c>
      <c r="Y117" s="106">
        <v>0</v>
      </c>
      <c r="Z117" s="186">
        <f t="shared" si="4"/>
        <v>2.5714143703226E-6</v>
      </c>
      <c r="AA117" s="187">
        <f t="shared" si="5"/>
        <v>7.7573663289968398E-2</v>
      </c>
      <c r="AB117" s="195">
        <f t="shared" si="6"/>
        <v>3167345</v>
      </c>
      <c r="AC117" s="196">
        <f t="shared" si="7"/>
        <v>0.18228316593730648</v>
      </c>
      <c r="AD117" s="245" t="str">
        <f>VLOOKUP($A117,'Country characteristics'!$A:$CQ,28,0)</f>
        <v>Europe &amp; Central Asia</v>
      </c>
      <c r="AE117" s="245" t="str">
        <f>VLOOKUP($A117,'Country characteristics'!$A:$CQ,87,0)</f>
        <v>Europe</v>
      </c>
      <c r="AF117" s="245">
        <f>VLOOKUP($A117,'Country characteristics'!$A:$CQ,92,0)</f>
        <v>0</v>
      </c>
      <c r="AG117" s="245">
        <f>VLOOKUP($A117,'Country characteristics'!$A:$CQ,91,0)</f>
        <v>0</v>
      </c>
      <c r="AH117" s="245">
        <f>VLOOKUP($A117,'Country characteristics'!$A:$CQ,88,0)</f>
        <v>0</v>
      </c>
      <c r="AI117" s="245">
        <f>VLOOKUP($A117,'Country characteristics'!$A:$CQ,93,0)</f>
        <v>0</v>
      </c>
      <c r="AJ117" s="245">
        <f>VLOOKUP($A117,'Country characteristics'!$A:$CQ,89,0)</f>
        <v>0</v>
      </c>
      <c r="AK117" s="245">
        <f>VLOOKUP($A117,'Country characteristics'!$A:$CQ,90,0)</f>
        <v>0</v>
      </c>
      <c r="AL117" s="245">
        <f>VLOOKUP($A117,'Country characteristics'!$A:$CQ,94,0)</f>
        <v>0</v>
      </c>
      <c r="AM117" s="245">
        <f>VLOOKUP($A117,'Country characteristics'!$A:$CQ,95,0)</f>
        <v>0</v>
      </c>
      <c r="AN117" s="245">
        <f>VLOOKUP($A117,'Country characteristics'!$A:$CR,96,0)</f>
        <v>0</v>
      </c>
    </row>
    <row r="118" spans="1:40" ht="12.75" customHeight="1">
      <c r="A118" s="37" t="s">
        <v>543</v>
      </c>
      <c r="B118" s="163" t="s">
        <v>544</v>
      </c>
      <c r="C118" s="163" t="s">
        <v>545</v>
      </c>
      <c r="D118" s="193">
        <v>5.0699654821073636E-6</v>
      </c>
      <c r="E118" s="193">
        <v>1688031.75</v>
      </c>
      <c r="F118" s="193">
        <v>6.8194331106496975E-6</v>
      </c>
      <c r="G118" s="193">
        <v>2431843</v>
      </c>
      <c r="H118" s="193">
        <v>3.063055919483304E-5</v>
      </c>
      <c r="I118" s="193">
        <v>12304574</v>
      </c>
      <c r="J118" s="193">
        <v>3.6062087019672617E-5</v>
      </c>
      <c r="K118" s="193">
        <v>14314056</v>
      </c>
      <c r="L118" s="193">
        <v>3.1918021704768762E-5</v>
      </c>
      <c r="M118" s="193">
        <v>13974414</v>
      </c>
      <c r="N118" s="193">
        <v>3.4062832128256559E-5</v>
      </c>
      <c r="O118" s="193">
        <v>15757465</v>
      </c>
      <c r="P118" s="193">
        <v>3.3164757041959092E-5</v>
      </c>
      <c r="Q118" s="193">
        <v>15411295</v>
      </c>
      <c r="R118" s="193">
        <v>2.6924835765385069E-5</v>
      </c>
      <c r="S118" s="193">
        <v>12331077</v>
      </c>
      <c r="T118" s="193">
        <v>3.0096083719399758E-5</v>
      </c>
      <c r="U118" s="193">
        <v>14741035</v>
      </c>
      <c r="V118" s="194">
        <v>3.1810501241125166E-5</v>
      </c>
      <c r="W118" s="193">
        <v>16674836</v>
      </c>
      <c r="X118" s="106">
        <v>0</v>
      </c>
      <c r="Y118" s="106">
        <v>0</v>
      </c>
      <c r="Z118" s="186">
        <f t="shared" si="4"/>
        <v>-1.3542558008339256E-6</v>
      </c>
      <c r="AA118" s="187">
        <f t="shared" si="5"/>
        <v>-4.2572601750868369E-2</v>
      </c>
      <c r="AB118" s="195">
        <f t="shared" si="6"/>
        <v>1263541</v>
      </c>
      <c r="AC118" s="196">
        <f t="shared" si="7"/>
        <v>7.5775317970143752E-2</v>
      </c>
      <c r="AD118" s="245" t="str">
        <f>VLOOKUP($A118,'Country characteristics'!$A:$CQ,28,0)</f>
        <v>Sub-Saharan Africa</v>
      </c>
      <c r="AE118" s="245" t="str">
        <f>VLOOKUP($A118,'Country characteristics'!$A:$CQ,87,0)</f>
        <v>Africa</v>
      </c>
      <c r="AF118" s="245">
        <f>VLOOKUP($A118,'Country characteristics'!$A:$CQ,92,0)</f>
        <v>0</v>
      </c>
      <c r="AG118" s="245">
        <f>VLOOKUP($A118,'Country characteristics'!$A:$CQ,91,0)</f>
        <v>0</v>
      </c>
      <c r="AH118" s="245">
        <f>VLOOKUP($A118,'Country characteristics'!$A:$CQ,88,0)</f>
        <v>0</v>
      </c>
      <c r="AI118" s="245">
        <f>VLOOKUP($A118,'Country characteristics'!$A:$CQ,93,0)</f>
        <v>0</v>
      </c>
      <c r="AJ118" s="245">
        <f>VLOOKUP($A118,'Country characteristics'!$A:$CQ,89,0)</f>
        <v>0</v>
      </c>
      <c r="AK118" s="245">
        <f>VLOOKUP($A118,'Country characteristics'!$A:$CQ,90,0)</f>
        <v>0</v>
      </c>
      <c r="AL118" s="245">
        <f>VLOOKUP($A118,'Country characteristics'!$A:$CQ,94,0)</f>
        <v>0</v>
      </c>
      <c r="AM118" s="245">
        <f>VLOOKUP($A118,'Country characteristics'!$A:$CQ,95,0)</f>
        <v>0</v>
      </c>
      <c r="AN118" s="245">
        <f>VLOOKUP($A118,'Country characteristics'!$A:$CR,96,0)</f>
        <v>0</v>
      </c>
    </row>
    <row r="119" spans="1:40" ht="12.75" customHeight="1">
      <c r="A119" s="37" t="s">
        <v>546</v>
      </c>
      <c r="B119" s="163" t="s">
        <v>547</v>
      </c>
      <c r="C119" s="163" t="s">
        <v>548</v>
      </c>
      <c r="D119" s="193">
        <v>1.9655501091619954E-5</v>
      </c>
      <c r="E119" s="193">
        <v>6544247.5</v>
      </c>
      <c r="F119" s="193">
        <v>3.0273240554379299E-5</v>
      </c>
      <c r="G119" s="193">
        <v>10795585</v>
      </c>
      <c r="H119" s="193">
        <v>2.9504857593565248E-5</v>
      </c>
      <c r="I119" s="193">
        <v>11852370</v>
      </c>
      <c r="J119" s="193">
        <v>3.2003270462155342E-5</v>
      </c>
      <c r="K119" s="193">
        <v>12702997</v>
      </c>
      <c r="L119" s="193">
        <v>2.7431206035544164E-5</v>
      </c>
      <c r="M119" s="193">
        <v>12009987</v>
      </c>
      <c r="N119" s="193">
        <v>2.1336094505386427E-5</v>
      </c>
      <c r="O119" s="193">
        <v>9870076</v>
      </c>
      <c r="P119" s="193">
        <v>2.372057679167483E-5</v>
      </c>
      <c r="Q119" s="193">
        <v>11022688</v>
      </c>
      <c r="R119" s="193">
        <v>2.571625736891292E-5</v>
      </c>
      <c r="S119" s="193">
        <v>11777571</v>
      </c>
      <c r="T119" s="193">
        <v>6.9220759542076848E-6</v>
      </c>
      <c r="U119" s="193">
        <v>3390426.75</v>
      </c>
      <c r="V119" s="194">
        <v>3.1326457246905193E-5</v>
      </c>
      <c r="W119" s="193">
        <v>16421104</v>
      </c>
      <c r="X119" s="106">
        <v>0</v>
      </c>
      <c r="Y119" s="106">
        <v>0</v>
      </c>
      <c r="Z119" s="186">
        <f t="shared" si="4"/>
        <v>7.6058804552303627E-6</v>
      </c>
      <c r="AA119" s="187">
        <f t="shared" si="5"/>
        <v>0.2427941466627786</v>
      </c>
      <c r="AB119" s="195">
        <f t="shared" si="6"/>
        <v>5398416</v>
      </c>
      <c r="AC119" s="196">
        <f t="shared" si="7"/>
        <v>0.32874866391443597</v>
      </c>
      <c r="AD119" s="245" t="str">
        <f>VLOOKUP($A119,'Country characteristics'!$A:$CQ,28,0)</f>
        <v>Latin America &amp; Caribbean</v>
      </c>
      <c r="AE119" s="245" t="str">
        <f>VLOOKUP($A119,'Country characteristics'!$A:$CQ,87,0)</f>
        <v>Latin America and the Caribbean</v>
      </c>
      <c r="AF119" s="245">
        <f>VLOOKUP($A119,'Country characteristics'!$A:$CQ,92,0)</f>
        <v>0</v>
      </c>
      <c r="AG119" s="245">
        <f>VLOOKUP($A119,'Country characteristics'!$A:$CQ,91,0)</f>
        <v>0</v>
      </c>
      <c r="AH119" s="245">
        <f>VLOOKUP($A119,'Country characteristics'!$A:$CQ,88,0)</f>
        <v>0</v>
      </c>
      <c r="AI119" s="245">
        <f>VLOOKUP($A119,'Country characteristics'!$A:$CQ,93,0)</f>
        <v>0</v>
      </c>
      <c r="AJ119" s="245">
        <f>VLOOKUP($A119,'Country characteristics'!$A:$CQ,89,0)</f>
        <v>1</v>
      </c>
      <c r="AK119" s="245">
        <f>VLOOKUP($A119,'Country characteristics'!$A:$CQ,90,0)</f>
        <v>1</v>
      </c>
      <c r="AL119" s="245">
        <f>VLOOKUP($A119,'Country characteristics'!$A:$CQ,94,0)</f>
        <v>0</v>
      </c>
      <c r="AM119" s="245">
        <f>VLOOKUP($A119,'Country characteristics'!$A:$CQ,95,0)</f>
        <v>1</v>
      </c>
      <c r="AN119" s="245">
        <f>VLOOKUP($A119,'Country characteristics'!$A:$CR,96,0)</f>
        <v>0</v>
      </c>
    </row>
    <row r="120" spans="1:40" ht="12.75" customHeight="1">
      <c r="A120" s="37" t="s">
        <v>293</v>
      </c>
      <c r="B120" s="163" t="s">
        <v>294</v>
      </c>
      <c r="C120" s="163" t="s">
        <v>295</v>
      </c>
      <c r="D120" s="193">
        <v>3.0816161142865894E-6</v>
      </c>
      <c r="E120" s="193">
        <v>1026016.0625</v>
      </c>
      <c r="F120" s="193">
        <v>5.4542238103749696E-6</v>
      </c>
      <c r="G120" s="193">
        <v>1945002.75</v>
      </c>
      <c r="H120" s="193">
        <v>4.702091700892197E-6</v>
      </c>
      <c r="I120" s="193">
        <v>1888873.125</v>
      </c>
      <c r="J120" s="193">
        <v>4.6280583774205297E-5</v>
      </c>
      <c r="K120" s="193">
        <v>18370064</v>
      </c>
      <c r="L120" s="193">
        <v>3.3243552024941891E-5</v>
      </c>
      <c r="M120" s="193">
        <v>14554760</v>
      </c>
      <c r="N120" s="193">
        <v>3.0820247047813609E-5</v>
      </c>
      <c r="O120" s="193">
        <v>14257444</v>
      </c>
      <c r="P120" s="193">
        <v>2.894528915931005E-5</v>
      </c>
      <c r="Q120" s="193">
        <v>13450555</v>
      </c>
      <c r="R120" s="193">
        <v>2.9221359000075608E-5</v>
      </c>
      <c r="S120" s="193">
        <v>13382843</v>
      </c>
      <c r="T120" s="193">
        <v>2.7363996196072549E-5</v>
      </c>
      <c r="U120" s="193">
        <v>13402861</v>
      </c>
      <c r="V120" s="194">
        <v>2.9953294870210811E-5</v>
      </c>
      <c r="W120" s="193">
        <v>15701302</v>
      </c>
      <c r="X120" s="106">
        <v>1</v>
      </c>
      <c r="Y120" s="106">
        <v>1</v>
      </c>
      <c r="Z120" s="186">
        <f t="shared" si="4"/>
        <v>1.0080057109007612E-6</v>
      </c>
      <c r="AA120" s="187">
        <f t="shared" si="5"/>
        <v>3.3652581970314198E-2</v>
      </c>
      <c r="AB120" s="195">
        <f t="shared" si="6"/>
        <v>2250747</v>
      </c>
      <c r="AC120" s="196">
        <f t="shared" si="7"/>
        <v>0.14334779370526088</v>
      </c>
      <c r="AD120" s="245" t="str">
        <f>VLOOKUP($A120,'Country characteristics'!$A:$CQ,28,0)</f>
        <v>Sub-Saharan Africa</v>
      </c>
      <c r="AE120" s="245" t="str">
        <f>VLOOKUP($A120,'Country characteristics'!$A:$CQ,87,0)</f>
        <v>Africa</v>
      </c>
      <c r="AF120" s="245">
        <f>VLOOKUP($A120,'Country characteristics'!$A:$CQ,92,0)</f>
        <v>0</v>
      </c>
      <c r="AG120" s="245">
        <f>VLOOKUP($A120,'Country characteristics'!$A:$CQ,91,0)</f>
        <v>0</v>
      </c>
      <c r="AH120" s="245">
        <f>VLOOKUP($A120,'Country characteristics'!$A:$CQ,88,0)</f>
        <v>0</v>
      </c>
      <c r="AI120" s="245">
        <f>VLOOKUP($A120,'Country characteristics'!$A:$CQ,93,0)</f>
        <v>0</v>
      </c>
      <c r="AJ120" s="245">
        <f>VLOOKUP($A120,'Country characteristics'!$A:$CQ,89,0)</f>
        <v>0</v>
      </c>
      <c r="AK120" s="245">
        <f>VLOOKUP($A120,'Country characteristics'!$A:$CQ,90,0)</f>
        <v>0</v>
      </c>
      <c r="AL120" s="245">
        <f>VLOOKUP($A120,'Country characteristics'!$A:$CQ,94,0)</f>
        <v>0</v>
      </c>
      <c r="AM120" s="245">
        <f>VLOOKUP($A120,'Country characteristics'!$A:$CQ,95,0)</f>
        <v>0</v>
      </c>
      <c r="AN120" s="245">
        <f>VLOOKUP($A120,'Country characteristics'!$A:$CR,96,0)</f>
        <v>0</v>
      </c>
    </row>
    <row r="121" spans="1:40" ht="12.75" customHeight="1">
      <c r="A121" s="37" t="s">
        <v>549</v>
      </c>
      <c r="B121" s="163" t="s">
        <v>550</v>
      </c>
      <c r="C121" s="163" t="s">
        <v>551</v>
      </c>
      <c r="D121" s="193">
        <v>3.0887764296494424E-5</v>
      </c>
      <c r="E121" s="193">
        <v>10284000</v>
      </c>
      <c r="F121" s="193">
        <v>4.8597205022815615E-5</v>
      </c>
      <c r="G121" s="193">
        <v>17330000</v>
      </c>
      <c r="H121" s="193">
        <v>5.0775546696968377E-5</v>
      </c>
      <c r="I121" s="193">
        <v>20397000</v>
      </c>
      <c r="J121" s="193">
        <v>5.603030149359256E-5</v>
      </c>
      <c r="K121" s="193">
        <v>22240000</v>
      </c>
      <c r="L121" s="193">
        <v>2.4781757019809447E-5</v>
      </c>
      <c r="M121" s="193">
        <v>10850000</v>
      </c>
      <c r="N121" s="193">
        <v>2.539991692174226E-5</v>
      </c>
      <c r="O121" s="193">
        <v>11750000</v>
      </c>
      <c r="P121" s="193">
        <v>3.1692168704466894E-5</v>
      </c>
      <c r="Q121" s="193">
        <v>14727000</v>
      </c>
      <c r="R121" s="193">
        <v>2.9150185582693666E-5</v>
      </c>
      <c r="S121" s="193">
        <v>13350247</v>
      </c>
      <c r="T121" s="193">
        <v>3.5846605896949768E-5</v>
      </c>
      <c r="U121" s="193">
        <v>17557636</v>
      </c>
      <c r="V121" s="194">
        <v>2.9210397769929841E-5</v>
      </c>
      <c r="W121" s="193">
        <v>15311880</v>
      </c>
      <c r="X121" s="106">
        <v>0</v>
      </c>
      <c r="Y121" s="106">
        <v>0</v>
      </c>
      <c r="Z121" s="186">
        <f t="shared" si="4"/>
        <v>-2.4817709345370531E-6</v>
      </c>
      <c r="AA121" s="187">
        <f t="shared" si="5"/>
        <v>-8.4961901377867272E-2</v>
      </c>
      <c r="AB121" s="195">
        <f t="shared" si="6"/>
        <v>584880</v>
      </c>
      <c r="AC121" s="196">
        <f t="shared" si="7"/>
        <v>3.8197791518742308E-2</v>
      </c>
      <c r="AD121" s="245" t="str">
        <f>VLOOKUP($A121,'Country characteristics'!$A:$CQ,28,0)</f>
        <v>Latin America &amp; Caribbean</v>
      </c>
      <c r="AE121" s="245" t="str">
        <f>VLOOKUP($A121,'Country characteristics'!$A:$CQ,87,0)</f>
        <v>Latin America and the Caribbean</v>
      </c>
      <c r="AF121" s="245">
        <f>VLOOKUP($A121,'Country characteristics'!$A:$CQ,92,0)</f>
        <v>0</v>
      </c>
      <c r="AG121" s="245">
        <f>VLOOKUP($A121,'Country characteristics'!$A:$CQ,91,0)</f>
        <v>0</v>
      </c>
      <c r="AH121" s="245">
        <f>VLOOKUP($A121,'Country characteristics'!$A:$CQ,88,0)</f>
        <v>0</v>
      </c>
      <c r="AI121" s="245">
        <f>VLOOKUP($A121,'Country characteristics'!$A:$CQ,93,0)</f>
        <v>0</v>
      </c>
      <c r="AJ121" s="245">
        <f>VLOOKUP($A121,'Country characteristics'!$A:$CQ,89,0)</f>
        <v>0</v>
      </c>
      <c r="AK121" s="245">
        <f>VLOOKUP($A121,'Country characteristics'!$A:$CQ,90,0)</f>
        <v>0</v>
      </c>
      <c r="AL121" s="245">
        <f>VLOOKUP($A121,'Country characteristics'!$A:$CQ,94,0)</f>
        <v>0</v>
      </c>
      <c r="AM121" s="245">
        <f>VLOOKUP($A121,'Country characteristics'!$A:$CQ,95,0)</f>
        <v>1</v>
      </c>
      <c r="AN121" s="245">
        <f>VLOOKUP($A121,'Country characteristics'!$A:$CR,96,0)</f>
        <v>0</v>
      </c>
    </row>
    <row r="122" spans="1:40" ht="12.75" customHeight="1">
      <c r="A122" s="37" t="s">
        <v>332</v>
      </c>
      <c r="B122" s="163" t="s">
        <v>333</v>
      </c>
      <c r="C122" s="163" t="s">
        <v>334</v>
      </c>
      <c r="D122" s="193">
        <v>1.4659951557405293E-4</v>
      </c>
      <c r="E122" s="193">
        <v>48809924</v>
      </c>
      <c r="F122" s="193">
        <v>8.0288220488000661E-5</v>
      </c>
      <c r="G122" s="193">
        <v>28631172</v>
      </c>
      <c r="H122" s="193">
        <v>7.0369533204939216E-5</v>
      </c>
      <c r="I122" s="193">
        <v>28268082</v>
      </c>
      <c r="J122" s="193">
        <v>1.1274874850641936E-4</v>
      </c>
      <c r="K122" s="193">
        <v>44753148</v>
      </c>
      <c r="L122" s="193">
        <v>6.0032398323528469E-5</v>
      </c>
      <c r="M122" s="193">
        <v>26283508</v>
      </c>
      <c r="N122" s="193">
        <v>5.1194529078202322E-5</v>
      </c>
      <c r="O122" s="193">
        <v>23682586</v>
      </c>
      <c r="P122" s="193">
        <v>5.2313665946712717E-5</v>
      </c>
      <c r="Q122" s="193">
        <v>24309580</v>
      </c>
      <c r="R122" s="193">
        <v>4.3866006308235228E-5</v>
      </c>
      <c r="S122" s="193">
        <v>20089820</v>
      </c>
      <c r="T122" s="193">
        <v>4.0250313759315759E-5</v>
      </c>
      <c r="U122" s="193">
        <v>19714568</v>
      </c>
      <c r="V122" s="194">
        <v>2.8956501409993507E-5</v>
      </c>
      <c r="W122" s="193">
        <v>15178790</v>
      </c>
      <c r="X122" s="106">
        <v>0</v>
      </c>
      <c r="Y122" s="106">
        <v>1</v>
      </c>
      <c r="Z122" s="186">
        <f t="shared" si="4"/>
        <v>-2.335716453671921E-5</v>
      </c>
      <c r="AA122" s="187">
        <f t="shared" si="5"/>
        <v>-0.80662937162215853</v>
      </c>
      <c r="AB122" s="195">
        <f t="shared" si="6"/>
        <v>-9130790</v>
      </c>
      <c r="AC122" s="196">
        <f t="shared" si="7"/>
        <v>-0.60154926710231849</v>
      </c>
      <c r="AD122" s="245" t="str">
        <f>VLOOKUP($A122,'Country characteristics'!$A:$CQ,28,0)</f>
        <v>Europe &amp; Central Asia</v>
      </c>
      <c r="AE122" s="245" t="str">
        <f>VLOOKUP($A122,'Country characteristics'!$A:$CQ,87,0)</f>
        <v>Asia</v>
      </c>
      <c r="AF122" s="245">
        <f>VLOOKUP($A122,'Country characteristics'!$A:$CQ,92,0)</f>
        <v>0</v>
      </c>
      <c r="AG122" s="245">
        <f>VLOOKUP($A122,'Country characteristics'!$A:$CQ,91,0)</f>
        <v>0</v>
      </c>
      <c r="AH122" s="245">
        <f>VLOOKUP($A122,'Country characteristics'!$A:$CQ,88,0)</f>
        <v>0</v>
      </c>
      <c r="AI122" s="245">
        <f>VLOOKUP($A122,'Country characteristics'!$A:$CQ,93,0)</f>
        <v>0</v>
      </c>
      <c r="AJ122" s="245">
        <f>VLOOKUP($A122,'Country characteristics'!$A:$CQ,89,0)</f>
        <v>0</v>
      </c>
      <c r="AK122" s="245">
        <f>VLOOKUP($A122,'Country characteristics'!$A:$CQ,90,0)</f>
        <v>0</v>
      </c>
      <c r="AL122" s="245">
        <f>VLOOKUP($A122,'Country characteristics'!$A:$CQ,94,0)</f>
        <v>0</v>
      </c>
      <c r="AM122" s="245">
        <f>VLOOKUP($A122,'Country characteristics'!$A:$CQ,95,0)</f>
        <v>0</v>
      </c>
      <c r="AN122" s="245">
        <f>VLOOKUP($A122,'Country characteristics'!$A:$CR,96,0)</f>
        <v>0</v>
      </c>
    </row>
    <row r="123" spans="1:40" ht="12.75" customHeight="1">
      <c r="A123" s="37" t="s">
        <v>230</v>
      </c>
      <c r="B123" s="163" t="s">
        <v>231</v>
      </c>
      <c r="C123" s="163" t="s">
        <v>232</v>
      </c>
      <c r="D123" s="193">
        <v>3.5835957987728762E-6</v>
      </c>
      <c r="E123" s="193">
        <v>1193148.875</v>
      </c>
      <c r="F123" s="193">
        <v>4.3624772843031678E-6</v>
      </c>
      <c r="G123" s="193">
        <v>1555680.625</v>
      </c>
      <c r="H123" s="193">
        <v>4.0318964238394983E-6</v>
      </c>
      <c r="I123" s="193">
        <v>1619649.5</v>
      </c>
      <c r="J123" s="193">
        <v>1.6177921224880265E-6</v>
      </c>
      <c r="K123" s="193">
        <v>642147.125</v>
      </c>
      <c r="L123" s="193">
        <v>7.1935204459805391E-8</v>
      </c>
      <c r="M123" s="193">
        <v>31494.818359375</v>
      </c>
      <c r="N123" s="193">
        <v>1.8567870796459829E-8</v>
      </c>
      <c r="O123" s="193">
        <v>8589.49609375</v>
      </c>
      <c r="P123" s="193">
        <v>3.1627851058146916E-6</v>
      </c>
      <c r="Q123" s="193">
        <v>1469711.125</v>
      </c>
      <c r="R123" s="193">
        <v>3.6402962422243945E-8</v>
      </c>
      <c r="S123" s="193">
        <v>16671.884765625</v>
      </c>
      <c r="T123" s="193">
        <v>4.8713136493461207E-6</v>
      </c>
      <c r="U123" s="193">
        <v>2385965.25</v>
      </c>
      <c r="V123" s="194">
        <v>2.850951932487078E-5</v>
      </c>
      <c r="W123" s="193">
        <v>14944485</v>
      </c>
      <c r="X123" s="106">
        <v>1</v>
      </c>
      <c r="Y123" s="106">
        <v>1</v>
      </c>
      <c r="Z123" s="186">
        <f t="shared" si="4"/>
        <v>2.5346734219056088E-5</v>
      </c>
      <c r="AA123" s="187">
        <f t="shared" si="5"/>
        <v>0.88906213851681526</v>
      </c>
      <c r="AB123" s="195">
        <f t="shared" si="6"/>
        <v>13474773.875</v>
      </c>
      <c r="AC123" s="196">
        <f t="shared" si="7"/>
        <v>0.90165528454142119</v>
      </c>
      <c r="AD123" s="245" t="str">
        <f>VLOOKUP($A123,'Country characteristics'!$A:$CQ,28,0)</f>
        <v>South Asia</v>
      </c>
      <c r="AE123" s="245" t="str">
        <f>VLOOKUP($A123,'Country characteristics'!$A:$CQ,87,0)</f>
        <v>Asia</v>
      </c>
      <c r="AF123" s="245">
        <f>VLOOKUP($A123,'Country characteristics'!$A:$CQ,92,0)</f>
        <v>0</v>
      </c>
      <c r="AG123" s="245">
        <f>VLOOKUP($A123,'Country characteristics'!$A:$CQ,91,0)</f>
        <v>0</v>
      </c>
      <c r="AH123" s="245">
        <f>VLOOKUP($A123,'Country characteristics'!$A:$CQ,88,0)</f>
        <v>0</v>
      </c>
      <c r="AI123" s="245">
        <f>VLOOKUP($A123,'Country characteristics'!$A:$CQ,93,0)</f>
        <v>0</v>
      </c>
      <c r="AJ123" s="245">
        <f>VLOOKUP($A123,'Country characteristics'!$A:$CQ,89,0)</f>
        <v>0</v>
      </c>
      <c r="AK123" s="245">
        <f>VLOOKUP($A123,'Country characteristics'!$A:$CQ,90,0)</f>
        <v>0</v>
      </c>
      <c r="AL123" s="245">
        <f>VLOOKUP($A123,'Country characteristics'!$A:$CQ,94,0)</f>
        <v>0</v>
      </c>
      <c r="AM123" s="245">
        <f>VLOOKUP($A123,'Country characteristics'!$A:$CQ,95,0)</f>
        <v>0</v>
      </c>
      <c r="AN123" s="245">
        <f>VLOOKUP($A123,'Country characteristics'!$A:$CR,96,0)</f>
        <v>0</v>
      </c>
    </row>
    <row r="124" spans="1:40" ht="12.75" customHeight="1">
      <c r="A124" s="37" t="s">
        <v>552</v>
      </c>
      <c r="B124" s="163" t="s">
        <v>553</v>
      </c>
      <c r="C124" s="163" t="s">
        <v>554</v>
      </c>
      <c r="D124" s="193">
        <v>1.8020864445134066E-7</v>
      </c>
      <c r="E124" s="193">
        <v>60000</v>
      </c>
      <c r="F124" s="193">
        <v>9.9549961305456236E-6</v>
      </c>
      <c r="G124" s="193">
        <v>3550000</v>
      </c>
      <c r="H124" s="193">
        <v>6.5071959397755563E-5</v>
      </c>
      <c r="I124" s="193">
        <v>26140000</v>
      </c>
      <c r="J124" s="193">
        <v>4.8169935325859115E-5</v>
      </c>
      <c r="K124" s="193">
        <v>19120000</v>
      </c>
      <c r="L124" s="193">
        <v>4.4828906538896263E-5</v>
      </c>
      <c r="M124" s="193">
        <v>19627084</v>
      </c>
      <c r="N124" s="193">
        <v>5.4165560868568718E-5</v>
      </c>
      <c r="O124" s="193">
        <v>25056986</v>
      </c>
      <c r="P124" s="193">
        <v>7.2709946834947914E-5</v>
      </c>
      <c r="Q124" s="193">
        <v>33787508</v>
      </c>
      <c r="R124" s="193">
        <v>1.8933327737613581E-5</v>
      </c>
      <c r="S124" s="193">
        <v>8671114</v>
      </c>
      <c r="T124" s="193">
        <v>1.4489595741906669E-5</v>
      </c>
      <c r="U124" s="193">
        <v>7096991.5</v>
      </c>
      <c r="V124" s="194">
        <v>2.8493639547377825E-5</v>
      </c>
      <c r="W124" s="193">
        <v>14936161</v>
      </c>
      <c r="X124" s="106">
        <v>0</v>
      </c>
      <c r="Y124" s="106">
        <v>0</v>
      </c>
      <c r="Z124" s="186">
        <f t="shared" si="4"/>
        <v>-4.4216307287570089E-5</v>
      </c>
      <c r="AA124" s="187">
        <f t="shared" si="5"/>
        <v>-1.5517956986172083</v>
      </c>
      <c r="AB124" s="195">
        <f t="shared" si="6"/>
        <v>-18851347</v>
      </c>
      <c r="AC124" s="196">
        <f t="shared" si="7"/>
        <v>-1.2621279992897774</v>
      </c>
      <c r="AD124" s="245" t="str">
        <f>VLOOKUP($A124,'Country characteristics'!$A:$CQ,28,0)</f>
        <v>East Asia &amp; Pacific</v>
      </c>
      <c r="AE124" s="245" t="str">
        <f>VLOOKUP($A124,'Country characteristics'!$A:$CQ,87,0)</f>
        <v>Asia</v>
      </c>
      <c r="AF124" s="245">
        <f>VLOOKUP($A124,'Country characteristics'!$A:$CQ,92,0)</f>
        <v>0</v>
      </c>
      <c r="AG124" s="245">
        <f>VLOOKUP($A124,'Country characteristics'!$A:$CQ,91,0)</f>
        <v>0</v>
      </c>
      <c r="AH124" s="245">
        <f>VLOOKUP($A124,'Country characteristics'!$A:$CQ,88,0)</f>
        <v>0</v>
      </c>
      <c r="AI124" s="245">
        <f>VLOOKUP($A124,'Country characteristics'!$A:$CQ,93,0)</f>
        <v>0</v>
      </c>
      <c r="AJ124" s="245">
        <f>VLOOKUP($A124,'Country characteristics'!$A:$CQ,89,0)</f>
        <v>0</v>
      </c>
      <c r="AK124" s="245">
        <f>VLOOKUP($A124,'Country characteristics'!$A:$CQ,90,0)</f>
        <v>1</v>
      </c>
      <c r="AL124" s="245">
        <f>VLOOKUP($A124,'Country characteristics'!$A:$CQ,94,0)</f>
        <v>0</v>
      </c>
      <c r="AM124" s="245">
        <f>VLOOKUP($A124,'Country characteristics'!$A:$CQ,95,0)</f>
        <v>0</v>
      </c>
      <c r="AN124" s="245">
        <f>VLOOKUP($A124,'Country characteristics'!$A:$CR,96,0)</f>
        <v>0</v>
      </c>
    </row>
    <row r="125" spans="1:40" ht="12.75" customHeight="1">
      <c r="A125" s="37" t="s">
        <v>555</v>
      </c>
      <c r="B125" s="163" t="s">
        <v>556</v>
      </c>
      <c r="C125" s="163" t="s">
        <v>557</v>
      </c>
      <c r="D125" s="193">
        <v>1.5106090359040536E-5</v>
      </c>
      <c r="E125" s="193">
        <v>5029533.5</v>
      </c>
      <c r="F125" s="193">
        <v>1.9850378521368839E-5</v>
      </c>
      <c r="G125" s="193">
        <v>7078742</v>
      </c>
      <c r="H125" s="193">
        <v>2.0011695596622303E-5</v>
      </c>
      <c r="I125" s="193">
        <v>8038880.5</v>
      </c>
      <c r="J125" s="193">
        <v>9.8148657343699597E-6</v>
      </c>
      <c r="K125" s="193">
        <v>3895795.75</v>
      </c>
      <c r="L125" s="193">
        <v>2.0455898265936412E-5</v>
      </c>
      <c r="M125" s="193">
        <v>8956043</v>
      </c>
      <c r="N125" s="193">
        <v>1.9752989828702994E-5</v>
      </c>
      <c r="O125" s="193">
        <v>9137732</v>
      </c>
      <c r="P125" s="193">
        <v>1.3121709343977273E-5</v>
      </c>
      <c r="Q125" s="193">
        <v>6097513</v>
      </c>
      <c r="R125" s="193">
        <v>1.428830910299439E-5</v>
      </c>
      <c r="S125" s="193">
        <v>6543782</v>
      </c>
      <c r="T125" s="193">
        <v>1.904255805129651E-5</v>
      </c>
      <c r="U125" s="193">
        <v>9327028</v>
      </c>
      <c r="V125" s="194">
        <v>2.7458321710582823E-5</v>
      </c>
      <c r="W125" s="193">
        <v>14393455</v>
      </c>
      <c r="X125" s="106">
        <v>0</v>
      </c>
      <c r="Y125" s="106">
        <v>0</v>
      </c>
      <c r="Z125" s="186">
        <f t="shared" si="4"/>
        <v>1.433661236660555E-5</v>
      </c>
      <c r="AA125" s="187">
        <f t="shared" si="5"/>
        <v>0.52212267441968307</v>
      </c>
      <c r="AB125" s="195">
        <f t="shared" si="6"/>
        <v>8295942</v>
      </c>
      <c r="AC125" s="196">
        <f t="shared" si="7"/>
        <v>0.57636905107217129</v>
      </c>
      <c r="AD125" s="245" t="str">
        <f>VLOOKUP($A125,'Country characteristics'!$A:$CQ,28,0)</f>
        <v>Europe &amp; Central Asia</v>
      </c>
      <c r="AE125" s="245" t="str">
        <f>VLOOKUP($A125,'Country characteristics'!$A:$CQ,87,0)</f>
        <v>Asia</v>
      </c>
      <c r="AF125" s="245">
        <f>VLOOKUP($A125,'Country characteristics'!$A:$CQ,92,0)</f>
        <v>0</v>
      </c>
      <c r="AG125" s="245">
        <f>VLOOKUP($A125,'Country characteristics'!$A:$CQ,91,0)</f>
        <v>0</v>
      </c>
      <c r="AH125" s="245">
        <f>VLOOKUP($A125,'Country characteristics'!$A:$CQ,88,0)</f>
        <v>0</v>
      </c>
      <c r="AI125" s="245">
        <f>VLOOKUP($A125,'Country characteristics'!$A:$CQ,93,0)</f>
        <v>0</v>
      </c>
      <c r="AJ125" s="245">
        <f>VLOOKUP($A125,'Country characteristics'!$A:$CQ,89,0)</f>
        <v>0</v>
      </c>
      <c r="AK125" s="245">
        <f>VLOOKUP($A125,'Country characteristics'!$A:$CQ,90,0)</f>
        <v>0</v>
      </c>
      <c r="AL125" s="245">
        <f>VLOOKUP($A125,'Country characteristics'!$A:$CQ,94,0)</f>
        <v>0</v>
      </c>
      <c r="AM125" s="245">
        <f>VLOOKUP($A125,'Country characteristics'!$A:$CQ,95,0)</f>
        <v>0</v>
      </c>
      <c r="AN125" s="245">
        <f>VLOOKUP($A125,'Country characteristics'!$A:$CR,96,0)</f>
        <v>0</v>
      </c>
    </row>
    <row r="126" spans="1:40" ht="12.75" customHeight="1">
      <c r="A126" s="37" t="s">
        <v>558</v>
      </c>
      <c r="B126" s="163" t="s">
        <v>559</v>
      </c>
      <c r="C126" s="163" t="s">
        <v>560</v>
      </c>
      <c r="D126" s="193">
        <v>4.0952713789010886E-6</v>
      </c>
      <c r="E126" s="193">
        <v>1363509.875</v>
      </c>
      <c r="F126" s="193">
        <v>4.4699982026941143E-6</v>
      </c>
      <c r="G126" s="193">
        <v>1594023.125</v>
      </c>
      <c r="H126" s="193">
        <v>9.5250979939009994E-6</v>
      </c>
      <c r="I126" s="193">
        <v>3826318.75</v>
      </c>
      <c r="J126" s="193">
        <v>1.1004157386196312E-5</v>
      </c>
      <c r="K126" s="193">
        <v>4367859</v>
      </c>
      <c r="L126" s="193">
        <v>2.0099489574931795E-6</v>
      </c>
      <c r="M126" s="193">
        <v>880000</v>
      </c>
      <c r="N126" s="193">
        <v>2.0623227101168595E-5</v>
      </c>
      <c r="O126" s="193">
        <v>9540304</v>
      </c>
      <c r="P126" s="193">
        <v>2.0489617327257292E-6</v>
      </c>
      <c r="Q126" s="193">
        <v>952129.75</v>
      </c>
      <c r="R126" s="193">
        <v>2.7822891297546448E-6</v>
      </c>
      <c r="S126" s="193">
        <v>1274237</v>
      </c>
      <c r="T126" s="193">
        <v>1.0249099432257935E-5</v>
      </c>
      <c r="U126" s="193">
        <v>5020000</v>
      </c>
      <c r="V126" s="194">
        <v>2.6402498406241648E-5</v>
      </c>
      <c r="W126" s="193">
        <v>13840000</v>
      </c>
      <c r="X126" s="106">
        <v>0</v>
      </c>
      <c r="Y126" s="106">
        <v>0</v>
      </c>
      <c r="Z126" s="186">
        <f t="shared" si="4"/>
        <v>2.4353536673515919E-5</v>
      </c>
      <c r="AA126" s="187">
        <f t="shared" si="5"/>
        <v>0.92239515741277922</v>
      </c>
      <c r="AB126" s="195">
        <f t="shared" si="6"/>
        <v>12887870.25</v>
      </c>
      <c r="AC126" s="196">
        <f t="shared" si="7"/>
        <v>0.93120449783236992</v>
      </c>
      <c r="AD126" s="245" t="str">
        <f>VLOOKUP($A126,'Country characteristics'!$A:$CQ,28,0)</f>
        <v>Sub-Saharan Africa</v>
      </c>
      <c r="AE126" s="245" t="str">
        <f>VLOOKUP($A126,'Country characteristics'!$A:$CQ,87,0)</f>
        <v>Africa</v>
      </c>
      <c r="AF126" s="245">
        <f>VLOOKUP($A126,'Country characteristics'!$A:$CQ,92,0)</f>
        <v>0</v>
      </c>
      <c r="AG126" s="245">
        <f>VLOOKUP($A126,'Country characteristics'!$A:$CQ,91,0)</f>
        <v>0</v>
      </c>
      <c r="AH126" s="245">
        <f>VLOOKUP($A126,'Country characteristics'!$A:$CQ,88,0)</f>
        <v>0</v>
      </c>
      <c r="AI126" s="245">
        <f>VLOOKUP($A126,'Country characteristics'!$A:$CQ,93,0)</f>
        <v>0</v>
      </c>
      <c r="AJ126" s="245">
        <f>VLOOKUP($A126,'Country characteristics'!$A:$CQ,89,0)</f>
        <v>0</v>
      </c>
      <c r="AK126" s="245">
        <f>VLOOKUP($A126,'Country characteristics'!$A:$CQ,90,0)</f>
        <v>1</v>
      </c>
      <c r="AL126" s="245">
        <f>VLOOKUP($A126,'Country characteristics'!$A:$CQ,94,0)</f>
        <v>0</v>
      </c>
      <c r="AM126" s="245">
        <f>VLOOKUP($A126,'Country characteristics'!$A:$CQ,95,0)</f>
        <v>0</v>
      </c>
      <c r="AN126" s="245">
        <f>VLOOKUP($A126,'Country characteristics'!$A:$CR,96,0)</f>
        <v>0</v>
      </c>
    </row>
    <row r="127" spans="1:40" ht="12.75" customHeight="1">
      <c r="A127" s="37" t="s">
        <v>561</v>
      </c>
      <c r="B127" s="163" t="s">
        <v>562</v>
      </c>
      <c r="C127" s="163" t="s">
        <v>563</v>
      </c>
      <c r="D127" s="193">
        <v>1.2467146916605998E-5</v>
      </c>
      <c r="E127" s="193">
        <v>4150904</v>
      </c>
      <c r="F127" s="193">
        <v>1.1097384231106844E-5</v>
      </c>
      <c r="G127" s="193">
        <v>3957381.25</v>
      </c>
      <c r="H127" s="193">
        <v>1.1606257430685218E-5</v>
      </c>
      <c r="I127" s="193">
        <v>4662339.5</v>
      </c>
      <c r="J127" s="193">
        <v>2.8409629521775059E-5</v>
      </c>
      <c r="K127" s="193">
        <v>11276580</v>
      </c>
      <c r="L127" s="193">
        <v>2.3041897293296643E-5</v>
      </c>
      <c r="M127" s="193">
        <v>10088251</v>
      </c>
      <c r="N127" s="193">
        <v>2.7623738787951879E-5</v>
      </c>
      <c r="O127" s="193">
        <v>12778740</v>
      </c>
      <c r="P127" s="193">
        <v>2.4895936803659424E-5</v>
      </c>
      <c r="Q127" s="193">
        <v>11568866</v>
      </c>
      <c r="R127" s="193">
        <v>2.6092211555805989E-5</v>
      </c>
      <c r="S127" s="193">
        <v>11949751</v>
      </c>
      <c r="T127" s="193">
        <v>2.7402113119023852E-5</v>
      </c>
      <c r="U127" s="193">
        <v>13421531</v>
      </c>
      <c r="V127" s="194">
        <v>2.6263605832355097E-5</v>
      </c>
      <c r="W127" s="193">
        <v>13767193</v>
      </c>
      <c r="X127" s="106">
        <v>0</v>
      </c>
      <c r="Y127" s="106">
        <v>0</v>
      </c>
      <c r="Z127" s="186">
        <f t="shared" si="4"/>
        <v>1.3676690286956728E-6</v>
      </c>
      <c r="AA127" s="187">
        <f t="shared" si="5"/>
        <v>5.207468606655645E-2</v>
      </c>
      <c r="AB127" s="195">
        <f t="shared" si="6"/>
        <v>2198327</v>
      </c>
      <c r="AC127" s="196">
        <f t="shared" si="7"/>
        <v>0.15967866506992384</v>
      </c>
      <c r="AD127" s="245" t="str">
        <f>VLOOKUP($A127,'Country characteristics'!$A:$CQ,28,0)</f>
        <v>Sub-Saharan Africa</v>
      </c>
      <c r="AE127" s="245" t="str">
        <f>VLOOKUP($A127,'Country characteristics'!$A:$CQ,87,0)</f>
        <v>Africa</v>
      </c>
      <c r="AF127" s="245">
        <f>VLOOKUP($A127,'Country characteristics'!$A:$CQ,92,0)</f>
        <v>0</v>
      </c>
      <c r="AG127" s="245">
        <f>VLOOKUP($A127,'Country characteristics'!$A:$CQ,91,0)</f>
        <v>0</v>
      </c>
      <c r="AH127" s="245">
        <f>VLOOKUP($A127,'Country characteristics'!$A:$CQ,88,0)</f>
        <v>0</v>
      </c>
      <c r="AI127" s="245">
        <f>VLOOKUP($A127,'Country characteristics'!$A:$CQ,93,0)</f>
        <v>0</v>
      </c>
      <c r="AJ127" s="245">
        <f>VLOOKUP($A127,'Country characteristics'!$A:$CQ,89,0)</f>
        <v>0</v>
      </c>
      <c r="AK127" s="245">
        <f>VLOOKUP($A127,'Country characteristics'!$A:$CQ,90,0)</f>
        <v>1</v>
      </c>
      <c r="AL127" s="245">
        <f>VLOOKUP($A127,'Country characteristics'!$A:$CQ,94,0)</f>
        <v>0</v>
      </c>
      <c r="AM127" s="245">
        <f>VLOOKUP($A127,'Country characteristics'!$A:$CQ,95,0)</f>
        <v>0</v>
      </c>
      <c r="AN127" s="245">
        <f>VLOOKUP($A127,'Country characteristics'!$A:$CR,96,0)</f>
        <v>0</v>
      </c>
    </row>
    <row r="128" spans="1:40" ht="12.75" customHeight="1">
      <c r="A128" s="37" t="s">
        <v>266</v>
      </c>
      <c r="B128" s="163" t="s">
        <v>267</v>
      </c>
      <c r="C128" s="163" t="s">
        <v>268</v>
      </c>
      <c r="D128" s="193">
        <v>1.0332851729799586E-7</v>
      </c>
      <c r="E128" s="193">
        <v>34402.9609375</v>
      </c>
      <c r="F128" s="193">
        <v>1.3531318643345003E-7</v>
      </c>
      <c r="G128" s="193">
        <v>48253.34375</v>
      </c>
      <c r="H128" s="193">
        <v>1.0669801753238062E-7</v>
      </c>
      <c r="I128" s="193">
        <v>42861.56640625</v>
      </c>
      <c r="J128" s="193">
        <v>6.8722245671892779E-9</v>
      </c>
      <c r="K128" s="193">
        <v>2727.779052734375</v>
      </c>
      <c r="L128" s="193">
        <v>1.8236318283015862E-5</v>
      </c>
      <c r="M128" s="193">
        <v>7984263</v>
      </c>
      <c r="N128" s="193">
        <v>1.3702747310162522E-5</v>
      </c>
      <c r="O128" s="193">
        <v>6338890</v>
      </c>
      <c r="P128" s="193">
        <v>1.5104752492334228E-5</v>
      </c>
      <c r="Q128" s="193">
        <v>7019011</v>
      </c>
      <c r="R128" s="193">
        <v>2.082183891616296E-5</v>
      </c>
      <c r="S128" s="193">
        <v>9536018</v>
      </c>
      <c r="T128" s="193">
        <v>1.4884314623486716E-5</v>
      </c>
      <c r="U128" s="193">
        <v>7290324</v>
      </c>
      <c r="V128" s="194">
        <v>2.4597347874077968E-5</v>
      </c>
      <c r="W128" s="193">
        <v>12893752</v>
      </c>
      <c r="X128" s="106">
        <v>1</v>
      </c>
      <c r="Y128" s="106">
        <v>1</v>
      </c>
      <c r="Z128" s="186">
        <f t="shared" si="4"/>
        <v>9.4925953817437403E-6</v>
      </c>
      <c r="AA128" s="187">
        <f t="shared" si="5"/>
        <v>0.38591946702301011</v>
      </c>
      <c r="AB128" s="195">
        <f t="shared" si="6"/>
        <v>5874741</v>
      </c>
      <c r="AC128" s="196">
        <f t="shared" si="7"/>
        <v>0.4556269579250477</v>
      </c>
      <c r="AD128" s="245" t="str">
        <f>VLOOKUP($A128,'Country characteristics'!$A:$CQ,28,0)</f>
        <v>East Asia &amp; Pacific</v>
      </c>
      <c r="AE128" s="245" t="str">
        <f>VLOOKUP($A128,'Country characteristics'!$A:$CQ,87,0)</f>
        <v>Oceania</v>
      </c>
      <c r="AF128" s="245">
        <f>VLOOKUP($A128,'Country characteristics'!$A:$CQ,92,0)</f>
        <v>0</v>
      </c>
      <c r="AG128" s="245">
        <f>VLOOKUP($A128,'Country characteristics'!$A:$CQ,91,0)</f>
        <v>0</v>
      </c>
      <c r="AH128" s="245">
        <f>VLOOKUP($A128,'Country characteristics'!$A:$CQ,88,0)</f>
        <v>0</v>
      </c>
      <c r="AI128" s="245">
        <f>VLOOKUP($A128,'Country characteristics'!$A:$CQ,93,0)</f>
        <v>0</v>
      </c>
      <c r="AJ128" s="245">
        <f>VLOOKUP($A128,'Country characteristics'!$A:$CQ,89,0)</f>
        <v>0</v>
      </c>
      <c r="AK128" s="245">
        <f>VLOOKUP($A128,'Country characteristics'!$A:$CQ,90,0)</f>
        <v>0</v>
      </c>
      <c r="AL128" s="245">
        <f>VLOOKUP($A128,'Country characteristics'!$A:$CQ,94,0)</f>
        <v>0</v>
      </c>
      <c r="AM128" s="245">
        <f>VLOOKUP($A128,'Country characteristics'!$A:$CQ,95,0)</f>
        <v>0</v>
      </c>
      <c r="AN128" s="245">
        <f>VLOOKUP($A128,'Country characteristics'!$A:$CR,96,0)</f>
        <v>0</v>
      </c>
    </row>
    <row r="129" spans="1:40" ht="12.75" customHeight="1">
      <c r="A129" s="37" t="s">
        <v>275</v>
      </c>
      <c r="B129" s="163" t="s">
        <v>276</v>
      </c>
      <c r="C129" s="163" t="s">
        <v>277</v>
      </c>
      <c r="D129" s="193">
        <v>5.3486288379644975E-5</v>
      </c>
      <c r="E129" s="193">
        <v>17808120</v>
      </c>
      <c r="F129" s="193">
        <v>3.592539724195376E-5</v>
      </c>
      <c r="G129" s="193">
        <v>12811172</v>
      </c>
      <c r="H129" s="193">
        <v>3.4788659831974655E-5</v>
      </c>
      <c r="I129" s="193">
        <v>13974921</v>
      </c>
      <c r="J129" s="193">
        <v>2.669386230991222E-5</v>
      </c>
      <c r="K129" s="193">
        <v>10595544</v>
      </c>
      <c r="L129" s="193">
        <v>2.5247602025046945E-5</v>
      </c>
      <c r="M129" s="193">
        <v>11053957</v>
      </c>
      <c r="N129" s="193">
        <v>4.5302040234673768E-5</v>
      </c>
      <c r="O129" s="193">
        <v>20956722</v>
      </c>
      <c r="P129" s="193">
        <v>2.4065990146482363E-5</v>
      </c>
      <c r="Q129" s="193">
        <v>11183199</v>
      </c>
      <c r="R129" s="193">
        <v>4.5738728658761829E-5</v>
      </c>
      <c r="S129" s="193">
        <v>20947492</v>
      </c>
      <c r="T129" s="193">
        <v>3.5846176615450531E-5</v>
      </c>
      <c r="U129" s="193">
        <v>17557426</v>
      </c>
      <c r="V129" s="194">
        <v>2.4421740818070248E-5</v>
      </c>
      <c r="W129" s="193">
        <v>12801701</v>
      </c>
      <c r="X129" s="106">
        <v>1</v>
      </c>
      <c r="Y129" s="106">
        <v>1</v>
      </c>
      <c r="Z129" s="186">
        <f t="shared" si="4"/>
        <v>3.5575067158788443E-7</v>
      </c>
      <c r="AA129" s="187">
        <f t="shared" si="5"/>
        <v>1.4566966140458576E-2</v>
      </c>
      <c r="AB129" s="195">
        <f t="shared" si="6"/>
        <v>1618502</v>
      </c>
      <c r="AC129" s="196">
        <f t="shared" si="7"/>
        <v>0.12642866756534932</v>
      </c>
      <c r="AD129" s="245" t="str">
        <f>VLOOKUP($A129,'Country characteristics'!$A:$CQ,28,0)</f>
        <v>Latin America &amp; Caribbean</v>
      </c>
      <c r="AE129" s="245" t="str">
        <f>VLOOKUP($A129,'Country characteristics'!$A:$CQ,87,0)</f>
        <v>Latin America and the Caribbean</v>
      </c>
      <c r="AF129" s="245">
        <f>VLOOKUP($A129,'Country characteristics'!$A:$CQ,92,0)</f>
        <v>0</v>
      </c>
      <c r="AG129" s="245">
        <f>VLOOKUP($A129,'Country characteristics'!$A:$CQ,91,0)</f>
        <v>0</v>
      </c>
      <c r="AH129" s="245">
        <f>VLOOKUP($A129,'Country characteristics'!$A:$CQ,88,0)</f>
        <v>0</v>
      </c>
      <c r="AI129" s="245">
        <f>VLOOKUP($A129,'Country characteristics'!$A:$CQ,93,0)</f>
        <v>0</v>
      </c>
      <c r="AJ129" s="245">
        <f>VLOOKUP($A129,'Country characteristics'!$A:$CQ,89,0)</f>
        <v>0</v>
      </c>
      <c r="AK129" s="245">
        <f>VLOOKUP($A129,'Country characteristics'!$A:$CQ,90,0)</f>
        <v>0</v>
      </c>
      <c r="AL129" s="245">
        <f>VLOOKUP($A129,'Country characteristics'!$A:$CQ,94,0)</f>
        <v>0</v>
      </c>
      <c r="AM129" s="245">
        <f>VLOOKUP($A129,'Country characteristics'!$A:$CQ,95,0)</f>
        <v>1</v>
      </c>
      <c r="AN129" s="245">
        <f>VLOOKUP($A129,'Country characteristics'!$A:$CR,96,0)</f>
        <v>0</v>
      </c>
    </row>
    <row r="130" spans="1:40" ht="12.75" customHeight="1">
      <c r="A130" s="37" t="s">
        <v>564</v>
      </c>
      <c r="B130" s="163" t="s">
        <v>565</v>
      </c>
      <c r="C130" s="163" t="s">
        <v>566</v>
      </c>
      <c r="D130" s="193">
        <v>8.5899455370963551E-7</v>
      </c>
      <c r="E130" s="193">
        <v>286000</v>
      </c>
      <c r="F130" s="193">
        <v>9.281981760977942E-7</v>
      </c>
      <c r="G130" s="193">
        <v>331000</v>
      </c>
      <c r="H130" s="193">
        <v>1.4836606396784191E-6</v>
      </c>
      <c r="I130" s="193">
        <v>596000</v>
      </c>
      <c r="J130" s="193">
        <v>6.1270543483260553E-6</v>
      </c>
      <c r="K130" s="193">
        <v>2432000</v>
      </c>
      <c r="L130" s="193">
        <v>2.2840329620521516E-5</v>
      </c>
      <c r="M130" s="193">
        <v>10000000</v>
      </c>
      <c r="N130" s="193">
        <v>1.6359708752133884E-5</v>
      </c>
      <c r="O130" s="193">
        <v>7568000</v>
      </c>
      <c r="P130" s="193">
        <v>5.849074568686774E-6</v>
      </c>
      <c r="Q130" s="193">
        <v>2718000</v>
      </c>
      <c r="R130" s="193">
        <v>1.4583557458536234E-5</v>
      </c>
      <c r="S130" s="193">
        <v>6679000</v>
      </c>
      <c r="T130" s="193">
        <v>1.2505126505857334E-5</v>
      </c>
      <c r="U130" s="193">
        <v>6125000</v>
      </c>
      <c r="V130" s="194">
        <v>2.3886248527560383E-5</v>
      </c>
      <c r="W130" s="193">
        <v>12521000</v>
      </c>
      <c r="X130" s="106">
        <v>0</v>
      </c>
      <c r="Y130" s="106">
        <v>0</v>
      </c>
      <c r="Z130" s="186">
        <f t="shared" si="4"/>
        <v>1.8037173958873609E-5</v>
      </c>
      <c r="AA130" s="187">
        <f t="shared" si="5"/>
        <v>0.75512795314266257</v>
      </c>
      <c r="AB130" s="195">
        <f t="shared" si="6"/>
        <v>9803000</v>
      </c>
      <c r="AC130" s="196">
        <f t="shared" si="7"/>
        <v>0.78292468652663527</v>
      </c>
      <c r="AD130" s="245" t="str">
        <f>VLOOKUP($A130,'Country characteristics'!$A:$CQ,28,0)</f>
        <v>Europe &amp; Central Asia</v>
      </c>
      <c r="AE130" s="245" t="str">
        <f>VLOOKUP($A130,'Country characteristics'!$A:$CQ,87,0)</f>
        <v>Asia</v>
      </c>
      <c r="AF130" s="245">
        <f>VLOOKUP($A130,'Country characteristics'!$A:$CQ,92,0)</f>
        <v>0</v>
      </c>
      <c r="AG130" s="245">
        <f>VLOOKUP($A130,'Country characteristics'!$A:$CQ,91,0)</f>
        <v>0</v>
      </c>
      <c r="AH130" s="245">
        <f>VLOOKUP($A130,'Country characteristics'!$A:$CQ,88,0)</f>
        <v>0</v>
      </c>
      <c r="AI130" s="245">
        <f>VLOOKUP($A130,'Country characteristics'!$A:$CQ,93,0)</f>
        <v>0</v>
      </c>
      <c r="AJ130" s="245">
        <f>VLOOKUP($A130,'Country characteristics'!$A:$CQ,89,0)</f>
        <v>0</v>
      </c>
      <c r="AK130" s="245">
        <f>VLOOKUP($A130,'Country characteristics'!$A:$CQ,90,0)</f>
        <v>0</v>
      </c>
      <c r="AL130" s="245">
        <f>VLOOKUP($A130,'Country characteristics'!$A:$CQ,94,0)</f>
        <v>0</v>
      </c>
      <c r="AM130" s="245">
        <f>VLOOKUP($A130,'Country characteristics'!$A:$CQ,95,0)</f>
        <v>0</v>
      </c>
      <c r="AN130" s="245">
        <f>VLOOKUP($A130,'Country characteristics'!$A:$CR,96,0)</f>
        <v>0</v>
      </c>
    </row>
    <row r="131" spans="1:40" ht="12.75" customHeight="1">
      <c r="A131" s="37" t="s">
        <v>567</v>
      </c>
      <c r="B131" s="163" t="s">
        <v>568</v>
      </c>
      <c r="C131" s="163" t="s">
        <v>569</v>
      </c>
      <c r="D131" s="193">
        <v>3.287567596998997E-5</v>
      </c>
      <c r="E131" s="193">
        <v>10945871</v>
      </c>
      <c r="F131" s="193">
        <v>1.5764899217174388E-6</v>
      </c>
      <c r="G131" s="193">
        <v>562184</v>
      </c>
      <c r="H131" s="193">
        <v>4.4633416109718382E-6</v>
      </c>
      <c r="I131" s="193">
        <v>1792965</v>
      </c>
      <c r="J131" s="193">
        <v>8.9108507381752133E-6</v>
      </c>
      <c r="K131" s="193">
        <v>3536967</v>
      </c>
      <c r="L131" s="193">
        <v>1.5192210412351415E-5</v>
      </c>
      <c r="M131" s="193">
        <v>6651485</v>
      </c>
      <c r="N131" s="193">
        <v>5.631016847473802E-6</v>
      </c>
      <c r="O131" s="193">
        <v>2604908</v>
      </c>
      <c r="P131" s="193">
        <v>3.1584408134222031E-5</v>
      </c>
      <c r="Q131" s="193">
        <v>14676924</v>
      </c>
      <c r="R131" s="193">
        <v>1.0966174158966169E-5</v>
      </c>
      <c r="S131" s="193">
        <v>5022305</v>
      </c>
      <c r="T131" s="193">
        <v>5.3736417612526566E-5</v>
      </c>
      <c r="U131" s="193">
        <v>26320052</v>
      </c>
      <c r="V131" s="194">
        <v>2.3476894057239406E-5</v>
      </c>
      <c r="W131" s="193">
        <v>12306419</v>
      </c>
      <c r="X131" s="106">
        <v>0</v>
      </c>
      <c r="Y131" s="106">
        <v>0</v>
      </c>
      <c r="Z131" s="186">
        <f t="shared" ref="Z131:Z194" si="8">V131-P131</f>
        <v>-8.1075140769826248E-6</v>
      </c>
      <c r="AA131" s="187">
        <f t="shared" ref="AA131:AA194" si="9">Z131/V131</f>
        <v>-0.34534014836952281</v>
      </c>
      <c r="AB131" s="195">
        <f t="shared" ref="AB131:AB194" si="10">W131-Q131</f>
        <v>-2370505</v>
      </c>
      <c r="AC131" s="196">
        <f t="shared" ref="AC131:AC194" si="11">AB131/W131</f>
        <v>-0.19262345935076647</v>
      </c>
      <c r="AD131" s="245" t="str">
        <f>VLOOKUP($A131,'Country characteristics'!$A:$CQ,28,0)</f>
        <v>Europe &amp; Central Asia</v>
      </c>
      <c r="AE131" s="245" t="str">
        <f>VLOOKUP($A131,'Country characteristics'!$A:$CQ,87,0)</f>
        <v>Asia</v>
      </c>
      <c r="AF131" s="245">
        <f>VLOOKUP($A131,'Country characteristics'!$A:$CQ,92,0)</f>
        <v>0</v>
      </c>
      <c r="AG131" s="245">
        <f>VLOOKUP($A131,'Country characteristics'!$A:$CQ,91,0)</f>
        <v>0</v>
      </c>
      <c r="AH131" s="245">
        <f>VLOOKUP($A131,'Country characteristics'!$A:$CQ,88,0)</f>
        <v>0</v>
      </c>
      <c r="AI131" s="245">
        <f>VLOOKUP($A131,'Country characteristics'!$A:$CQ,93,0)</f>
        <v>0</v>
      </c>
      <c r="AJ131" s="245">
        <f>VLOOKUP($A131,'Country characteristics'!$A:$CQ,89,0)</f>
        <v>0</v>
      </c>
      <c r="AK131" s="245">
        <f>VLOOKUP($A131,'Country characteristics'!$A:$CQ,90,0)</f>
        <v>0</v>
      </c>
      <c r="AL131" s="245">
        <f>VLOOKUP($A131,'Country characteristics'!$A:$CQ,94,0)</f>
        <v>0</v>
      </c>
      <c r="AM131" s="245">
        <f>VLOOKUP($A131,'Country characteristics'!$A:$CQ,95,0)</f>
        <v>0</v>
      </c>
      <c r="AN131" s="245">
        <f>VLOOKUP($A131,'Country characteristics'!$A:$CR,96,0)</f>
        <v>0</v>
      </c>
    </row>
    <row r="132" spans="1:40" ht="12.75" customHeight="1">
      <c r="A132" s="37" t="s">
        <v>302</v>
      </c>
      <c r="B132" s="163" t="s">
        <v>303</v>
      </c>
      <c r="C132" s="163" t="s">
        <v>304</v>
      </c>
      <c r="D132" s="193">
        <v>2.0987190509913489E-6</v>
      </c>
      <c r="E132" s="193">
        <v>698763</v>
      </c>
      <c r="F132" s="193">
        <v>1.8116343198926188E-5</v>
      </c>
      <c r="G132" s="193">
        <v>6460376</v>
      </c>
      <c r="H132" s="193">
        <v>1.891916326712817E-5</v>
      </c>
      <c r="I132" s="193">
        <v>7600000</v>
      </c>
      <c r="J132" s="193">
        <v>2.7730464353226125E-5</v>
      </c>
      <c r="K132" s="193">
        <v>11007000</v>
      </c>
      <c r="L132" s="193">
        <v>6.3108178437687457E-5</v>
      </c>
      <c r="M132" s="193">
        <v>27630154</v>
      </c>
      <c r="N132" s="193">
        <v>5.32360645593144E-5</v>
      </c>
      <c r="O132" s="193">
        <v>24627000</v>
      </c>
      <c r="P132" s="193">
        <v>3.4298216633033007E-5</v>
      </c>
      <c r="Q132" s="193">
        <v>15938000</v>
      </c>
      <c r="R132" s="193">
        <v>4.4820586481364444E-5</v>
      </c>
      <c r="S132" s="193">
        <v>20527000</v>
      </c>
      <c r="T132" s="193">
        <v>5.655311542795971E-5</v>
      </c>
      <c r="U132" s="193">
        <v>27699666</v>
      </c>
      <c r="V132" s="194">
        <v>2.2862135665491223E-5</v>
      </c>
      <c r="W132" s="193">
        <v>11984167</v>
      </c>
      <c r="X132" s="106">
        <v>1</v>
      </c>
      <c r="Y132" s="106">
        <v>1</v>
      </c>
      <c r="Z132" s="186">
        <f t="shared" si="8"/>
        <v>-1.1436080967541784E-5</v>
      </c>
      <c r="AA132" s="187">
        <f t="shared" si="9"/>
        <v>-0.5002192767495357</v>
      </c>
      <c r="AB132" s="195">
        <f t="shared" si="10"/>
        <v>-3953833</v>
      </c>
      <c r="AC132" s="196">
        <f t="shared" si="11"/>
        <v>-0.32992138711017627</v>
      </c>
      <c r="AD132" s="245" t="str">
        <f>VLOOKUP($A132,'Country characteristics'!$A:$CQ,28,0)</f>
        <v>Sub-Saharan Africa</v>
      </c>
      <c r="AE132" s="245" t="str">
        <f>VLOOKUP($A132,'Country characteristics'!$A:$CQ,87,0)</f>
        <v>Africa</v>
      </c>
      <c r="AF132" s="245">
        <f>VLOOKUP($A132,'Country characteristics'!$A:$CQ,92,0)</f>
        <v>0</v>
      </c>
      <c r="AG132" s="245">
        <f>VLOOKUP($A132,'Country characteristics'!$A:$CQ,91,0)</f>
        <v>0</v>
      </c>
      <c r="AH132" s="245">
        <f>VLOOKUP($A132,'Country characteristics'!$A:$CQ,88,0)</f>
        <v>0</v>
      </c>
      <c r="AI132" s="245">
        <f>VLOOKUP($A132,'Country characteristics'!$A:$CQ,93,0)</f>
        <v>0</v>
      </c>
      <c r="AJ132" s="245">
        <f>VLOOKUP($A132,'Country characteristics'!$A:$CQ,89,0)</f>
        <v>0</v>
      </c>
      <c r="AK132" s="245">
        <f>VLOOKUP($A132,'Country characteristics'!$A:$CQ,90,0)</f>
        <v>1</v>
      </c>
      <c r="AL132" s="245">
        <f>VLOOKUP($A132,'Country characteristics'!$A:$CQ,94,0)</f>
        <v>0</v>
      </c>
      <c r="AM132" s="245">
        <f>VLOOKUP($A132,'Country characteristics'!$A:$CQ,95,0)</f>
        <v>0</v>
      </c>
      <c r="AN132" s="245">
        <f>VLOOKUP($A132,'Country characteristics'!$A:$CR,96,0)</f>
        <v>0</v>
      </c>
    </row>
    <row r="133" spans="1:40" ht="12.75" customHeight="1">
      <c r="A133" s="37" t="s">
        <v>570</v>
      </c>
      <c r="B133" s="163" t="s">
        <v>571</v>
      </c>
      <c r="C133" s="163" t="s">
        <v>572</v>
      </c>
      <c r="D133" s="193">
        <v>3.452636519796215E-5</v>
      </c>
      <c r="E133" s="193">
        <v>11495463</v>
      </c>
      <c r="F133" s="193">
        <v>3.0030880225240253E-5</v>
      </c>
      <c r="G133" s="193">
        <v>10709158</v>
      </c>
      <c r="H133" s="193">
        <v>3.397468026378192E-5</v>
      </c>
      <c r="I133" s="193">
        <v>13647939</v>
      </c>
      <c r="J133" s="193">
        <v>4.519583671935834E-5</v>
      </c>
      <c r="K133" s="193">
        <v>17939496</v>
      </c>
      <c r="L133" s="193">
        <v>2.3906432033982128E-5</v>
      </c>
      <c r="M133" s="193">
        <v>10466763</v>
      </c>
      <c r="N133" s="193">
        <v>1.850414446380455E-5</v>
      </c>
      <c r="O133" s="193">
        <v>8560016</v>
      </c>
      <c r="P133" s="193">
        <v>4.1304028854938224E-6</v>
      </c>
      <c r="Q133" s="193">
        <v>1919352.375</v>
      </c>
      <c r="R133" s="193">
        <v>1.8456972611602396E-5</v>
      </c>
      <c r="S133" s="193">
        <v>8452953</v>
      </c>
      <c r="T133" s="193">
        <v>2.3366468667518348E-5</v>
      </c>
      <c r="U133" s="193">
        <v>11444876</v>
      </c>
      <c r="V133" s="194">
        <v>2.2395634005079046E-5</v>
      </c>
      <c r="W133" s="193">
        <v>11739630</v>
      </c>
      <c r="X133" s="106">
        <v>0</v>
      </c>
      <c r="Y133" s="106">
        <v>0</v>
      </c>
      <c r="Z133" s="186">
        <f t="shared" si="8"/>
        <v>1.8265231119585223E-5</v>
      </c>
      <c r="AA133" s="187">
        <f t="shared" si="9"/>
        <v>0.81557106690718828</v>
      </c>
      <c r="AB133" s="195">
        <f t="shared" si="10"/>
        <v>9820277.625</v>
      </c>
      <c r="AC133" s="196">
        <f t="shared" si="11"/>
        <v>0.83650657005374107</v>
      </c>
      <c r="AD133" s="245" t="str">
        <f>VLOOKUP($A133,'Country characteristics'!$A:$CQ,28,0)</f>
        <v>Sub-Saharan Africa</v>
      </c>
      <c r="AE133" s="245" t="str">
        <f>VLOOKUP($A133,'Country characteristics'!$A:$CQ,87,0)</f>
        <v>Africa</v>
      </c>
      <c r="AF133" s="245">
        <f>VLOOKUP($A133,'Country characteristics'!$A:$CQ,92,0)</f>
        <v>0</v>
      </c>
      <c r="AG133" s="245">
        <f>VLOOKUP($A133,'Country characteristics'!$A:$CQ,91,0)</f>
        <v>0</v>
      </c>
      <c r="AH133" s="245">
        <f>VLOOKUP($A133,'Country characteristics'!$A:$CQ,88,0)</f>
        <v>0</v>
      </c>
      <c r="AI133" s="245">
        <f>VLOOKUP($A133,'Country characteristics'!$A:$CQ,93,0)</f>
        <v>0</v>
      </c>
      <c r="AJ133" s="245">
        <f>VLOOKUP($A133,'Country characteristics'!$A:$CQ,89,0)</f>
        <v>0</v>
      </c>
      <c r="AK133" s="245">
        <f>VLOOKUP($A133,'Country characteristics'!$A:$CQ,90,0)</f>
        <v>1</v>
      </c>
      <c r="AL133" s="245">
        <f>VLOOKUP($A133,'Country characteristics'!$A:$CQ,94,0)</f>
        <v>0</v>
      </c>
      <c r="AM133" s="245">
        <f>VLOOKUP($A133,'Country characteristics'!$A:$CQ,95,0)</f>
        <v>0</v>
      </c>
      <c r="AN133" s="245">
        <f>VLOOKUP($A133,'Country characteristics'!$A:$CR,96,0)</f>
        <v>0</v>
      </c>
    </row>
    <row r="134" spans="1:40" ht="12.75" customHeight="1">
      <c r="A134" s="37" t="s">
        <v>573</v>
      </c>
      <c r="B134" s="163" t="s">
        <v>574</v>
      </c>
      <c r="C134" s="163" t="s">
        <v>575</v>
      </c>
      <c r="D134" s="193">
        <v>3.2108489449456101E-6</v>
      </c>
      <c r="E134" s="193">
        <v>1069043.75</v>
      </c>
      <c r="F134" s="193">
        <v>3.3176786473632092E-6</v>
      </c>
      <c r="G134" s="193">
        <v>1183100.375</v>
      </c>
      <c r="H134" s="193">
        <v>2.9542525226133876E-6</v>
      </c>
      <c r="I134" s="193">
        <v>1186750.125</v>
      </c>
      <c r="J134" s="193">
        <v>3.3741146125976229E-6</v>
      </c>
      <c r="K134" s="193">
        <v>1339280.875</v>
      </c>
      <c r="L134" s="193">
        <v>4.5267420318850782E-6</v>
      </c>
      <c r="M134" s="193">
        <v>1981907.5</v>
      </c>
      <c r="N134" s="193">
        <v>4.7919538701535203E-6</v>
      </c>
      <c r="O134" s="193">
        <v>2216757.5</v>
      </c>
      <c r="P134" s="193">
        <v>3.2236079050562694E-7</v>
      </c>
      <c r="Q134" s="193">
        <v>149797.484375</v>
      </c>
      <c r="R134" s="193">
        <v>2.3349413069695402E-8</v>
      </c>
      <c r="S134" s="193">
        <v>10693.599609375</v>
      </c>
      <c r="T134" s="193"/>
      <c r="U134" s="193"/>
      <c r="V134" s="194">
        <v>2.1092109818710014E-5</v>
      </c>
      <c r="W134" s="193">
        <v>11056332</v>
      </c>
      <c r="X134" s="106">
        <v>0</v>
      </c>
      <c r="Y134" s="106">
        <v>0</v>
      </c>
      <c r="Z134" s="186">
        <f t="shared" si="8"/>
        <v>2.0769749028204387E-5</v>
      </c>
      <c r="AA134" s="187">
        <f t="shared" si="9"/>
        <v>0.98471652227888207</v>
      </c>
      <c r="AB134" s="195">
        <f t="shared" si="10"/>
        <v>10906534.515625</v>
      </c>
      <c r="AC134" s="196">
        <f t="shared" si="11"/>
        <v>0.98645143033195815</v>
      </c>
      <c r="AD134" s="245" t="str">
        <f>VLOOKUP($A134,'Country characteristics'!$A:$CQ,28,0)</f>
        <v>East Asia &amp; Pacific</v>
      </c>
      <c r="AE134" s="245" t="str">
        <f>VLOOKUP($A134,'Country characteristics'!$A:$CQ,87,0)</f>
        <v>Oceania</v>
      </c>
      <c r="AF134" s="245">
        <f>VLOOKUP($A134,'Country characteristics'!$A:$CQ,92,0)</f>
        <v>0</v>
      </c>
      <c r="AG134" s="245">
        <f>VLOOKUP($A134,'Country characteristics'!$A:$CQ,91,0)</f>
        <v>0</v>
      </c>
      <c r="AH134" s="245">
        <f>VLOOKUP($A134,'Country characteristics'!$A:$CQ,88,0)</f>
        <v>0</v>
      </c>
      <c r="AI134" s="245">
        <f>VLOOKUP($A134,'Country characteristics'!$A:$CQ,93,0)</f>
        <v>0</v>
      </c>
      <c r="AJ134" s="245">
        <f>VLOOKUP($A134,'Country characteristics'!$A:$CQ,89,0)</f>
        <v>0</v>
      </c>
      <c r="AK134" s="245">
        <f>VLOOKUP($A134,'Country characteristics'!$A:$CQ,90,0)</f>
        <v>0</v>
      </c>
      <c r="AL134" s="245">
        <f>VLOOKUP($A134,'Country characteristics'!$A:$CQ,94,0)</f>
        <v>0</v>
      </c>
      <c r="AM134" s="245">
        <f>VLOOKUP($A134,'Country characteristics'!$A:$CQ,95,0)</f>
        <v>0</v>
      </c>
      <c r="AN134" s="245">
        <f>VLOOKUP($A134,'Country characteristics'!$A:$CR,96,0)</f>
        <v>0</v>
      </c>
    </row>
    <row r="135" spans="1:40" ht="12.75" customHeight="1">
      <c r="A135" s="37" t="s">
        <v>576</v>
      </c>
      <c r="B135" s="163" t="s">
        <v>577</v>
      </c>
      <c r="C135" s="163" t="s">
        <v>578</v>
      </c>
      <c r="D135" s="193">
        <v>7.4654343507063459E-7</v>
      </c>
      <c r="E135" s="193">
        <v>248559.6875</v>
      </c>
      <c r="F135" s="193">
        <v>1.415844053553883E-5</v>
      </c>
      <c r="G135" s="193">
        <v>5048969</v>
      </c>
      <c r="H135" s="193">
        <v>1.134778813138837E-5</v>
      </c>
      <c r="I135" s="193">
        <v>4558510</v>
      </c>
      <c r="J135" s="193">
        <v>1.9168286598869599E-5</v>
      </c>
      <c r="K135" s="193">
        <v>7608431</v>
      </c>
      <c r="L135" s="193">
        <v>3.1163319363258779E-5</v>
      </c>
      <c r="M135" s="193">
        <v>13643988</v>
      </c>
      <c r="N135" s="193">
        <v>1.3930804243500461E-6</v>
      </c>
      <c r="O135" s="193">
        <v>644438.9375</v>
      </c>
      <c r="P135" s="193">
        <v>7.8693716432098881E-7</v>
      </c>
      <c r="Q135" s="193">
        <v>365680.96875</v>
      </c>
      <c r="R135" s="193">
        <v>6.867546744615538E-7</v>
      </c>
      <c r="S135" s="193">
        <v>314520.96875</v>
      </c>
      <c r="T135" s="193">
        <v>6.5868067622432136E-7</v>
      </c>
      <c r="U135" s="193">
        <v>322621.21875</v>
      </c>
      <c r="V135" s="194">
        <v>2.0829393179155886E-5</v>
      </c>
      <c r="W135" s="193">
        <v>10918618</v>
      </c>
      <c r="X135" s="106">
        <v>0</v>
      </c>
      <c r="Y135" s="106">
        <v>0</v>
      </c>
      <c r="Z135" s="186">
        <f t="shared" si="8"/>
        <v>2.0042456014834897E-5</v>
      </c>
      <c r="AA135" s="187">
        <f t="shared" si="9"/>
        <v>0.96221987085497618</v>
      </c>
      <c r="AB135" s="195">
        <f t="shared" si="10"/>
        <v>10552937.03125</v>
      </c>
      <c r="AC135" s="196">
        <f t="shared" si="11"/>
        <v>0.96650849322231069</v>
      </c>
      <c r="AD135" s="245" t="str">
        <f>VLOOKUP($A135,'Country characteristics'!$A:$CQ,28,0)</f>
        <v>East Asia &amp; Pacific</v>
      </c>
      <c r="AE135" s="245" t="str">
        <f>VLOOKUP($A135,'Country characteristics'!$A:$CQ,87,0)</f>
        <v>Oceania</v>
      </c>
      <c r="AF135" s="245">
        <f>VLOOKUP($A135,'Country characteristics'!$A:$CQ,92,0)</f>
        <v>0</v>
      </c>
      <c r="AG135" s="245">
        <f>VLOOKUP($A135,'Country characteristics'!$A:$CQ,91,0)</f>
        <v>0</v>
      </c>
      <c r="AH135" s="245">
        <f>VLOOKUP($A135,'Country characteristics'!$A:$CQ,88,0)</f>
        <v>0</v>
      </c>
      <c r="AI135" s="245">
        <f>VLOOKUP($A135,'Country characteristics'!$A:$CQ,93,0)</f>
        <v>0</v>
      </c>
      <c r="AJ135" s="245">
        <f>VLOOKUP($A135,'Country characteristics'!$A:$CQ,89,0)</f>
        <v>0</v>
      </c>
      <c r="AK135" s="245">
        <f>VLOOKUP($A135,'Country characteristics'!$A:$CQ,90,0)</f>
        <v>0</v>
      </c>
      <c r="AL135" s="245">
        <f>VLOOKUP($A135,'Country characteristics'!$A:$CQ,94,0)</f>
        <v>0</v>
      </c>
      <c r="AM135" s="245">
        <f>VLOOKUP($A135,'Country characteristics'!$A:$CQ,95,0)</f>
        <v>0</v>
      </c>
      <c r="AN135" s="245">
        <f>VLOOKUP($A135,'Country characteristics'!$A:$CR,96,0)</f>
        <v>0</v>
      </c>
    </row>
    <row r="136" spans="1:40" ht="12.75" customHeight="1">
      <c r="A136" s="37" t="s">
        <v>579</v>
      </c>
      <c r="B136" s="163" t="s">
        <v>580</v>
      </c>
      <c r="C136" s="163" t="s">
        <v>581</v>
      </c>
      <c r="D136" s="193">
        <v>1.9404398699407466E-5</v>
      </c>
      <c r="E136" s="193">
        <v>6460644</v>
      </c>
      <c r="F136" s="193">
        <v>1.7324704458587803E-5</v>
      </c>
      <c r="G136" s="193">
        <v>6178074</v>
      </c>
      <c r="H136" s="193">
        <v>4.0422484744340181E-5</v>
      </c>
      <c r="I136" s="193">
        <v>16238080</v>
      </c>
      <c r="J136" s="193">
        <v>2.0312951164669357E-5</v>
      </c>
      <c r="K136" s="193">
        <v>8062781</v>
      </c>
      <c r="L136" s="193">
        <v>1.0990173905156553E-5</v>
      </c>
      <c r="M136" s="193">
        <v>4811740.5</v>
      </c>
      <c r="N136" s="193">
        <v>1.5457082554348744E-5</v>
      </c>
      <c r="O136" s="193">
        <v>7150446</v>
      </c>
      <c r="P136" s="193">
        <v>1.3136925190337934E-5</v>
      </c>
      <c r="Q136" s="193">
        <v>6104583.5</v>
      </c>
      <c r="R136" s="193">
        <v>5.8541909311315976E-6</v>
      </c>
      <c r="S136" s="193">
        <v>2681111.25</v>
      </c>
      <c r="T136" s="193">
        <v>2.0204617612762377E-5</v>
      </c>
      <c r="U136" s="193">
        <v>9896204</v>
      </c>
      <c r="V136" s="194">
        <v>1.9365154003025964E-5</v>
      </c>
      <c r="W136" s="193">
        <v>10151074</v>
      </c>
      <c r="X136" s="106">
        <v>0</v>
      </c>
      <c r="Y136" s="106">
        <v>0</v>
      </c>
      <c r="Z136" s="186">
        <f t="shared" si="8"/>
        <v>6.2282288126880303E-6</v>
      </c>
      <c r="AA136" s="187">
        <f t="shared" si="9"/>
        <v>0.32162041219578313</v>
      </c>
      <c r="AB136" s="195">
        <f t="shared" si="10"/>
        <v>4046490.5</v>
      </c>
      <c r="AC136" s="196">
        <f t="shared" si="11"/>
        <v>0.39862683495362167</v>
      </c>
      <c r="AD136" s="245" t="str">
        <f>VLOOKUP($A136,'Country characteristics'!$A:$CQ,28,0)</f>
        <v>East Asia &amp; Pacific</v>
      </c>
      <c r="AE136" s="245" t="str">
        <f>VLOOKUP($A136,'Country characteristics'!$A:$CQ,87,0)</f>
        <v>Oceania</v>
      </c>
      <c r="AF136" s="245">
        <f>VLOOKUP($A136,'Country characteristics'!$A:$CQ,92,0)</f>
        <v>0</v>
      </c>
      <c r="AG136" s="245">
        <f>VLOOKUP($A136,'Country characteristics'!$A:$CQ,91,0)</f>
        <v>0</v>
      </c>
      <c r="AH136" s="245">
        <f>VLOOKUP($A136,'Country characteristics'!$A:$CQ,88,0)</f>
        <v>0</v>
      </c>
      <c r="AI136" s="245">
        <f>VLOOKUP($A136,'Country characteristics'!$A:$CQ,93,0)</f>
        <v>0</v>
      </c>
      <c r="AJ136" s="245">
        <f>VLOOKUP($A136,'Country characteristics'!$A:$CQ,89,0)</f>
        <v>0</v>
      </c>
      <c r="AK136" s="245">
        <f>VLOOKUP($A136,'Country characteristics'!$A:$CQ,90,0)</f>
        <v>0</v>
      </c>
      <c r="AL136" s="245">
        <f>VLOOKUP($A136,'Country characteristics'!$A:$CQ,94,0)</f>
        <v>0</v>
      </c>
      <c r="AM136" s="245">
        <f>VLOOKUP($A136,'Country characteristics'!$A:$CQ,95,0)</f>
        <v>0</v>
      </c>
      <c r="AN136" s="245">
        <f>VLOOKUP($A136,'Country characteristics'!$A:$CR,96,0)</f>
        <v>0</v>
      </c>
    </row>
    <row r="137" spans="1:40" ht="12.75" customHeight="1">
      <c r="A137" s="37" t="s">
        <v>582</v>
      </c>
      <c r="B137" s="163" t="s">
        <v>583</v>
      </c>
      <c r="C137" s="163" t="s">
        <v>584</v>
      </c>
      <c r="D137" s="193">
        <v>4.3715676838473883E-6</v>
      </c>
      <c r="E137" s="193">
        <v>1455502</v>
      </c>
      <c r="F137" s="193">
        <v>1.8625489246915095E-5</v>
      </c>
      <c r="G137" s="193">
        <v>6641940</v>
      </c>
      <c r="H137" s="193">
        <v>1.2727017747238278E-5</v>
      </c>
      <c r="I137" s="193">
        <v>5112559</v>
      </c>
      <c r="J137" s="193">
        <v>4.8523790610488504E-5</v>
      </c>
      <c r="K137" s="193">
        <v>19260456</v>
      </c>
      <c r="L137" s="193">
        <v>1.0930672033282463E-5</v>
      </c>
      <c r="M137" s="193">
        <v>4785689.5</v>
      </c>
      <c r="N137" s="193">
        <v>7.5382440627436154E-6</v>
      </c>
      <c r="O137" s="193">
        <v>3487191.25</v>
      </c>
      <c r="P137" s="193">
        <v>1.4984951121732593E-5</v>
      </c>
      <c r="Q137" s="193">
        <v>6963340.5</v>
      </c>
      <c r="R137" s="193">
        <v>3.4532360587036237E-5</v>
      </c>
      <c r="S137" s="193">
        <v>15815183</v>
      </c>
      <c r="T137" s="193">
        <v>5.2068677177885547E-5</v>
      </c>
      <c r="U137" s="193">
        <v>25503192</v>
      </c>
      <c r="V137" s="194">
        <v>1.903323209262453E-5</v>
      </c>
      <c r="W137" s="193">
        <v>9977083</v>
      </c>
      <c r="X137" s="106">
        <v>0</v>
      </c>
      <c r="Y137" s="106">
        <v>0</v>
      </c>
      <c r="Z137" s="186">
        <f t="shared" si="8"/>
        <v>4.0482809708919376E-6</v>
      </c>
      <c r="AA137" s="187">
        <f t="shared" si="9"/>
        <v>0.21269540302935022</v>
      </c>
      <c r="AB137" s="195">
        <f t="shared" si="10"/>
        <v>3013742.5</v>
      </c>
      <c r="AC137" s="196">
        <f t="shared" si="11"/>
        <v>0.30206649578839828</v>
      </c>
      <c r="AD137" s="245" t="str">
        <f>VLOOKUP($A137,'Country characteristics'!$A:$CQ,28,0)</f>
        <v>East Asia &amp; Pacific</v>
      </c>
      <c r="AE137" s="245" t="str">
        <f>VLOOKUP($A137,'Country characteristics'!$A:$CQ,87,0)</f>
        <v>Asia</v>
      </c>
      <c r="AF137" s="245">
        <f>VLOOKUP($A137,'Country characteristics'!$A:$CQ,92,0)</f>
        <v>0</v>
      </c>
      <c r="AG137" s="245">
        <f>VLOOKUP($A137,'Country characteristics'!$A:$CQ,91,0)</f>
        <v>0</v>
      </c>
      <c r="AH137" s="245">
        <f>VLOOKUP($A137,'Country characteristics'!$A:$CQ,88,0)</f>
        <v>0</v>
      </c>
      <c r="AI137" s="245">
        <f>VLOOKUP($A137,'Country characteristics'!$A:$CQ,93,0)</f>
        <v>0</v>
      </c>
      <c r="AJ137" s="245">
        <f>VLOOKUP($A137,'Country characteristics'!$A:$CQ,89,0)</f>
        <v>0</v>
      </c>
      <c r="AK137" s="245">
        <f>VLOOKUP($A137,'Country characteristics'!$A:$CQ,90,0)</f>
        <v>0</v>
      </c>
      <c r="AL137" s="245">
        <f>VLOOKUP($A137,'Country characteristics'!$A:$CQ,94,0)</f>
        <v>0</v>
      </c>
      <c r="AM137" s="245">
        <f>VLOOKUP($A137,'Country characteristics'!$A:$CQ,95,0)</f>
        <v>0</v>
      </c>
      <c r="AN137" s="245">
        <f>VLOOKUP($A137,'Country characteristics'!$A:$CR,96,0)</f>
        <v>0</v>
      </c>
    </row>
    <row r="138" spans="1:40" ht="12.75" customHeight="1">
      <c r="A138" s="37" t="s">
        <v>585</v>
      </c>
      <c r="B138" s="163" t="s">
        <v>586</v>
      </c>
      <c r="C138" s="163" t="s">
        <v>587</v>
      </c>
      <c r="D138" s="193">
        <v>1.5808292664587498E-4</v>
      </c>
      <c r="E138" s="193">
        <v>52633300</v>
      </c>
      <c r="F138" s="193">
        <v>9.5642222731839865E-5</v>
      </c>
      <c r="G138" s="193">
        <v>34106484</v>
      </c>
      <c r="H138" s="193">
        <v>9.1594592959154397E-5</v>
      </c>
      <c r="I138" s="193">
        <v>36794380</v>
      </c>
      <c r="J138" s="193">
        <v>7.7786753536202013E-5</v>
      </c>
      <c r="K138" s="193">
        <v>30875746</v>
      </c>
      <c r="L138" s="193">
        <v>5.7730303524294868E-5</v>
      </c>
      <c r="M138" s="193">
        <v>25275600</v>
      </c>
      <c r="N138" s="193">
        <v>2.5818353606155142E-5</v>
      </c>
      <c r="O138" s="193">
        <v>11943569</v>
      </c>
      <c r="P138" s="193">
        <v>1.8836710296454839E-5</v>
      </c>
      <c r="Q138" s="193">
        <v>8753210</v>
      </c>
      <c r="R138" s="193">
        <v>2.0515639334917068E-5</v>
      </c>
      <c r="S138" s="193">
        <v>9395784</v>
      </c>
      <c r="T138" s="193">
        <v>2.0273271729820408E-5</v>
      </c>
      <c r="U138" s="193">
        <v>9929830</v>
      </c>
      <c r="V138" s="194">
        <v>1.815065297705587E-5</v>
      </c>
      <c r="W138" s="193">
        <v>9514442</v>
      </c>
      <c r="X138" s="106">
        <v>0</v>
      </c>
      <c r="Y138" s="106">
        <v>0</v>
      </c>
      <c r="Z138" s="186">
        <f t="shared" si="8"/>
        <v>-6.8605731939896941E-7</v>
      </c>
      <c r="AA138" s="187">
        <f t="shared" si="9"/>
        <v>-3.7797941499196214E-2</v>
      </c>
      <c r="AB138" s="195">
        <f t="shared" si="10"/>
        <v>761232</v>
      </c>
      <c r="AC138" s="196">
        <f t="shared" si="11"/>
        <v>8.0008055122938376E-2</v>
      </c>
      <c r="AD138" s="245" t="str">
        <f>VLOOKUP($A138,'Country characteristics'!$A:$CQ,28,0)</f>
        <v>Latin America &amp; Caribbean</v>
      </c>
      <c r="AE138" s="245" t="str">
        <f>VLOOKUP($A138,'Country characteristics'!$A:$CQ,87,0)</f>
        <v>Latin America and the Caribbean</v>
      </c>
      <c r="AF138" s="245">
        <f>VLOOKUP($A138,'Country characteristics'!$A:$CQ,92,0)</f>
        <v>0</v>
      </c>
      <c r="AG138" s="245">
        <f>VLOOKUP($A138,'Country characteristics'!$A:$CQ,91,0)</f>
        <v>0</v>
      </c>
      <c r="AH138" s="245">
        <f>VLOOKUP($A138,'Country characteristics'!$A:$CQ,88,0)</f>
        <v>0</v>
      </c>
      <c r="AI138" s="245">
        <f>VLOOKUP($A138,'Country characteristics'!$A:$CQ,93,0)</f>
        <v>0</v>
      </c>
      <c r="AJ138" s="245">
        <f>VLOOKUP($A138,'Country characteristics'!$A:$CQ,89,0)</f>
        <v>0</v>
      </c>
      <c r="AK138" s="245">
        <f>VLOOKUP($A138,'Country characteristics'!$A:$CQ,90,0)</f>
        <v>1</v>
      </c>
      <c r="AL138" s="245">
        <f>VLOOKUP($A138,'Country characteristics'!$A:$CQ,94,0)</f>
        <v>0</v>
      </c>
      <c r="AM138" s="245">
        <f>VLOOKUP($A138,'Country characteristics'!$A:$CQ,95,0)</f>
        <v>1</v>
      </c>
      <c r="AN138" s="245">
        <f>VLOOKUP($A138,'Country characteristics'!$A:$CR,96,0)</f>
        <v>0</v>
      </c>
    </row>
    <row r="139" spans="1:40" ht="12.75" customHeight="1">
      <c r="A139" s="37" t="s">
        <v>588</v>
      </c>
      <c r="B139" s="163" t="s">
        <v>589</v>
      </c>
      <c r="C139" s="163" t="s">
        <v>590</v>
      </c>
      <c r="D139" s="193">
        <v>6.10727583989501E-5</v>
      </c>
      <c r="E139" s="193">
        <v>20334016</v>
      </c>
      <c r="F139" s="193">
        <v>8.1855305325007066E-6</v>
      </c>
      <c r="G139" s="193">
        <v>2919000</v>
      </c>
      <c r="H139" s="193">
        <v>3.5828667023451999E-5</v>
      </c>
      <c r="I139" s="193">
        <v>14392701</v>
      </c>
      <c r="J139" s="193">
        <v>3.147624374832958E-5</v>
      </c>
      <c r="K139" s="193">
        <v>12493806</v>
      </c>
      <c r="L139" s="193">
        <v>1.0570776794338599E-5</v>
      </c>
      <c r="M139" s="193">
        <v>4628119</v>
      </c>
      <c r="N139" s="193">
        <v>7.1171489253174514E-6</v>
      </c>
      <c r="O139" s="193">
        <v>3292392.75</v>
      </c>
      <c r="P139" s="193">
        <v>4.1787284317251761E-6</v>
      </c>
      <c r="Q139" s="193">
        <v>1941808.875</v>
      </c>
      <c r="R139" s="193">
        <v>4.6215827751439065E-6</v>
      </c>
      <c r="S139" s="193">
        <v>2116599.5</v>
      </c>
      <c r="T139" s="193">
        <v>1.5228355323415599E-6</v>
      </c>
      <c r="U139" s="193">
        <v>745883.5</v>
      </c>
      <c r="V139" s="194">
        <v>1.6342441085726023E-5</v>
      </c>
      <c r="W139" s="193">
        <v>8566590</v>
      </c>
      <c r="X139" s="106">
        <v>0</v>
      </c>
      <c r="Y139" s="106">
        <v>0</v>
      </c>
      <c r="Z139" s="186">
        <f t="shared" si="8"/>
        <v>1.2163712654000847E-5</v>
      </c>
      <c r="AA139" s="187">
        <f t="shared" si="9"/>
        <v>0.74430206541328747</v>
      </c>
      <c r="AB139" s="195">
        <f t="shared" si="10"/>
        <v>6624781.125</v>
      </c>
      <c r="AC139" s="196">
        <f t="shared" si="11"/>
        <v>0.77332767472238073</v>
      </c>
      <c r="AD139" s="245" t="str">
        <f>VLOOKUP($A139,'Country characteristics'!$A:$CQ,28,0)</f>
        <v>Europe &amp; Central Asia</v>
      </c>
      <c r="AE139" s="245" t="str">
        <f>VLOOKUP($A139,'Country characteristics'!$A:$CQ,87,0)</f>
        <v>Europe</v>
      </c>
      <c r="AF139" s="245">
        <f>VLOOKUP($A139,'Country characteristics'!$A:$CQ,92,0)</f>
        <v>0</v>
      </c>
      <c r="AG139" s="245">
        <f>VLOOKUP($A139,'Country characteristics'!$A:$CQ,91,0)</f>
        <v>0</v>
      </c>
      <c r="AH139" s="245">
        <f>VLOOKUP($A139,'Country characteristics'!$A:$CQ,88,0)</f>
        <v>0</v>
      </c>
      <c r="AI139" s="245">
        <f>VLOOKUP($A139,'Country characteristics'!$A:$CQ,93,0)</f>
        <v>0</v>
      </c>
      <c r="AJ139" s="245">
        <f>VLOOKUP($A139,'Country characteristics'!$A:$CQ,89,0)</f>
        <v>0</v>
      </c>
      <c r="AK139" s="245">
        <f>VLOOKUP($A139,'Country characteristics'!$A:$CQ,90,0)</f>
        <v>0</v>
      </c>
      <c r="AL139" s="245">
        <f>VLOOKUP($A139,'Country characteristics'!$A:$CQ,94,0)</f>
        <v>0</v>
      </c>
      <c r="AM139" s="245">
        <f>VLOOKUP($A139,'Country characteristics'!$A:$CQ,95,0)</f>
        <v>0</v>
      </c>
      <c r="AN139" s="245">
        <f>VLOOKUP($A139,'Country characteristics'!$A:$CR,96,0)</f>
        <v>0</v>
      </c>
    </row>
    <row r="140" spans="1:40" ht="12.75" customHeight="1">
      <c r="A140" s="37" t="s">
        <v>272</v>
      </c>
      <c r="B140" s="163" t="s">
        <v>273</v>
      </c>
      <c r="C140" s="163" t="s">
        <v>274</v>
      </c>
      <c r="D140" s="193">
        <v>9.3107801149017178E-6</v>
      </c>
      <c r="E140" s="193">
        <v>3100000</v>
      </c>
      <c r="F140" s="193">
        <v>9.5343621069332585E-6</v>
      </c>
      <c r="G140" s="193">
        <v>3400000</v>
      </c>
      <c r="H140" s="193">
        <v>1.344256270385813E-5</v>
      </c>
      <c r="I140" s="193">
        <v>5400000</v>
      </c>
      <c r="J140" s="193">
        <v>6.8022395680600312E-6</v>
      </c>
      <c r="K140" s="193">
        <v>2700000</v>
      </c>
      <c r="L140" s="193">
        <v>7.3089054239972029E-6</v>
      </c>
      <c r="M140" s="193">
        <v>3200000</v>
      </c>
      <c r="N140" s="193">
        <v>2.0319932446000166E-5</v>
      </c>
      <c r="O140" s="193">
        <v>9400000</v>
      </c>
      <c r="P140" s="193">
        <v>1.8291806554771028E-5</v>
      </c>
      <c r="Q140" s="193">
        <v>8500000</v>
      </c>
      <c r="R140" s="193">
        <v>1.8559700038167648E-5</v>
      </c>
      <c r="S140" s="193">
        <v>8500000</v>
      </c>
      <c r="T140" s="193">
        <v>1.7354053852614015E-5</v>
      </c>
      <c r="U140" s="193">
        <v>8500000</v>
      </c>
      <c r="V140" s="194">
        <v>1.6215408322750591E-5</v>
      </c>
      <c r="W140" s="193">
        <v>8500000</v>
      </c>
      <c r="X140" s="106">
        <v>1</v>
      </c>
      <c r="Y140" s="106">
        <v>1</v>
      </c>
      <c r="Z140" s="186">
        <f t="shared" si="8"/>
        <v>-2.0763982320204377E-6</v>
      </c>
      <c r="AA140" s="187">
        <f t="shared" si="9"/>
        <v>-0.12805093715137617</v>
      </c>
      <c r="AB140" s="195">
        <f t="shared" si="10"/>
        <v>0</v>
      </c>
      <c r="AC140" s="196">
        <f t="shared" si="11"/>
        <v>0</v>
      </c>
      <c r="AD140" s="245" t="str">
        <f>VLOOKUP($A140,'Country characteristics'!$A:$CQ,28,0)</f>
        <v>Latin America &amp; Caribbean</v>
      </c>
      <c r="AE140" s="245" t="str">
        <f>VLOOKUP($A140,'Country characteristics'!$A:$CQ,87,0)</f>
        <v>Latin America and the Caribbean</v>
      </c>
      <c r="AF140" s="245">
        <f>VLOOKUP($A140,'Country characteristics'!$A:$CQ,92,0)</f>
        <v>0</v>
      </c>
      <c r="AG140" s="245">
        <f>VLOOKUP($A140,'Country characteristics'!$A:$CQ,91,0)</f>
        <v>0</v>
      </c>
      <c r="AH140" s="245">
        <f>VLOOKUP($A140,'Country characteristics'!$A:$CQ,88,0)</f>
        <v>0</v>
      </c>
      <c r="AI140" s="245">
        <f>VLOOKUP($A140,'Country characteristics'!$A:$CQ,93,0)</f>
        <v>0</v>
      </c>
      <c r="AJ140" s="245">
        <f>VLOOKUP($A140,'Country characteristics'!$A:$CQ,89,0)</f>
        <v>0</v>
      </c>
      <c r="AK140" s="245">
        <f>VLOOKUP($A140,'Country characteristics'!$A:$CQ,90,0)</f>
        <v>1</v>
      </c>
      <c r="AL140" s="245">
        <f>VLOOKUP($A140,'Country characteristics'!$A:$CQ,94,0)</f>
        <v>1</v>
      </c>
      <c r="AM140" s="245">
        <f>VLOOKUP($A140,'Country characteristics'!$A:$CQ,95,0)</f>
        <v>0</v>
      </c>
      <c r="AN140" s="245">
        <f>VLOOKUP($A140,'Country characteristics'!$A:$CR,96,0)</f>
        <v>0</v>
      </c>
    </row>
    <row r="141" spans="1:40" ht="12.75" customHeight="1">
      <c r="A141" s="37" t="s">
        <v>365</v>
      </c>
      <c r="B141" s="163" t="s">
        <v>366</v>
      </c>
      <c r="C141" s="163" t="s">
        <v>367</v>
      </c>
      <c r="D141" s="193">
        <v>2.5822526367846876E-5</v>
      </c>
      <c r="E141" s="193">
        <v>8597543</v>
      </c>
      <c r="F141" s="193">
        <v>1.6695981685188599E-5</v>
      </c>
      <c r="G141" s="193">
        <v>5953868</v>
      </c>
      <c r="H141" s="193">
        <v>1.4482890946965199E-5</v>
      </c>
      <c r="I141" s="193">
        <v>5817909</v>
      </c>
      <c r="J141" s="193">
        <v>1.072596205631271E-5</v>
      </c>
      <c r="K141" s="193">
        <v>4257436</v>
      </c>
      <c r="L141" s="193">
        <v>9.3017852123011835E-6</v>
      </c>
      <c r="M141" s="193">
        <v>4072527</v>
      </c>
      <c r="N141" s="193">
        <v>1.1053497473767493E-5</v>
      </c>
      <c r="O141" s="193">
        <v>5113347.5</v>
      </c>
      <c r="P141" s="193">
        <v>9.0450294010224752E-6</v>
      </c>
      <c r="Q141" s="193">
        <v>4203125</v>
      </c>
      <c r="R141" s="193">
        <v>1.0922723049588967E-5</v>
      </c>
      <c r="S141" s="193">
        <v>5002405.5</v>
      </c>
      <c r="T141" s="193">
        <v>1.6214449715334922E-5</v>
      </c>
      <c r="U141" s="193">
        <v>7941823</v>
      </c>
      <c r="V141" s="194">
        <v>1.5264942703652196E-5</v>
      </c>
      <c r="W141" s="193">
        <v>8001773</v>
      </c>
      <c r="X141" s="106">
        <v>1</v>
      </c>
      <c r="Y141" s="106">
        <v>1</v>
      </c>
      <c r="Z141" s="186">
        <f t="shared" si="8"/>
        <v>6.2199133026297204E-6</v>
      </c>
      <c r="AA141" s="187">
        <f t="shared" si="9"/>
        <v>0.40746391410572297</v>
      </c>
      <c r="AB141" s="195">
        <f t="shared" si="10"/>
        <v>3798648</v>
      </c>
      <c r="AC141" s="196">
        <f t="shared" si="11"/>
        <v>0.47472578889703571</v>
      </c>
      <c r="AD141" s="245" t="str">
        <f>VLOOKUP($A141,'Country characteristics'!$A:$CQ,28,0)</f>
        <v>Europe &amp; Central Asia</v>
      </c>
      <c r="AE141" s="245" t="str">
        <f>VLOOKUP($A141,'Country characteristics'!$A:$CQ,87,0)</f>
        <v>Europe</v>
      </c>
      <c r="AF141" s="245">
        <f>VLOOKUP($A141,'Country characteristics'!$A:$CQ,92,0)</f>
        <v>0</v>
      </c>
      <c r="AG141" s="245">
        <f>VLOOKUP($A141,'Country characteristics'!$A:$CQ,91,0)</f>
        <v>0</v>
      </c>
      <c r="AH141" s="245">
        <f>VLOOKUP($A141,'Country characteristics'!$A:$CQ,88,0)</f>
        <v>0</v>
      </c>
      <c r="AI141" s="245">
        <f>VLOOKUP($A141,'Country characteristics'!$A:$CQ,93,0)</f>
        <v>0</v>
      </c>
      <c r="AJ141" s="245">
        <f>VLOOKUP($A141,'Country characteristics'!$A:$CQ,89,0)</f>
        <v>0</v>
      </c>
      <c r="AK141" s="245">
        <f>VLOOKUP($A141,'Country characteristics'!$A:$CQ,90,0)</f>
        <v>0</v>
      </c>
      <c r="AL141" s="245">
        <f>VLOOKUP($A141,'Country characteristics'!$A:$CQ,94,0)</f>
        <v>0</v>
      </c>
      <c r="AM141" s="245">
        <f>VLOOKUP($A141,'Country characteristics'!$A:$CQ,95,0)</f>
        <v>0</v>
      </c>
      <c r="AN141" s="245">
        <f>VLOOKUP($A141,'Country characteristics'!$A:$CR,96,0)</f>
        <v>0</v>
      </c>
    </row>
    <row r="142" spans="1:40" ht="12.75" customHeight="1">
      <c r="A142" s="37" t="s">
        <v>296</v>
      </c>
      <c r="B142" s="163" t="s">
        <v>297</v>
      </c>
      <c r="C142" s="163" t="s">
        <v>298</v>
      </c>
      <c r="D142" s="193"/>
      <c r="E142" s="193"/>
      <c r="F142" s="193">
        <v>2.5715696392580867E-4</v>
      </c>
      <c r="G142" s="193">
        <v>91703424</v>
      </c>
      <c r="H142" s="193">
        <v>1.1139553862449247E-5</v>
      </c>
      <c r="I142" s="193">
        <v>4474860.5</v>
      </c>
      <c r="J142" s="193">
        <v>1.1555222044989932E-5</v>
      </c>
      <c r="K142" s="193">
        <v>4586592</v>
      </c>
      <c r="L142" s="193">
        <v>1.0169688721362036E-5</v>
      </c>
      <c r="M142" s="193">
        <v>4452514</v>
      </c>
      <c r="N142" s="193">
        <v>1.0337491403333843E-5</v>
      </c>
      <c r="O142" s="193">
        <v>4782123</v>
      </c>
      <c r="P142" s="193">
        <v>1.592944136064034E-5</v>
      </c>
      <c r="Q142" s="193">
        <v>7402234.5</v>
      </c>
      <c r="R142" s="193">
        <v>1.4808725609327666E-5</v>
      </c>
      <c r="S142" s="193">
        <v>6782123</v>
      </c>
      <c r="T142" s="193">
        <v>2.0964014765922911E-5</v>
      </c>
      <c r="U142" s="193">
        <v>10268156</v>
      </c>
      <c r="V142" s="194">
        <v>1.5080382581800222E-5</v>
      </c>
      <c r="W142" s="193">
        <v>7905028</v>
      </c>
      <c r="X142" s="106">
        <v>1</v>
      </c>
      <c r="Y142" s="106">
        <v>1</v>
      </c>
      <c r="Z142" s="186">
        <f t="shared" si="8"/>
        <v>-8.4905877884011716E-7</v>
      </c>
      <c r="AA142" s="187">
        <f t="shared" si="9"/>
        <v>-5.6302204153945323E-2</v>
      </c>
      <c r="AB142" s="195">
        <f t="shared" si="10"/>
        <v>502793.5</v>
      </c>
      <c r="AC142" s="196">
        <f t="shared" si="11"/>
        <v>6.3604265538338381E-2</v>
      </c>
      <c r="AD142" s="245" t="str">
        <f>VLOOKUP($A142,'Country characteristics'!$A:$CQ,28,0)</f>
        <v>Latin America &amp; Caribbean</v>
      </c>
      <c r="AE142" s="245" t="str">
        <f>VLOOKUP($A142,'Country characteristics'!$A:$CQ,87,0)</f>
        <v>Latin America and the Caribbean</v>
      </c>
      <c r="AF142" s="245">
        <f>VLOOKUP($A142,'Country characteristics'!$A:$CQ,92,0)</f>
        <v>0</v>
      </c>
      <c r="AG142" s="245">
        <f>VLOOKUP($A142,'Country characteristics'!$A:$CQ,91,0)</f>
        <v>0</v>
      </c>
      <c r="AH142" s="245">
        <f>VLOOKUP($A142,'Country characteristics'!$A:$CQ,88,0)</f>
        <v>0</v>
      </c>
      <c r="AI142" s="245">
        <f>VLOOKUP($A142,'Country characteristics'!$A:$CQ,93,0)</f>
        <v>0</v>
      </c>
      <c r="AJ142" s="245">
        <f>VLOOKUP($A142,'Country characteristics'!$A:$CQ,89,0)</f>
        <v>0</v>
      </c>
      <c r="AK142" s="245">
        <f>VLOOKUP($A142,'Country characteristics'!$A:$CQ,90,0)</f>
        <v>0</v>
      </c>
      <c r="AL142" s="245">
        <f>VLOOKUP($A142,'Country characteristics'!$A:$CQ,94,0)</f>
        <v>0</v>
      </c>
      <c r="AM142" s="245">
        <f>VLOOKUP($A142,'Country characteristics'!$A:$CQ,95,0)</f>
        <v>1</v>
      </c>
      <c r="AN142" s="245">
        <f>VLOOKUP($A142,'Country characteristics'!$A:$CR,96,0)</f>
        <v>0</v>
      </c>
    </row>
    <row r="143" spans="1:40" ht="12.75" customHeight="1">
      <c r="A143" s="37" t="s">
        <v>591</v>
      </c>
      <c r="B143" s="163" t="s">
        <v>592</v>
      </c>
      <c r="C143" s="163" t="s">
        <v>593</v>
      </c>
      <c r="D143" s="193">
        <v>1.9239544053561985E-4</v>
      </c>
      <c r="E143" s="193">
        <v>64057560</v>
      </c>
      <c r="F143" s="193">
        <v>1.7433962784707546E-4</v>
      </c>
      <c r="G143" s="193">
        <v>62170360</v>
      </c>
      <c r="H143" s="193">
        <v>1.390006800647825E-4</v>
      </c>
      <c r="I143" s="193">
        <v>55837840</v>
      </c>
      <c r="J143" s="193">
        <v>1.2895021063741297E-4</v>
      </c>
      <c r="K143" s="193">
        <v>51183960</v>
      </c>
      <c r="L143" s="193">
        <v>6.2225284636951983E-5</v>
      </c>
      <c r="M143" s="193">
        <v>27243602</v>
      </c>
      <c r="N143" s="193">
        <v>1.9977411284344271E-5</v>
      </c>
      <c r="O143" s="193">
        <v>9241549</v>
      </c>
      <c r="P143" s="193">
        <v>1.6791040252428502E-5</v>
      </c>
      <c r="Q143" s="193">
        <v>7802610.5</v>
      </c>
      <c r="R143" s="193">
        <v>2.8683280106633902E-7</v>
      </c>
      <c r="S143" s="193">
        <v>131364.125</v>
      </c>
      <c r="T143" s="193">
        <v>1.5590507246088237E-5</v>
      </c>
      <c r="U143" s="193">
        <v>7636216.5</v>
      </c>
      <c r="V143" s="194">
        <v>1.4942748748580925E-5</v>
      </c>
      <c r="W143" s="193">
        <v>7832881.5</v>
      </c>
      <c r="X143" s="106">
        <v>0</v>
      </c>
      <c r="Y143" s="106">
        <v>0</v>
      </c>
      <c r="Z143" s="186">
        <f t="shared" si="8"/>
        <v>-1.8482915038475767E-6</v>
      </c>
      <c r="AA143" s="187">
        <f t="shared" si="9"/>
        <v>-0.12369153326111464</v>
      </c>
      <c r="AB143" s="195">
        <f t="shared" si="10"/>
        <v>30271</v>
      </c>
      <c r="AC143" s="196">
        <f t="shared" si="11"/>
        <v>3.864605892480309E-3</v>
      </c>
      <c r="AD143" s="245" t="str">
        <f>VLOOKUP($A143,'Country characteristics'!$A:$CQ,28,0)</f>
        <v>Sub-Saharan Africa</v>
      </c>
      <c r="AE143" s="245" t="str">
        <f>VLOOKUP($A143,'Country characteristics'!$A:$CQ,87,0)</f>
        <v>Africa</v>
      </c>
      <c r="AF143" s="245">
        <f>VLOOKUP($A143,'Country characteristics'!$A:$CQ,92,0)</f>
        <v>0</v>
      </c>
      <c r="AG143" s="245">
        <f>VLOOKUP($A143,'Country characteristics'!$A:$CQ,91,0)</f>
        <v>0</v>
      </c>
      <c r="AH143" s="245">
        <f>VLOOKUP($A143,'Country characteristics'!$A:$CQ,88,0)</f>
        <v>0</v>
      </c>
      <c r="AI143" s="245">
        <f>VLOOKUP($A143,'Country characteristics'!$A:$CQ,93,0)</f>
        <v>0</v>
      </c>
      <c r="AJ143" s="245">
        <f>VLOOKUP($A143,'Country characteristics'!$A:$CQ,89,0)</f>
        <v>1</v>
      </c>
      <c r="AK143" s="245">
        <f>VLOOKUP($A143,'Country characteristics'!$A:$CQ,90,0)</f>
        <v>0</v>
      </c>
      <c r="AL143" s="245">
        <f>VLOOKUP($A143,'Country characteristics'!$A:$CQ,94,0)</f>
        <v>0</v>
      </c>
      <c r="AM143" s="245">
        <f>VLOOKUP($A143,'Country characteristics'!$A:$CQ,95,0)</f>
        <v>0</v>
      </c>
      <c r="AN143" s="245">
        <f>VLOOKUP($A143,'Country characteristics'!$A:$CR,96,0)</f>
        <v>0</v>
      </c>
    </row>
    <row r="144" spans="1:40" ht="12.75" customHeight="1">
      <c r="A144" s="37" t="s">
        <v>284</v>
      </c>
      <c r="B144" s="163" t="s">
        <v>285</v>
      </c>
      <c r="C144" s="163" t="s">
        <v>286</v>
      </c>
      <c r="D144" s="193">
        <v>2.8919430405949242E-5</v>
      </c>
      <c r="E144" s="193">
        <v>9628649</v>
      </c>
      <c r="F144" s="193">
        <v>2.8965951059944928E-5</v>
      </c>
      <c r="G144" s="193">
        <v>10329399</v>
      </c>
      <c r="H144" s="193">
        <v>5.7233191910199821E-6</v>
      </c>
      <c r="I144" s="193">
        <v>2299109.5</v>
      </c>
      <c r="J144" s="193">
        <v>9.1815009000129066E-6</v>
      </c>
      <c r="K144" s="193">
        <v>3644395.5</v>
      </c>
      <c r="L144" s="193">
        <v>9.1557958512566984E-6</v>
      </c>
      <c r="M144" s="193">
        <v>4008609.5</v>
      </c>
      <c r="N144" s="193">
        <v>1.4167462722980417E-5</v>
      </c>
      <c r="O144" s="193">
        <v>6553867.5</v>
      </c>
      <c r="P144" s="193">
        <v>1.5522420653724112E-5</v>
      </c>
      <c r="Q144" s="193">
        <v>7213097</v>
      </c>
      <c r="R144" s="193">
        <v>1.5191422789939679E-5</v>
      </c>
      <c r="S144" s="193">
        <v>6957391</v>
      </c>
      <c r="T144" s="193">
        <v>1.4572708096238784E-5</v>
      </c>
      <c r="U144" s="193">
        <v>7137699.5</v>
      </c>
      <c r="V144" s="194">
        <v>1.4266717698774301E-5</v>
      </c>
      <c r="W144" s="193">
        <v>7478511</v>
      </c>
      <c r="X144" s="106">
        <v>1</v>
      </c>
      <c r="Y144" s="106">
        <v>1</v>
      </c>
      <c r="Z144" s="186">
        <f t="shared" si="8"/>
        <v>-1.2557029549498111E-6</v>
      </c>
      <c r="AA144" s="187">
        <f t="shared" si="9"/>
        <v>-8.801624742723356E-2</v>
      </c>
      <c r="AB144" s="195">
        <f t="shared" si="10"/>
        <v>265414</v>
      </c>
      <c r="AC144" s="196">
        <f t="shared" si="11"/>
        <v>3.5490219911423544E-2</v>
      </c>
      <c r="AD144" s="245" t="str">
        <f>VLOOKUP($A144,'Country characteristics'!$A:$CQ,28,0)</f>
        <v>Latin America &amp; Caribbean</v>
      </c>
      <c r="AE144" s="245" t="str">
        <f>VLOOKUP($A144,'Country characteristics'!$A:$CQ,87,0)</f>
        <v>Latin America and the Caribbean</v>
      </c>
      <c r="AF144" s="245">
        <f>VLOOKUP($A144,'Country characteristics'!$A:$CQ,92,0)</f>
        <v>0</v>
      </c>
      <c r="AG144" s="245">
        <f>VLOOKUP($A144,'Country characteristics'!$A:$CQ,91,0)</f>
        <v>0</v>
      </c>
      <c r="AH144" s="245">
        <f>VLOOKUP($A144,'Country characteristics'!$A:$CQ,88,0)</f>
        <v>0</v>
      </c>
      <c r="AI144" s="245">
        <f>VLOOKUP($A144,'Country characteristics'!$A:$CQ,93,0)</f>
        <v>0</v>
      </c>
      <c r="AJ144" s="245">
        <f>VLOOKUP($A144,'Country characteristics'!$A:$CQ,89,0)</f>
        <v>0</v>
      </c>
      <c r="AK144" s="245">
        <f>VLOOKUP($A144,'Country characteristics'!$A:$CQ,90,0)</f>
        <v>0</v>
      </c>
      <c r="AL144" s="245">
        <f>VLOOKUP($A144,'Country characteristics'!$A:$CQ,94,0)</f>
        <v>0</v>
      </c>
      <c r="AM144" s="245">
        <f>VLOOKUP($A144,'Country characteristics'!$A:$CQ,95,0)</f>
        <v>1</v>
      </c>
      <c r="AN144" s="245">
        <f>VLOOKUP($A144,'Country characteristics'!$A:$CR,96,0)</f>
        <v>0</v>
      </c>
    </row>
    <row r="145" spans="1:40" ht="12.75" customHeight="1">
      <c r="A145" s="37" t="s">
        <v>347</v>
      </c>
      <c r="B145" s="163" t="s">
        <v>348</v>
      </c>
      <c r="C145" s="163" t="s">
        <v>349</v>
      </c>
      <c r="D145" s="193">
        <v>1.2513803540059598E-6</v>
      </c>
      <c r="E145" s="193">
        <v>416643.8125</v>
      </c>
      <c r="F145" s="193">
        <v>2.5990600533987163E-6</v>
      </c>
      <c r="G145" s="193">
        <v>926837.5</v>
      </c>
      <c r="H145" s="193">
        <v>1.3646449588122778E-5</v>
      </c>
      <c r="I145" s="193">
        <v>5481903</v>
      </c>
      <c r="J145" s="193">
        <v>2.886697075155098E-6</v>
      </c>
      <c r="K145" s="193">
        <v>1145811.125</v>
      </c>
      <c r="L145" s="193">
        <v>2.3830498321331106E-6</v>
      </c>
      <c r="M145" s="193">
        <v>1043351.8125</v>
      </c>
      <c r="N145" s="193">
        <v>1.2561367839225568E-6</v>
      </c>
      <c r="O145" s="193">
        <v>581088.8125</v>
      </c>
      <c r="P145" s="193">
        <v>1.7770327076505055E-6</v>
      </c>
      <c r="Q145" s="193">
        <v>825767.375</v>
      </c>
      <c r="R145" s="193">
        <v>3.9088126868591644E-6</v>
      </c>
      <c r="S145" s="193">
        <v>1790164</v>
      </c>
      <c r="T145" s="193">
        <v>2.6072306354762986E-5</v>
      </c>
      <c r="U145" s="193">
        <v>12770193</v>
      </c>
      <c r="V145" s="194">
        <v>1.4181821825332008E-5</v>
      </c>
      <c r="W145" s="193">
        <v>7434009</v>
      </c>
      <c r="X145" s="106">
        <v>1</v>
      </c>
      <c r="Y145" s="106">
        <v>1</v>
      </c>
      <c r="Z145" s="186">
        <f t="shared" si="8"/>
        <v>1.2404789117681503E-5</v>
      </c>
      <c r="AA145" s="187">
        <f t="shared" si="9"/>
        <v>0.87469644383232104</v>
      </c>
      <c r="AB145" s="195">
        <f t="shared" si="10"/>
        <v>6608241.625</v>
      </c>
      <c r="AC145" s="196">
        <f t="shared" si="11"/>
        <v>0.88892031540451455</v>
      </c>
      <c r="AD145" s="245" t="str">
        <f>VLOOKUP($A145,'Country characteristics'!$A:$CQ,28,0)</f>
        <v>Sub-Saharan Africa</v>
      </c>
      <c r="AE145" s="245" t="str">
        <f>VLOOKUP($A145,'Country characteristics'!$A:$CQ,87,0)</f>
        <v>Africa</v>
      </c>
      <c r="AF145" s="245">
        <f>VLOOKUP($A145,'Country characteristics'!$A:$CQ,92,0)</f>
        <v>0</v>
      </c>
      <c r="AG145" s="245">
        <f>VLOOKUP($A145,'Country characteristics'!$A:$CQ,91,0)</f>
        <v>0</v>
      </c>
      <c r="AH145" s="245">
        <f>VLOOKUP($A145,'Country characteristics'!$A:$CQ,88,0)</f>
        <v>0</v>
      </c>
      <c r="AI145" s="245">
        <f>VLOOKUP($A145,'Country characteristics'!$A:$CQ,93,0)</f>
        <v>0</v>
      </c>
      <c r="AJ145" s="245">
        <f>VLOOKUP($A145,'Country characteristics'!$A:$CQ,89,0)</f>
        <v>0</v>
      </c>
      <c r="AK145" s="245">
        <f>VLOOKUP($A145,'Country characteristics'!$A:$CQ,90,0)</f>
        <v>0</v>
      </c>
      <c r="AL145" s="245">
        <f>VLOOKUP($A145,'Country characteristics'!$A:$CQ,94,0)</f>
        <v>0</v>
      </c>
      <c r="AM145" s="245">
        <f>VLOOKUP($A145,'Country characteristics'!$A:$CQ,95,0)</f>
        <v>0</v>
      </c>
      <c r="AN145" s="245">
        <f>VLOOKUP($A145,'Country characteristics'!$A:$CR,96,0)</f>
        <v>0</v>
      </c>
    </row>
    <row r="146" spans="1:40" ht="12.75" customHeight="1">
      <c r="A146" s="37" t="s">
        <v>594</v>
      </c>
      <c r="B146" s="163" t="s">
        <v>595</v>
      </c>
      <c r="C146" s="163" t="s">
        <v>596</v>
      </c>
      <c r="D146" s="193">
        <v>5.7678080338519067E-5</v>
      </c>
      <c r="E146" s="193">
        <v>19203766</v>
      </c>
      <c r="F146" s="193">
        <v>5.9682824939955026E-5</v>
      </c>
      <c r="G146" s="193">
        <v>21283186</v>
      </c>
      <c r="H146" s="193">
        <v>6.3936786318663508E-5</v>
      </c>
      <c r="I146" s="193">
        <v>25683988</v>
      </c>
      <c r="J146" s="193">
        <v>6.6460372181609273E-5</v>
      </c>
      <c r="K146" s="193">
        <v>26379988</v>
      </c>
      <c r="L146" s="193">
        <v>7.266845932463184E-5</v>
      </c>
      <c r="M146" s="193">
        <v>31815856</v>
      </c>
      <c r="N146" s="193">
        <v>1.2928548130730633E-5</v>
      </c>
      <c r="O146" s="193">
        <v>5980746</v>
      </c>
      <c r="P146" s="193">
        <v>1.3636238691105973E-5</v>
      </c>
      <c r="Q146" s="193">
        <v>6336609</v>
      </c>
      <c r="R146" s="193">
        <v>5.8562916819937527E-5</v>
      </c>
      <c r="S146" s="193">
        <v>26820734</v>
      </c>
      <c r="T146" s="193">
        <v>3.1602739909430966E-5</v>
      </c>
      <c r="U146" s="193">
        <v>15478995</v>
      </c>
      <c r="V146" s="194">
        <v>1.3817933904647361E-5</v>
      </c>
      <c r="W146" s="193">
        <v>7243261.5</v>
      </c>
      <c r="X146" s="106">
        <v>0</v>
      </c>
      <c r="Y146" s="106">
        <v>0</v>
      </c>
      <c r="Z146" s="186">
        <f t="shared" si="8"/>
        <v>1.8169521354138851E-7</v>
      </c>
      <c r="AA146" s="187">
        <f t="shared" si="9"/>
        <v>1.3149231628635832E-2</v>
      </c>
      <c r="AB146" s="195">
        <f t="shared" si="10"/>
        <v>906652.5</v>
      </c>
      <c r="AC146" s="196">
        <f t="shared" si="11"/>
        <v>0.12517185800899222</v>
      </c>
      <c r="AD146" s="245" t="str">
        <f>VLOOKUP($A146,'Country characteristics'!$A:$CQ,28,0)</f>
        <v>East Asia &amp; Pacific</v>
      </c>
      <c r="AE146" s="245" t="str">
        <f>VLOOKUP($A146,'Country characteristics'!$A:$CQ,87,0)</f>
        <v>Asia</v>
      </c>
      <c r="AF146" s="245">
        <f>VLOOKUP($A146,'Country characteristics'!$A:$CQ,92,0)</f>
        <v>0</v>
      </c>
      <c r="AG146" s="245">
        <f>VLOOKUP($A146,'Country characteristics'!$A:$CQ,91,0)</f>
        <v>0</v>
      </c>
      <c r="AH146" s="245">
        <f>VLOOKUP($A146,'Country characteristics'!$A:$CQ,88,0)</f>
        <v>0</v>
      </c>
      <c r="AI146" s="245">
        <f>VLOOKUP($A146,'Country characteristics'!$A:$CQ,93,0)</f>
        <v>0</v>
      </c>
      <c r="AJ146" s="245">
        <f>VLOOKUP($A146,'Country characteristics'!$A:$CQ,89,0)</f>
        <v>0</v>
      </c>
      <c r="AK146" s="245">
        <f>VLOOKUP($A146,'Country characteristics'!$A:$CQ,90,0)</f>
        <v>1</v>
      </c>
      <c r="AL146" s="245">
        <f>VLOOKUP($A146,'Country characteristics'!$A:$CQ,94,0)</f>
        <v>0</v>
      </c>
      <c r="AM146" s="245">
        <f>VLOOKUP($A146,'Country characteristics'!$A:$CQ,95,0)</f>
        <v>0</v>
      </c>
      <c r="AN146" s="245">
        <f>VLOOKUP($A146,'Country characteristics'!$A:$CR,96,0)</f>
        <v>0</v>
      </c>
    </row>
    <row r="147" spans="1:40" ht="12.75" customHeight="1">
      <c r="A147" s="37" t="s">
        <v>597</v>
      </c>
      <c r="B147" s="163" t="s">
        <v>598</v>
      </c>
      <c r="C147" s="163" t="s">
        <v>599</v>
      </c>
      <c r="D147" s="193">
        <v>6.0069551182095893E-6</v>
      </c>
      <c r="E147" s="193">
        <v>2000000</v>
      </c>
      <c r="F147" s="193">
        <v>4.2063362343469635E-5</v>
      </c>
      <c r="G147" s="193">
        <v>15000000</v>
      </c>
      <c r="H147" s="193">
        <v>9.7085176093969494E-5</v>
      </c>
      <c r="I147" s="193">
        <v>39000000</v>
      </c>
      <c r="J147" s="193">
        <v>1.2596739907166921E-5</v>
      </c>
      <c r="K147" s="193">
        <v>5000000</v>
      </c>
      <c r="L147" s="193">
        <v>1.644503754505422E-5</v>
      </c>
      <c r="M147" s="193">
        <v>7200000</v>
      </c>
      <c r="N147" s="193">
        <v>1.5780373360030353E-5</v>
      </c>
      <c r="O147" s="193">
        <v>7300000</v>
      </c>
      <c r="P147" s="193">
        <v>3.8520392990903929E-5</v>
      </c>
      <c r="Q147" s="193">
        <v>17900000</v>
      </c>
      <c r="R147" s="193">
        <v>1.8778049707179889E-5</v>
      </c>
      <c r="S147" s="193">
        <v>8600000</v>
      </c>
      <c r="T147" s="193">
        <v>3.7158089980948716E-5</v>
      </c>
      <c r="U147" s="193">
        <v>18200000</v>
      </c>
      <c r="V147" s="194">
        <v>1.3735403626924381E-5</v>
      </c>
      <c r="W147" s="193">
        <v>7200000</v>
      </c>
      <c r="X147" s="106">
        <v>0</v>
      </c>
      <c r="Y147" s="106">
        <v>0</v>
      </c>
      <c r="Z147" s="186">
        <f t="shared" si="8"/>
        <v>-2.4784989363979548E-5</v>
      </c>
      <c r="AA147" s="187">
        <f t="shared" si="9"/>
        <v>-1.8044602137061028</v>
      </c>
      <c r="AB147" s="195">
        <f t="shared" si="10"/>
        <v>-10700000</v>
      </c>
      <c r="AC147" s="196">
        <f t="shared" si="11"/>
        <v>-1.4861111111111112</v>
      </c>
      <c r="AD147" s="245" t="str">
        <f>VLOOKUP($A147,'Country characteristics'!$A:$CQ,28,0)</f>
        <v>Middle East &amp; North Africa</v>
      </c>
      <c r="AE147" s="245" t="str">
        <f>VLOOKUP($A147,'Country characteristics'!$A:$CQ,87,0)</f>
        <v>Asia</v>
      </c>
      <c r="AF147" s="245">
        <f>VLOOKUP($A147,'Country characteristics'!$A:$CQ,92,0)</f>
        <v>0</v>
      </c>
      <c r="AG147" s="245">
        <f>VLOOKUP($A147,'Country characteristics'!$A:$CQ,91,0)</f>
        <v>0</v>
      </c>
      <c r="AH147" s="245">
        <f>VLOOKUP($A147,'Country characteristics'!$A:$CQ,88,0)</f>
        <v>0</v>
      </c>
      <c r="AI147" s="245">
        <f>VLOOKUP($A147,'Country characteristics'!$A:$CQ,93,0)</f>
        <v>0</v>
      </c>
      <c r="AJ147" s="245">
        <f>VLOOKUP($A147,'Country characteristics'!$A:$CQ,89,0)</f>
        <v>0</v>
      </c>
      <c r="AK147" s="245">
        <f>VLOOKUP($A147,'Country characteristics'!$A:$CQ,90,0)</f>
        <v>1</v>
      </c>
      <c r="AL147" s="245">
        <f>VLOOKUP($A147,'Country characteristics'!$A:$CQ,94,0)</f>
        <v>0</v>
      </c>
      <c r="AM147" s="245">
        <f>VLOOKUP($A147,'Country characteristics'!$A:$CQ,95,0)</f>
        <v>0</v>
      </c>
      <c r="AN147" s="245">
        <f>VLOOKUP($A147,'Country characteristics'!$A:$CR,96,0)</f>
        <v>0</v>
      </c>
    </row>
    <row r="148" spans="1:40" ht="12.75" customHeight="1">
      <c r="A148" s="37" t="s">
        <v>600</v>
      </c>
      <c r="B148" s="163" t="s">
        <v>601</v>
      </c>
      <c r="C148" s="163" t="s">
        <v>602</v>
      </c>
      <c r="D148" s="193">
        <v>7.5114062383363489E-6</v>
      </c>
      <c r="E148" s="193">
        <v>2500903</v>
      </c>
      <c r="F148" s="193">
        <v>7.0914638854446821E-6</v>
      </c>
      <c r="G148" s="193">
        <v>2528850.5</v>
      </c>
      <c r="H148" s="193">
        <v>6.1641135289391968E-6</v>
      </c>
      <c r="I148" s="193">
        <v>2476180.5</v>
      </c>
      <c r="J148" s="193">
        <v>7.6216547313379124E-6</v>
      </c>
      <c r="K148" s="193">
        <v>3025248.75</v>
      </c>
      <c r="L148" s="193">
        <v>3.0769715522183105E-6</v>
      </c>
      <c r="M148" s="193">
        <v>1347166.125</v>
      </c>
      <c r="N148" s="193">
        <v>1.8796445147017948E-6</v>
      </c>
      <c r="O148" s="193">
        <v>869523.5</v>
      </c>
      <c r="P148" s="193">
        <v>5.217932539380854E-6</v>
      </c>
      <c r="Q148" s="193">
        <v>2424715.25</v>
      </c>
      <c r="R148" s="193">
        <v>6.4268524511135183E-6</v>
      </c>
      <c r="S148" s="193">
        <v>2943379.75</v>
      </c>
      <c r="T148" s="193">
        <v>8.448738299193792E-6</v>
      </c>
      <c r="U148" s="193">
        <v>4138184.5</v>
      </c>
      <c r="V148" s="194">
        <v>1.3021647646382917E-5</v>
      </c>
      <c r="W148" s="193">
        <v>6825854.5</v>
      </c>
      <c r="X148" s="106">
        <v>0</v>
      </c>
      <c r="Y148" s="106">
        <v>0</v>
      </c>
      <c r="Z148" s="186">
        <f t="shared" si="8"/>
        <v>7.8037151070020627E-6</v>
      </c>
      <c r="AA148" s="187">
        <f t="shared" si="9"/>
        <v>0.59928784121030465</v>
      </c>
      <c r="AB148" s="195">
        <f t="shared" si="10"/>
        <v>4401139.25</v>
      </c>
      <c r="AC148" s="196">
        <f t="shared" si="11"/>
        <v>0.64477484101074822</v>
      </c>
      <c r="AD148" s="245" t="str">
        <f>VLOOKUP($A148,'Country characteristics'!$A:$CQ,28,0)</f>
        <v>Europe &amp; Central Asia</v>
      </c>
      <c r="AE148" s="245" t="str">
        <f>VLOOKUP($A148,'Country characteristics'!$A:$CQ,87,0)</f>
        <v>Europe</v>
      </c>
      <c r="AF148" s="245">
        <f>VLOOKUP($A148,'Country characteristics'!$A:$CQ,92,0)</f>
        <v>0</v>
      </c>
      <c r="AG148" s="245">
        <f>VLOOKUP($A148,'Country characteristics'!$A:$CQ,91,0)</f>
        <v>0</v>
      </c>
      <c r="AH148" s="245">
        <f>VLOOKUP($A148,'Country characteristics'!$A:$CQ,88,0)</f>
        <v>0</v>
      </c>
      <c r="AI148" s="245">
        <f>VLOOKUP($A148,'Country characteristics'!$A:$CQ,93,0)</f>
        <v>0</v>
      </c>
      <c r="AJ148" s="245">
        <f>VLOOKUP($A148,'Country characteristics'!$A:$CQ,89,0)</f>
        <v>0</v>
      </c>
      <c r="AK148" s="245">
        <f>VLOOKUP($A148,'Country characteristics'!$A:$CQ,90,0)</f>
        <v>0</v>
      </c>
      <c r="AL148" s="245">
        <f>VLOOKUP($A148,'Country characteristics'!$A:$CQ,94,0)</f>
        <v>0</v>
      </c>
      <c r="AM148" s="245">
        <f>VLOOKUP($A148,'Country characteristics'!$A:$CQ,95,0)</f>
        <v>0</v>
      </c>
      <c r="AN148" s="245">
        <f>VLOOKUP($A148,'Country characteristics'!$A:$CR,96,0)</f>
        <v>0</v>
      </c>
    </row>
    <row r="149" spans="1:40" ht="12.75" customHeight="1">
      <c r="A149" s="37" t="s">
        <v>281</v>
      </c>
      <c r="B149" s="163" t="s">
        <v>282</v>
      </c>
      <c r="C149" s="163" t="s">
        <v>283</v>
      </c>
      <c r="D149" s="193">
        <v>3.5471068258630112E-5</v>
      </c>
      <c r="E149" s="193">
        <v>11810000</v>
      </c>
      <c r="F149" s="193">
        <v>2.9205993996583857E-5</v>
      </c>
      <c r="G149" s="193">
        <v>10415000</v>
      </c>
      <c r="H149" s="193">
        <v>5.6259614211739972E-6</v>
      </c>
      <c r="I149" s="193">
        <v>2260000</v>
      </c>
      <c r="J149" s="193">
        <v>9.1226547738187946E-6</v>
      </c>
      <c r="K149" s="193">
        <v>3621038</v>
      </c>
      <c r="L149" s="193">
        <v>9.7652618933352642E-6</v>
      </c>
      <c r="M149" s="193">
        <v>4275447</v>
      </c>
      <c r="N149" s="193">
        <v>5.2751993280253373E-6</v>
      </c>
      <c r="O149" s="193">
        <v>2440307</v>
      </c>
      <c r="P149" s="193">
        <v>6.045887857908383E-6</v>
      </c>
      <c r="Q149" s="193">
        <v>2809457</v>
      </c>
      <c r="R149" s="193">
        <v>7.9543387982994318E-6</v>
      </c>
      <c r="S149" s="193">
        <v>3642940.25</v>
      </c>
      <c r="T149" s="193">
        <v>9.197660801874008E-6</v>
      </c>
      <c r="U149" s="193">
        <v>4505006</v>
      </c>
      <c r="V149" s="194">
        <v>1.2462049198802561E-5</v>
      </c>
      <c r="W149" s="193">
        <v>6532516.5</v>
      </c>
      <c r="X149" s="106">
        <v>1</v>
      </c>
      <c r="Y149" s="106">
        <v>1</v>
      </c>
      <c r="Z149" s="186">
        <f t="shared" si="8"/>
        <v>6.4161613408941776E-6</v>
      </c>
      <c r="AA149" s="187">
        <f t="shared" si="9"/>
        <v>0.51485604321885414</v>
      </c>
      <c r="AB149" s="195">
        <f t="shared" si="10"/>
        <v>3723059.5</v>
      </c>
      <c r="AC149" s="196">
        <f t="shared" si="11"/>
        <v>0.56992730137000036</v>
      </c>
      <c r="AD149" s="245" t="str">
        <f>VLOOKUP($A149,'Country characteristics'!$A:$CQ,28,0)</f>
        <v>Latin America &amp; Caribbean</v>
      </c>
      <c r="AE149" s="245" t="str">
        <f>VLOOKUP($A149,'Country characteristics'!$A:$CQ,87,0)</f>
        <v>Latin America and the Caribbean</v>
      </c>
      <c r="AF149" s="245">
        <f>VLOOKUP($A149,'Country characteristics'!$A:$CQ,92,0)</f>
        <v>0</v>
      </c>
      <c r="AG149" s="245">
        <f>VLOOKUP($A149,'Country characteristics'!$A:$CQ,91,0)</f>
        <v>0</v>
      </c>
      <c r="AH149" s="245">
        <f>VLOOKUP($A149,'Country characteristics'!$A:$CQ,88,0)</f>
        <v>0</v>
      </c>
      <c r="AI149" s="245">
        <f>VLOOKUP($A149,'Country characteristics'!$A:$CQ,93,0)</f>
        <v>0</v>
      </c>
      <c r="AJ149" s="245">
        <f>VLOOKUP($A149,'Country characteristics'!$A:$CQ,89,0)</f>
        <v>0</v>
      </c>
      <c r="AK149" s="245">
        <f>VLOOKUP($A149,'Country characteristics'!$A:$CQ,90,0)</f>
        <v>1</v>
      </c>
      <c r="AL149" s="245">
        <f>VLOOKUP($A149,'Country characteristics'!$A:$CQ,94,0)</f>
        <v>1</v>
      </c>
      <c r="AM149" s="245">
        <f>VLOOKUP($A149,'Country characteristics'!$A:$CQ,95,0)</f>
        <v>0</v>
      </c>
      <c r="AN149" s="245">
        <f>VLOOKUP($A149,'Country characteristics'!$A:$CR,96,0)</f>
        <v>0</v>
      </c>
    </row>
    <row r="150" spans="1:40" ht="12.75" customHeight="1">
      <c r="A150" s="37" t="s">
        <v>335</v>
      </c>
      <c r="B150" s="163" t="s">
        <v>336</v>
      </c>
      <c r="C150" s="163" t="s">
        <v>337</v>
      </c>
      <c r="D150" s="193">
        <v>1.2341354249656433E-6</v>
      </c>
      <c r="E150" s="193">
        <v>410902.1875</v>
      </c>
      <c r="F150" s="193">
        <v>2.5640699732321082E-6</v>
      </c>
      <c r="G150" s="193">
        <v>914359.875</v>
      </c>
      <c r="H150" s="193">
        <v>9.0111939243797679E-7</v>
      </c>
      <c r="I150" s="193">
        <v>361987.875</v>
      </c>
      <c r="J150" s="193">
        <v>3.1628235319658415E-6</v>
      </c>
      <c r="K150" s="193">
        <v>1255413.5</v>
      </c>
      <c r="L150" s="193">
        <v>2.7916935323446523E-6</v>
      </c>
      <c r="M150" s="193">
        <v>1222265</v>
      </c>
      <c r="N150" s="193">
        <v>7.6054498094890732E-6</v>
      </c>
      <c r="O150" s="193">
        <v>3518280.75</v>
      </c>
      <c r="P150" s="193">
        <v>9.1793981482624076E-6</v>
      </c>
      <c r="Q150" s="193">
        <v>4265564.5</v>
      </c>
      <c r="R150" s="193">
        <v>7.9753890531719662E-6</v>
      </c>
      <c r="S150" s="193">
        <v>3652581</v>
      </c>
      <c r="T150" s="193">
        <v>6.734958788001677E-6</v>
      </c>
      <c r="U150" s="193">
        <v>3298777</v>
      </c>
      <c r="V150" s="194">
        <v>1.2162026905571111E-5</v>
      </c>
      <c r="W150" s="193">
        <v>6375247</v>
      </c>
      <c r="X150" s="106">
        <v>1</v>
      </c>
      <c r="Y150" s="106">
        <v>1</v>
      </c>
      <c r="Z150" s="186">
        <f t="shared" si="8"/>
        <v>2.9826287573087029E-6</v>
      </c>
      <c r="AA150" s="187">
        <f t="shared" si="9"/>
        <v>0.24524109183991671</v>
      </c>
      <c r="AB150" s="195">
        <f t="shared" si="10"/>
        <v>2109682.5</v>
      </c>
      <c r="AC150" s="196">
        <f t="shared" si="11"/>
        <v>0.33091776679397678</v>
      </c>
      <c r="AD150" s="245" t="str">
        <f>VLOOKUP($A150,'Country characteristics'!$A:$CQ,28,0)</f>
        <v>Europe &amp; Central Asia</v>
      </c>
      <c r="AE150" s="245" t="str">
        <f>VLOOKUP($A150,'Country characteristics'!$A:$CQ,87,0)</f>
        <v>Europe</v>
      </c>
      <c r="AF150" s="245">
        <f>VLOOKUP($A150,'Country characteristics'!$A:$CQ,92,0)</f>
        <v>0</v>
      </c>
      <c r="AG150" s="245">
        <f>VLOOKUP($A150,'Country characteristics'!$A:$CQ,91,0)</f>
        <v>0</v>
      </c>
      <c r="AH150" s="245">
        <f>VLOOKUP($A150,'Country characteristics'!$A:$CQ,88,0)</f>
        <v>0</v>
      </c>
      <c r="AI150" s="245">
        <f>VLOOKUP($A150,'Country characteristics'!$A:$CQ,93,0)</f>
        <v>0</v>
      </c>
      <c r="AJ150" s="245">
        <f>VLOOKUP($A150,'Country characteristics'!$A:$CQ,89,0)</f>
        <v>0</v>
      </c>
      <c r="AK150" s="245">
        <f>VLOOKUP($A150,'Country characteristics'!$A:$CQ,90,0)</f>
        <v>0</v>
      </c>
      <c r="AL150" s="245">
        <f>VLOOKUP($A150,'Country characteristics'!$A:$CQ,94,0)</f>
        <v>0</v>
      </c>
      <c r="AM150" s="245">
        <f>VLOOKUP($A150,'Country characteristics'!$A:$CQ,95,0)</f>
        <v>0</v>
      </c>
      <c r="AN150" s="245">
        <f>VLOOKUP($A150,'Country characteristics'!$A:$CR,96,0)</f>
        <v>0</v>
      </c>
    </row>
    <row r="151" spans="1:40" ht="12.75" customHeight="1">
      <c r="A151" s="37" t="s">
        <v>603</v>
      </c>
      <c r="B151" s="163" t="s">
        <v>604</v>
      </c>
      <c r="C151" s="163" t="s">
        <v>605</v>
      </c>
      <c r="D151" s="193">
        <v>5.2158470680296887E-6</v>
      </c>
      <c r="E151" s="193">
        <v>1736602.75</v>
      </c>
      <c r="F151" s="193">
        <v>2.0026249330840074E-5</v>
      </c>
      <c r="G151" s="193">
        <v>7141458</v>
      </c>
      <c r="H151" s="193">
        <v>2.1629844582093938E-7</v>
      </c>
      <c r="I151" s="193">
        <v>86889.0546875</v>
      </c>
      <c r="J151" s="193">
        <v>1.0400332394056022E-4</v>
      </c>
      <c r="K151" s="193">
        <v>41281840</v>
      </c>
      <c r="L151" s="193">
        <v>2.1416852177935652E-5</v>
      </c>
      <c r="M151" s="193">
        <v>9376770</v>
      </c>
      <c r="N151" s="193">
        <v>3.7945257645333186E-5</v>
      </c>
      <c r="O151" s="193">
        <v>17553474</v>
      </c>
      <c r="P151" s="193">
        <v>2.6445930416230112E-5</v>
      </c>
      <c r="Q151" s="193">
        <v>12289130</v>
      </c>
      <c r="R151" s="193">
        <v>1.2889434401586186E-5</v>
      </c>
      <c r="S151" s="193">
        <v>5903122.5</v>
      </c>
      <c r="T151" s="193">
        <v>1.1815113794000354E-5</v>
      </c>
      <c r="U151" s="193">
        <v>5787032.5</v>
      </c>
      <c r="V151" s="194">
        <v>1.1324217666697223E-5</v>
      </c>
      <c r="W151" s="193">
        <v>5936073.5</v>
      </c>
      <c r="X151" s="106">
        <v>0</v>
      </c>
      <c r="Y151" s="106">
        <v>0</v>
      </c>
      <c r="Z151" s="186">
        <f t="shared" si="8"/>
        <v>-1.512171274953289E-5</v>
      </c>
      <c r="AA151" s="187">
        <f t="shared" si="9"/>
        <v>-1.3353428196636943</v>
      </c>
      <c r="AB151" s="195">
        <f t="shared" si="10"/>
        <v>-6353056.5</v>
      </c>
      <c r="AC151" s="196">
        <f t="shared" si="11"/>
        <v>-1.0702455924779233</v>
      </c>
      <c r="AD151" s="245" t="str">
        <f>VLOOKUP($A151,'Country characteristics'!$A:$CQ,28,0)</f>
        <v>Sub-Saharan Africa</v>
      </c>
      <c r="AE151" s="245" t="str">
        <f>VLOOKUP($A151,'Country characteristics'!$A:$CQ,87,0)</f>
        <v>Africa</v>
      </c>
      <c r="AF151" s="245">
        <f>VLOOKUP($A151,'Country characteristics'!$A:$CQ,92,0)</f>
        <v>0</v>
      </c>
      <c r="AG151" s="245">
        <f>VLOOKUP($A151,'Country characteristics'!$A:$CQ,91,0)</f>
        <v>0</v>
      </c>
      <c r="AH151" s="245">
        <f>VLOOKUP($A151,'Country characteristics'!$A:$CQ,88,0)</f>
        <v>0</v>
      </c>
      <c r="AI151" s="245">
        <f>VLOOKUP($A151,'Country characteristics'!$A:$CQ,93,0)</f>
        <v>0</v>
      </c>
      <c r="AJ151" s="245">
        <f>VLOOKUP($A151,'Country characteristics'!$A:$CQ,89,0)</f>
        <v>0</v>
      </c>
      <c r="AK151" s="245">
        <f>VLOOKUP($A151,'Country characteristics'!$A:$CQ,90,0)</f>
        <v>1</v>
      </c>
      <c r="AL151" s="245">
        <f>VLOOKUP($A151,'Country characteristics'!$A:$CQ,94,0)</f>
        <v>0</v>
      </c>
      <c r="AM151" s="245">
        <f>VLOOKUP($A151,'Country characteristics'!$A:$CQ,95,0)</f>
        <v>0</v>
      </c>
      <c r="AN151" s="245">
        <f>VLOOKUP($A151,'Country characteristics'!$A:$CR,96,0)</f>
        <v>0</v>
      </c>
    </row>
    <row r="152" spans="1:40" ht="12.75" customHeight="1">
      <c r="A152" s="37" t="s">
        <v>606</v>
      </c>
      <c r="B152" s="163" t="s">
        <v>607</v>
      </c>
      <c r="C152" s="163" t="s">
        <v>608</v>
      </c>
      <c r="D152" s="193">
        <v>1.1588881534407847E-6</v>
      </c>
      <c r="E152" s="193">
        <v>385848.78125</v>
      </c>
      <c r="F152" s="193">
        <v>1.2242917364346795E-6</v>
      </c>
      <c r="G152" s="193">
        <v>436588.375</v>
      </c>
      <c r="H152" s="193">
        <v>1.5316318240365945E-6</v>
      </c>
      <c r="I152" s="193">
        <v>615270.4375</v>
      </c>
      <c r="J152" s="193">
        <v>1.5729330016256426E-6</v>
      </c>
      <c r="K152" s="193">
        <v>624341.25</v>
      </c>
      <c r="L152" s="193">
        <v>1.6847961887833662E-6</v>
      </c>
      <c r="M152" s="193">
        <v>737640.9375</v>
      </c>
      <c r="N152" s="193">
        <v>1.6209631894525955E-6</v>
      </c>
      <c r="O152" s="193">
        <v>749857.5</v>
      </c>
      <c r="P152" s="193">
        <v>7.2865645961428527E-6</v>
      </c>
      <c r="Q152" s="193">
        <v>3385985.75</v>
      </c>
      <c r="R152" s="193">
        <v>6.7050759753328748E-6</v>
      </c>
      <c r="S152" s="193">
        <v>3070800.75</v>
      </c>
      <c r="T152" s="193">
        <v>1.1743368304450996E-5</v>
      </c>
      <c r="U152" s="193">
        <v>5751891.5</v>
      </c>
      <c r="V152" s="194">
        <v>1.1129178346891422E-5</v>
      </c>
      <c r="W152" s="193">
        <v>5833835</v>
      </c>
      <c r="X152" s="106">
        <v>0</v>
      </c>
      <c r="Y152" s="106">
        <v>0</v>
      </c>
      <c r="Z152" s="186">
        <f t="shared" si="8"/>
        <v>3.8426137507485691E-6</v>
      </c>
      <c r="AA152" s="187">
        <f t="shared" si="9"/>
        <v>0.34527380467596513</v>
      </c>
      <c r="AB152" s="195">
        <f t="shared" si="10"/>
        <v>2447849.25</v>
      </c>
      <c r="AC152" s="196">
        <f t="shared" si="11"/>
        <v>0.41959521481152623</v>
      </c>
      <c r="AD152" s="245" t="str">
        <f>VLOOKUP($A152,'Country characteristics'!$A:$CQ,28,0)</f>
        <v>Sub-Saharan Africa</v>
      </c>
      <c r="AE152" s="245" t="str">
        <f>VLOOKUP($A152,'Country characteristics'!$A:$CQ,87,0)</f>
        <v>Africa</v>
      </c>
      <c r="AF152" s="245">
        <f>VLOOKUP($A152,'Country characteristics'!$A:$CQ,92,0)</f>
        <v>0</v>
      </c>
      <c r="AG152" s="245">
        <f>VLOOKUP($A152,'Country characteristics'!$A:$CQ,91,0)</f>
        <v>0</v>
      </c>
      <c r="AH152" s="245">
        <f>VLOOKUP($A152,'Country characteristics'!$A:$CQ,88,0)</f>
        <v>0</v>
      </c>
      <c r="AI152" s="245">
        <f>VLOOKUP($A152,'Country characteristics'!$A:$CQ,93,0)</f>
        <v>0</v>
      </c>
      <c r="AJ152" s="245">
        <f>VLOOKUP($A152,'Country characteristics'!$A:$CQ,89,0)</f>
        <v>0</v>
      </c>
      <c r="AK152" s="245">
        <f>VLOOKUP($A152,'Country characteristics'!$A:$CQ,90,0)</f>
        <v>1</v>
      </c>
      <c r="AL152" s="245">
        <f>VLOOKUP($A152,'Country characteristics'!$A:$CQ,94,0)</f>
        <v>0</v>
      </c>
      <c r="AM152" s="245">
        <f>VLOOKUP($A152,'Country characteristics'!$A:$CQ,95,0)</f>
        <v>0</v>
      </c>
      <c r="AN152" s="245">
        <f>VLOOKUP($A152,'Country characteristics'!$A:$CR,96,0)</f>
        <v>0</v>
      </c>
    </row>
    <row r="153" spans="1:40" ht="12.75" customHeight="1">
      <c r="A153" s="37" t="s">
        <v>609</v>
      </c>
      <c r="B153" s="163" t="s">
        <v>610</v>
      </c>
      <c r="C153" s="163" t="s">
        <v>611</v>
      </c>
      <c r="D153" s="193">
        <v>1.2794814210792538E-5</v>
      </c>
      <c r="E153" s="193">
        <v>4260000</v>
      </c>
      <c r="F153" s="193">
        <v>1.0684094377211295E-5</v>
      </c>
      <c r="G153" s="193">
        <v>3810000</v>
      </c>
      <c r="H153" s="193">
        <v>1.3691499589185696E-5</v>
      </c>
      <c r="I153" s="193">
        <v>5500000</v>
      </c>
      <c r="J153" s="193">
        <v>1.0656842277967371E-5</v>
      </c>
      <c r="K153" s="193">
        <v>4230000</v>
      </c>
      <c r="L153" s="193">
        <v>1.4046802789380308E-5</v>
      </c>
      <c r="M153" s="193">
        <v>6150000</v>
      </c>
      <c r="N153" s="193">
        <v>1.418071951775346E-5</v>
      </c>
      <c r="O153" s="193">
        <v>6560000</v>
      </c>
      <c r="P153" s="193">
        <v>1.2653626981773414E-5</v>
      </c>
      <c r="Q153" s="193">
        <v>5880000</v>
      </c>
      <c r="R153" s="193">
        <v>1.2358576896076556E-5</v>
      </c>
      <c r="S153" s="193">
        <v>5660000</v>
      </c>
      <c r="T153" s="193">
        <v>9.8611853900365531E-6</v>
      </c>
      <c r="U153" s="193">
        <v>4830000</v>
      </c>
      <c r="V153" s="194">
        <v>1.0435092008265201E-5</v>
      </c>
      <c r="W153" s="193">
        <v>5470000</v>
      </c>
      <c r="X153" s="106">
        <v>0</v>
      </c>
      <c r="Y153" s="106">
        <v>0</v>
      </c>
      <c r="Z153" s="186">
        <f t="shared" si="8"/>
        <v>-2.2185349735082127E-6</v>
      </c>
      <c r="AA153" s="187">
        <f t="shared" si="9"/>
        <v>-0.21260329777169226</v>
      </c>
      <c r="AB153" s="195">
        <f t="shared" si="10"/>
        <v>-410000</v>
      </c>
      <c r="AC153" s="196">
        <f t="shared" si="11"/>
        <v>-7.4954296160877509E-2</v>
      </c>
      <c r="AD153" s="245" t="str">
        <f>VLOOKUP($A153,'Country characteristics'!$A:$CQ,28,0)</f>
        <v>Europe &amp; Central Asia</v>
      </c>
      <c r="AE153" s="245" t="str">
        <f>VLOOKUP($A153,'Country characteristics'!$A:$CQ,87,0)</f>
        <v>Europe</v>
      </c>
      <c r="AF153" s="245">
        <f>VLOOKUP($A153,'Country characteristics'!$A:$CQ,92,0)</f>
        <v>0</v>
      </c>
      <c r="AG153" s="245">
        <f>VLOOKUP($A153,'Country characteristics'!$A:$CQ,91,0)</f>
        <v>0</v>
      </c>
      <c r="AH153" s="245">
        <f>VLOOKUP($A153,'Country characteristics'!$A:$CQ,88,0)</f>
        <v>0</v>
      </c>
      <c r="AI153" s="245">
        <f>VLOOKUP($A153,'Country characteristics'!$A:$CQ,93,0)</f>
        <v>0</v>
      </c>
      <c r="AJ153" s="245">
        <f>VLOOKUP($A153,'Country characteristics'!$A:$CQ,89,0)</f>
        <v>0</v>
      </c>
      <c r="AK153" s="245">
        <f>VLOOKUP($A153,'Country characteristics'!$A:$CQ,90,0)</f>
        <v>0</v>
      </c>
      <c r="AL153" s="245">
        <f>VLOOKUP($A153,'Country characteristics'!$A:$CQ,94,0)</f>
        <v>0</v>
      </c>
      <c r="AM153" s="245">
        <f>VLOOKUP($A153,'Country characteristics'!$A:$CQ,95,0)</f>
        <v>0</v>
      </c>
      <c r="AN153" s="245">
        <f>VLOOKUP($A153,'Country characteristics'!$A:$CR,96,0)</f>
        <v>0</v>
      </c>
    </row>
    <row r="154" spans="1:40" ht="12.75" customHeight="1">
      <c r="A154" s="37" t="s">
        <v>612</v>
      </c>
      <c r="B154" s="163" t="s">
        <v>613</v>
      </c>
      <c r="C154" s="163" t="s">
        <v>614</v>
      </c>
      <c r="D154" s="193">
        <v>1.2331307743806974E-6</v>
      </c>
      <c r="E154" s="193">
        <v>410567.65625</v>
      </c>
      <c r="F154" s="193">
        <v>1.4509770380755072E-6</v>
      </c>
      <c r="G154" s="193">
        <v>517425.5</v>
      </c>
      <c r="H154" s="193">
        <v>4.5982683332113083E-6</v>
      </c>
      <c r="I154" s="193">
        <v>1847166.25</v>
      </c>
      <c r="J154" s="193">
        <v>9.4322567747440189E-6</v>
      </c>
      <c r="K154" s="193">
        <v>3743927.75</v>
      </c>
      <c r="L154" s="193">
        <v>1.0030863450083416E-5</v>
      </c>
      <c r="M154" s="193">
        <v>4391733</v>
      </c>
      <c r="N154" s="193">
        <v>1.3327095075510442E-5</v>
      </c>
      <c r="O154" s="193">
        <v>6165113.5</v>
      </c>
      <c r="P154" s="193">
        <v>1.055051961884601E-5</v>
      </c>
      <c r="Q154" s="193">
        <v>4902709.5</v>
      </c>
      <c r="R154" s="193">
        <v>1.1053321941290051E-5</v>
      </c>
      <c r="S154" s="193">
        <v>5062217</v>
      </c>
      <c r="T154" s="193">
        <v>2.9162356440792792E-5</v>
      </c>
      <c r="U154" s="193">
        <v>14283697</v>
      </c>
      <c r="V154" s="194">
        <v>9.960614079318475E-6</v>
      </c>
      <c r="W154" s="193">
        <v>5221282</v>
      </c>
      <c r="X154" s="106">
        <v>0</v>
      </c>
      <c r="Y154" s="106">
        <v>0</v>
      </c>
      <c r="Z154" s="186">
        <f t="shared" si="8"/>
        <v>-5.8990553952753544E-7</v>
      </c>
      <c r="AA154" s="187">
        <f t="shared" si="9"/>
        <v>-5.922381239048044E-2</v>
      </c>
      <c r="AB154" s="195">
        <f t="shared" si="10"/>
        <v>318572.5</v>
      </c>
      <c r="AC154" s="196">
        <f t="shared" si="11"/>
        <v>6.1014229838572215E-2</v>
      </c>
      <c r="AD154" s="245" t="str">
        <f>VLOOKUP($A154,'Country characteristics'!$A:$CQ,28,0)</f>
        <v>East Asia &amp; Pacific</v>
      </c>
      <c r="AE154" s="245" t="str">
        <f>VLOOKUP($A154,'Country characteristics'!$A:$CQ,87,0)</f>
        <v>Oceania</v>
      </c>
      <c r="AF154" s="245">
        <f>VLOOKUP($A154,'Country characteristics'!$A:$CQ,92,0)</f>
        <v>0</v>
      </c>
      <c r="AG154" s="245">
        <f>VLOOKUP($A154,'Country characteristics'!$A:$CQ,91,0)</f>
        <v>0</v>
      </c>
      <c r="AH154" s="245">
        <f>VLOOKUP($A154,'Country characteristics'!$A:$CQ,88,0)</f>
        <v>0</v>
      </c>
      <c r="AI154" s="245">
        <f>VLOOKUP($A154,'Country characteristics'!$A:$CQ,93,0)</f>
        <v>0</v>
      </c>
      <c r="AJ154" s="245">
        <f>VLOOKUP($A154,'Country characteristics'!$A:$CQ,89,0)</f>
        <v>0</v>
      </c>
      <c r="AK154" s="245">
        <f>VLOOKUP($A154,'Country characteristics'!$A:$CQ,90,0)</f>
        <v>0</v>
      </c>
      <c r="AL154" s="245">
        <f>VLOOKUP($A154,'Country characteristics'!$A:$CQ,94,0)</f>
        <v>0</v>
      </c>
      <c r="AM154" s="245">
        <f>VLOOKUP($A154,'Country characteristics'!$A:$CQ,95,0)</f>
        <v>0</v>
      </c>
      <c r="AN154" s="245">
        <f>VLOOKUP($A154,'Country characteristics'!$A:$CR,96,0)</f>
        <v>0</v>
      </c>
    </row>
    <row r="155" spans="1:40" ht="12.75" customHeight="1">
      <c r="A155" s="37" t="s">
        <v>615</v>
      </c>
      <c r="B155" s="163" t="s">
        <v>616</v>
      </c>
      <c r="C155" s="163" t="s">
        <v>617</v>
      </c>
      <c r="D155" s="193">
        <v>4.3642261880449951E-4</v>
      </c>
      <c r="E155" s="193">
        <v>145305776</v>
      </c>
      <c r="F155" s="193">
        <v>3.3347343560308218E-4</v>
      </c>
      <c r="G155" s="193">
        <v>118918256</v>
      </c>
      <c r="H155" s="193">
        <v>6.5415806602686644E-4</v>
      </c>
      <c r="I155" s="193">
        <v>262781264</v>
      </c>
      <c r="J155" s="193">
        <v>2.4007362662814558E-4</v>
      </c>
      <c r="K155" s="193">
        <v>95291968</v>
      </c>
      <c r="L155" s="193">
        <v>9.9884651717729867E-5</v>
      </c>
      <c r="M155" s="193">
        <v>43731704</v>
      </c>
      <c r="N155" s="193">
        <v>3.3347654971294105E-4</v>
      </c>
      <c r="O155" s="193">
        <v>154266240</v>
      </c>
      <c r="P155" s="193">
        <v>1.1674653796944767E-4</v>
      </c>
      <c r="Q155" s="193">
        <v>54250820</v>
      </c>
      <c r="R155" s="193">
        <v>4.3486550566740334E-5</v>
      </c>
      <c r="S155" s="193">
        <v>19916036</v>
      </c>
      <c r="T155" s="193">
        <v>1.230188809131505E-5</v>
      </c>
      <c r="U155" s="193">
        <v>6025454</v>
      </c>
      <c r="V155" s="194">
        <v>9.4667720986763015E-6</v>
      </c>
      <c r="W155" s="193">
        <v>4962413.5</v>
      </c>
      <c r="X155" s="106">
        <v>0</v>
      </c>
      <c r="Y155" s="106">
        <v>0</v>
      </c>
      <c r="Z155" s="186">
        <f t="shared" si="8"/>
        <v>-1.0727976587077137E-4</v>
      </c>
      <c r="AA155" s="187">
        <f t="shared" si="9"/>
        <v>-11.332243424954937</v>
      </c>
      <c r="AB155" s="195">
        <f t="shared" si="10"/>
        <v>-49288406.5</v>
      </c>
      <c r="AC155" s="196">
        <f t="shared" si="11"/>
        <v>-9.9323457224997469</v>
      </c>
      <c r="AD155" s="245" t="str">
        <f>VLOOKUP($A155,'Country characteristics'!$A:$CQ,28,0)</f>
        <v>South Asia</v>
      </c>
      <c r="AE155" s="245" t="str">
        <f>VLOOKUP($A155,'Country characteristics'!$A:$CQ,87,0)</f>
        <v>Asia</v>
      </c>
      <c r="AF155" s="245">
        <f>VLOOKUP($A155,'Country characteristics'!$A:$CQ,92,0)</f>
        <v>0</v>
      </c>
      <c r="AG155" s="245">
        <f>VLOOKUP($A155,'Country characteristics'!$A:$CQ,91,0)</f>
        <v>0</v>
      </c>
      <c r="AH155" s="245">
        <f>VLOOKUP($A155,'Country characteristics'!$A:$CQ,88,0)</f>
        <v>0</v>
      </c>
      <c r="AI155" s="245">
        <f>VLOOKUP($A155,'Country characteristics'!$A:$CQ,93,0)</f>
        <v>0</v>
      </c>
      <c r="AJ155" s="245">
        <f>VLOOKUP($A155,'Country characteristics'!$A:$CQ,89,0)</f>
        <v>0</v>
      </c>
      <c r="AK155" s="245">
        <f>VLOOKUP($A155,'Country characteristics'!$A:$CQ,90,0)</f>
        <v>1</v>
      </c>
      <c r="AL155" s="245">
        <f>VLOOKUP($A155,'Country characteristics'!$A:$CQ,94,0)</f>
        <v>0</v>
      </c>
      <c r="AM155" s="245">
        <f>VLOOKUP($A155,'Country characteristics'!$A:$CQ,95,0)</f>
        <v>0</v>
      </c>
      <c r="AN155" s="245">
        <f>VLOOKUP($A155,'Country characteristics'!$A:$CR,96,0)</f>
        <v>0</v>
      </c>
    </row>
    <row r="156" spans="1:40" ht="12.75" customHeight="1">
      <c r="A156" s="37" t="s">
        <v>618</v>
      </c>
      <c r="B156" s="163" t="s">
        <v>619</v>
      </c>
      <c r="C156" s="163" t="s">
        <v>620</v>
      </c>
      <c r="D156" s="193">
        <v>1.4629815268563107E-5</v>
      </c>
      <c r="E156" s="193">
        <v>4870959</v>
      </c>
      <c r="F156" s="193">
        <v>1.5117355360416695E-5</v>
      </c>
      <c r="G156" s="193">
        <v>5390922.5</v>
      </c>
      <c r="H156" s="193">
        <v>4.3787244408122206E-7</v>
      </c>
      <c r="I156" s="193">
        <v>175897.359375</v>
      </c>
      <c r="J156" s="193">
        <v>2.2976417312747799E-5</v>
      </c>
      <c r="K156" s="193">
        <v>9119985</v>
      </c>
      <c r="L156" s="193">
        <v>6.6931534092873335E-6</v>
      </c>
      <c r="M156" s="193">
        <v>2930410.25</v>
      </c>
      <c r="N156" s="193">
        <v>1.3576031051343307E-5</v>
      </c>
      <c r="O156" s="193">
        <v>6280271</v>
      </c>
      <c r="P156" s="193">
        <v>1.7937707525561564E-5</v>
      </c>
      <c r="Q156" s="193">
        <v>8335453.5</v>
      </c>
      <c r="R156" s="193">
        <v>3.239454235881567E-5</v>
      </c>
      <c r="S156" s="193">
        <v>14836103</v>
      </c>
      <c r="T156" s="193">
        <v>9.634897651267238E-6</v>
      </c>
      <c r="U156" s="193">
        <v>4719164.5</v>
      </c>
      <c r="V156" s="194">
        <v>9.2345844677765854E-6</v>
      </c>
      <c r="W156" s="193">
        <v>4840703</v>
      </c>
      <c r="X156" s="106">
        <v>0</v>
      </c>
      <c r="Y156" s="106">
        <v>0</v>
      </c>
      <c r="Z156" s="186">
        <f t="shared" si="8"/>
        <v>-8.7031230577849783E-6</v>
      </c>
      <c r="AA156" s="187">
        <f t="shared" si="9"/>
        <v>-0.94244880082627391</v>
      </c>
      <c r="AB156" s="195">
        <f t="shared" si="10"/>
        <v>-3494750.5</v>
      </c>
      <c r="AC156" s="196">
        <f t="shared" si="11"/>
        <v>-0.72195102653478227</v>
      </c>
      <c r="AD156" s="245" t="str">
        <f>VLOOKUP($A156,'Country characteristics'!$A:$CQ,28,0)</f>
        <v>Sub-Saharan Africa</v>
      </c>
      <c r="AE156" s="245" t="str">
        <f>VLOOKUP($A156,'Country characteristics'!$A:$CQ,87,0)</f>
        <v>Africa</v>
      </c>
      <c r="AF156" s="245">
        <f>VLOOKUP($A156,'Country characteristics'!$A:$CQ,92,0)</f>
        <v>0</v>
      </c>
      <c r="AG156" s="245">
        <f>VLOOKUP($A156,'Country characteristics'!$A:$CQ,91,0)</f>
        <v>0</v>
      </c>
      <c r="AH156" s="245">
        <f>VLOOKUP($A156,'Country characteristics'!$A:$CQ,88,0)</f>
        <v>0</v>
      </c>
      <c r="AI156" s="245">
        <f>VLOOKUP($A156,'Country characteristics'!$A:$CQ,93,0)</f>
        <v>0</v>
      </c>
      <c r="AJ156" s="245">
        <f>VLOOKUP($A156,'Country characteristics'!$A:$CQ,89,0)</f>
        <v>0</v>
      </c>
      <c r="AK156" s="245">
        <f>VLOOKUP($A156,'Country characteristics'!$A:$CQ,90,0)</f>
        <v>1</v>
      </c>
      <c r="AL156" s="245">
        <f>VLOOKUP($A156,'Country characteristics'!$A:$CQ,94,0)</f>
        <v>0</v>
      </c>
      <c r="AM156" s="245">
        <f>VLOOKUP($A156,'Country characteristics'!$A:$CQ,95,0)</f>
        <v>0</v>
      </c>
      <c r="AN156" s="245">
        <f>VLOOKUP($A156,'Country characteristics'!$A:$CR,96,0)</f>
        <v>0</v>
      </c>
    </row>
    <row r="157" spans="1:40" ht="12.75" customHeight="1">
      <c r="A157" s="37" t="s">
        <v>892</v>
      </c>
      <c r="B157" s="163" t="s">
        <v>357</v>
      </c>
      <c r="C157" s="163" t="s">
        <v>358</v>
      </c>
      <c r="D157" s="193">
        <v>8.9229924924438819E-6</v>
      </c>
      <c r="E157" s="193">
        <v>2970887</v>
      </c>
      <c r="F157" s="193">
        <v>9.9569142548716627E-6</v>
      </c>
      <c r="G157" s="193">
        <v>3550684</v>
      </c>
      <c r="H157" s="193">
        <v>7.3625142249511555E-6</v>
      </c>
      <c r="I157" s="193">
        <v>2957589</v>
      </c>
      <c r="J157" s="193">
        <v>6.5176213865925092E-6</v>
      </c>
      <c r="K157" s="193">
        <v>2587027</v>
      </c>
      <c r="L157" s="193">
        <v>8.2398155427654274E-6</v>
      </c>
      <c r="M157" s="193">
        <v>3607573.25</v>
      </c>
      <c r="N157" s="193">
        <v>9.4343658929574303E-6</v>
      </c>
      <c r="O157" s="193">
        <v>4364337.5</v>
      </c>
      <c r="P157" s="193">
        <v>5.5849354794190731E-6</v>
      </c>
      <c r="Q157" s="193">
        <v>2595257.5</v>
      </c>
      <c r="R157" s="193">
        <v>6.1997284319659229E-6</v>
      </c>
      <c r="S157" s="193">
        <v>2839361</v>
      </c>
      <c r="T157" s="193">
        <v>7.7533659350592643E-6</v>
      </c>
      <c r="U157" s="193">
        <v>3797591.75</v>
      </c>
      <c r="V157" s="194">
        <v>9.0986504801549017E-6</v>
      </c>
      <c r="W157" s="193">
        <v>4769447</v>
      </c>
      <c r="X157" s="106">
        <v>1</v>
      </c>
      <c r="Y157" s="106">
        <v>1</v>
      </c>
      <c r="Z157" s="186">
        <f t="shared" si="8"/>
        <v>3.5137150007358287E-6</v>
      </c>
      <c r="AA157" s="187">
        <f t="shared" si="9"/>
        <v>0.38617979758642279</v>
      </c>
      <c r="AB157" s="195">
        <f t="shared" si="10"/>
        <v>2174189.5</v>
      </c>
      <c r="AC157" s="196">
        <f t="shared" si="11"/>
        <v>0.45585777554504747</v>
      </c>
      <c r="AD157" s="245" t="e">
        <f>VLOOKUP($A157,'Country characteristics'!$A:$CQ,28,0)</f>
        <v>#N/A</v>
      </c>
      <c r="AE157" s="245" t="e">
        <f>VLOOKUP($A157,'Country characteristics'!$A:$CQ,87,0)</f>
        <v>#N/A</v>
      </c>
      <c r="AF157" s="245" t="e">
        <f>VLOOKUP($A157,'Country characteristics'!$A:$CQ,92,0)</f>
        <v>#N/A</v>
      </c>
      <c r="AG157" s="245" t="e">
        <f>VLOOKUP($A157,'Country characteristics'!$A:$CQ,91,0)</f>
        <v>#N/A</v>
      </c>
      <c r="AH157" s="245" t="e">
        <f>VLOOKUP($A157,'Country characteristics'!$A:$CQ,88,0)</f>
        <v>#N/A</v>
      </c>
      <c r="AI157" s="245" t="e">
        <f>VLOOKUP($A157,'Country characteristics'!$A:$CQ,93,0)</f>
        <v>#N/A</v>
      </c>
      <c r="AJ157" s="245" t="e">
        <f>VLOOKUP($A157,'Country characteristics'!$A:$CQ,89,0)</f>
        <v>#N/A</v>
      </c>
      <c r="AK157" s="245" t="e">
        <f>VLOOKUP($A157,'Country characteristics'!$A:$CQ,90,0)</f>
        <v>#N/A</v>
      </c>
      <c r="AL157" s="245" t="e">
        <f>VLOOKUP($A157,'Country characteristics'!$A:$CQ,94,0)</f>
        <v>#N/A</v>
      </c>
      <c r="AM157" s="245" t="e">
        <f>VLOOKUP($A157,'Country characteristics'!$A:$CQ,95,0)</f>
        <v>#N/A</v>
      </c>
      <c r="AN157" s="245" t="e">
        <f>VLOOKUP($A157,'Country characteristics'!$A:$CR,96,0)</f>
        <v>#N/A</v>
      </c>
    </row>
    <row r="158" spans="1:40" ht="12.75" customHeight="1">
      <c r="A158" s="37" t="s">
        <v>621</v>
      </c>
      <c r="B158" s="163" t="s">
        <v>622</v>
      </c>
      <c r="C158" s="163" t="s">
        <v>623</v>
      </c>
      <c r="D158" s="193">
        <v>3.6248261494620237E-6</v>
      </c>
      <c r="E158" s="193">
        <v>1206876.375</v>
      </c>
      <c r="F158" s="193">
        <v>3.4829683954740176E-6</v>
      </c>
      <c r="G158" s="193">
        <v>1242043.5</v>
      </c>
      <c r="H158" s="193">
        <v>3.0321155009005452E-6</v>
      </c>
      <c r="I158" s="193">
        <v>1218028.375</v>
      </c>
      <c r="J158" s="193">
        <v>3.7095690004207427E-6</v>
      </c>
      <c r="K158" s="193">
        <v>1472432.125</v>
      </c>
      <c r="L158" s="193">
        <v>3.5813643535220763E-6</v>
      </c>
      <c r="M158" s="193">
        <v>1568000.375</v>
      </c>
      <c r="N158" s="193">
        <v>3.7240965866658371E-6</v>
      </c>
      <c r="O158" s="193">
        <v>1722766.875</v>
      </c>
      <c r="P158" s="193">
        <v>3.9702067624602932E-6</v>
      </c>
      <c r="Q158" s="193">
        <v>1844911</v>
      </c>
      <c r="R158" s="193">
        <v>4.6253098844317719E-6</v>
      </c>
      <c r="S158" s="193">
        <v>2118306.5</v>
      </c>
      <c r="T158" s="193">
        <v>4.6344425754796248E-6</v>
      </c>
      <c r="U158" s="193">
        <v>2269946</v>
      </c>
      <c r="V158" s="194">
        <v>8.9238474174635485E-6</v>
      </c>
      <c r="W158" s="193">
        <v>4677816.5</v>
      </c>
      <c r="X158" s="106">
        <v>0</v>
      </c>
      <c r="Y158" s="106">
        <v>0</v>
      </c>
      <c r="Z158" s="186">
        <f t="shared" si="8"/>
        <v>4.9536406550032552E-6</v>
      </c>
      <c r="AA158" s="187">
        <f t="shared" si="9"/>
        <v>0.55510145156776369</v>
      </c>
      <c r="AB158" s="195">
        <f t="shared" si="10"/>
        <v>2832905.5</v>
      </c>
      <c r="AC158" s="196">
        <f t="shared" si="11"/>
        <v>0.60560423864424784</v>
      </c>
      <c r="AD158" s="245" t="str">
        <f>VLOOKUP($A158,'Country characteristics'!$A:$CQ,28,0)</f>
        <v>East Asia &amp; Pacific</v>
      </c>
      <c r="AE158" s="245" t="str">
        <f>VLOOKUP($A158,'Country characteristics'!$A:$CQ,87,0)</f>
        <v>Oceania</v>
      </c>
      <c r="AF158" s="245">
        <f>VLOOKUP($A158,'Country characteristics'!$A:$CQ,92,0)</f>
        <v>0</v>
      </c>
      <c r="AG158" s="245">
        <f>VLOOKUP($A158,'Country characteristics'!$A:$CQ,91,0)</f>
        <v>0</v>
      </c>
      <c r="AH158" s="245">
        <f>VLOOKUP($A158,'Country characteristics'!$A:$CQ,88,0)</f>
        <v>0</v>
      </c>
      <c r="AI158" s="245">
        <f>VLOOKUP($A158,'Country characteristics'!$A:$CQ,93,0)</f>
        <v>0</v>
      </c>
      <c r="AJ158" s="245">
        <f>VLOOKUP($A158,'Country characteristics'!$A:$CQ,89,0)</f>
        <v>0</v>
      </c>
      <c r="AK158" s="245">
        <f>VLOOKUP($A158,'Country characteristics'!$A:$CQ,90,0)</f>
        <v>0</v>
      </c>
      <c r="AL158" s="245">
        <f>VLOOKUP($A158,'Country characteristics'!$A:$CQ,94,0)</f>
        <v>0</v>
      </c>
      <c r="AM158" s="245">
        <f>VLOOKUP($A158,'Country characteristics'!$A:$CQ,95,0)</f>
        <v>0</v>
      </c>
      <c r="AN158" s="245">
        <f>VLOOKUP($A158,'Country characteristics'!$A:$CR,96,0)</f>
        <v>0</v>
      </c>
    </row>
    <row r="159" spans="1:40" ht="12.75" customHeight="1">
      <c r="A159" s="37" t="s">
        <v>350</v>
      </c>
      <c r="B159" s="163" t="s">
        <v>351</v>
      </c>
      <c r="C159" s="163" t="s">
        <v>352</v>
      </c>
      <c r="D159" s="193">
        <v>1.0502368240850046E-5</v>
      </c>
      <c r="E159" s="193">
        <v>3496736</v>
      </c>
      <c r="F159" s="193">
        <v>8.9147770268027671E-6</v>
      </c>
      <c r="G159" s="193">
        <v>3179052.75</v>
      </c>
      <c r="H159" s="193">
        <v>6.7152504925616086E-6</v>
      </c>
      <c r="I159" s="193">
        <v>2697577.25</v>
      </c>
      <c r="J159" s="193">
        <v>7.6224837357585784E-6</v>
      </c>
      <c r="K159" s="193">
        <v>3025578</v>
      </c>
      <c r="L159" s="193">
        <v>4.0610934775031637E-6</v>
      </c>
      <c r="M159" s="193">
        <v>1778036.375</v>
      </c>
      <c r="N159" s="193">
        <v>8.2617571024456993E-6</v>
      </c>
      <c r="O159" s="193">
        <v>3821888.5</v>
      </c>
      <c r="P159" s="193">
        <v>8.9456889327266254E-6</v>
      </c>
      <c r="Q159" s="193">
        <v>4156962.5</v>
      </c>
      <c r="R159" s="193">
        <v>9.4378756330115721E-6</v>
      </c>
      <c r="S159" s="193">
        <v>4322373</v>
      </c>
      <c r="T159" s="193">
        <v>8.8584374680067413E-6</v>
      </c>
      <c r="U159" s="193">
        <v>4338855</v>
      </c>
      <c r="V159" s="194">
        <v>8.490385880577378E-6</v>
      </c>
      <c r="W159" s="193">
        <v>4450599</v>
      </c>
      <c r="X159" s="106">
        <v>1</v>
      </c>
      <c r="Y159" s="106">
        <v>1</v>
      </c>
      <c r="Z159" s="186">
        <f t="shared" si="8"/>
        <v>-4.5530305214924738E-7</v>
      </c>
      <c r="AA159" s="187">
        <f t="shared" si="9"/>
        <v>-5.3625719555432626E-2</v>
      </c>
      <c r="AB159" s="195">
        <f t="shared" si="10"/>
        <v>293636.5</v>
      </c>
      <c r="AC159" s="196">
        <f t="shared" si="11"/>
        <v>6.5976849408360544E-2</v>
      </c>
      <c r="AD159" s="245" t="str">
        <f>VLOOKUP($A159,'Country characteristics'!$A:$CQ,28,0)</f>
        <v>Latin America &amp; Caribbean</v>
      </c>
      <c r="AE159" s="245" t="str">
        <f>VLOOKUP($A159,'Country characteristics'!$A:$CQ,87,0)</f>
        <v>Latin America and the Caribbean</v>
      </c>
      <c r="AF159" s="245">
        <f>VLOOKUP($A159,'Country characteristics'!$A:$CQ,92,0)</f>
        <v>0</v>
      </c>
      <c r="AG159" s="245">
        <f>VLOOKUP($A159,'Country characteristics'!$A:$CQ,91,0)</f>
        <v>0</v>
      </c>
      <c r="AH159" s="245">
        <f>VLOOKUP($A159,'Country characteristics'!$A:$CQ,88,0)</f>
        <v>0</v>
      </c>
      <c r="AI159" s="245">
        <f>VLOOKUP($A159,'Country characteristics'!$A:$CQ,93,0)</f>
        <v>0</v>
      </c>
      <c r="AJ159" s="245">
        <f>VLOOKUP($A159,'Country characteristics'!$A:$CQ,89,0)</f>
        <v>0</v>
      </c>
      <c r="AK159" s="245">
        <f>VLOOKUP($A159,'Country characteristics'!$A:$CQ,90,0)</f>
        <v>0</v>
      </c>
      <c r="AL159" s="245">
        <f>VLOOKUP($A159,'Country characteristics'!$A:$CQ,94,0)</f>
        <v>0</v>
      </c>
      <c r="AM159" s="245">
        <f>VLOOKUP($A159,'Country characteristics'!$A:$CQ,95,0)</f>
        <v>1</v>
      </c>
      <c r="AN159" s="245">
        <f>VLOOKUP($A159,'Country characteristics'!$A:$CR,96,0)</f>
        <v>1</v>
      </c>
    </row>
    <row r="160" spans="1:40" ht="12.75" customHeight="1">
      <c r="A160" s="37" t="s">
        <v>624</v>
      </c>
      <c r="B160" s="163" t="s">
        <v>625</v>
      </c>
      <c r="C160" s="163" t="s">
        <v>626</v>
      </c>
      <c r="D160" s="193"/>
      <c r="E160" s="193"/>
      <c r="F160" s="193"/>
      <c r="G160" s="193"/>
      <c r="H160" s="193">
        <v>2.1386395019362681E-6</v>
      </c>
      <c r="I160" s="193">
        <v>859110.9375</v>
      </c>
      <c r="J160" s="193">
        <v>5.6695685088925529E-6</v>
      </c>
      <c r="K160" s="193">
        <v>2250411</v>
      </c>
      <c r="L160" s="193">
        <v>1.471656378271291E-5</v>
      </c>
      <c r="M160" s="193">
        <v>6443236.5</v>
      </c>
      <c r="N160" s="193">
        <v>9.4091947175911628E-6</v>
      </c>
      <c r="O160" s="193">
        <v>4352693</v>
      </c>
      <c r="P160" s="193">
        <v>1.9105018509435467E-6</v>
      </c>
      <c r="Q160" s="193">
        <v>887789.0625</v>
      </c>
      <c r="R160" s="193">
        <v>8.2164406194351614E-6</v>
      </c>
      <c r="S160" s="193">
        <v>3762978</v>
      </c>
      <c r="T160" s="193">
        <v>1.238231470779283E-5</v>
      </c>
      <c r="U160" s="193">
        <v>6064847</v>
      </c>
      <c r="V160" s="194">
        <v>8.4120556493871845E-6</v>
      </c>
      <c r="W160" s="193">
        <v>4409539</v>
      </c>
      <c r="X160" s="106">
        <v>0</v>
      </c>
      <c r="Y160" s="106">
        <v>0</v>
      </c>
      <c r="Z160" s="186">
        <f t="shared" si="8"/>
        <v>6.5015537984436378E-6</v>
      </c>
      <c r="AA160" s="187">
        <f t="shared" si="9"/>
        <v>0.77288525770954375</v>
      </c>
      <c r="AB160" s="195">
        <f t="shared" si="10"/>
        <v>3521749.9375</v>
      </c>
      <c r="AC160" s="196">
        <f t="shared" si="11"/>
        <v>0.79866624096078975</v>
      </c>
      <c r="AD160" s="245" t="str">
        <f>VLOOKUP($A160,'Country characteristics'!$A:$CQ,28,0)</f>
        <v/>
      </c>
      <c r="AE160" s="245" t="str">
        <f>VLOOKUP($A160,'Country characteristics'!$A:$CQ,87,0)</f>
        <v>Latin America and the Caribbean</v>
      </c>
      <c r="AF160" s="245">
        <f>VLOOKUP($A160,'Country characteristics'!$A:$CQ,92,0)</f>
        <v>0</v>
      </c>
      <c r="AG160" s="245">
        <f>VLOOKUP($A160,'Country characteristics'!$A:$CQ,91,0)</f>
        <v>0</v>
      </c>
      <c r="AH160" s="245">
        <f>VLOOKUP($A160,'Country characteristics'!$A:$CQ,88,0)</f>
        <v>0</v>
      </c>
      <c r="AI160" s="245">
        <f>VLOOKUP($A160,'Country characteristics'!$A:$CQ,93,0)</f>
        <v>0</v>
      </c>
      <c r="AJ160" s="245">
        <f>VLOOKUP($A160,'Country characteristics'!$A:$CQ,89,0)</f>
        <v>0</v>
      </c>
      <c r="AK160" s="245">
        <f>VLOOKUP($A160,'Country characteristics'!$A:$CQ,90,0)</f>
        <v>0</v>
      </c>
      <c r="AL160" s="245">
        <f>VLOOKUP($A160,'Country characteristics'!$A:$CQ,94,0)</f>
        <v>0</v>
      </c>
      <c r="AM160" s="245">
        <f>VLOOKUP($A160,'Country characteristics'!$A:$CQ,95,0)</f>
        <v>0</v>
      </c>
      <c r="AN160" s="245">
        <f>VLOOKUP($A160,'Country characteristics'!$A:$CR,96,0)</f>
        <v>0</v>
      </c>
    </row>
    <row r="161" spans="1:40" ht="12.75" customHeight="1">
      <c r="A161" s="37" t="s">
        <v>326</v>
      </c>
      <c r="B161" s="163" t="s">
        <v>327</v>
      </c>
      <c r="C161" s="163" t="s">
        <v>328</v>
      </c>
      <c r="D161" s="193">
        <v>3.4497574233682826E-5</v>
      </c>
      <c r="E161" s="193">
        <v>11485877</v>
      </c>
      <c r="F161" s="193">
        <v>2.8640559321502224E-5</v>
      </c>
      <c r="G161" s="193">
        <v>10213363</v>
      </c>
      <c r="H161" s="193">
        <v>1.4030521924723871E-5</v>
      </c>
      <c r="I161" s="193">
        <v>5636188.5</v>
      </c>
      <c r="J161" s="193">
        <v>1.7731061234371737E-5</v>
      </c>
      <c r="K161" s="193">
        <v>7037956</v>
      </c>
      <c r="L161" s="193">
        <v>1.0379727427789476E-5</v>
      </c>
      <c r="M161" s="193">
        <v>4544473.5</v>
      </c>
      <c r="N161" s="193">
        <v>9.6102730822167359E-6</v>
      </c>
      <c r="O161" s="193">
        <v>4445712</v>
      </c>
      <c r="P161" s="193">
        <v>9.8103573691332713E-6</v>
      </c>
      <c r="Q161" s="193">
        <v>4558764.5</v>
      </c>
      <c r="R161" s="193">
        <v>7.0525074988836423E-6</v>
      </c>
      <c r="S161" s="193">
        <v>3229918</v>
      </c>
      <c r="T161" s="193">
        <v>6.3284728639700916E-6</v>
      </c>
      <c r="U161" s="193">
        <v>3099680.5</v>
      </c>
      <c r="V161" s="194">
        <v>7.9332157838507555E-6</v>
      </c>
      <c r="W161" s="193">
        <v>4158534.75</v>
      </c>
      <c r="X161" s="106">
        <v>1</v>
      </c>
      <c r="Y161" s="106">
        <v>1</v>
      </c>
      <c r="Z161" s="186">
        <f t="shared" si="8"/>
        <v>-1.8771415852825157E-6</v>
      </c>
      <c r="AA161" s="187">
        <f t="shared" si="9"/>
        <v>-0.23661799154684757</v>
      </c>
      <c r="AB161" s="195">
        <f t="shared" si="10"/>
        <v>-400229.75</v>
      </c>
      <c r="AC161" s="196">
        <f t="shared" si="11"/>
        <v>-9.6242973561781589E-2</v>
      </c>
      <c r="AD161" s="245" t="str">
        <f>VLOOKUP($A161,'Country characteristics'!$A:$CQ,28,0)</f>
        <v>East Asia &amp; Pacific</v>
      </c>
      <c r="AE161" s="245" t="str">
        <f>VLOOKUP($A161,'Country characteristics'!$A:$CQ,87,0)</f>
        <v>Oceania</v>
      </c>
      <c r="AF161" s="245">
        <f>VLOOKUP($A161,'Country characteristics'!$A:$CQ,92,0)</f>
        <v>0</v>
      </c>
      <c r="AG161" s="245">
        <f>VLOOKUP($A161,'Country characteristics'!$A:$CQ,91,0)</f>
        <v>0</v>
      </c>
      <c r="AH161" s="245">
        <f>VLOOKUP($A161,'Country characteristics'!$A:$CQ,88,0)</f>
        <v>0</v>
      </c>
      <c r="AI161" s="245">
        <f>VLOOKUP($A161,'Country characteristics'!$A:$CQ,93,0)</f>
        <v>0</v>
      </c>
      <c r="AJ161" s="245">
        <f>VLOOKUP($A161,'Country characteristics'!$A:$CQ,89,0)</f>
        <v>0</v>
      </c>
      <c r="AK161" s="245">
        <f>VLOOKUP($A161,'Country characteristics'!$A:$CQ,90,0)</f>
        <v>0</v>
      </c>
      <c r="AL161" s="245">
        <f>VLOOKUP($A161,'Country characteristics'!$A:$CQ,94,0)</f>
        <v>0</v>
      </c>
      <c r="AM161" s="245">
        <f>VLOOKUP($A161,'Country characteristics'!$A:$CQ,95,0)</f>
        <v>0</v>
      </c>
      <c r="AN161" s="245">
        <f>VLOOKUP($A161,'Country characteristics'!$A:$CR,96,0)</f>
        <v>0</v>
      </c>
    </row>
    <row r="162" spans="1:40" ht="12.75" customHeight="1">
      <c r="A162" s="37" t="s">
        <v>377</v>
      </c>
      <c r="B162" s="163" t="s">
        <v>378</v>
      </c>
      <c r="C162" s="163" t="s">
        <v>379</v>
      </c>
      <c r="D162" s="193">
        <v>4.5924200094304979E-5</v>
      </c>
      <c r="E162" s="193">
        <v>15290343</v>
      </c>
      <c r="F162" s="193">
        <v>6.9709717536170501E-6</v>
      </c>
      <c r="G162" s="193">
        <v>2485882.5</v>
      </c>
      <c r="H162" s="193">
        <v>1.149264903688163E-6</v>
      </c>
      <c r="I162" s="193">
        <v>461670.15625</v>
      </c>
      <c r="J162" s="193">
        <v>2.0148454495938495E-6</v>
      </c>
      <c r="K162" s="193">
        <v>799748.75</v>
      </c>
      <c r="L162" s="193">
        <v>2.6737129132925475E-7</v>
      </c>
      <c r="M162" s="193">
        <v>117061.0546875</v>
      </c>
      <c r="N162" s="193">
        <v>2.1810469661431853E-6</v>
      </c>
      <c r="O162" s="193">
        <v>1008952.25</v>
      </c>
      <c r="P162" s="193">
        <v>2.1255366391415009E-6</v>
      </c>
      <c r="Q162" s="193">
        <v>987713.25</v>
      </c>
      <c r="R162" s="193">
        <v>3.9956225919013377E-6</v>
      </c>
      <c r="S162" s="193">
        <v>1829921.25</v>
      </c>
      <c r="T162" s="193">
        <v>5.875145234313095E-6</v>
      </c>
      <c r="U162" s="193">
        <v>2877641</v>
      </c>
      <c r="V162" s="194">
        <v>7.4997356023231987E-6</v>
      </c>
      <c r="W162" s="193">
        <v>3931307.5</v>
      </c>
      <c r="X162" s="106">
        <v>1</v>
      </c>
      <c r="Y162" s="106">
        <v>1</v>
      </c>
      <c r="Z162" s="186">
        <f t="shared" si="8"/>
        <v>5.3741989631816978E-6</v>
      </c>
      <c r="AA162" s="187">
        <f t="shared" si="9"/>
        <v>0.71658512354981263</v>
      </c>
      <c r="AB162" s="195">
        <f t="shared" si="10"/>
        <v>2943594.25</v>
      </c>
      <c r="AC162" s="196">
        <f t="shared" si="11"/>
        <v>0.74875706110498863</v>
      </c>
      <c r="AD162" s="245" t="str">
        <f>VLOOKUP($A162,'Country characteristics'!$A:$CQ,28,0)</f>
        <v>Europe &amp; Central Asia</v>
      </c>
      <c r="AE162" s="245" t="str">
        <f>VLOOKUP($A162,'Country characteristics'!$A:$CQ,87,0)</f>
        <v>Europe</v>
      </c>
      <c r="AF162" s="245">
        <f>VLOOKUP($A162,'Country characteristics'!$A:$CQ,92,0)</f>
        <v>0</v>
      </c>
      <c r="AG162" s="245">
        <f>VLOOKUP($A162,'Country characteristics'!$A:$CQ,91,0)</f>
        <v>0</v>
      </c>
      <c r="AH162" s="245">
        <f>VLOOKUP($A162,'Country characteristics'!$A:$CQ,88,0)</f>
        <v>0</v>
      </c>
      <c r="AI162" s="245">
        <f>VLOOKUP($A162,'Country characteristics'!$A:$CQ,93,0)</f>
        <v>0</v>
      </c>
      <c r="AJ162" s="245">
        <f>VLOOKUP($A162,'Country characteristics'!$A:$CQ,89,0)</f>
        <v>0</v>
      </c>
      <c r="AK162" s="245">
        <f>VLOOKUP($A162,'Country characteristics'!$A:$CQ,90,0)</f>
        <v>0</v>
      </c>
      <c r="AL162" s="245">
        <f>VLOOKUP($A162,'Country characteristics'!$A:$CQ,94,0)</f>
        <v>0</v>
      </c>
      <c r="AM162" s="245">
        <f>VLOOKUP($A162,'Country characteristics'!$A:$CQ,95,0)</f>
        <v>0</v>
      </c>
      <c r="AN162" s="245">
        <f>VLOOKUP($A162,'Country characteristics'!$A:$CR,96,0)</f>
        <v>0</v>
      </c>
    </row>
    <row r="163" spans="1:40" ht="12.75" customHeight="1">
      <c r="A163" s="37" t="s">
        <v>344</v>
      </c>
      <c r="B163" s="163" t="s">
        <v>345</v>
      </c>
      <c r="C163" s="163" t="s">
        <v>346</v>
      </c>
      <c r="D163" s="193">
        <v>3.9263337384909391E-5</v>
      </c>
      <c r="E163" s="193">
        <v>13072626</v>
      </c>
      <c r="F163" s="193">
        <v>4.0105103835230693E-5</v>
      </c>
      <c r="G163" s="193">
        <v>14301676</v>
      </c>
      <c r="H163" s="193">
        <v>4.0608611016068608E-5</v>
      </c>
      <c r="I163" s="193">
        <v>16312849</v>
      </c>
      <c r="J163" s="193">
        <v>4.1801471525104716E-5</v>
      </c>
      <c r="K163" s="193">
        <v>16592179</v>
      </c>
      <c r="L163" s="193">
        <v>3.22384548780974E-5</v>
      </c>
      <c r="M163" s="193">
        <v>14114706</v>
      </c>
      <c r="N163" s="193">
        <v>2.9428903872030787E-5</v>
      </c>
      <c r="O163" s="193">
        <v>13613809</v>
      </c>
      <c r="P163" s="193">
        <v>3.8086156564531848E-5</v>
      </c>
      <c r="Q163" s="193">
        <v>17698214</v>
      </c>
      <c r="R163" s="193">
        <v>3.6800483940169215E-5</v>
      </c>
      <c r="S163" s="193">
        <v>16853942</v>
      </c>
      <c r="T163" s="193">
        <v>3.5296110581839457E-5</v>
      </c>
      <c r="U163" s="193">
        <v>17288004</v>
      </c>
      <c r="V163" s="194">
        <v>7.3959072324214503E-6</v>
      </c>
      <c r="W163" s="193">
        <v>3876881.5</v>
      </c>
      <c r="X163" s="106">
        <v>1</v>
      </c>
      <c r="Y163" s="106">
        <v>1</v>
      </c>
      <c r="Z163" s="186">
        <f t="shared" si="8"/>
        <v>-3.0690249332110398E-5</v>
      </c>
      <c r="AA163" s="187">
        <f t="shared" si="9"/>
        <v>-4.149626052308161</v>
      </c>
      <c r="AB163" s="195">
        <f t="shared" si="10"/>
        <v>-13821332.5</v>
      </c>
      <c r="AC163" s="196">
        <f t="shared" si="11"/>
        <v>-3.5650644725664171</v>
      </c>
      <c r="AD163" s="245" t="str">
        <f>VLOOKUP($A163,'Country characteristics'!$A:$CQ,28,0)</f>
        <v>Latin America &amp; Caribbean</v>
      </c>
      <c r="AE163" s="245" t="str">
        <f>VLOOKUP($A163,'Country characteristics'!$A:$CQ,87,0)</f>
        <v>Latin America and the Caribbean</v>
      </c>
      <c r="AF163" s="245">
        <f>VLOOKUP($A163,'Country characteristics'!$A:$CQ,92,0)</f>
        <v>0</v>
      </c>
      <c r="AG163" s="245">
        <f>VLOOKUP($A163,'Country characteristics'!$A:$CQ,91,0)</f>
        <v>0</v>
      </c>
      <c r="AH163" s="245">
        <f>VLOOKUP($A163,'Country characteristics'!$A:$CQ,88,0)</f>
        <v>0</v>
      </c>
      <c r="AI163" s="245">
        <f>VLOOKUP($A163,'Country characteristics'!$A:$CQ,93,0)</f>
        <v>0</v>
      </c>
      <c r="AJ163" s="245">
        <f>VLOOKUP($A163,'Country characteristics'!$A:$CQ,89,0)</f>
        <v>0</v>
      </c>
      <c r="AK163" s="245">
        <f>VLOOKUP($A163,'Country characteristics'!$A:$CQ,90,0)</f>
        <v>0</v>
      </c>
      <c r="AL163" s="245">
        <f>VLOOKUP($A163,'Country characteristics'!$A:$CQ,94,0)</f>
        <v>0</v>
      </c>
      <c r="AM163" s="245">
        <f>VLOOKUP($A163,'Country characteristics'!$A:$CQ,95,0)</f>
        <v>1</v>
      </c>
      <c r="AN163" s="245">
        <f>VLOOKUP($A163,'Country characteristics'!$A:$CR,96,0)</f>
        <v>0</v>
      </c>
    </row>
    <row r="164" spans="1:40" ht="12.75" customHeight="1">
      <c r="A164" s="37" t="s">
        <v>627</v>
      </c>
      <c r="B164" s="163" t="s">
        <v>628</v>
      </c>
      <c r="C164" s="163" t="s">
        <v>629</v>
      </c>
      <c r="D164" s="193">
        <v>4.172920853307005E-8</v>
      </c>
      <c r="E164" s="193">
        <v>13893.630859375</v>
      </c>
      <c r="F164" s="193">
        <v>7.7921711749695532E-8</v>
      </c>
      <c r="G164" s="193">
        <v>27787.26171875</v>
      </c>
      <c r="H164" s="193">
        <v>6.8190365709597245E-7</v>
      </c>
      <c r="I164" s="193">
        <v>273926.90625</v>
      </c>
      <c r="J164" s="193">
        <v>3.2522365245313267E-7</v>
      </c>
      <c r="K164" s="193">
        <v>129090.3984375</v>
      </c>
      <c r="L164" s="193">
        <v>1.1438899036875227E-6</v>
      </c>
      <c r="M164" s="193">
        <v>500820.25</v>
      </c>
      <c r="N164" s="193">
        <v>1.8493471998226596E-6</v>
      </c>
      <c r="O164" s="193">
        <v>855507.9375</v>
      </c>
      <c r="P164" s="193">
        <v>1.8932186094389181E-6</v>
      </c>
      <c r="Q164" s="193">
        <v>879757.6875</v>
      </c>
      <c r="R164" s="193">
        <v>8.2920178101630881E-6</v>
      </c>
      <c r="S164" s="193">
        <v>3797591</v>
      </c>
      <c r="T164" s="193">
        <v>7.7533641160698608E-6</v>
      </c>
      <c r="U164" s="193">
        <v>3797591</v>
      </c>
      <c r="V164" s="194">
        <v>7.2446455305907875E-6</v>
      </c>
      <c r="W164" s="193">
        <v>3797591</v>
      </c>
      <c r="X164" s="106">
        <v>0</v>
      </c>
      <c r="Y164" s="106">
        <v>0</v>
      </c>
      <c r="Z164" s="186">
        <f t="shared" si="8"/>
        <v>5.3514269211518695E-6</v>
      </c>
      <c r="AA164" s="187">
        <f t="shared" si="9"/>
        <v>0.73867339658721309</v>
      </c>
      <c r="AB164" s="195">
        <f t="shared" si="10"/>
        <v>2917833.3125</v>
      </c>
      <c r="AC164" s="196">
        <f t="shared" si="11"/>
        <v>0.7683379575367647</v>
      </c>
      <c r="AD164" s="245" t="str">
        <f>VLOOKUP($A164,'Country characteristics'!$A:$CQ,28,0)</f>
        <v>Latin America &amp; Caribbean</v>
      </c>
      <c r="AE164" s="245" t="str">
        <f>VLOOKUP($A164,'Country characteristics'!$A:$CQ,87,0)</f>
        <v>Latin America and the Caribbean</v>
      </c>
      <c r="AF164" s="245">
        <f>VLOOKUP($A164,'Country characteristics'!$A:$CQ,92,0)</f>
        <v>0</v>
      </c>
      <c r="AG164" s="245">
        <f>VLOOKUP($A164,'Country characteristics'!$A:$CQ,91,0)</f>
        <v>0</v>
      </c>
      <c r="AH164" s="245">
        <f>VLOOKUP($A164,'Country characteristics'!$A:$CQ,88,0)</f>
        <v>0</v>
      </c>
      <c r="AI164" s="245">
        <f>VLOOKUP($A164,'Country characteristics'!$A:$CQ,93,0)</f>
        <v>0</v>
      </c>
      <c r="AJ164" s="245">
        <f>VLOOKUP($A164,'Country characteristics'!$A:$CQ,89,0)</f>
        <v>0</v>
      </c>
      <c r="AK164" s="245">
        <f>VLOOKUP($A164,'Country characteristics'!$A:$CQ,90,0)</f>
        <v>1</v>
      </c>
      <c r="AL164" s="245">
        <f>VLOOKUP($A164,'Country characteristics'!$A:$CQ,94,0)</f>
        <v>1</v>
      </c>
      <c r="AM164" s="245">
        <f>VLOOKUP($A164,'Country characteristics'!$A:$CQ,95,0)</f>
        <v>0</v>
      </c>
      <c r="AN164" s="245">
        <f>VLOOKUP($A164,'Country characteristics'!$A:$CR,96,0)</f>
        <v>0</v>
      </c>
    </row>
    <row r="165" spans="1:40" ht="12.75" customHeight="1">
      <c r="A165" s="37" t="s">
        <v>338</v>
      </c>
      <c r="B165" s="163" t="s">
        <v>339</v>
      </c>
      <c r="C165" s="163" t="s">
        <v>340</v>
      </c>
      <c r="D165" s="193">
        <v>1.5753712432342581E-5</v>
      </c>
      <c r="E165" s="193">
        <v>5245157.5</v>
      </c>
      <c r="F165" s="193">
        <v>1.7282891349168494E-5</v>
      </c>
      <c r="G165" s="193">
        <v>6163163</v>
      </c>
      <c r="H165" s="193">
        <v>1.3445090189634357E-5</v>
      </c>
      <c r="I165" s="193">
        <v>5401015</v>
      </c>
      <c r="J165" s="193">
        <v>9.3762346295989119E-6</v>
      </c>
      <c r="K165" s="193">
        <v>3721691</v>
      </c>
      <c r="L165" s="193">
        <v>6.5642238951113541E-6</v>
      </c>
      <c r="M165" s="193">
        <v>2873962</v>
      </c>
      <c r="N165" s="193">
        <v>6.098213361838134E-6</v>
      </c>
      <c r="O165" s="193">
        <v>2821033.25</v>
      </c>
      <c r="P165" s="193">
        <v>8.2980959632550366E-6</v>
      </c>
      <c r="Q165" s="193">
        <v>3856033.25</v>
      </c>
      <c r="R165" s="193">
        <v>6.9141956373641733E-6</v>
      </c>
      <c r="S165" s="193">
        <v>3166574</v>
      </c>
      <c r="T165" s="193">
        <v>1.0688314432627521E-5</v>
      </c>
      <c r="U165" s="193">
        <v>5235127</v>
      </c>
      <c r="V165" s="194">
        <v>7.217015081550926E-6</v>
      </c>
      <c r="W165" s="193">
        <v>3783107.5</v>
      </c>
      <c r="X165" s="106">
        <v>1</v>
      </c>
      <c r="Y165" s="106">
        <v>1</v>
      </c>
      <c r="Z165" s="186">
        <f t="shared" si="8"/>
        <v>-1.0810808817041107E-6</v>
      </c>
      <c r="AA165" s="187">
        <f t="shared" si="9"/>
        <v>-0.14979612339562798</v>
      </c>
      <c r="AB165" s="195">
        <f t="shared" si="10"/>
        <v>-72925.75</v>
      </c>
      <c r="AC165" s="196">
        <f t="shared" si="11"/>
        <v>-1.9276679290768237E-2</v>
      </c>
      <c r="AD165" s="245" t="str">
        <f>VLOOKUP($A165,'Country characteristics'!$A:$CQ,28,0)</f>
        <v>Latin America &amp; Caribbean</v>
      </c>
      <c r="AE165" s="245" t="str">
        <f>VLOOKUP($A165,'Country characteristics'!$A:$CQ,87,0)</f>
        <v>Latin America and the Caribbean</v>
      </c>
      <c r="AF165" s="245">
        <f>VLOOKUP($A165,'Country characteristics'!$A:$CQ,92,0)</f>
        <v>0</v>
      </c>
      <c r="AG165" s="245">
        <f>VLOOKUP($A165,'Country characteristics'!$A:$CQ,91,0)</f>
        <v>0</v>
      </c>
      <c r="AH165" s="245">
        <f>VLOOKUP($A165,'Country characteristics'!$A:$CQ,88,0)</f>
        <v>0</v>
      </c>
      <c r="AI165" s="245">
        <f>VLOOKUP($A165,'Country characteristics'!$A:$CQ,93,0)</f>
        <v>0</v>
      </c>
      <c r="AJ165" s="245">
        <f>VLOOKUP($A165,'Country characteristics'!$A:$CQ,89,0)</f>
        <v>0</v>
      </c>
      <c r="AK165" s="245">
        <f>VLOOKUP($A165,'Country characteristics'!$A:$CQ,90,0)</f>
        <v>0</v>
      </c>
      <c r="AL165" s="245">
        <f>VLOOKUP($A165,'Country characteristics'!$A:$CQ,94,0)</f>
        <v>0</v>
      </c>
      <c r="AM165" s="245">
        <f>VLOOKUP($A165,'Country characteristics'!$A:$CQ,95,0)</f>
        <v>1</v>
      </c>
      <c r="AN165" s="245">
        <f>VLOOKUP($A165,'Country characteristics'!$A:$CR,96,0)</f>
        <v>0</v>
      </c>
    </row>
    <row r="166" spans="1:40" ht="12.75" customHeight="1">
      <c r="A166" s="37" t="s">
        <v>630</v>
      </c>
      <c r="B166" s="163" t="s">
        <v>631</v>
      </c>
      <c r="C166" s="163" t="s">
        <v>632</v>
      </c>
      <c r="D166" s="193">
        <v>2.7758276701206341E-5</v>
      </c>
      <c r="E166" s="193">
        <v>9242046</v>
      </c>
      <c r="F166" s="193">
        <v>1.2904613686259836E-4</v>
      </c>
      <c r="G166" s="193">
        <v>46018480</v>
      </c>
      <c r="H166" s="193">
        <v>1.3706262689083815E-4</v>
      </c>
      <c r="I166" s="193">
        <v>55059304</v>
      </c>
      <c r="J166" s="193">
        <v>1.8915320106316358E-4</v>
      </c>
      <c r="K166" s="193">
        <v>75080216</v>
      </c>
      <c r="L166" s="193">
        <v>1.9101063662674278E-4</v>
      </c>
      <c r="M166" s="193">
        <v>83628672</v>
      </c>
      <c r="N166" s="193">
        <v>2.0095467334613204E-4</v>
      </c>
      <c r="O166" s="193">
        <v>92961624</v>
      </c>
      <c r="P166" s="193">
        <v>5.1180169975850731E-5</v>
      </c>
      <c r="Q166" s="193">
        <v>23782858</v>
      </c>
      <c r="R166" s="193">
        <v>5.5123931815614924E-5</v>
      </c>
      <c r="S166" s="193">
        <v>25245742</v>
      </c>
      <c r="T166" s="193">
        <v>5.3293930250220001E-5</v>
      </c>
      <c r="U166" s="193">
        <v>26103320</v>
      </c>
      <c r="V166" s="194">
        <v>6.9529187385342084E-6</v>
      </c>
      <c r="W166" s="193">
        <v>3644670</v>
      </c>
      <c r="X166" s="106">
        <v>0</v>
      </c>
      <c r="Y166" s="106">
        <v>0</v>
      </c>
      <c r="Z166" s="186">
        <f t="shared" si="8"/>
        <v>-4.4227251237316523E-5</v>
      </c>
      <c r="AA166" s="187">
        <f t="shared" si="9"/>
        <v>-6.3609619068610552</v>
      </c>
      <c r="AB166" s="195">
        <f t="shared" si="10"/>
        <v>-20138188</v>
      </c>
      <c r="AC166" s="196">
        <f t="shared" si="11"/>
        <v>-5.5253803499356593</v>
      </c>
      <c r="AD166" s="245" t="str">
        <f>VLOOKUP($A166,'Country characteristics'!$A:$CQ,28,0)</f>
        <v>Sub-Saharan Africa</v>
      </c>
      <c r="AE166" s="245" t="str">
        <f>VLOOKUP($A166,'Country characteristics'!$A:$CQ,87,0)</f>
        <v>Africa</v>
      </c>
      <c r="AF166" s="245">
        <f>VLOOKUP($A166,'Country characteristics'!$A:$CQ,92,0)</f>
        <v>0</v>
      </c>
      <c r="AG166" s="245">
        <f>VLOOKUP($A166,'Country characteristics'!$A:$CQ,91,0)</f>
        <v>0</v>
      </c>
      <c r="AH166" s="245">
        <f>VLOOKUP($A166,'Country characteristics'!$A:$CQ,88,0)</f>
        <v>0</v>
      </c>
      <c r="AI166" s="245">
        <f>VLOOKUP($A166,'Country characteristics'!$A:$CQ,93,0)</f>
        <v>0</v>
      </c>
      <c r="AJ166" s="245">
        <f>VLOOKUP($A166,'Country characteristics'!$A:$CQ,89,0)</f>
        <v>0</v>
      </c>
      <c r="AK166" s="245">
        <f>VLOOKUP($A166,'Country characteristics'!$A:$CQ,90,0)</f>
        <v>0</v>
      </c>
      <c r="AL166" s="245">
        <f>VLOOKUP($A166,'Country characteristics'!$A:$CQ,94,0)</f>
        <v>0</v>
      </c>
      <c r="AM166" s="245">
        <f>VLOOKUP($A166,'Country characteristics'!$A:$CQ,95,0)</f>
        <v>0</v>
      </c>
      <c r="AN166" s="245">
        <f>VLOOKUP($A166,'Country characteristics'!$A:$CR,96,0)</f>
        <v>0</v>
      </c>
    </row>
    <row r="167" spans="1:40" ht="12.75" customHeight="1">
      <c r="A167" s="37" t="s">
        <v>633</v>
      </c>
      <c r="B167" s="163" t="s">
        <v>634</v>
      </c>
      <c r="C167" s="163" t="s">
        <v>635</v>
      </c>
      <c r="D167" s="193">
        <v>6.3912257246556692E-6</v>
      </c>
      <c r="E167" s="193">
        <v>2127942</v>
      </c>
      <c r="F167" s="193">
        <v>1.2936162420373876E-5</v>
      </c>
      <c r="G167" s="193">
        <v>4613098.5</v>
      </c>
      <c r="H167" s="193">
        <v>1.0679152183001861E-5</v>
      </c>
      <c r="I167" s="193">
        <v>4289912.5</v>
      </c>
      <c r="J167" s="193">
        <v>3.3966935006901622E-5</v>
      </c>
      <c r="K167" s="193">
        <v>13482431</v>
      </c>
      <c r="L167" s="193">
        <v>1.8671998986974359E-5</v>
      </c>
      <c r="M167" s="193">
        <v>8175013.5</v>
      </c>
      <c r="N167" s="193">
        <v>1.4137085599941202E-5</v>
      </c>
      <c r="O167" s="193">
        <v>6539815</v>
      </c>
      <c r="P167" s="193">
        <v>8.8723063527140766E-6</v>
      </c>
      <c r="Q167" s="193">
        <v>4122862.5</v>
      </c>
      <c r="R167" s="193">
        <v>1.0484766789886635E-5</v>
      </c>
      <c r="S167" s="193">
        <v>4801829.5</v>
      </c>
      <c r="T167" s="193">
        <v>1.1811514013970736E-5</v>
      </c>
      <c r="U167" s="193">
        <v>5785269</v>
      </c>
      <c r="V167" s="194">
        <v>5.9509488892217632E-6</v>
      </c>
      <c r="W167" s="193">
        <v>3119444.5</v>
      </c>
      <c r="X167" s="106">
        <v>0</v>
      </c>
      <c r="Y167" s="106">
        <v>0</v>
      </c>
      <c r="Z167" s="186">
        <f t="shared" si="8"/>
        <v>-2.9213574634923134E-6</v>
      </c>
      <c r="AA167" s="187">
        <f t="shared" si="9"/>
        <v>-0.4909061593157717</v>
      </c>
      <c r="AB167" s="195">
        <f t="shared" si="10"/>
        <v>-1003418</v>
      </c>
      <c r="AC167" s="196">
        <f t="shared" si="11"/>
        <v>-0.32166560424460189</v>
      </c>
      <c r="AD167" s="245" t="str">
        <f>VLOOKUP($A167,'Country characteristics'!$A:$CQ,28,0)</f>
        <v>Sub-Saharan Africa</v>
      </c>
      <c r="AE167" s="245" t="str">
        <f>VLOOKUP($A167,'Country characteristics'!$A:$CQ,87,0)</f>
        <v>Africa</v>
      </c>
      <c r="AF167" s="245">
        <f>VLOOKUP($A167,'Country characteristics'!$A:$CQ,92,0)</f>
        <v>0</v>
      </c>
      <c r="AG167" s="245">
        <f>VLOOKUP($A167,'Country characteristics'!$A:$CQ,91,0)</f>
        <v>0</v>
      </c>
      <c r="AH167" s="245">
        <f>VLOOKUP($A167,'Country characteristics'!$A:$CQ,88,0)</f>
        <v>0</v>
      </c>
      <c r="AI167" s="245">
        <f>VLOOKUP($A167,'Country characteristics'!$A:$CQ,93,0)</f>
        <v>0</v>
      </c>
      <c r="AJ167" s="245">
        <f>VLOOKUP($A167,'Country characteristics'!$A:$CQ,89,0)</f>
        <v>0</v>
      </c>
      <c r="AK167" s="245">
        <f>VLOOKUP($A167,'Country characteristics'!$A:$CQ,90,0)</f>
        <v>0</v>
      </c>
      <c r="AL167" s="245">
        <f>VLOOKUP($A167,'Country characteristics'!$A:$CQ,94,0)</f>
        <v>0</v>
      </c>
      <c r="AM167" s="245">
        <f>VLOOKUP($A167,'Country characteristics'!$A:$CQ,95,0)</f>
        <v>0</v>
      </c>
      <c r="AN167" s="245">
        <f>VLOOKUP($A167,'Country characteristics'!$A:$CR,96,0)</f>
        <v>0</v>
      </c>
    </row>
    <row r="168" spans="1:40" ht="12.75" customHeight="1">
      <c r="A168" s="37" t="s">
        <v>636</v>
      </c>
      <c r="B168" s="163" t="s">
        <v>637</v>
      </c>
      <c r="C168" s="163" t="s">
        <v>638</v>
      </c>
      <c r="D168" s="193">
        <v>6.6177417465951294E-5</v>
      </c>
      <c r="E168" s="193">
        <v>22033598</v>
      </c>
      <c r="F168" s="193">
        <v>5.3537019084615167E-7</v>
      </c>
      <c r="G168" s="193">
        <v>190915.625</v>
      </c>
      <c r="H168" s="193">
        <v>3.1909578979139042E-7</v>
      </c>
      <c r="I168" s="193">
        <v>128183.6796875</v>
      </c>
      <c r="J168" s="193">
        <v>1.8904026433119725E-7</v>
      </c>
      <c r="K168" s="193">
        <v>75035.390625</v>
      </c>
      <c r="L168" s="193">
        <v>9.2037119259202882E-8</v>
      </c>
      <c r="M168" s="193">
        <v>40295.8828125</v>
      </c>
      <c r="N168" s="193">
        <v>5.9668656682276833E-9</v>
      </c>
      <c r="O168" s="193">
        <v>2760.271728515625</v>
      </c>
      <c r="P168" s="193">
        <v>6.6841528223449131E-7</v>
      </c>
      <c r="Q168" s="193">
        <v>310605.15625</v>
      </c>
      <c r="R168" s="193">
        <v>1.0822907825058792E-5</v>
      </c>
      <c r="S168" s="193">
        <v>4956691.5</v>
      </c>
      <c r="T168" s="193">
        <v>6.1436039686668664E-6</v>
      </c>
      <c r="U168" s="193">
        <v>3009132</v>
      </c>
      <c r="V168" s="194">
        <v>5.8883488236460835E-6</v>
      </c>
      <c r="W168" s="193">
        <v>3086630</v>
      </c>
      <c r="X168" s="106">
        <v>0</v>
      </c>
      <c r="Y168" s="106">
        <v>0</v>
      </c>
      <c r="Z168" s="186">
        <f t="shared" si="8"/>
        <v>5.2199335414115922E-6</v>
      </c>
      <c r="AA168" s="187">
        <f t="shared" si="9"/>
        <v>0.88648510775205625</v>
      </c>
      <c r="AB168" s="195">
        <f t="shared" si="10"/>
        <v>2776024.84375</v>
      </c>
      <c r="AC168" s="196">
        <f t="shared" si="11"/>
        <v>0.89937078423717776</v>
      </c>
      <c r="AD168" s="245" t="str">
        <f>VLOOKUP($A168,'Country characteristics'!$A:$CQ,28,0)</f>
        <v>Sub-Saharan Africa</v>
      </c>
      <c r="AE168" s="245" t="str">
        <f>VLOOKUP($A168,'Country characteristics'!$A:$CQ,87,0)</f>
        <v>Africa</v>
      </c>
      <c r="AF168" s="245">
        <f>VLOOKUP($A168,'Country characteristics'!$A:$CQ,92,0)</f>
        <v>0</v>
      </c>
      <c r="AG168" s="245">
        <f>VLOOKUP($A168,'Country characteristics'!$A:$CQ,91,0)</f>
        <v>0</v>
      </c>
      <c r="AH168" s="245">
        <f>VLOOKUP($A168,'Country characteristics'!$A:$CQ,88,0)</f>
        <v>0</v>
      </c>
      <c r="AI168" s="245">
        <f>VLOOKUP($A168,'Country characteristics'!$A:$CQ,93,0)</f>
        <v>0</v>
      </c>
      <c r="AJ168" s="245">
        <f>VLOOKUP($A168,'Country characteristics'!$A:$CQ,89,0)</f>
        <v>1</v>
      </c>
      <c r="AK168" s="245">
        <f>VLOOKUP($A168,'Country characteristics'!$A:$CQ,90,0)</f>
        <v>1</v>
      </c>
      <c r="AL168" s="245">
        <f>VLOOKUP($A168,'Country characteristics'!$A:$CQ,94,0)</f>
        <v>0</v>
      </c>
      <c r="AM168" s="245">
        <f>VLOOKUP($A168,'Country characteristics'!$A:$CQ,95,0)</f>
        <v>0</v>
      </c>
      <c r="AN168" s="245">
        <f>VLOOKUP($A168,'Country characteristics'!$A:$CR,96,0)</f>
        <v>0</v>
      </c>
    </row>
    <row r="169" spans="1:40" ht="12.75" customHeight="1">
      <c r="A169" s="37" t="s">
        <v>639</v>
      </c>
      <c r="B169" s="163" t="s">
        <v>640</v>
      </c>
      <c r="C169" s="163" t="s">
        <v>641</v>
      </c>
      <c r="D169" s="193">
        <v>9.6562466467275954E-8</v>
      </c>
      <c r="E169" s="193">
        <v>32150.22265625</v>
      </c>
      <c r="F169" s="193">
        <v>9.2478337876400474E-8</v>
      </c>
      <c r="G169" s="193">
        <v>32978.2265625</v>
      </c>
      <c r="H169" s="193">
        <v>5.8161724325600517E-9</v>
      </c>
      <c r="I169" s="193">
        <v>2336.409423828125</v>
      </c>
      <c r="J169" s="193">
        <v>2.2478946704040936E-8</v>
      </c>
      <c r="K169" s="193">
        <v>8922.525390625</v>
      </c>
      <c r="L169" s="193">
        <v>4.9259135437296209E-8</v>
      </c>
      <c r="M169" s="193">
        <v>21566.736328125</v>
      </c>
      <c r="N169" s="193">
        <v>5.4987403519390909E-10</v>
      </c>
      <c r="O169" s="193">
        <v>254.3717041015625</v>
      </c>
      <c r="P169" s="193">
        <v>1.1965734074692591E-6</v>
      </c>
      <c r="Q169" s="193">
        <v>556034.375</v>
      </c>
      <c r="R169" s="193">
        <v>8.4388494769882527E-7</v>
      </c>
      <c r="S169" s="193">
        <v>386483.71875</v>
      </c>
      <c r="T169" s="193">
        <v>1.7040855482264305E-7</v>
      </c>
      <c r="U169" s="193">
        <v>83465.9609375</v>
      </c>
      <c r="V169" s="194">
        <v>5.8168416217085905E-6</v>
      </c>
      <c r="W169" s="193">
        <v>3049146.75</v>
      </c>
      <c r="X169" s="106">
        <v>0</v>
      </c>
      <c r="Y169" s="106">
        <v>0</v>
      </c>
      <c r="Z169" s="186">
        <f t="shared" si="8"/>
        <v>4.6202682142393314E-6</v>
      </c>
      <c r="AA169" s="187">
        <f t="shared" si="9"/>
        <v>0.79429156141992607</v>
      </c>
      <c r="AB169" s="195">
        <f t="shared" si="10"/>
        <v>2493112.375</v>
      </c>
      <c r="AC169" s="196">
        <f t="shared" si="11"/>
        <v>0.81764263232000889</v>
      </c>
      <c r="AD169" s="245" t="str">
        <f>VLOOKUP($A169,'Country characteristics'!$A:$CQ,28,0)</f>
        <v>Sub-Saharan Africa</v>
      </c>
      <c r="AE169" s="245" t="str">
        <f>VLOOKUP($A169,'Country characteristics'!$A:$CQ,87,0)</f>
        <v>Africa</v>
      </c>
      <c r="AF169" s="245">
        <f>VLOOKUP($A169,'Country characteristics'!$A:$CQ,92,0)</f>
        <v>0</v>
      </c>
      <c r="AG169" s="245">
        <f>VLOOKUP($A169,'Country characteristics'!$A:$CQ,91,0)</f>
        <v>0</v>
      </c>
      <c r="AH169" s="245">
        <f>VLOOKUP($A169,'Country characteristics'!$A:$CQ,88,0)</f>
        <v>0</v>
      </c>
      <c r="AI169" s="245">
        <f>VLOOKUP($A169,'Country characteristics'!$A:$CQ,93,0)</f>
        <v>0</v>
      </c>
      <c r="AJ169" s="245">
        <f>VLOOKUP($A169,'Country characteristics'!$A:$CQ,89,0)</f>
        <v>0</v>
      </c>
      <c r="AK169" s="245">
        <f>VLOOKUP($A169,'Country characteristics'!$A:$CQ,90,0)</f>
        <v>1</v>
      </c>
      <c r="AL169" s="245">
        <f>VLOOKUP($A169,'Country characteristics'!$A:$CQ,94,0)</f>
        <v>0</v>
      </c>
      <c r="AM169" s="245">
        <f>VLOOKUP($A169,'Country characteristics'!$A:$CQ,95,0)</f>
        <v>0</v>
      </c>
      <c r="AN169" s="245">
        <f>VLOOKUP($A169,'Country characteristics'!$A:$CR,96,0)</f>
        <v>0</v>
      </c>
    </row>
    <row r="170" spans="1:40" ht="12.75" customHeight="1">
      <c r="A170" s="37" t="s">
        <v>642</v>
      </c>
      <c r="B170" s="163" t="s">
        <v>643</v>
      </c>
      <c r="C170" s="163" t="s">
        <v>644</v>
      </c>
      <c r="D170" s="193">
        <v>2.8206204660818912E-7</v>
      </c>
      <c r="E170" s="193">
        <v>93911.8203125</v>
      </c>
      <c r="F170" s="193">
        <v>2.6334978997510916E-7</v>
      </c>
      <c r="G170" s="193">
        <v>93911.8203125</v>
      </c>
      <c r="H170" s="193">
        <v>1.9956887342686969E-7</v>
      </c>
      <c r="I170" s="193">
        <v>80168.6328125</v>
      </c>
      <c r="J170" s="193">
        <v>8.655972294491221E-8</v>
      </c>
      <c r="K170" s="193">
        <v>34357.984375</v>
      </c>
      <c r="L170" s="193">
        <v>6.9077806585937651E-8</v>
      </c>
      <c r="M170" s="193">
        <v>30243.787109375</v>
      </c>
      <c r="N170" s="193"/>
      <c r="O170" s="193"/>
      <c r="P170" s="193">
        <v>4.3237601943246773E-8</v>
      </c>
      <c r="Q170" s="193">
        <v>20092.033203125</v>
      </c>
      <c r="R170" s="193">
        <v>1.2287384443254723E-8</v>
      </c>
      <c r="S170" s="193">
        <v>5627.39501953125</v>
      </c>
      <c r="T170" s="193">
        <v>2.095927875700454E-8</v>
      </c>
      <c r="U170" s="193">
        <v>10265.8359375</v>
      </c>
      <c r="V170" s="194">
        <v>5.7178108363586944E-6</v>
      </c>
      <c r="W170" s="193">
        <v>2997235.25</v>
      </c>
      <c r="X170" s="106">
        <v>0</v>
      </c>
      <c r="Y170" s="106">
        <v>0</v>
      </c>
      <c r="Z170" s="186">
        <f t="shared" si="8"/>
        <v>5.6745732344154476E-6</v>
      </c>
      <c r="AA170" s="187">
        <f t="shared" si="9"/>
        <v>0.99243808457805116</v>
      </c>
      <c r="AB170" s="195">
        <f t="shared" si="10"/>
        <v>2977143.216796875</v>
      </c>
      <c r="AC170" s="196">
        <f t="shared" si="11"/>
        <v>0.99329647774457308</v>
      </c>
      <c r="AD170" s="245" t="str">
        <f>VLOOKUP($A170,'Country characteristics'!$A:$CQ,28,0)</f>
        <v/>
      </c>
      <c r="AE170" s="245" t="str">
        <f>VLOOKUP($A170,'Country characteristics'!$A:$CQ,87,0)</f>
        <v>Africa</v>
      </c>
      <c r="AF170" s="245">
        <f>VLOOKUP($A170,'Country characteristics'!$A:$CQ,92,0)</f>
        <v>0</v>
      </c>
      <c r="AG170" s="245">
        <f>VLOOKUP($A170,'Country characteristics'!$A:$CQ,91,0)</f>
        <v>0</v>
      </c>
      <c r="AH170" s="245">
        <f>VLOOKUP($A170,'Country characteristics'!$A:$CQ,88,0)</f>
        <v>0</v>
      </c>
      <c r="AI170" s="245">
        <f>VLOOKUP($A170,'Country characteristics'!$A:$CQ,93,0)</f>
        <v>0</v>
      </c>
      <c r="AJ170" s="245">
        <f>VLOOKUP($A170,'Country characteristics'!$A:$CQ,89,0)</f>
        <v>0</v>
      </c>
      <c r="AK170" s="245">
        <f>VLOOKUP($A170,'Country characteristics'!$A:$CQ,90,0)</f>
        <v>0</v>
      </c>
      <c r="AL170" s="245">
        <f>VLOOKUP($A170,'Country characteristics'!$A:$CQ,94,0)</f>
        <v>0</v>
      </c>
      <c r="AM170" s="245">
        <f>VLOOKUP($A170,'Country characteristics'!$A:$CQ,95,0)</f>
        <v>0</v>
      </c>
      <c r="AN170" s="245">
        <f>VLOOKUP($A170,'Country characteristics'!$A:$CR,96,0)</f>
        <v>0</v>
      </c>
    </row>
    <row r="171" spans="1:40" ht="12.75" customHeight="1">
      <c r="A171" s="37" t="s">
        <v>645</v>
      </c>
      <c r="B171" s="163" t="s">
        <v>646</v>
      </c>
      <c r="C171" s="163" t="s">
        <v>647</v>
      </c>
      <c r="D171" s="193">
        <v>1.2440294995030854E-5</v>
      </c>
      <c r="E171" s="193">
        <v>4141963.75</v>
      </c>
      <c r="F171" s="193">
        <v>1.1310384252283257E-5</v>
      </c>
      <c r="G171" s="193">
        <v>4033338</v>
      </c>
      <c r="H171" s="193">
        <v>1.1768617696361616E-5</v>
      </c>
      <c r="I171" s="193">
        <v>4727561</v>
      </c>
      <c r="J171" s="193">
        <v>7.2171183091995772E-6</v>
      </c>
      <c r="K171" s="193">
        <v>2864677</v>
      </c>
      <c r="L171" s="193">
        <v>2.1734647361881798E-6</v>
      </c>
      <c r="M171" s="193">
        <v>951590.8125</v>
      </c>
      <c r="N171" s="193">
        <v>3.0785400895183557E-7</v>
      </c>
      <c r="O171" s="193">
        <v>142413.25</v>
      </c>
      <c r="P171" s="193">
        <v>6.4384408915429958E-8</v>
      </c>
      <c r="Q171" s="193">
        <v>29918.720703125</v>
      </c>
      <c r="R171" s="193">
        <v>1.1463607734185643E-6</v>
      </c>
      <c r="S171" s="193">
        <v>525012.0625</v>
      </c>
      <c r="T171" s="193">
        <v>1.3268471548144589E-6</v>
      </c>
      <c r="U171" s="193">
        <v>649888.5625</v>
      </c>
      <c r="V171" s="194">
        <v>5.6400194807793014E-6</v>
      </c>
      <c r="W171" s="193">
        <v>2956457.75</v>
      </c>
      <c r="X171" s="106">
        <v>0</v>
      </c>
      <c r="Y171" s="106">
        <v>0</v>
      </c>
      <c r="Z171" s="186">
        <f t="shared" si="8"/>
        <v>5.5756350718638714E-6</v>
      </c>
      <c r="AA171" s="187">
        <f t="shared" si="9"/>
        <v>0.98858436409043504</v>
      </c>
      <c r="AB171" s="195">
        <f t="shared" si="10"/>
        <v>2926539.029296875</v>
      </c>
      <c r="AC171" s="196">
        <f t="shared" si="11"/>
        <v>0.98988021367695</v>
      </c>
      <c r="AD171" s="245" t="str">
        <f>VLOOKUP($A171,'Country characteristics'!$A:$CQ,28,0)</f>
        <v>Sub-Saharan Africa</v>
      </c>
      <c r="AE171" s="245" t="str">
        <f>VLOOKUP($A171,'Country characteristics'!$A:$CQ,87,0)</f>
        <v>Africa</v>
      </c>
      <c r="AF171" s="245">
        <f>VLOOKUP($A171,'Country characteristics'!$A:$CQ,92,0)</f>
        <v>0</v>
      </c>
      <c r="AG171" s="245">
        <f>VLOOKUP($A171,'Country characteristics'!$A:$CQ,91,0)</f>
        <v>0</v>
      </c>
      <c r="AH171" s="245">
        <f>VLOOKUP($A171,'Country characteristics'!$A:$CQ,88,0)</f>
        <v>0</v>
      </c>
      <c r="AI171" s="245">
        <f>VLOOKUP($A171,'Country characteristics'!$A:$CQ,93,0)</f>
        <v>0</v>
      </c>
      <c r="AJ171" s="245">
        <f>VLOOKUP($A171,'Country characteristics'!$A:$CQ,89,0)</f>
        <v>0</v>
      </c>
      <c r="AK171" s="245">
        <f>VLOOKUP($A171,'Country characteristics'!$A:$CQ,90,0)</f>
        <v>0</v>
      </c>
      <c r="AL171" s="245">
        <f>VLOOKUP($A171,'Country characteristics'!$A:$CQ,94,0)</f>
        <v>0</v>
      </c>
      <c r="AM171" s="245">
        <f>VLOOKUP($A171,'Country characteristics'!$A:$CQ,95,0)</f>
        <v>0</v>
      </c>
      <c r="AN171" s="245">
        <f>VLOOKUP($A171,'Country characteristics'!$A:$CR,96,0)</f>
        <v>0</v>
      </c>
    </row>
    <row r="172" spans="1:40" ht="12.75" customHeight="1">
      <c r="A172" s="37" t="s">
        <v>648</v>
      </c>
      <c r="B172" s="163" t="s">
        <v>649</v>
      </c>
      <c r="C172" s="163" t="s">
        <v>650</v>
      </c>
      <c r="D172" s="193">
        <v>3.924971679225564E-5</v>
      </c>
      <c r="E172" s="193">
        <v>13068091</v>
      </c>
      <c r="F172" s="193">
        <v>3.0993393011158332E-5</v>
      </c>
      <c r="G172" s="193">
        <v>11052395</v>
      </c>
      <c r="H172" s="193">
        <v>1.233017428603489E-5</v>
      </c>
      <c r="I172" s="193">
        <v>4953143.5</v>
      </c>
      <c r="J172" s="193">
        <v>5.4185093176783994E-5</v>
      </c>
      <c r="K172" s="193">
        <v>21507586</v>
      </c>
      <c r="L172" s="193">
        <v>1.8621196431922726E-5</v>
      </c>
      <c r="M172" s="193">
        <v>8152771</v>
      </c>
      <c r="N172" s="193">
        <v>6.3783513724047225E-6</v>
      </c>
      <c r="O172" s="193">
        <v>2950625</v>
      </c>
      <c r="P172" s="193">
        <v>2.6936406356981024E-5</v>
      </c>
      <c r="Q172" s="193">
        <v>12517049</v>
      </c>
      <c r="R172" s="193">
        <v>2.6765186703414656E-5</v>
      </c>
      <c r="S172" s="193">
        <v>12257961</v>
      </c>
      <c r="T172" s="193">
        <v>1.5686289771110751E-5</v>
      </c>
      <c r="U172" s="193">
        <v>7683131</v>
      </c>
      <c r="V172" s="194">
        <v>5.0683024710451718E-6</v>
      </c>
      <c r="W172" s="193">
        <v>2656767.75</v>
      </c>
      <c r="X172" s="106">
        <v>0</v>
      </c>
      <c r="Y172" s="106">
        <v>0</v>
      </c>
      <c r="Z172" s="186">
        <f t="shared" si="8"/>
        <v>-2.1868103885935852E-5</v>
      </c>
      <c r="AA172" s="187">
        <f t="shared" si="9"/>
        <v>-4.3146801144696223</v>
      </c>
      <c r="AB172" s="195">
        <f t="shared" si="10"/>
        <v>-9860281.25</v>
      </c>
      <c r="AC172" s="196">
        <f t="shared" si="11"/>
        <v>-3.7113824684148624</v>
      </c>
      <c r="AD172" s="245" t="str">
        <f>VLOOKUP($A172,'Country characteristics'!$A:$CQ,28,0)</f>
        <v>Sub-Saharan Africa</v>
      </c>
      <c r="AE172" s="245" t="str">
        <f>VLOOKUP($A172,'Country characteristics'!$A:$CQ,87,0)</f>
        <v>Africa</v>
      </c>
      <c r="AF172" s="245">
        <f>VLOOKUP($A172,'Country characteristics'!$A:$CQ,92,0)</f>
        <v>0</v>
      </c>
      <c r="AG172" s="245">
        <f>VLOOKUP($A172,'Country characteristics'!$A:$CQ,91,0)</f>
        <v>0</v>
      </c>
      <c r="AH172" s="245">
        <f>VLOOKUP($A172,'Country characteristics'!$A:$CQ,88,0)</f>
        <v>0</v>
      </c>
      <c r="AI172" s="245">
        <f>VLOOKUP($A172,'Country characteristics'!$A:$CQ,93,0)</f>
        <v>0</v>
      </c>
      <c r="AJ172" s="245">
        <f>VLOOKUP($A172,'Country characteristics'!$A:$CQ,89,0)</f>
        <v>0</v>
      </c>
      <c r="AK172" s="245">
        <f>VLOOKUP($A172,'Country characteristics'!$A:$CQ,90,0)</f>
        <v>1</v>
      </c>
      <c r="AL172" s="245">
        <f>VLOOKUP($A172,'Country characteristics'!$A:$CQ,94,0)</f>
        <v>0</v>
      </c>
      <c r="AM172" s="245">
        <f>VLOOKUP($A172,'Country characteristics'!$A:$CQ,95,0)</f>
        <v>0</v>
      </c>
      <c r="AN172" s="245">
        <f>VLOOKUP($A172,'Country characteristics'!$A:$CR,96,0)</f>
        <v>0</v>
      </c>
    </row>
    <row r="173" spans="1:40" ht="12.75" customHeight="1">
      <c r="A173" s="37" t="s">
        <v>651</v>
      </c>
      <c r="B173" s="163" t="s">
        <v>652</v>
      </c>
      <c r="C173" s="163" t="s">
        <v>653</v>
      </c>
      <c r="D173" s="193">
        <v>1.5502617316087708E-5</v>
      </c>
      <c r="E173" s="193">
        <v>5161556</v>
      </c>
      <c r="F173" s="193">
        <v>1.3591631613962818E-5</v>
      </c>
      <c r="G173" s="193">
        <v>4846842</v>
      </c>
      <c r="H173" s="193">
        <v>1.5449690181412734E-5</v>
      </c>
      <c r="I173" s="193">
        <v>6206281</v>
      </c>
      <c r="J173" s="193">
        <v>1.1556933714018669E-5</v>
      </c>
      <c r="K173" s="193">
        <v>4587271.5</v>
      </c>
      <c r="L173" s="193">
        <v>1.0075889349536737E-6</v>
      </c>
      <c r="M173" s="193">
        <v>441144.65625</v>
      </c>
      <c r="N173" s="193">
        <v>7.6656760938931257E-6</v>
      </c>
      <c r="O173" s="193">
        <v>3546141.5</v>
      </c>
      <c r="P173" s="193">
        <v>3.7839909055037424E-6</v>
      </c>
      <c r="Q173" s="193">
        <v>1758378.625</v>
      </c>
      <c r="R173" s="193">
        <v>6.9584048105753027E-6</v>
      </c>
      <c r="S173" s="193">
        <v>3186820.75</v>
      </c>
      <c r="T173" s="193">
        <v>1.1325928426231258E-5</v>
      </c>
      <c r="U173" s="193">
        <v>5547430</v>
      </c>
      <c r="V173" s="194">
        <v>5.0497187658038456E-6</v>
      </c>
      <c r="W173" s="193">
        <v>2647026.25</v>
      </c>
      <c r="X173" s="106">
        <v>0</v>
      </c>
      <c r="Y173" s="106">
        <v>0</v>
      </c>
      <c r="Z173" s="186">
        <f t="shared" si="8"/>
        <v>1.2657278603001032E-6</v>
      </c>
      <c r="AA173" s="187">
        <f t="shared" si="9"/>
        <v>0.25065313911568238</v>
      </c>
      <c r="AB173" s="195">
        <f t="shared" si="10"/>
        <v>888647.625</v>
      </c>
      <c r="AC173" s="196">
        <f t="shared" si="11"/>
        <v>0.33571545616519671</v>
      </c>
      <c r="AD173" s="245" t="str">
        <f>VLOOKUP($A173,'Country characteristics'!$A:$CQ,28,0)</f>
        <v>Middle East &amp; North Africa</v>
      </c>
      <c r="AE173" s="245" t="str">
        <f>VLOOKUP($A173,'Country characteristics'!$A:$CQ,87,0)</f>
        <v>Asia</v>
      </c>
      <c r="AF173" s="245">
        <f>VLOOKUP($A173,'Country characteristics'!$A:$CQ,92,0)</f>
        <v>0</v>
      </c>
      <c r="AG173" s="245">
        <f>VLOOKUP($A173,'Country characteristics'!$A:$CQ,91,0)</f>
        <v>0</v>
      </c>
      <c r="AH173" s="245">
        <f>VLOOKUP($A173,'Country characteristics'!$A:$CQ,88,0)</f>
        <v>0</v>
      </c>
      <c r="AI173" s="245">
        <f>VLOOKUP($A173,'Country characteristics'!$A:$CQ,93,0)</f>
        <v>0</v>
      </c>
      <c r="AJ173" s="245">
        <f>VLOOKUP($A173,'Country characteristics'!$A:$CQ,89,0)</f>
        <v>1</v>
      </c>
      <c r="AK173" s="245">
        <f>VLOOKUP($A173,'Country characteristics'!$A:$CQ,90,0)</f>
        <v>1</v>
      </c>
      <c r="AL173" s="245">
        <f>VLOOKUP($A173,'Country characteristics'!$A:$CQ,94,0)</f>
        <v>0</v>
      </c>
      <c r="AM173" s="245">
        <f>VLOOKUP($A173,'Country characteristics'!$A:$CQ,95,0)</f>
        <v>0</v>
      </c>
      <c r="AN173" s="245">
        <f>VLOOKUP($A173,'Country characteristics'!$A:$CR,96,0)</f>
        <v>0</v>
      </c>
    </row>
    <row r="174" spans="1:40" ht="12.75" customHeight="1">
      <c r="A174" s="37" t="s">
        <v>654</v>
      </c>
      <c r="B174" s="163" t="s">
        <v>655</v>
      </c>
      <c r="C174" s="163" t="s">
        <v>656</v>
      </c>
      <c r="D174" s="193">
        <v>8.7101589087978937E-6</v>
      </c>
      <c r="E174" s="193">
        <v>2900024.5</v>
      </c>
      <c r="F174" s="193">
        <v>1.2703212632914074E-5</v>
      </c>
      <c r="G174" s="193">
        <v>4530027.5</v>
      </c>
      <c r="H174" s="193">
        <v>4.2204572991977329E-7</v>
      </c>
      <c r="I174" s="193">
        <v>169539.609375</v>
      </c>
      <c r="J174" s="193">
        <v>8.7345915744663216E-7</v>
      </c>
      <c r="K174" s="193">
        <v>346700.46875</v>
      </c>
      <c r="L174" s="193">
        <v>1.312981339651742E-6</v>
      </c>
      <c r="M174" s="193">
        <v>574852.1875</v>
      </c>
      <c r="N174" s="193">
        <v>2.4309588297910523E-6</v>
      </c>
      <c r="O174" s="193">
        <v>1124561.5</v>
      </c>
      <c r="P174" s="193">
        <v>5.5464993238274474E-6</v>
      </c>
      <c r="Q174" s="193">
        <v>2577396.75</v>
      </c>
      <c r="R174" s="193">
        <v>2.635477585499757E-6</v>
      </c>
      <c r="S174" s="193">
        <v>1207000</v>
      </c>
      <c r="T174" s="193">
        <v>5.0682301662163809E-6</v>
      </c>
      <c r="U174" s="193">
        <v>2482414.5</v>
      </c>
      <c r="V174" s="194">
        <v>4.857653948420193E-6</v>
      </c>
      <c r="W174" s="193">
        <v>2546347.25</v>
      </c>
      <c r="X174" s="106">
        <v>0</v>
      </c>
      <c r="Y174" s="106">
        <v>0</v>
      </c>
      <c r="Z174" s="186">
        <f t="shared" si="8"/>
        <v>-6.8884537540725432E-7</v>
      </c>
      <c r="AA174" s="187">
        <f t="shared" si="9"/>
        <v>-0.14180618519177982</v>
      </c>
      <c r="AB174" s="195">
        <f t="shared" si="10"/>
        <v>-31049.5</v>
      </c>
      <c r="AC174" s="196">
        <f t="shared" si="11"/>
        <v>-1.2193741446693886E-2</v>
      </c>
      <c r="AD174" s="245" t="str">
        <f>VLOOKUP($A174,'Country characteristics'!$A:$CQ,28,0)</f>
        <v>Sub-Saharan Africa</v>
      </c>
      <c r="AE174" s="245" t="str">
        <f>VLOOKUP($A174,'Country characteristics'!$A:$CQ,87,0)</f>
        <v>Africa</v>
      </c>
      <c r="AF174" s="245">
        <f>VLOOKUP($A174,'Country characteristics'!$A:$CQ,92,0)</f>
        <v>0</v>
      </c>
      <c r="AG174" s="245">
        <f>VLOOKUP($A174,'Country characteristics'!$A:$CQ,91,0)</f>
        <v>0</v>
      </c>
      <c r="AH174" s="245">
        <f>VLOOKUP($A174,'Country characteristics'!$A:$CQ,88,0)</f>
        <v>0</v>
      </c>
      <c r="AI174" s="245">
        <f>VLOOKUP($A174,'Country characteristics'!$A:$CQ,93,0)</f>
        <v>0</v>
      </c>
      <c r="AJ174" s="245">
        <f>VLOOKUP($A174,'Country characteristics'!$A:$CQ,89,0)</f>
        <v>0</v>
      </c>
      <c r="AK174" s="245">
        <f>VLOOKUP($A174,'Country characteristics'!$A:$CQ,90,0)</f>
        <v>0</v>
      </c>
      <c r="AL174" s="245">
        <f>VLOOKUP($A174,'Country characteristics'!$A:$CQ,94,0)</f>
        <v>0</v>
      </c>
      <c r="AM174" s="245">
        <f>VLOOKUP($A174,'Country characteristics'!$A:$CQ,95,0)</f>
        <v>0</v>
      </c>
      <c r="AN174" s="245">
        <f>VLOOKUP($A174,'Country characteristics'!$A:$CR,96,0)</f>
        <v>0</v>
      </c>
    </row>
    <row r="175" spans="1:40" ht="12.75" customHeight="1">
      <c r="A175" s="37" t="s">
        <v>657</v>
      </c>
      <c r="B175" s="163" t="s">
        <v>658</v>
      </c>
      <c r="C175" s="163" t="s">
        <v>659</v>
      </c>
      <c r="D175" s="193">
        <v>2.0934238273184747E-4</v>
      </c>
      <c r="E175" s="193">
        <v>69700000</v>
      </c>
      <c r="F175" s="193">
        <v>1.2647050607483834E-4</v>
      </c>
      <c r="G175" s="193">
        <v>45100000</v>
      </c>
      <c r="H175" s="193">
        <v>1.2347243318799883E-4</v>
      </c>
      <c r="I175" s="193">
        <v>49600000</v>
      </c>
      <c r="J175" s="193">
        <v>7.5127252785023302E-5</v>
      </c>
      <c r="K175" s="193">
        <v>29820116</v>
      </c>
      <c r="L175" s="193">
        <v>2.6581501515465789E-5</v>
      </c>
      <c r="M175" s="193">
        <v>11637968</v>
      </c>
      <c r="N175" s="193">
        <v>1.5780036846990697E-5</v>
      </c>
      <c r="O175" s="193">
        <v>7299844.5</v>
      </c>
      <c r="P175" s="193">
        <v>1.1618702956184279E-5</v>
      </c>
      <c r="Q175" s="193">
        <v>5399082.5</v>
      </c>
      <c r="R175" s="193">
        <v>8.4756229625781998E-6</v>
      </c>
      <c r="S175" s="193">
        <v>3881678.75</v>
      </c>
      <c r="T175" s="193">
        <v>8.9810710051096976E-6</v>
      </c>
      <c r="U175" s="193">
        <v>4398920.5</v>
      </c>
      <c r="V175" s="194">
        <v>4.4520525079860818E-6</v>
      </c>
      <c r="W175" s="193">
        <v>2333734</v>
      </c>
      <c r="X175" s="106">
        <v>0</v>
      </c>
      <c r="Y175" s="106">
        <v>0</v>
      </c>
      <c r="Z175" s="186">
        <f t="shared" si="8"/>
        <v>-7.1666504481981974E-6</v>
      </c>
      <c r="AA175" s="187">
        <f t="shared" si="9"/>
        <v>-1.6097407735741383</v>
      </c>
      <c r="AB175" s="195">
        <f t="shared" si="10"/>
        <v>-3065348.5</v>
      </c>
      <c r="AC175" s="196">
        <f t="shared" si="11"/>
        <v>-1.3134952398173914</v>
      </c>
      <c r="AD175" s="245" t="str">
        <f>VLOOKUP($A175,'Country characteristics'!$A:$CQ,28,0)</f>
        <v>Sub-Saharan Africa</v>
      </c>
      <c r="AE175" s="245">
        <f>VLOOKUP($A175,'Country characteristics'!$A:$CQ,87,0)</f>
        <v>0</v>
      </c>
      <c r="AF175" s="245">
        <f>VLOOKUP($A175,'Country characteristics'!$A:$CQ,92,0)</f>
        <v>0</v>
      </c>
      <c r="AG175" s="245">
        <f>VLOOKUP($A175,'Country characteristics'!$A:$CQ,91,0)</f>
        <v>0</v>
      </c>
      <c r="AH175" s="245">
        <f>VLOOKUP($A175,'Country characteristics'!$A:$CQ,88,0)</f>
        <v>0</v>
      </c>
      <c r="AI175" s="245">
        <f>VLOOKUP($A175,'Country characteristics'!$A:$CQ,93,0)</f>
        <v>0</v>
      </c>
      <c r="AJ175" s="245">
        <f>VLOOKUP($A175,'Country characteristics'!$A:$CQ,89,0)</f>
        <v>0</v>
      </c>
      <c r="AK175" s="245">
        <f>VLOOKUP($A175,'Country characteristics'!$A:$CQ,90,0)</f>
        <v>0</v>
      </c>
      <c r="AL175" s="245">
        <f>VLOOKUP($A175,'Country characteristics'!$A:$CQ,94,0)</f>
        <v>0</v>
      </c>
      <c r="AM175" s="245">
        <f>VLOOKUP($A175,'Country characteristics'!$A:$CQ,95,0)</f>
        <v>0</v>
      </c>
      <c r="AN175" s="245">
        <f>VLOOKUP($A175,'Country characteristics'!$A:$CR,96,0)</f>
        <v>0</v>
      </c>
    </row>
    <row r="176" spans="1:40" ht="12.75" customHeight="1">
      <c r="A176" s="37" t="s">
        <v>341</v>
      </c>
      <c r="B176" s="163" t="s">
        <v>342</v>
      </c>
      <c r="C176" s="163" t="s">
        <v>343</v>
      </c>
      <c r="D176" s="193">
        <v>2.9383515357039869E-4</v>
      </c>
      <c r="E176" s="193">
        <v>97831648</v>
      </c>
      <c r="F176" s="193">
        <v>7.009607543295715E-6</v>
      </c>
      <c r="G176" s="193">
        <v>2499660.25</v>
      </c>
      <c r="H176" s="193">
        <v>6.3085549300012644E-6</v>
      </c>
      <c r="I176" s="193">
        <v>2534204</v>
      </c>
      <c r="J176" s="193">
        <v>6.3670854615338612E-6</v>
      </c>
      <c r="K176" s="193">
        <v>2527275</v>
      </c>
      <c r="L176" s="193">
        <v>5.5624041124247015E-6</v>
      </c>
      <c r="M176" s="193">
        <v>2435343.25</v>
      </c>
      <c r="N176" s="193">
        <v>5.7764073062571697E-6</v>
      </c>
      <c r="O176" s="193">
        <v>2672165.75</v>
      </c>
      <c r="P176" s="193">
        <v>5.4536426432605367E-6</v>
      </c>
      <c r="Q176" s="193">
        <v>2534247.25</v>
      </c>
      <c r="R176" s="193">
        <v>5.3094800023245625E-6</v>
      </c>
      <c r="S176" s="193">
        <v>2431643.75</v>
      </c>
      <c r="T176" s="193">
        <v>3.9699398257653229E-6</v>
      </c>
      <c r="U176" s="193">
        <v>1944473</v>
      </c>
      <c r="V176" s="194">
        <v>4.2514061533438507E-6</v>
      </c>
      <c r="W176" s="193">
        <v>2228556.5</v>
      </c>
      <c r="X176" s="106">
        <v>1</v>
      </c>
      <c r="Y176" s="106">
        <v>1</v>
      </c>
      <c r="Z176" s="186">
        <f t="shared" si="8"/>
        <v>-1.202236489916686E-6</v>
      </c>
      <c r="AA176" s="187">
        <f t="shared" si="9"/>
        <v>-0.28278561176073314</v>
      </c>
      <c r="AB176" s="195">
        <f t="shared" si="10"/>
        <v>-305690.75</v>
      </c>
      <c r="AC176" s="196">
        <f t="shared" si="11"/>
        <v>-0.13716984514415498</v>
      </c>
      <c r="AD176" s="245" t="str">
        <f>VLOOKUP($A176,'Country characteristics'!$A:$CQ,28,0)</f>
        <v>Sub-Saharan Africa</v>
      </c>
      <c r="AE176" s="245" t="str">
        <f>VLOOKUP($A176,'Country characteristics'!$A:$CQ,87,0)</f>
        <v>Africa</v>
      </c>
      <c r="AF176" s="245">
        <f>VLOOKUP($A176,'Country characteristics'!$A:$CQ,92,0)</f>
        <v>0</v>
      </c>
      <c r="AG176" s="245">
        <f>VLOOKUP($A176,'Country characteristics'!$A:$CQ,91,0)</f>
        <v>0</v>
      </c>
      <c r="AH176" s="245">
        <f>VLOOKUP($A176,'Country characteristics'!$A:$CQ,88,0)</f>
        <v>0</v>
      </c>
      <c r="AI176" s="245">
        <f>VLOOKUP($A176,'Country characteristics'!$A:$CQ,93,0)</f>
        <v>0</v>
      </c>
      <c r="AJ176" s="245">
        <f>VLOOKUP($A176,'Country characteristics'!$A:$CQ,89,0)</f>
        <v>0</v>
      </c>
      <c r="AK176" s="245">
        <f>VLOOKUP($A176,'Country characteristics'!$A:$CQ,90,0)</f>
        <v>1</v>
      </c>
      <c r="AL176" s="245">
        <f>VLOOKUP($A176,'Country characteristics'!$A:$CQ,94,0)</f>
        <v>0</v>
      </c>
      <c r="AM176" s="245">
        <f>VLOOKUP($A176,'Country characteristics'!$A:$CQ,95,0)</f>
        <v>0</v>
      </c>
      <c r="AN176" s="245">
        <f>VLOOKUP($A176,'Country characteristics'!$A:$CR,96,0)</f>
        <v>0</v>
      </c>
    </row>
    <row r="177" spans="1:40" ht="12.75" customHeight="1">
      <c r="A177" s="37" t="s">
        <v>660</v>
      </c>
      <c r="B177" s="163" t="s">
        <v>661</v>
      </c>
      <c r="C177" s="163" t="s">
        <v>436</v>
      </c>
      <c r="D177" s="193"/>
      <c r="E177" s="193"/>
      <c r="F177" s="193"/>
      <c r="G177" s="193"/>
      <c r="H177" s="193">
        <v>3.6888877730234526E-8</v>
      </c>
      <c r="I177" s="193">
        <v>14818.5986328125</v>
      </c>
      <c r="J177" s="193"/>
      <c r="K177" s="193"/>
      <c r="L177" s="193">
        <v>7.3993998428445451E-11</v>
      </c>
      <c r="M177" s="193">
        <v>32.396205902099609</v>
      </c>
      <c r="N177" s="193">
        <v>3.7604848330374807E-5</v>
      </c>
      <c r="O177" s="193">
        <v>17396000</v>
      </c>
      <c r="P177" s="193">
        <v>8.102194988168776E-5</v>
      </c>
      <c r="Q177" s="193">
        <v>37650000</v>
      </c>
      <c r="R177" s="193">
        <v>2.05204778467305E-4</v>
      </c>
      <c r="S177" s="193">
        <v>93980000</v>
      </c>
      <c r="T177" s="193">
        <v>4.5488035539165139E-5</v>
      </c>
      <c r="U177" s="193">
        <v>22280000</v>
      </c>
      <c r="V177" s="194">
        <v>4.0633904063724913E-6</v>
      </c>
      <c r="W177" s="193">
        <v>2130000</v>
      </c>
      <c r="X177" s="106">
        <v>0</v>
      </c>
      <c r="Y177" s="106">
        <v>0</v>
      </c>
      <c r="Z177" s="186">
        <f t="shared" si="8"/>
        <v>-7.6958559475315269E-5</v>
      </c>
      <c r="AA177" s="187">
        <f t="shared" si="9"/>
        <v>-18.939494308650112</v>
      </c>
      <c r="AB177" s="195">
        <f t="shared" si="10"/>
        <v>-35520000</v>
      </c>
      <c r="AC177" s="196">
        <f t="shared" si="11"/>
        <v>-16.676056338028168</v>
      </c>
      <c r="AD177" s="245" t="str">
        <f>VLOOKUP($A177,'Country characteristics'!$A:$CQ,28,0)</f>
        <v>Sub-Saharan Africa</v>
      </c>
      <c r="AE177" s="245" t="str">
        <f>VLOOKUP($A177,'Country characteristics'!$A:$CQ,87,0)</f>
        <v>Africa</v>
      </c>
      <c r="AF177" s="245">
        <f>VLOOKUP($A177,'Country characteristics'!$A:$CQ,92,0)</f>
        <v>0</v>
      </c>
      <c r="AG177" s="245">
        <f>VLOOKUP($A177,'Country characteristics'!$A:$CQ,91,0)</f>
        <v>0</v>
      </c>
      <c r="AH177" s="245">
        <f>VLOOKUP($A177,'Country characteristics'!$A:$CQ,88,0)</f>
        <v>0</v>
      </c>
      <c r="AI177" s="245">
        <f>VLOOKUP($A177,'Country characteristics'!$A:$CQ,93,0)</f>
        <v>0</v>
      </c>
      <c r="AJ177" s="245">
        <f>VLOOKUP($A177,'Country characteristics'!$A:$CQ,89,0)</f>
        <v>0</v>
      </c>
      <c r="AK177" s="245">
        <f>VLOOKUP($A177,'Country characteristics'!$A:$CQ,90,0)</f>
        <v>0</v>
      </c>
      <c r="AL177" s="245">
        <f>VLOOKUP($A177,'Country characteristics'!$A:$CQ,94,0)</f>
        <v>0</v>
      </c>
      <c r="AM177" s="245">
        <f>VLOOKUP($A177,'Country characteristics'!$A:$CQ,95,0)</f>
        <v>0</v>
      </c>
      <c r="AN177" s="245">
        <f>VLOOKUP($A177,'Country characteristics'!$A:$CR,96,0)</f>
        <v>0</v>
      </c>
    </row>
    <row r="178" spans="1:40" ht="12.75" customHeight="1">
      <c r="A178" s="37" t="s">
        <v>662</v>
      </c>
      <c r="B178" s="163" t="s">
        <v>663</v>
      </c>
      <c r="C178" s="163" t="s">
        <v>664</v>
      </c>
      <c r="D178" s="193">
        <v>6.0825900618510786E-6</v>
      </c>
      <c r="E178" s="193">
        <v>2025182.5</v>
      </c>
      <c r="F178" s="193">
        <v>8.0470517787034623E-6</v>
      </c>
      <c r="G178" s="193">
        <v>2869617.75</v>
      </c>
      <c r="H178" s="193">
        <v>6.8839867708447855E-6</v>
      </c>
      <c r="I178" s="193">
        <v>2765360.25</v>
      </c>
      <c r="J178" s="193">
        <v>1.0148236469831318E-5</v>
      </c>
      <c r="K178" s="193">
        <v>4028120.25</v>
      </c>
      <c r="L178" s="193">
        <v>1.0820101124409121E-5</v>
      </c>
      <c r="M178" s="193">
        <v>4737279</v>
      </c>
      <c r="N178" s="193">
        <v>8.5762230810360052E-6</v>
      </c>
      <c r="O178" s="193">
        <v>3967360.5</v>
      </c>
      <c r="P178" s="193">
        <v>8.4034500105190091E-6</v>
      </c>
      <c r="Q178" s="193">
        <v>3904990</v>
      </c>
      <c r="R178" s="193">
        <v>3.2033958063948376E-7</v>
      </c>
      <c r="S178" s="193">
        <v>146709.609375</v>
      </c>
      <c r="T178" s="193">
        <v>3.072443632845534E-7</v>
      </c>
      <c r="U178" s="193">
        <v>150488.015625</v>
      </c>
      <c r="V178" s="194">
        <v>4.056698799104197E-6</v>
      </c>
      <c r="W178" s="193">
        <v>2126492.25</v>
      </c>
      <c r="X178" s="106">
        <v>0</v>
      </c>
      <c r="Y178" s="106">
        <v>0</v>
      </c>
      <c r="Z178" s="186">
        <f t="shared" si="8"/>
        <v>-4.3467512114148121E-6</v>
      </c>
      <c r="AA178" s="187">
        <f t="shared" si="9"/>
        <v>-1.0714996174659712</v>
      </c>
      <c r="AB178" s="195">
        <f t="shared" si="10"/>
        <v>-1778497.75</v>
      </c>
      <c r="AC178" s="196">
        <f t="shared" si="11"/>
        <v>-0.83635280119172783</v>
      </c>
      <c r="AD178" s="245" t="str">
        <f>VLOOKUP($A178,'Country characteristics'!$A:$CQ,28,0)</f>
        <v>Sub-Saharan Africa</v>
      </c>
      <c r="AE178" s="245" t="str">
        <f>VLOOKUP($A178,'Country characteristics'!$A:$CQ,87,0)</f>
        <v>Africa</v>
      </c>
      <c r="AF178" s="245">
        <f>VLOOKUP($A178,'Country characteristics'!$A:$CQ,92,0)</f>
        <v>0</v>
      </c>
      <c r="AG178" s="245">
        <f>VLOOKUP($A178,'Country characteristics'!$A:$CQ,91,0)</f>
        <v>0</v>
      </c>
      <c r="AH178" s="245">
        <f>VLOOKUP($A178,'Country characteristics'!$A:$CQ,88,0)</f>
        <v>0</v>
      </c>
      <c r="AI178" s="245">
        <f>VLOOKUP($A178,'Country characteristics'!$A:$CQ,93,0)</f>
        <v>0</v>
      </c>
      <c r="AJ178" s="245">
        <f>VLOOKUP($A178,'Country characteristics'!$A:$CQ,89,0)</f>
        <v>0</v>
      </c>
      <c r="AK178" s="245">
        <f>VLOOKUP($A178,'Country characteristics'!$A:$CQ,90,0)</f>
        <v>1</v>
      </c>
      <c r="AL178" s="245">
        <f>VLOOKUP($A178,'Country characteristics'!$A:$CQ,94,0)</f>
        <v>0</v>
      </c>
      <c r="AM178" s="245">
        <f>VLOOKUP($A178,'Country characteristics'!$A:$CQ,95,0)</f>
        <v>0</v>
      </c>
      <c r="AN178" s="245">
        <f>VLOOKUP($A178,'Country characteristics'!$A:$CR,96,0)</f>
        <v>0</v>
      </c>
    </row>
    <row r="179" spans="1:40" ht="12.75" customHeight="1">
      <c r="A179" s="37" t="s">
        <v>665</v>
      </c>
      <c r="B179" s="163" t="s">
        <v>666</v>
      </c>
      <c r="C179" s="163" t="s">
        <v>667</v>
      </c>
      <c r="D179" s="193">
        <v>1.4072741123527521E-6</v>
      </c>
      <c r="E179" s="193">
        <v>468548.25</v>
      </c>
      <c r="F179" s="193">
        <v>5.3375720199255738E-6</v>
      </c>
      <c r="G179" s="193">
        <v>1903404.25</v>
      </c>
      <c r="H179" s="193">
        <v>3.967528300563572E-6</v>
      </c>
      <c r="I179" s="193">
        <v>1593792.25</v>
      </c>
      <c r="J179" s="193">
        <v>3.2536038361286046E-6</v>
      </c>
      <c r="K179" s="193">
        <v>1291446.75</v>
      </c>
      <c r="L179" s="193">
        <v>4.9286791181657463E-6</v>
      </c>
      <c r="M179" s="193">
        <v>2157884.5</v>
      </c>
      <c r="N179" s="193">
        <v>3.0698115551786032E-6</v>
      </c>
      <c r="O179" s="193">
        <v>1420094.625</v>
      </c>
      <c r="P179" s="193">
        <v>1.6878625501703937E-6</v>
      </c>
      <c r="Q179" s="193">
        <v>784331</v>
      </c>
      <c r="R179" s="193">
        <v>1.3510914413927821E-6</v>
      </c>
      <c r="S179" s="193">
        <v>618774.9375</v>
      </c>
      <c r="T179" s="193">
        <v>2.3099005375115667E-6</v>
      </c>
      <c r="U179" s="193">
        <v>1131387.25</v>
      </c>
      <c r="V179" s="194">
        <v>3.9506812754552811E-6</v>
      </c>
      <c r="W179" s="193">
        <v>2070918.75</v>
      </c>
      <c r="X179" s="106">
        <v>0</v>
      </c>
      <c r="Y179" s="106">
        <v>0</v>
      </c>
      <c r="Z179" s="186">
        <f t="shared" si="8"/>
        <v>2.2628187252848875E-6</v>
      </c>
      <c r="AA179" s="187">
        <f t="shared" si="9"/>
        <v>0.57276671224866593</v>
      </c>
      <c r="AB179" s="195">
        <f t="shared" si="10"/>
        <v>1286587.75</v>
      </c>
      <c r="AC179" s="196">
        <f t="shared" si="11"/>
        <v>0.62126423356783067</v>
      </c>
      <c r="AD179" s="245" t="str">
        <f>VLOOKUP($A179,'Country characteristics'!$A:$CQ,28,0)</f>
        <v>Middle East &amp; North Africa</v>
      </c>
      <c r="AE179" s="245" t="str">
        <f>VLOOKUP($A179,'Country characteristics'!$A:$CQ,87,0)</f>
        <v>Africa</v>
      </c>
      <c r="AF179" s="245">
        <f>VLOOKUP($A179,'Country characteristics'!$A:$CQ,92,0)</f>
        <v>0</v>
      </c>
      <c r="AG179" s="245">
        <f>VLOOKUP($A179,'Country characteristics'!$A:$CQ,91,0)</f>
        <v>0</v>
      </c>
      <c r="AH179" s="245">
        <f>VLOOKUP($A179,'Country characteristics'!$A:$CQ,88,0)</f>
        <v>0</v>
      </c>
      <c r="AI179" s="245">
        <f>VLOOKUP($A179,'Country characteristics'!$A:$CQ,93,0)</f>
        <v>0</v>
      </c>
      <c r="AJ179" s="245">
        <f>VLOOKUP($A179,'Country characteristics'!$A:$CQ,89,0)</f>
        <v>0</v>
      </c>
      <c r="AK179" s="245">
        <f>VLOOKUP($A179,'Country characteristics'!$A:$CQ,90,0)</f>
        <v>1</v>
      </c>
      <c r="AL179" s="245">
        <f>VLOOKUP($A179,'Country characteristics'!$A:$CQ,94,0)</f>
        <v>0</v>
      </c>
      <c r="AM179" s="245">
        <f>VLOOKUP($A179,'Country characteristics'!$A:$CQ,95,0)</f>
        <v>0</v>
      </c>
      <c r="AN179" s="245">
        <f>VLOOKUP($A179,'Country characteristics'!$A:$CR,96,0)</f>
        <v>0</v>
      </c>
    </row>
    <row r="180" spans="1:40" ht="12.75" customHeight="1">
      <c r="A180" s="37" t="s">
        <v>668</v>
      </c>
      <c r="B180" s="163" t="s">
        <v>669</v>
      </c>
      <c r="C180" s="163" t="s">
        <v>670</v>
      </c>
      <c r="D180" s="193">
        <v>1.7047776168510609E-7</v>
      </c>
      <c r="E180" s="193">
        <v>56760.125</v>
      </c>
      <c r="F180" s="193">
        <v>2.6505028927203966E-6</v>
      </c>
      <c r="G180" s="193">
        <v>945182.25</v>
      </c>
      <c r="H180" s="193">
        <v>2.8266933327358856E-7</v>
      </c>
      <c r="I180" s="193">
        <v>113550.84375</v>
      </c>
      <c r="J180" s="193">
        <v>4.5675628257413337E-7</v>
      </c>
      <c r="K180" s="193">
        <v>181299.40625</v>
      </c>
      <c r="L180" s="193">
        <v>2.0774939457623987E-7</v>
      </c>
      <c r="M180" s="193">
        <v>90957.265625</v>
      </c>
      <c r="N180" s="193">
        <v>2.8469438007050485E-7</v>
      </c>
      <c r="O180" s="193">
        <v>131699.609375</v>
      </c>
      <c r="P180" s="193">
        <v>3.4683171179494821E-7</v>
      </c>
      <c r="Q180" s="193">
        <v>161168.84375</v>
      </c>
      <c r="R180" s="193">
        <v>2.4794328510324704E-6</v>
      </c>
      <c r="S180" s="193">
        <v>1135534.5</v>
      </c>
      <c r="T180" s="193">
        <v>4.5787378439854365E-6</v>
      </c>
      <c r="U180" s="193">
        <v>2242661.75</v>
      </c>
      <c r="V180" s="194">
        <v>3.9053911677910946E-6</v>
      </c>
      <c r="W180" s="193">
        <v>2047178</v>
      </c>
      <c r="X180" s="106">
        <v>0</v>
      </c>
      <c r="Y180" s="106">
        <v>0</v>
      </c>
      <c r="Z180" s="186">
        <f t="shared" si="8"/>
        <v>3.5585594559961464E-6</v>
      </c>
      <c r="AA180" s="187">
        <f t="shared" si="9"/>
        <v>0.9111915562632058</v>
      </c>
      <c r="AB180" s="195">
        <f t="shared" si="10"/>
        <v>1886009.15625</v>
      </c>
      <c r="AC180" s="196">
        <f t="shared" si="11"/>
        <v>0.92127267694846271</v>
      </c>
      <c r="AD180" s="245" t="str">
        <f>VLOOKUP($A180,'Country characteristics'!$A:$CQ,28,0)</f>
        <v>South Asia</v>
      </c>
      <c r="AE180" s="245" t="str">
        <f>VLOOKUP($A180,'Country characteristics'!$A:$CQ,87,0)</f>
        <v>Asia</v>
      </c>
      <c r="AF180" s="245">
        <f>VLOOKUP($A180,'Country characteristics'!$A:$CQ,92,0)</f>
        <v>0</v>
      </c>
      <c r="AG180" s="245">
        <f>VLOOKUP($A180,'Country characteristics'!$A:$CQ,91,0)</f>
        <v>0</v>
      </c>
      <c r="AH180" s="245">
        <f>VLOOKUP($A180,'Country characteristics'!$A:$CQ,88,0)</f>
        <v>0</v>
      </c>
      <c r="AI180" s="245">
        <f>VLOOKUP($A180,'Country characteristics'!$A:$CQ,93,0)</f>
        <v>0</v>
      </c>
      <c r="AJ180" s="245">
        <f>VLOOKUP($A180,'Country characteristics'!$A:$CQ,89,0)</f>
        <v>0</v>
      </c>
      <c r="AK180" s="245">
        <f>VLOOKUP($A180,'Country characteristics'!$A:$CQ,90,0)</f>
        <v>0</v>
      </c>
      <c r="AL180" s="245">
        <f>VLOOKUP($A180,'Country characteristics'!$A:$CQ,94,0)</f>
        <v>0</v>
      </c>
      <c r="AM180" s="245">
        <f>VLOOKUP($A180,'Country characteristics'!$A:$CQ,95,0)</f>
        <v>0</v>
      </c>
      <c r="AN180" s="245">
        <f>VLOOKUP($A180,'Country characteristics'!$A:$CR,96,0)</f>
        <v>0</v>
      </c>
    </row>
    <row r="181" spans="1:40" ht="12.75" customHeight="1">
      <c r="A181" s="37" t="s">
        <v>671</v>
      </c>
      <c r="B181" s="163" t="s">
        <v>672</v>
      </c>
      <c r="C181" s="163" t="s">
        <v>673</v>
      </c>
      <c r="D181" s="193">
        <v>6.3989541558839846E-6</v>
      </c>
      <c r="E181" s="193">
        <v>2130515</v>
      </c>
      <c r="F181" s="193">
        <v>1.3758492059423588E-5</v>
      </c>
      <c r="G181" s="193">
        <v>4906345</v>
      </c>
      <c r="H181" s="193">
        <v>3.1653431165068469E-7</v>
      </c>
      <c r="I181" s="193">
        <v>127154.7109375</v>
      </c>
      <c r="J181" s="193">
        <v>1.0501248652872164E-5</v>
      </c>
      <c r="K181" s="193">
        <v>4168240.75</v>
      </c>
      <c r="L181" s="193">
        <v>7.0087312451505568E-6</v>
      </c>
      <c r="M181" s="193">
        <v>3068577.25</v>
      </c>
      <c r="N181" s="193">
        <v>6.3747088461241219E-6</v>
      </c>
      <c r="O181" s="193">
        <v>2948940</v>
      </c>
      <c r="P181" s="193">
        <v>5.0200110308651347E-6</v>
      </c>
      <c r="Q181" s="193">
        <v>2332743.5</v>
      </c>
      <c r="R181" s="193">
        <v>3.4624658837856259E-6</v>
      </c>
      <c r="S181" s="193">
        <v>1585745.375</v>
      </c>
      <c r="T181" s="193">
        <v>3.51935091202904E-6</v>
      </c>
      <c r="U181" s="193">
        <v>1723775</v>
      </c>
      <c r="V181" s="194">
        <v>3.3731282655935502E-6</v>
      </c>
      <c r="W181" s="193">
        <v>1768169.625</v>
      </c>
      <c r="X181" s="106">
        <v>0</v>
      </c>
      <c r="Y181" s="106">
        <v>0</v>
      </c>
      <c r="Z181" s="186">
        <f t="shared" si="8"/>
        <v>-1.6468827652715845E-6</v>
      </c>
      <c r="AA181" s="187">
        <f t="shared" si="9"/>
        <v>-0.48823603361605106</v>
      </c>
      <c r="AB181" s="195">
        <f t="shared" si="10"/>
        <v>-564573.875</v>
      </c>
      <c r="AC181" s="196">
        <f t="shared" si="11"/>
        <v>-0.31929848076651585</v>
      </c>
      <c r="AD181" s="245" t="str">
        <f>VLOOKUP($A181,'Country characteristics'!$A:$CQ,28,0)</f>
        <v>Sub-Saharan Africa</v>
      </c>
      <c r="AE181" s="245" t="str">
        <f>VLOOKUP($A181,'Country characteristics'!$A:$CQ,87,0)</f>
        <v>Africa</v>
      </c>
      <c r="AF181" s="245">
        <f>VLOOKUP($A181,'Country characteristics'!$A:$CQ,92,0)</f>
        <v>0</v>
      </c>
      <c r="AG181" s="245">
        <f>VLOOKUP($A181,'Country characteristics'!$A:$CQ,91,0)</f>
        <v>0</v>
      </c>
      <c r="AH181" s="245">
        <f>VLOOKUP($A181,'Country characteristics'!$A:$CQ,88,0)</f>
        <v>0</v>
      </c>
      <c r="AI181" s="245">
        <f>VLOOKUP($A181,'Country characteristics'!$A:$CQ,93,0)</f>
        <v>0</v>
      </c>
      <c r="AJ181" s="245">
        <f>VLOOKUP($A181,'Country characteristics'!$A:$CQ,89,0)</f>
        <v>0</v>
      </c>
      <c r="AK181" s="245">
        <f>VLOOKUP($A181,'Country characteristics'!$A:$CQ,90,0)</f>
        <v>1</v>
      </c>
      <c r="AL181" s="245">
        <f>VLOOKUP($A181,'Country characteristics'!$A:$CQ,94,0)</f>
        <v>0</v>
      </c>
      <c r="AM181" s="245">
        <f>VLOOKUP($A181,'Country characteristics'!$A:$CQ,95,0)</f>
        <v>0</v>
      </c>
      <c r="AN181" s="245">
        <f>VLOOKUP($A181,'Country characteristics'!$A:$CR,96,0)</f>
        <v>0</v>
      </c>
    </row>
    <row r="182" spans="1:40" ht="12.75" customHeight="1">
      <c r="A182" s="37" t="s">
        <v>674</v>
      </c>
      <c r="B182" s="163" t="s">
        <v>675</v>
      </c>
      <c r="C182" s="163" t="s">
        <v>676</v>
      </c>
      <c r="D182" s="193">
        <v>1.8419299522065558E-5</v>
      </c>
      <c r="E182" s="193">
        <v>6132657.5</v>
      </c>
      <c r="F182" s="193">
        <v>8.5606487118639052E-5</v>
      </c>
      <c r="G182" s="193">
        <v>30527690</v>
      </c>
      <c r="H182" s="193">
        <v>1.0461362762725912E-5</v>
      </c>
      <c r="I182" s="193">
        <v>4202425</v>
      </c>
      <c r="J182" s="193">
        <v>5.0072267185896635E-6</v>
      </c>
      <c r="K182" s="193">
        <v>1987509</v>
      </c>
      <c r="L182" s="193">
        <v>4.1233611227653455E-6</v>
      </c>
      <c r="M182" s="193">
        <v>1805298.5</v>
      </c>
      <c r="N182" s="193">
        <v>8.1846055763890035E-6</v>
      </c>
      <c r="O182" s="193">
        <v>3786198.25</v>
      </c>
      <c r="P182" s="193">
        <v>3.2158075100596761E-6</v>
      </c>
      <c r="Q182" s="193">
        <v>1494350.125</v>
      </c>
      <c r="R182" s="193">
        <v>1.6301590903822216E-6</v>
      </c>
      <c r="S182" s="193">
        <v>746582.75</v>
      </c>
      <c r="T182" s="193">
        <v>7.3182309279218316E-5</v>
      </c>
      <c r="U182" s="193">
        <v>35844632</v>
      </c>
      <c r="V182" s="194">
        <v>3.3143617201858433E-6</v>
      </c>
      <c r="W182" s="193">
        <v>1737364.5</v>
      </c>
      <c r="X182" s="106">
        <v>0</v>
      </c>
      <c r="Y182" s="106">
        <v>0</v>
      </c>
      <c r="Z182" s="186">
        <f t="shared" si="8"/>
        <v>9.8554210126167163E-8</v>
      </c>
      <c r="AA182" s="187">
        <f t="shared" si="9"/>
        <v>2.9735502171030694E-2</v>
      </c>
      <c r="AB182" s="195">
        <f t="shared" si="10"/>
        <v>243014.375</v>
      </c>
      <c r="AC182" s="196">
        <f t="shared" si="11"/>
        <v>0.13987529674976093</v>
      </c>
      <c r="AD182" s="245" t="str">
        <f>VLOOKUP($A182,'Country characteristics'!$A:$CQ,28,0)</f>
        <v>Sub-Saharan Africa</v>
      </c>
      <c r="AE182" s="245" t="str">
        <f>VLOOKUP($A182,'Country characteristics'!$A:$CQ,87,0)</f>
        <v>Africa</v>
      </c>
      <c r="AF182" s="245">
        <f>VLOOKUP($A182,'Country characteristics'!$A:$CQ,92,0)</f>
        <v>0</v>
      </c>
      <c r="AG182" s="245">
        <f>VLOOKUP($A182,'Country characteristics'!$A:$CQ,91,0)</f>
        <v>0</v>
      </c>
      <c r="AH182" s="245">
        <f>VLOOKUP($A182,'Country characteristics'!$A:$CQ,88,0)</f>
        <v>0</v>
      </c>
      <c r="AI182" s="245">
        <f>VLOOKUP($A182,'Country characteristics'!$A:$CQ,93,0)</f>
        <v>0</v>
      </c>
      <c r="AJ182" s="245">
        <f>VLOOKUP($A182,'Country characteristics'!$A:$CQ,89,0)</f>
        <v>0</v>
      </c>
      <c r="AK182" s="245">
        <f>VLOOKUP($A182,'Country characteristics'!$A:$CQ,90,0)</f>
        <v>0</v>
      </c>
      <c r="AL182" s="245">
        <f>VLOOKUP($A182,'Country characteristics'!$A:$CQ,94,0)</f>
        <v>0</v>
      </c>
      <c r="AM182" s="245">
        <f>VLOOKUP($A182,'Country characteristics'!$A:$CQ,95,0)</f>
        <v>0</v>
      </c>
      <c r="AN182" s="245">
        <f>VLOOKUP($A182,'Country characteristics'!$A:$CR,96,0)</f>
        <v>0</v>
      </c>
    </row>
    <row r="183" spans="1:40" ht="12.75" customHeight="1">
      <c r="A183" s="37" t="s">
        <v>677</v>
      </c>
      <c r="B183" s="163" t="s">
        <v>678</v>
      </c>
      <c r="C183" s="163" t="s">
        <v>679</v>
      </c>
      <c r="D183" s="193">
        <v>1.4194712093740236E-5</v>
      </c>
      <c r="E183" s="193">
        <v>4726092</v>
      </c>
      <c r="F183" s="193">
        <v>1.6950330973486416E-5</v>
      </c>
      <c r="G183" s="193">
        <v>6044570.5</v>
      </c>
      <c r="H183" s="193">
        <v>2.020997999352403E-5</v>
      </c>
      <c r="I183" s="193">
        <v>8118533</v>
      </c>
      <c r="J183" s="193">
        <v>2.2589052605326287E-5</v>
      </c>
      <c r="K183" s="193">
        <v>8966229</v>
      </c>
      <c r="L183" s="193">
        <v>2.753527405729983E-5</v>
      </c>
      <c r="M183" s="193">
        <v>12055551</v>
      </c>
      <c r="N183" s="193">
        <v>4.7415254812221974E-5</v>
      </c>
      <c r="O183" s="193">
        <v>21934294</v>
      </c>
      <c r="P183" s="193">
        <v>1.7255548300454393E-5</v>
      </c>
      <c r="Q183" s="193">
        <v>8018461.5</v>
      </c>
      <c r="R183" s="193">
        <v>1.7308035239693709E-5</v>
      </c>
      <c r="S183" s="193">
        <v>7926760</v>
      </c>
      <c r="T183" s="193">
        <v>1.6600495655438863E-5</v>
      </c>
      <c r="U183" s="193">
        <v>8130908</v>
      </c>
      <c r="V183" s="194">
        <v>3.2922309856076026E-6</v>
      </c>
      <c r="W183" s="193">
        <v>1725763.75</v>
      </c>
      <c r="X183" s="106">
        <v>0</v>
      </c>
      <c r="Y183" s="106">
        <v>0</v>
      </c>
      <c r="Z183" s="186">
        <f t="shared" si="8"/>
        <v>-1.396331731484679E-5</v>
      </c>
      <c r="AA183" s="187">
        <f t="shared" si="9"/>
        <v>-4.2412933284113929</v>
      </c>
      <c r="AB183" s="195">
        <f t="shared" si="10"/>
        <v>-6292697.75</v>
      </c>
      <c r="AC183" s="196">
        <f t="shared" si="11"/>
        <v>-3.6463263004568267</v>
      </c>
      <c r="AD183" s="245" t="str">
        <f>VLOOKUP($A183,'Country characteristics'!$A:$CQ,28,0)</f>
        <v>East Asia &amp; Pacific</v>
      </c>
      <c r="AE183" s="245" t="str">
        <f>VLOOKUP($A183,'Country characteristics'!$A:$CQ,87,0)</f>
        <v>Oceania</v>
      </c>
      <c r="AF183" s="245">
        <f>VLOOKUP($A183,'Country characteristics'!$A:$CQ,92,0)</f>
        <v>0</v>
      </c>
      <c r="AG183" s="245">
        <f>VLOOKUP($A183,'Country characteristics'!$A:$CQ,91,0)</f>
        <v>0</v>
      </c>
      <c r="AH183" s="245">
        <f>VLOOKUP($A183,'Country characteristics'!$A:$CQ,88,0)</f>
        <v>0</v>
      </c>
      <c r="AI183" s="245">
        <f>VLOOKUP($A183,'Country characteristics'!$A:$CQ,93,0)</f>
        <v>0</v>
      </c>
      <c r="AJ183" s="245">
        <f>VLOOKUP($A183,'Country characteristics'!$A:$CQ,89,0)</f>
        <v>0</v>
      </c>
      <c r="AK183" s="245">
        <f>VLOOKUP($A183,'Country characteristics'!$A:$CQ,90,0)</f>
        <v>0</v>
      </c>
      <c r="AL183" s="245">
        <f>VLOOKUP($A183,'Country characteristics'!$A:$CQ,94,0)</f>
        <v>0</v>
      </c>
      <c r="AM183" s="245">
        <f>VLOOKUP($A183,'Country characteristics'!$A:$CQ,95,0)</f>
        <v>0</v>
      </c>
      <c r="AN183" s="245">
        <f>VLOOKUP($A183,'Country characteristics'!$A:$CR,96,0)</f>
        <v>0</v>
      </c>
    </row>
    <row r="184" spans="1:40" ht="12.75" customHeight="1">
      <c r="A184" s="37" t="s">
        <v>680</v>
      </c>
      <c r="B184" s="163" t="s">
        <v>681</v>
      </c>
      <c r="C184" s="163" t="s">
        <v>682</v>
      </c>
      <c r="D184" s="193">
        <v>2.6730948593467474E-4</v>
      </c>
      <c r="E184" s="193">
        <v>89000000</v>
      </c>
      <c r="F184" s="193">
        <v>1.8844386795535684E-4</v>
      </c>
      <c r="G184" s="193">
        <v>67200000</v>
      </c>
      <c r="H184" s="193">
        <v>1.7159353592433035E-4</v>
      </c>
      <c r="I184" s="193">
        <v>68930688</v>
      </c>
      <c r="J184" s="193">
        <v>3.0605399388150545E-6</v>
      </c>
      <c r="K184" s="193">
        <v>1214814.25</v>
      </c>
      <c r="L184" s="193">
        <v>4.17991032009013E-6</v>
      </c>
      <c r="M184" s="193">
        <v>1830056.875</v>
      </c>
      <c r="N184" s="193">
        <v>2.6078118935402017E-6</v>
      </c>
      <c r="O184" s="193">
        <v>1206373.625</v>
      </c>
      <c r="P184" s="193">
        <v>2.4747437237238046E-6</v>
      </c>
      <c r="Q184" s="193">
        <v>1149986</v>
      </c>
      <c r="R184" s="193">
        <v>2.6267380235367455E-6</v>
      </c>
      <c r="S184" s="193">
        <v>1202997.5</v>
      </c>
      <c r="T184" s="193">
        <v>3.4658282856980804E-6</v>
      </c>
      <c r="U184" s="193">
        <v>1697559.625</v>
      </c>
      <c r="V184" s="194">
        <v>3.0607784538005944E-6</v>
      </c>
      <c r="W184" s="193">
        <v>1604438</v>
      </c>
      <c r="X184" s="106">
        <v>0</v>
      </c>
      <c r="Y184" s="106">
        <v>0</v>
      </c>
      <c r="Z184" s="186">
        <f t="shared" si="8"/>
        <v>5.8603473007678986E-7</v>
      </c>
      <c r="AA184" s="187">
        <f t="shared" si="9"/>
        <v>0.19146590938298902</v>
      </c>
      <c r="AB184" s="195">
        <f t="shared" si="10"/>
        <v>454452</v>
      </c>
      <c r="AC184" s="196">
        <f t="shared" si="11"/>
        <v>0.28324684406627115</v>
      </c>
      <c r="AD184" s="245" t="str">
        <f>VLOOKUP($A184,'Country characteristics'!$A:$CQ,28,0)</f>
        <v>Middle East &amp; North Africa</v>
      </c>
      <c r="AE184" s="245" t="str">
        <f>VLOOKUP($A184,'Country characteristics'!$A:$CQ,87,0)</f>
        <v>Asia</v>
      </c>
      <c r="AF184" s="245">
        <f>VLOOKUP($A184,'Country characteristics'!$A:$CQ,92,0)</f>
        <v>0</v>
      </c>
      <c r="AG184" s="245">
        <f>VLOOKUP($A184,'Country characteristics'!$A:$CQ,91,0)</f>
        <v>0</v>
      </c>
      <c r="AH184" s="245">
        <f>VLOOKUP($A184,'Country characteristics'!$A:$CQ,88,0)</f>
        <v>0</v>
      </c>
      <c r="AI184" s="245">
        <f>VLOOKUP($A184,'Country characteristics'!$A:$CQ,93,0)</f>
        <v>0</v>
      </c>
      <c r="AJ184" s="245">
        <f>VLOOKUP($A184,'Country characteristics'!$A:$CQ,89,0)</f>
        <v>1</v>
      </c>
      <c r="AK184" s="245">
        <f>VLOOKUP($A184,'Country characteristics'!$A:$CQ,90,0)</f>
        <v>1</v>
      </c>
      <c r="AL184" s="245">
        <f>VLOOKUP($A184,'Country characteristics'!$A:$CQ,94,0)</f>
        <v>0</v>
      </c>
      <c r="AM184" s="245">
        <f>VLOOKUP($A184,'Country characteristics'!$A:$CQ,95,0)</f>
        <v>0</v>
      </c>
      <c r="AN184" s="245">
        <f>VLOOKUP($A184,'Country characteristics'!$A:$CR,96,0)</f>
        <v>0</v>
      </c>
    </row>
    <row r="185" spans="1:40" ht="12.75" customHeight="1">
      <c r="A185" s="37" t="s">
        <v>683</v>
      </c>
      <c r="B185" s="163" t="s">
        <v>684</v>
      </c>
      <c r="C185" s="163" t="s">
        <v>685</v>
      </c>
      <c r="D185" s="193">
        <v>9.7680158432922326E-6</v>
      </c>
      <c r="E185" s="193">
        <v>3252235.5</v>
      </c>
      <c r="F185" s="193">
        <v>8.6204054241534323E-6</v>
      </c>
      <c r="G185" s="193">
        <v>3074078.75</v>
      </c>
      <c r="H185" s="193">
        <v>6.9292027546907775E-6</v>
      </c>
      <c r="I185" s="193">
        <v>2783524</v>
      </c>
      <c r="J185" s="193">
        <v>8.7812668425613083E-6</v>
      </c>
      <c r="K185" s="193">
        <v>3485531.5</v>
      </c>
      <c r="L185" s="193">
        <v>3.6803974126087269E-6</v>
      </c>
      <c r="M185" s="193">
        <v>1611359.125</v>
      </c>
      <c r="N185" s="193">
        <v>2.8947022201464279E-6</v>
      </c>
      <c r="O185" s="193">
        <v>1339089</v>
      </c>
      <c r="P185" s="193">
        <v>3.5029170248890296E-6</v>
      </c>
      <c r="Q185" s="193">
        <v>1627766.75</v>
      </c>
      <c r="R185" s="193">
        <v>3.031443384315935E-6</v>
      </c>
      <c r="S185" s="193">
        <v>1388345.125</v>
      </c>
      <c r="T185" s="193">
        <v>2.873817948056967E-6</v>
      </c>
      <c r="U185" s="193">
        <v>1407593.5</v>
      </c>
      <c r="V185" s="194">
        <v>2.7544158456294099E-6</v>
      </c>
      <c r="W185" s="193">
        <v>1443845</v>
      </c>
      <c r="X185" s="106">
        <v>0</v>
      </c>
      <c r="Y185" s="106">
        <v>0</v>
      </c>
      <c r="Z185" s="186">
        <f t="shared" si="8"/>
        <v>-7.4850117925961968E-7</v>
      </c>
      <c r="AA185" s="187">
        <f t="shared" si="9"/>
        <v>-0.27174588777047209</v>
      </c>
      <c r="AB185" s="195">
        <f t="shared" si="10"/>
        <v>-183921.75</v>
      </c>
      <c r="AC185" s="196">
        <f t="shared" si="11"/>
        <v>-0.12738330637983994</v>
      </c>
      <c r="AD185" s="245" t="str">
        <f>VLOOKUP($A185,'Country characteristics'!$A:$CQ,28,0)</f>
        <v>East Asia &amp; Pacific</v>
      </c>
      <c r="AE185" s="245" t="str">
        <f>VLOOKUP($A185,'Country characteristics'!$A:$CQ,87,0)</f>
        <v>Oceania</v>
      </c>
      <c r="AF185" s="245">
        <f>VLOOKUP($A185,'Country characteristics'!$A:$CQ,92,0)</f>
        <v>0</v>
      </c>
      <c r="AG185" s="245">
        <f>VLOOKUP($A185,'Country characteristics'!$A:$CQ,91,0)</f>
        <v>0</v>
      </c>
      <c r="AH185" s="245">
        <f>VLOOKUP($A185,'Country characteristics'!$A:$CQ,88,0)</f>
        <v>0</v>
      </c>
      <c r="AI185" s="245">
        <f>VLOOKUP($A185,'Country characteristics'!$A:$CQ,93,0)</f>
        <v>0</v>
      </c>
      <c r="AJ185" s="245">
        <f>VLOOKUP($A185,'Country characteristics'!$A:$CQ,89,0)</f>
        <v>0</v>
      </c>
      <c r="AK185" s="245">
        <f>VLOOKUP($A185,'Country characteristics'!$A:$CQ,90,0)</f>
        <v>0</v>
      </c>
      <c r="AL185" s="245">
        <f>VLOOKUP($A185,'Country characteristics'!$A:$CQ,94,0)</f>
        <v>0</v>
      </c>
      <c r="AM185" s="245">
        <f>VLOOKUP($A185,'Country characteristics'!$A:$CQ,95,0)</f>
        <v>0</v>
      </c>
      <c r="AN185" s="245">
        <f>VLOOKUP($A185,'Country characteristics'!$A:$CR,96,0)</f>
        <v>0</v>
      </c>
    </row>
    <row r="186" spans="1:40" ht="12.75" customHeight="1">
      <c r="A186" s="37" t="s">
        <v>686</v>
      </c>
      <c r="B186" s="163" t="s">
        <v>687</v>
      </c>
      <c r="C186" s="163" t="s">
        <v>688</v>
      </c>
      <c r="D186" s="193">
        <v>3.1941450373551561E-8</v>
      </c>
      <c r="E186" s="193">
        <v>10634.822265625</v>
      </c>
      <c r="F186" s="193">
        <v>3.9924151451486978E-7</v>
      </c>
      <c r="G186" s="193">
        <v>142371.46875</v>
      </c>
      <c r="H186" s="193">
        <v>1.4973199995438335E-6</v>
      </c>
      <c r="I186" s="193">
        <v>601487.0625</v>
      </c>
      <c r="J186" s="193">
        <v>3.1496379051532131E-6</v>
      </c>
      <c r="K186" s="193">
        <v>1250179.75</v>
      </c>
      <c r="L186" s="193">
        <v>2.9145783173589734E-6</v>
      </c>
      <c r="M186" s="193">
        <v>1276066.75</v>
      </c>
      <c r="N186" s="193">
        <v>1.7325406815871247E-6</v>
      </c>
      <c r="O186" s="193">
        <v>801473.25</v>
      </c>
      <c r="P186" s="193">
        <v>2.7624732865660917E-6</v>
      </c>
      <c r="Q186" s="193">
        <v>1283690.625</v>
      </c>
      <c r="R186" s="193">
        <v>2.9881239242968149E-6</v>
      </c>
      <c r="S186" s="193">
        <v>1368505.625</v>
      </c>
      <c r="T186" s="193">
        <v>3.5914142699766671E-6</v>
      </c>
      <c r="U186" s="193">
        <v>1759071.5</v>
      </c>
      <c r="V186" s="194">
        <v>2.7246655918133911E-6</v>
      </c>
      <c r="W186" s="193">
        <v>1428250.125</v>
      </c>
      <c r="X186" s="106">
        <v>0</v>
      </c>
      <c r="Y186" s="106">
        <v>0</v>
      </c>
      <c r="Z186" s="186">
        <f t="shared" si="8"/>
        <v>-3.7807694752700627E-8</v>
      </c>
      <c r="AA186" s="187">
        <f t="shared" si="9"/>
        <v>-1.3876086249372664E-2</v>
      </c>
      <c r="AB186" s="195">
        <f t="shared" si="10"/>
        <v>144559.5</v>
      </c>
      <c r="AC186" s="196">
        <f t="shared" si="11"/>
        <v>0.10121441438697582</v>
      </c>
      <c r="AD186" s="245" t="str">
        <f>VLOOKUP($A186,'Country characteristics'!$A:$CQ,28,0)</f>
        <v>East Asia &amp; Pacific</v>
      </c>
      <c r="AE186" s="245" t="str">
        <f>VLOOKUP($A186,'Country characteristics'!$A:$CQ,87,0)</f>
        <v>Asia</v>
      </c>
      <c r="AF186" s="245">
        <f>VLOOKUP($A186,'Country characteristics'!$A:$CQ,92,0)</f>
        <v>0</v>
      </c>
      <c r="AG186" s="245">
        <f>VLOOKUP($A186,'Country characteristics'!$A:$CQ,91,0)</f>
        <v>0</v>
      </c>
      <c r="AH186" s="245">
        <f>VLOOKUP($A186,'Country characteristics'!$A:$CQ,88,0)</f>
        <v>0</v>
      </c>
      <c r="AI186" s="245">
        <f>VLOOKUP($A186,'Country characteristics'!$A:$CQ,93,0)</f>
        <v>0</v>
      </c>
      <c r="AJ186" s="245">
        <f>VLOOKUP($A186,'Country characteristics'!$A:$CQ,89,0)</f>
        <v>0</v>
      </c>
      <c r="AK186" s="245">
        <f>VLOOKUP($A186,'Country characteristics'!$A:$CQ,90,0)</f>
        <v>1</v>
      </c>
      <c r="AL186" s="245">
        <f>VLOOKUP($A186,'Country characteristics'!$A:$CQ,94,0)</f>
        <v>0</v>
      </c>
      <c r="AM186" s="245">
        <f>VLOOKUP($A186,'Country characteristics'!$A:$CQ,95,0)</f>
        <v>0</v>
      </c>
      <c r="AN186" s="245">
        <f>VLOOKUP($A186,'Country characteristics'!$A:$CR,96,0)</f>
        <v>0</v>
      </c>
    </row>
    <row r="187" spans="1:40" ht="12.75" customHeight="1">
      <c r="A187" s="37" t="s">
        <v>689</v>
      </c>
      <c r="B187" s="163" t="s">
        <v>690</v>
      </c>
      <c r="C187" s="163" t="s">
        <v>691</v>
      </c>
      <c r="D187" s="193">
        <v>6.1231489212332235E-8</v>
      </c>
      <c r="E187" s="193">
        <v>20386.865234375</v>
      </c>
      <c r="F187" s="193">
        <v>3.1190896220001374E-12</v>
      </c>
      <c r="G187" s="193">
        <v>1.1122825145721436</v>
      </c>
      <c r="H187" s="193">
        <v>7.0115283961058594E-6</v>
      </c>
      <c r="I187" s="193">
        <v>2816594.75</v>
      </c>
      <c r="J187" s="193">
        <v>2.401880374236498E-5</v>
      </c>
      <c r="K187" s="193">
        <v>9533738</v>
      </c>
      <c r="L187" s="193">
        <v>3.9052101783454418E-6</v>
      </c>
      <c r="M187" s="193">
        <v>1709787.25</v>
      </c>
      <c r="N187" s="193">
        <v>5.5869713833089918E-6</v>
      </c>
      <c r="O187" s="193">
        <v>2584532.5</v>
      </c>
      <c r="P187" s="193">
        <v>6.5884073592314962E-6</v>
      </c>
      <c r="Q187" s="193">
        <v>3061559.75</v>
      </c>
      <c r="R187" s="193">
        <v>2.9979878490848932E-6</v>
      </c>
      <c r="S187" s="193">
        <v>1373023</v>
      </c>
      <c r="T187" s="193">
        <v>2.2026383703632746E-6</v>
      </c>
      <c r="U187" s="193">
        <v>1078850.375</v>
      </c>
      <c r="V187" s="194">
        <v>2.5905235361278756E-6</v>
      </c>
      <c r="W187" s="193">
        <v>1357933.75</v>
      </c>
      <c r="X187" s="106">
        <v>0</v>
      </c>
      <c r="Y187" s="106">
        <v>0</v>
      </c>
      <c r="Z187" s="186">
        <f t="shared" si="8"/>
        <v>-3.9978838231036207E-6</v>
      </c>
      <c r="AA187" s="187">
        <f t="shared" si="9"/>
        <v>-1.5432725344311535</v>
      </c>
      <c r="AB187" s="195">
        <f t="shared" si="10"/>
        <v>-1703626</v>
      </c>
      <c r="AC187" s="196">
        <f t="shared" si="11"/>
        <v>-1.2545722499348735</v>
      </c>
      <c r="AD187" s="245" t="str">
        <f>VLOOKUP($A187,'Country characteristics'!$A:$CQ,28,0)</f>
        <v>Latin America &amp; Caribbean</v>
      </c>
      <c r="AE187" s="245" t="str">
        <f>VLOOKUP($A187,'Country characteristics'!$A:$CQ,87,0)</f>
        <v>Latin America and the Caribbean</v>
      </c>
      <c r="AF187" s="245">
        <f>VLOOKUP($A187,'Country characteristics'!$A:$CQ,92,0)</f>
        <v>0</v>
      </c>
      <c r="AG187" s="245">
        <f>VLOOKUP($A187,'Country characteristics'!$A:$CQ,91,0)</f>
        <v>0</v>
      </c>
      <c r="AH187" s="245">
        <f>VLOOKUP($A187,'Country characteristics'!$A:$CQ,88,0)</f>
        <v>0</v>
      </c>
      <c r="AI187" s="245">
        <f>VLOOKUP($A187,'Country characteristics'!$A:$CQ,93,0)</f>
        <v>0</v>
      </c>
      <c r="AJ187" s="245">
        <f>VLOOKUP($A187,'Country characteristics'!$A:$CQ,89,0)</f>
        <v>0</v>
      </c>
      <c r="AK187" s="245">
        <f>VLOOKUP($A187,'Country characteristics'!$A:$CQ,90,0)</f>
        <v>0</v>
      </c>
      <c r="AL187" s="245">
        <f>VLOOKUP($A187,'Country characteristics'!$A:$CQ,94,0)</f>
        <v>0</v>
      </c>
      <c r="AM187" s="245">
        <f>VLOOKUP($A187,'Country characteristics'!$A:$CQ,95,0)</f>
        <v>1</v>
      </c>
      <c r="AN187" s="245">
        <f>VLOOKUP($A187,'Country characteristics'!$A:$CR,96,0)</f>
        <v>0</v>
      </c>
    </row>
    <row r="188" spans="1:40" ht="12.75" customHeight="1">
      <c r="A188" s="37" t="s">
        <v>362</v>
      </c>
      <c r="B188" s="163" t="s">
        <v>363</v>
      </c>
      <c r="C188" s="163" t="s">
        <v>364</v>
      </c>
      <c r="D188" s="193">
        <v>1.0316395737675066E-8</v>
      </c>
      <c r="E188" s="193">
        <v>3434.817138671875</v>
      </c>
      <c r="F188" s="193">
        <v>3.4886660671418213E-8</v>
      </c>
      <c r="G188" s="193">
        <v>12440.7529296875</v>
      </c>
      <c r="H188" s="193">
        <v>2.2428810098062968E-7</v>
      </c>
      <c r="I188" s="193">
        <v>90098.5703125</v>
      </c>
      <c r="J188" s="193">
        <v>1.9442695986526815E-7</v>
      </c>
      <c r="K188" s="193">
        <v>77173.5234375</v>
      </c>
      <c r="L188" s="193">
        <v>3.5465959626890253E-6</v>
      </c>
      <c r="M188" s="193">
        <v>1552778</v>
      </c>
      <c r="N188" s="193">
        <v>3.06598303723149E-6</v>
      </c>
      <c r="O188" s="193">
        <v>1418323.625</v>
      </c>
      <c r="P188" s="193">
        <v>2.3900945507193683E-6</v>
      </c>
      <c r="Q188" s="193">
        <v>1110650.375</v>
      </c>
      <c r="R188" s="193">
        <v>2.5379188173246803E-6</v>
      </c>
      <c r="S188" s="193">
        <v>1162319.875</v>
      </c>
      <c r="T188" s="193">
        <v>2.5416841253900202E-6</v>
      </c>
      <c r="U188" s="193">
        <v>1244914.625</v>
      </c>
      <c r="V188" s="194">
        <v>2.4360817860724637E-6</v>
      </c>
      <c r="W188" s="193">
        <v>1276976.5</v>
      </c>
      <c r="X188" s="106">
        <v>1</v>
      </c>
      <c r="Y188" s="106">
        <v>1</v>
      </c>
      <c r="Z188" s="186">
        <f t="shared" si="8"/>
        <v>4.5987235353095457E-8</v>
      </c>
      <c r="AA188" s="187">
        <f t="shared" si="9"/>
        <v>1.8877541639206491E-2</v>
      </c>
      <c r="AB188" s="195">
        <f t="shared" si="10"/>
        <v>166326.125</v>
      </c>
      <c r="AC188" s="196">
        <f t="shared" si="11"/>
        <v>0.13024994978372742</v>
      </c>
      <c r="AD188" s="245" t="str">
        <f>VLOOKUP($A188,'Country characteristics'!$A:$CQ,28,0)</f>
        <v>Latin America &amp; Caribbean</v>
      </c>
      <c r="AE188" s="245" t="str">
        <f>VLOOKUP($A188,'Country characteristics'!$A:$CQ,87,0)</f>
        <v>Latin America and the Caribbean</v>
      </c>
      <c r="AF188" s="245">
        <f>VLOOKUP($A188,'Country characteristics'!$A:$CQ,92,0)</f>
        <v>0</v>
      </c>
      <c r="AG188" s="245">
        <f>VLOOKUP($A188,'Country characteristics'!$A:$CQ,91,0)</f>
        <v>0</v>
      </c>
      <c r="AH188" s="245">
        <f>VLOOKUP($A188,'Country characteristics'!$A:$CQ,88,0)</f>
        <v>0</v>
      </c>
      <c r="AI188" s="245">
        <f>VLOOKUP($A188,'Country characteristics'!$A:$CQ,93,0)</f>
        <v>0</v>
      </c>
      <c r="AJ188" s="245">
        <f>VLOOKUP($A188,'Country characteristics'!$A:$CQ,89,0)</f>
        <v>0</v>
      </c>
      <c r="AK188" s="245">
        <f>VLOOKUP($A188,'Country characteristics'!$A:$CQ,90,0)</f>
        <v>0</v>
      </c>
      <c r="AL188" s="245">
        <f>VLOOKUP($A188,'Country characteristics'!$A:$CQ,94,0)</f>
        <v>0</v>
      </c>
      <c r="AM188" s="245">
        <f>VLOOKUP($A188,'Country characteristics'!$A:$CQ,95,0)</f>
        <v>1</v>
      </c>
      <c r="AN188" s="245">
        <f>VLOOKUP($A188,'Country characteristics'!$A:$CR,96,0)</f>
        <v>1</v>
      </c>
    </row>
    <row r="189" spans="1:40" ht="12.75" customHeight="1">
      <c r="A189" s="37" t="s">
        <v>692</v>
      </c>
      <c r="B189" s="163" t="s">
        <v>693</v>
      </c>
      <c r="C189" s="163" t="s">
        <v>694</v>
      </c>
      <c r="D189" s="193">
        <v>3.9166643546195701E-6</v>
      </c>
      <c r="E189" s="193">
        <v>1304043.25</v>
      </c>
      <c r="F189" s="193">
        <v>7.9566989370505325E-6</v>
      </c>
      <c r="G189" s="193">
        <v>2837397.75</v>
      </c>
      <c r="H189" s="193">
        <v>7.8868479249649681E-6</v>
      </c>
      <c r="I189" s="193">
        <v>3168218.5</v>
      </c>
      <c r="J189" s="193">
        <v>6.9343614086392336E-6</v>
      </c>
      <c r="K189" s="193">
        <v>2752442.75</v>
      </c>
      <c r="L189" s="193">
        <v>5.2866954547425848E-7</v>
      </c>
      <c r="M189" s="193">
        <v>231463.1875</v>
      </c>
      <c r="N189" s="193">
        <v>1.8413829820929095E-5</v>
      </c>
      <c r="O189" s="193">
        <v>8518237</v>
      </c>
      <c r="P189" s="193">
        <v>1.9025263100047596E-5</v>
      </c>
      <c r="Q189" s="193">
        <v>8840829</v>
      </c>
      <c r="R189" s="193">
        <v>1.6229510947596282E-5</v>
      </c>
      <c r="S189" s="193">
        <v>7432816</v>
      </c>
      <c r="T189" s="193">
        <v>4.3524996726773679E-6</v>
      </c>
      <c r="U189" s="193">
        <v>2131850.5</v>
      </c>
      <c r="V189" s="194">
        <v>2.421451426926069E-6</v>
      </c>
      <c r="W189" s="193">
        <v>1269307.375</v>
      </c>
      <c r="X189" s="106">
        <v>0</v>
      </c>
      <c r="Y189" s="106">
        <v>0</v>
      </c>
      <c r="Z189" s="186">
        <f t="shared" si="8"/>
        <v>-1.6603811673121527E-5</v>
      </c>
      <c r="AA189" s="187">
        <f t="shared" si="9"/>
        <v>-6.8569666475611983</v>
      </c>
      <c r="AB189" s="195">
        <f t="shared" si="10"/>
        <v>-7571521.625</v>
      </c>
      <c r="AC189" s="196">
        <f t="shared" si="11"/>
        <v>-5.9650812514974945</v>
      </c>
      <c r="AD189" s="245" t="str">
        <f>VLOOKUP($A189,'Country characteristics'!$A:$CQ,28,0)</f>
        <v>Latin America &amp; Caribbean</v>
      </c>
      <c r="AE189" s="245" t="str">
        <f>VLOOKUP($A189,'Country characteristics'!$A:$CQ,87,0)</f>
        <v>Latin America and the Caribbean</v>
      </c>
      <c r="AF189" s="245">
        <f>VLOOKUP($A189,'Country characteristics'!$A:$CQ,92,0)</f>
        <v>0</v>
      </c>
      <c r="AG189" s="245">
        <f>VLOOKUP($A189,'Country characteristics'!$A:$CQ,91,0)</f>
        <v>0</v>
      </c>
      <c r="AH189" s="245">
        <f>VLOOKUP($A189,'Country characteristics'!$A:$CQ,88,0)</f>
        <v>0</v>
      </c>
      <c r="AI189" s="245">
        <f>VLOOKUP($A189,'Country characteristics'!$A:$CQ,93,0)</f>
        <v>0</v>
      </c>
      <c r="AJ189" s="245">
        <f>VLOOKUP($A189,'Country characteristics'!$A:$CQ,89,0)</f>
        <v>0</v>
      </c>
      <c r="AK189" s="245">
        <f>VLOOKUP($A189,'Country characteristics'!$A:$CQ,90,0)</f>
        <v>0</v>
      </c>
      <c r="AL189" s="245">
        <f>VLOOKUP($A189,'Country characteristics'!$A:$CQ,94,0)</f>
        <v>1</v>
      </c>
      <c r="AM189" s="245">
        <f>VLOOKUP($A189,'Country characteristics'!$A:$CQ,95,0)</f>
        <v>0</v>
      </c>
      <c r="AN189" s="245">
        <f>VLOOKUP($A189,'Country characteristics'!$A:$CR,96,0)</f>
        <v>0</v>
      </c>
    </row>
    <row r="190" spans="1:40" ht="12.75" customHeight="1">
      <c r="A190" s="37" t="s">
        <v>695</v>
      </c>
      <c r="B190" s="163" t="s">
        <v>696</v>
      </c>
      <c r="C190" s="163" t="s">
        <v>697</v>
      </c>
      <c r="D190" s="193">
        <v>2.1152651243028231E-5</v>
      </c>
      <c r="E190" s="193">
        <v>7042720</v>
      </c>
      <c r="F190" s="193">
        <v>1.3599276826425921E-5</v>
      </c>
      <c r="G190" s="193">
        <v>4849568.5</v>
      </c>
      <c r="H190" s="193">
        <v>1.0996984656230779E-6</v>
      </c>
      <c r="I190" s="193">
        <v>441758.875</v>
      </c>
      <c r="J190" s="193">
        <v>2.1684545572497882E-6</v>
      </c>
      <c r="K190" s="193">
        <v>860720.5</v>
      </c>
      <c r="L190" s="193">
        <v>5.9171102293475997E-6</v>
      </c>
      <c r="M190" s="193">
        <v>2590641.5</v>
      </c>
      <c r="N190" s="193">
        <v>2.2278476308201789E-7</v>
      </c>
      <c r="O190" s="193">
        <v>103060.21875</v>
      </c>
      <c r="P190" s="193">
        <v>1.1014831216016319E-6</v>
      </c>
      <c r="Q190" s="193">
        <v>511847</v>
      </c>
      <c r="R190" s="193">
        <v>1.1564309261302697E-6</v>
      </c>
      <c r="S190" s="193">
        <v>529624</v>
      </c>
      <c r="T190" s="193">
        <v>1.9330250324856024E-6</v>
      </c>
      <c r="U190" s="193">
        <v>946794</v>
      </c>
      <c r="V190" s="194">
        <v>2.3846419026085641E-6</v>
      </c>
      <c r="W190" s="193">
        <v>1250012.125</v>
      </c>
      <c r="X190" s="106">
        <v>0</v>
      </c>
      <c r="Y190" s="106">
        <v>0</v>
      </c>
      <c r="Z190" s="186">
        <f t="shared" si="8"/>
        <v>1.2831587810069323E-6</v>
      </c>
      <c r="AA190" s="187">
        <f t="shared" si="9"/>
        <v>0.53809285981399657</v>
      </c>
      <c r="AB190" s="195">
        <f t="shared" si="10"/>
        <v>738165.125</v>
      </c>
      <c r="AC190" s="196">
        <f t="shared" si="11"/>
        <v>0.59052637189419266</v>
      </c>
      <c r="AD190" s="245" t="str">
        <f>VLOOKUP($A190,'Country characteristics'!$A:$CQ,28,0)</f>
        <v>Europe &amp; Central Asia</v>
      </c>
      <c r="AE190" s="245" t="str">
        <f>VLOOKUP($A190,'Country characteristics'!$A:$CQ,87,0)</f>
        <v/>
      </c>
      <c r="AF190" s="245" t="str">
        <f>VLOOKUP($A190,'Country characteristics'!$A:$CQ,92,0)</f>
        <v/>
      </c>
      <c r="AG190" s="245" t="str">
        <f>VLOOKUP($A190,'Country characteristics'!$A:$CQ,91,0)</f>
        <v/>
      </c>
      <c r="AH190" s="245" t="str">
        <f>VLOOKUP($A190,'Country characteristics'!$A:$CQ,88,0)</f>
        <v/>
      </c>
      <c r="AI190" s="245" t="str">
        <f>VLOOKUP($A190,'Country characteristics'!$A:$CQ,93,0)</f>
        <v/>
      </c>
      <c r="AJ190" s="245" t="str">
        <f>VLOOKUP($A190,'Country characteristics'!$A:$CQ,89,0)</f>
        <v/>
      </c>
      <c r="AK190" s="245" t="str">
        <f>VLOOKUP($A190,'Country characteristics'!$A:$CQ,90,0)</f>
        <v/>
      </c>
      <c r="AL190" s="245" t="str">
        <f>VLOOKUP($A190,'Country characteristics'!$A:$CQ,94,0)</f>
        <v/>
      </c>
      <c r="AM190" s="245" t="str">
        <f>VLOOKUP($A190,'Country characteristics'!$A:$CQ,95,0)</f>
        <v/>
      </c>
      <c r="AN190" s="245" t="str">
        <f>VLOOKUP($A190,'Country characteristics'!$A:$CR,96,0)</f>
        <v/>
      </c>
    </row>
    <row r="191" spans="1:40" ht="12.75" customHeight="1">
      <c r="A191" s="37" t="s">
        <v>698</v>
      </c>
      <c r="B191" s="163" t="s">
        <v>699</v>
      </c>
      <c r="C191" s="163" t="s">
        <v>700</v>
      </c>
      <c r="D191" s="193">
        <v>4.465529102049004E-8</v>
      </c>
      <c r="E191" s="193">
        <v>14867.8623046875</v>
      </c>
      <c r="F191" s="193">
        <v>2.2096222096479323E-7</v>
      </c>
      <c r="G191" s="193">
        <v>78796.203125</v>
      </c>
      <c r="H191" s="193">
        <v>3.2841049346643558E-7</v>
      </c>
      <c r="I191" s="193">
        <v>131925.484375</v>
      </c>
      <c r="J191" s="193">
        <v>5.2542253570209141E-7</v>
      </c>
      <c r="K191" s="193">
        <v>208554.953125</v>
      </c>
      <c r="L191" s="193">
        <v>5.6591352404211648E-7</v>
      </c>
      <c r="M191" s="193">
        <v>247769.4375</v>
      </c>
      <c r="N191" s="193">
        <v>2.2281446021565898E-8</v>
      </c>
      <c r="O191" s="193">
        <v>10307.3955078125</v>
      </c>
      <c r="P191" s="193">
        <v>6.9130709334785934E-7</v>
      </c>
      <c r="Q191" s="193">
        <v>321242.75</v>
      </c>
      <c r="R191" s="193">
        <v>1.5381695916971694E-8</v>
      </c>
      <c r="S191" s="193">
        <v>7044.5322265625</v>
      </c>
      <c r="T191" s="193">
        <v>3.8762161125305283E-7</v>
      </c>
      <c r="U191" s="193">
        <v>189856.71875</v>
      </c>
      <c r="V191" s="194">
        <v>2.338553258596221E-6</v>
      </c>
      <c r="W191" s="193">
        <v>1225852.75</v>
      </c>
      <c r="X191" s="106">
        <v>0</v>
      </c>
      <c r="Y191" s="106">
        <v>0</v>
      </c>
      <c r="Z191" s="186">
        <f t="shared" si="8"/>
        <v>1.6472461652483616E-6</v>
      </c>
      <c r="AA191" s="187">
        <f t="shared" si="9"/>
        <v>0.70438685079901286</v>
      </c>
      <c r="AB191" s="195">
        <f t="shared" si="10"/>
        <v>904610</v>
      </c>
      <c r="AC191" s="196">
        <f t="shared" si="11"/>
        <v>0.73794344385979471</v>
      </c>
      <c r="AD191" s="245" t="str">
        <f>VLOOKUP($A191,'Country characteristics'!$A:$CQ,28,0)</f>
        <v>East Asia &amp; Pacific</v>
      </c>
      <c r="AE191" s="245" t="str">
        <f>VLOOKUP($A191,'Country characteristics'!$A:$CQ,87,0)</f>
        <v>Oceania</v>
      </c>
      <c r="AF191" s="245">
        <f>VLOOKUP($A191,'Country characteristics'!$A:$CQ,92,0)</f>
        <v>0</v>
      </c>
      <c r="AG191" s="245">
        <f>VLOOKUP($A191,'Country characteristics'!$A:$CQ,91,0)</f>
        <v>0</v>
      </c>
      <c r="AH191" s="245">
        <f>VLOOKUP($A191,'Country characteristics'!$A:$CQ,88,0)</f>
        <v>0</v>
      </c>
      <c r="AI191" s="245">
        <f>VLOOKUP($A191,'Country characteristics'!$A:$CQ,93,0)</f>
        <v>0</v>
      </c>
      <c r="AJ191" s="245">
        <f>VLOOKUP($A191,'Country characteristics'!$A:$CQ,89,0)</f>
        <v>0</v>
      </c>
      <c r="AK191" s="245">
        <f>VLOOKUP($A191,'Country characteristics'!$A:$CQ,90,0)</f>
        <v>0</v>
      </c>
      <c r="AL191" s="245">
        <f>VLOOKUP($A191,'Country characteristics'!$A:$CQ,94,0)</f>
        <v>0</v>
      </c>
      <c r="AM191" s="245">
        <f>VLOOKUP($A191,'Country characteristics'!$A:$CQ,95,0)</f>
        <v>0</v>
      </c>
      <c r="AN191" s="245">
        <f>VLOOKUP($A191,'Country characteristics'!$A:$CR,96,0)</f>
        <v>0</v>
      </c>
    </row>
    <row r="192" spans="1:40" ht="12.75" customHeight="1">
      <c r="A192" s="37" t="s">
        <v>701</v>
      </c>
      <c r="B192" s="163" t="s">
        <v>702</v>
      </c>
      <c r="C192" s="163" t="s">
        <v>703</v>
      </c>
      <c r="D192" s="193">
        <v>2.4833499878695875E-7</v>
      </c>
      <c r="E192" s="193">
        <v>82682.4921875</v>
      </c>
      <c r="F192" s="193">
        <v>1.5736756608930591E-7</v>
      </c>
      <c r="G192" s="193">
        <v>56118.0390625</v>
      </c>
      <c r="H192" s="193"/>
      <c r="I192" s="193"/>
      <c r="J192" s="193">
        <v>1.1541295918959804E-8</v>
      </c>
      <c r="K192" s="193">
        <v>4581.064453125</v>
      </c>
      <c r="L192" s="193"/>
      <c r="M192" s="193"/>
      <c r="N192" s="193">
        <v>5.131147418069304E-8</v>
      </c>
      <c r="O192" s="193">
        <v>23736.685546875</v>
      </c>
      <c r="P192" s="193"/>
      <c r="Q192" s="193"/>
      <c r="R192" s="193">
        <v>2.3964414594956907E-6</v>
      </c>
      <c r="S192" s="193">
        <v>1097525.875</v>
      </c>
      <c r="T192" s="193">
        <v>2.2868782707519131E-6</v>
      </c>
      <c r="U192" s="193">
        <v>1120111</v>
      </c>
      <c r="V192" s="194">
        <v>2.3254026473296108E-6</v>
      </c>
      <c r="W192" s="193">
        <v>1218959.375</v>
      </c>
      <c r="X192" s="106">
        <v>0</v>
      </c>
      <c r="Y192" s="106">
        <v>0</v>
      </c>
      <c r="Z192" s="186">
        <f t="shared" si="8"/>
        <v>2.3254026473296108E-6</v>
      </c>
      <c r="AA192" s="187">
        <f t="shared" si="9"/>
        <v>1</v>
      </c>
      <c r="AB192" s="195">
        <f t="shared" si="10"/>
        <v>1218959.375</v>
      </c>
      <c r="AC192" s="196">
        <f t="shared" si="11"/>
        <v>1</v>
      </c>
      <c r="AD192" s="245" t="str">
        <f>VLOOKUP($A192,'Country characteristics'!$A:$CQ,28,0)</f>
        <v>Sub-Saharan Africa</v>
      </c>
      <c r="AE192" s="245" t="str">
        <f>VLOOKUP($A192,'Country characteristics'!$A:$CQ,87,0)</f>
        <v>Africa</v>
      </c>
      <c r="AF192" s="245">
        <f>VLOOKUP($A192,'Country characteristics'!$A:$CQ,92,0)</f>
        <v>0</v>
      </c>
      <c r="AG192" s="245">
        <f>VLOOKUP($A192,'Country characteristics'!$A:$CQ,91,0)</f>
        <v>0</v>
      </c>
      <c r="AH192" s="245">
        <f>VLOOKUP($A192,'Country characteristics'!$A:$CQ,88,0)</f>
        <v>0</v>
      </c>
      <c r="AI192" s="245">
        <f>VLOOKUP($A192,'Country characteristics'!$A:$CQ,93,0)</f>
        <v>0</v>
      </c>
      <c r="AJ192" s="245">
        <f>VLOOKUP($A192,'Country characteristics'!$A:$CQ,89,0)</f>
        <v>0</v>
      </c>
      <c r="AK192" s="245">
        <f>VLOOKUP($A192,'Country characteristics'!$A:$CQ,90,0)</f>
        <v>0</v>
      </c>
      <c r="AL192" s="245">
        <f>VLOOKUP($A192,'Country characteristics'!$A:$CQ,94,0)</f>
        <v>0</v>
      </c>
      <c r="AM192" s="245">
        <f>VLOOKUP($A192,'Country characteristics'!$A:$CQ,95,0)</f>
        <v>0</v>
      </c>
      <c r="AN192" s="245">
        <f>VLOOKUP($A192,'Country characteristics'!$A:$CR,96,0)</f>
        <v>0</v>
      </c>
    </row>
    <row r="193" spans="1:40" ht="12.75" customHeight="1">
      <c r="A193" s="37" t="s">
        <v>704</v>
      </c>
      <c r="B193" s="163" t="s">
        <v>705</v>
      </c>
      <c r="C193" s="163" t="s">
        <v>706</v>
      </c>
      <c r="D193" s="193">
        <v>4.0736144910624716E-6</v>
      </c>
      <c r="E193" s="193">
        <v>1356299.375</v>
      </c>
      <c r="F193" s="193">
        <v>2.4946782559709391E-6</v>
      </c>
      <c r="G193" s="193">
        <v>889614.375</v>
      </c>
      <c r="H193" s="193">
        <v>1.0621003639244009E-5</v>
      </c>
      <c r="I193" s="193">
        <v>4266554</v>
      </c>
      <c r="J193" s="193">
        <v>5.2270893320383038E-6</v>
      </c>
      <c r="K193" s="193">
        <v>2074778.625</v>
      </c>
      <c r="L193" s="193">
        <v>5.3731719162897207E-6</v>
      </c>
      <c r="M193" s="193">
        <v>2352493.25</v>
      </c>
      <c r="N193" s="193">
        <v>1.2487058711485588E-6</v>
      </c>
      <c r="O193" s="193">
        <v>577651.3125</v>
      </c>
      <c r="P193" s="193">
        <v>4.4999051169725135E-6</v>
      </c>
      <c r="Q193" s="193">
        <v>2091055.875</v>
      </c>
      <c r="R193" s="193">
        <v>7.4729637162818108E-6</v>
      </c>
      <c r="S193" s="193">
        <v>3422479.25</v>
      </c>
      <c r="T193" s="193">
        <v>3.3335456919303397E-6</v>
      </c>
      <c r="U193" s="193">
        <v>1632767.75</v>
      </c>
      <c r="V193" s="194">
        <v>2.1815230866195634E-6</v>
      </c>
      <c r="W193" s="193">
        <v>1143538.75</v>
      </c>
      <c r="X193" s="106">
        <v>0</v>
      </c>
      <c r="Y193" s="106">
        <v>0</v>
      </c>
      <c r="Z193" s="186">
        <f t="shared" si="8"/>
        <v>-2.3183820303529501E-6</v>
      </c>
      <c r="AA193" s="187">
        <f t="shared" si="9"/>
        <v>-1.0627355009776496</v>
      </c>
      <c r="AB193" s="195">
        <f t="shared" si="10"/>
        <v>-947517.125</v>
      </c>
      <c r="AC193" s="196">
        <f t="shared" si="11"/>
        <v>-0.82858331210901248</v>
      </c>
      <c r="AD193" s="245" t="str">
        <f>VLOOKUP($A193,'Country characteristics'!$A:$CQ,28,0)</f>
        <v>Sub-Saharan Africa</v>
      </c>
      <c r="AE193" s="245" t="str">
        <f>VLOOKUP($A193,'Country characteristics'!$A:$CQ,87,0)</f>
        <v>Africa</v>
      </c>
      <c r="AF193" s="245">
        <f>VLOOKUP($A193,'Country characteristics'!$A:$CQ,92,0)</f>
        <v>0</v>
      </c>
      <c r="AG193" s="245">
        <f>VLOOKUP($A193,'Country characteristics'!$A:$CQ,91,0)</f>
        <v>0</v>
      </c>
      <c r="AH193" s="245">
        <f>VLOOKUP($A193,'Country characteristics'!$A:$CQ,88,0)</f>
        <v>0</v>
      </c>
      <c r="AI193" s="245">
        <f>VLOOKUP($A193,'Country characteristics'!$A:$CQ,93,0)</f>
        <v>0</v>
      </c>
      <c r="AJ193" s="245">
        <f>VLOOKUP($A193,'Country characteristics'!$A:$CQ,89,0)</f>
        <v>0</v>
      </c>
      <c r="AK193" s="245">
        <f>VLOOKUP($A193,'Country characteristics'!$A:$CQ,90,0)</f>
        <v>0</v>
      </c>
      <c r="AL193" s="245">
        <f>VLOOKUP($A193,'Country characteristics'!$A:$CQ,94,0)</f>
        <v>0</v>
      </c>
      <c r="AM193" s="245">
        <f>VLOOKUP($A193,'Country characteristics'!$A:$CQ,95,0)</f>
        <v>0</v>
      </c>
      <c r="AN193" s="245">
        <f>VLOOKUP($A193,'Country characteristics'!$A:$CR,96,0)</f>
        <v>0</v>
      </c>
    </row>
    <row r="194" spans="1:40" ht="12.75" customHeight="1">
      <c r="A194" s="37" t="s">
        <v>707</v>
      </c>
      <c r="B194" s="163" t="s">
        <v>708</v>
      </c>
      <c r="C194" s="163" t="s">
        <v>709</v>
      </c>
      <c r="D194" s="193">
        <v>3.7814336906194512E-7</v>
      </c>
      <c r="E194" s="193">
        <v>125901.84375</v>
      </c>
      <c r="F194" s="193">
        <v>3.5194133829463681E-8</v>
      </c>
      <c r="G194" s="193">
        <v>12550.3994140625</v>
      </c>
      <c r="H194" s="193">
        <v>1.8813328672706575E-9</v>
      </c>
      <c r="I194" s="193">
        <v>755.74853515625</v>
      </c>
      <c r="J194" s="193">
        <v>3.5158140287983031E-11</v>
      </c>
      <c r="K194" s="193">
        <v>13.955253601074219</v>
      </c>
      <c r="L194" s="193">
        <v>4.6825061161825943E-8</v>
      </c>
      <c r="M194" s="193">
        <v>20501.044921875</v>
      </c>
      <c r="N194" s="193">
        <v>7.0754940679762512E-6</v>
      </c>
      <c r="O194" s="193">
        <v>3273123.25</v>
      </c>
      <c r="P194" s="193">
        <v>2.8624393166865048E-7</v>
      </c>
      <c r="Q194" s="193">
        <v>133014.375</v>
      </c>
      <c r="R194" s="193">
        <v>6.7026391548097308E-8</v>
      </c>
      <c r="S194" s="193">
        <v>30696.849609375</v>
      </c>
      <c r="T194" s="193">
        <v>2.907975385824102E-6</v>
      </c>
      <c r="U194" s="193">
        <v>1424323.75</v>
      </c>
      <c r="V194" s="194">
        <v>1.9119636363029713E-6</v>
      </c>
      <c r="W194" s="193">
        <v>1002237.625</v>
      </c>
      <c r="X194" s="106">
        <v>0</v>
      </c>
      <c r="Y194" s="106">
        <v>0</v>
      </c>
      <c r="Z194" s="186">
        <f t="shared" si="8"/>
        <v>1.6257197046343208E-6</v>
      </c>
      <c r="AA194" s="187">
        <f t="shared" si="9"/>
        <v>0.85028798339379508</v>
      </c>
      <c r="AB194" s="195">
        <f t="shared" si="10"/>
        <v>869223.25</v>
      </c>
      <c r="AC194" s="196">
        <f t="shared" si="11"/>
        <v>0.86728259677938158</v>
      </c>
      <c r="AD194" s="245" t="str">
        <f>VLOOKUP($A194,'Country characteristics'!$A:$CQ,28,0)</f>
        <v/>
      </c>
      <c r="AE194" s="245" t="str">
        <f>VLOOKUP($A194,'Country characteristics'!$A:$CQ,87,0)</f>
        <v>Oceania</v>
      </c>
      <c r="AF194" s="245">
        <f>VLOOKUP($A194,'Country characteristics'!$A:$CQ,92,0)</f>
        <v>0</v>
      </c>
      <c r="AG194" s="245">
        <f>VLOOKUP($A194,'Country characteristics'!$A:$CQ,91,0)</f>
        <v>0</v>
      </c>
      <c r="AH194" s="245">
        <f>VLOOKUP($A194,'Country characteristics'!$A:$CQ,88,0)</f>
        <v>0</v>
      </c>
      <c r="AI194" s="245">
        <f>VLOOKUP($A194,'Country characteristics'!$A:$CQ,93,0)</f>
        <v>0</v>
      </c>
      <c r="AJ194" s="245">
        <f>VLOOKUP($A194,'Country characteristics'!$A:$CQ,89,0)</f>
        <v>0</v>
      </c>
      <c r="AK194" s="245">
        <f>VLOOKUP($A194,'Country characteristics'!$A:$CQ,90,0)</f>
        <v>0</v>
      </c>
      <c r="AL194" s="245">
        <f>VLOOKUP($A194,'Country characteristics'!$A:$CQ,94,0)</f>
        <v>0</v>
      </c>
      <c r="AM194" s="245">
        <f>VLOOKUP($A194,'Country characteristics'!$A:$CQ,95,0)</f>
        <v>0</v>
      </c>
      <c r="AN194" s="245">
        <f>VLOOKUP($A194,'Country characteristics'!$A:$CR,96,0)</f>
        <v>0</v>
      </c>
    </row>
    <row r="195" spans="1:40" ht="12.75" customHeight="1">
      <c r="A195" s="37" t="s">
        <v>710</v>
      </c>
      <c r="B195" s="163" t="s">
        <v>711</v>
      </c>
      <c r="C195" s="163" t="s">
        <v>712</v>
      </c>
      <c r="D195" s="193">
        <v>9.659318038757192E-7</v>
      </c>
      <c r="E195" s="193">
        <v>321604.46875</v>
      </c>
      <c r="F195" s="193">
        <v>8.3763427483063424E-7</v>
      </c>
      <c r="G195" s="193">
        <v>298704.46875</v>
      </c>
      <c r="H195" s="193">
        <v>7.1275330526532343E-8</v>
      </c>
      <c r="I195" s="193">
        <v>28631.94921875</v>
      </c>
      <c r="J195" s="193">
        <v>9.539827061644246E-8</v>
      </c>
      <c r="K195" s="193">
        <v>37866.25390625</v>
      </c>
      <c r="L195" s="193">
        <v>2.7521645051820087E-7</v>
      </c>
      <c r="M195" s="193">
        <v>120495.8359375</v>
      </c>
      <c r="N195" s="193">
        <v>1.7027915077960643E-7</v>
      </c>
      <c r="O195" s="193">
        <v>78771.125</v>
      </c>
      <c r="P195" s="193">
        <v>1.8237942356336134E-7</v>
      </c>
      <c r="Q195" s="193">
        <v>84749.6953125</v>
      </c>
      <c r="R195" s="193">
        <v>2.5006818837880473E-9</v>
      </c>
      <c r="S195" s="193">
        <v>1145.26611328125</v>
      </c>
      <c r="T195" s="193">
        <v>2.5334790620945569E-7</v>
      </c>
      <c r="U195" s="193">
        <v>124089.5859375</v>
      </c>
      <c r="V195" s="194">
        <v>1.6544518075534143E-6</v>
      </c>
      <c r="W195" s="193">
        <v>867251.75</v>
      </c>
      <c r="X195" s="106">
        <v>0</v>
      </c>
      <c r="Y195" s="106">
        <v>0</v>
      </c>
      <c r="Z195" s="186">
        <f t="shared" ref="Z195:Z241" si="12">V195-P195</f>
        <v>1.4720723839900529E-6</v>
      </c>
      <c r="AA195" s="187">
        <f t="shared" ref="AA195:AA241" si="13">Z195/V195</f>
        <v>0.8897644387520347</v>
      </c>
      <c r="AB195" s="195">
        <f t="shared" ref="AB195:AB241" si="14">W195-Q195</f>
        <v>782502.0546875</v>
      </c>
      <c r="AC195" s="196">
        <f t="shared" ref="AC195:AC241" si="15">AB195/W195</f>
        <v>0.9022778618636399</v>
      </c>
      <c r="AD195" s="245" t="str">
        <f>VLOOKUP($A195,'Country characteristics'!$A:$CQ,28,0)</f>
        <v/>
      </c>
      <c r="AE195" s="245" t="str">
        <f>VLOOKUP($A195,'Country characteristics'!$A:$CQ,87,0)</f>
        <v>Africa</v>
      </c>
      <c r="AF195" s="245">
        <f>VLOOKUP($A195,'Country characteristics'!$A:$CQ,92,0)</f>
        <v>0</v>
      </c>
      <c r="AG195" s="245">
        <f>VLOOKUP($A195,'Country characteristics'!$A:$CQ,91,0)</f>
        <v>0</v>
      </c>
      <c r="AH195" s="245">
        <f>VLOOKUP($A195,'Country characteristics'!$A:$CQ,88,0)</f>
        <v>0</v>
      </c>
      <c r="AI195" s="245">
        <f>VLOOKUP($A195,'Country characteristics'!$A:$CQ,93,0)</f>
        <v>0</v>
      </c>
      <c r="AJ195" s="245">
        <f>VLOOKUP($A195,'Country characteristics'!$A:$CQ,89,0)</f>
        <v>0</v>
      </c>
      <c r="AK195" s="245">
        <f>VLOOKUP($A195,'Country characteristics'!$A:$CQ,90,0)</f>
        <v>0</v>
      </c>
      <c r="AL195" s="245">
        <f>VLOOKUP($A195,'Country characteristics'!$A:$CQ,94,0)</f>
        <v>0</v>
      </c>
      <c r="AM195" s="245">
        <f>VLOOKUP($A195,'Country characteristics'!$A:$CQ,95,0)</f>
        <v>0</v>
      </c>
      <c r="AN195" s="245">
        <f>VLOOKUP($A195,'Country characteristics'!$A:$CR,96,0)</f>
        <v>0</v>
      </c>
    </row>
    <row r="196" spans="1:40" ht="12.75" customHeight="1">
      <c r="A196" s="37" t="s">
        <v>713</v>
      </c>
      <c r="B196" s="163" t="s">
        <v>714</v>
      </c>
      <c r="C196" s="163" t="s">
        <v>715</v>
      </c>
      <c r="D196" s="193">
        <v>1.3925913435741677E-6</v>
      </c>
      <c r="E196" s="193">
        <v>463659.65625</v>
      </c>
      <c r="F196" s="193">
        <v>2.0215154563629767E-6</v>
      </c>
      <c r="G196" s="193">
        <v>720882.25</v>
      </c>
      <c r="H196" s="193">
        <v>1.2695709301624447E-6</v>
      </c>
      <c r="I196" s="193">
        <v>509998.1875</v>
      </c>
      <c r="J196" s="193">
        <v>2.4013065740291495E-6</v>
      </c>
      <c r="K196" s="193">
        <v>953146.0625</v>
      </c>
      <c r="L196" s="193">
        <v>2.3657955807721009E-6</v>
      </c>
      <c r="M196" s="193">
        <v>1035797.5</v>
      </c>
      <c r="N196" s="193">
        <v>1.8394040353086893E-6</v>
      </c>
      <c r="O196" s="193">
        <v>850908.1875</v>
      </c>
      <c r="P196" s="193">
        <v>2.4421290163445519E-6</v>
      </c>
      <c r="Q196" s="193">
        <v>1134830.25</v>
      </c>
      <c r="R196" s="193">
        <v>3.6926862776454072E-6</v>
      </c>
      <c r="S196" s="193">
        <v>1691182.125</v>
      </c>
      <c r="T196" s="193">
        <v>2.8272124836803414E-6</v>
      </c>
      <c r="U196" s="193">
        <v>1384766.25</v>
      </c>
      <c r="V196" s="194">
        <v>1.5730091718069161E-6</v>
      </c>
      <c r="W196" s="193">
        <v>824560.125</v>
      </c>
      <c r="X196" s="106">
        <v>0</v>
      </c>
      <c r="Y196" s="106">
        <v>0</v>
      </c>
      <c r="Z196" s="186">
        <f t="shared" si="12"/>
        <v>-8.691198445376358E-7</v>
      </c>
      <c r="AA196" s="187">
        <f t="shared" si="13"/>
        <v>-0.55252051934273061</v>
      </c>
      <c r="AB196" s="195">
        <f t="shared" si="14"/>
        <v>-310270.125</v>
      </c>
      <c r="AC196" s="196">
        <f t="shared" si="15"/>
        <v>-0.3762856286556423</v>
      </c>
      <c r="AD196" s="245" t="str">
        <f>VLOOKUP($A196,'Country characteristics'!$A:$CQ,28,0)</f>
        <v>Europe &amp; Central Asia</v>
      </c>
      <c r="AE196" s="245" t="str">
        <f>VLOOKUP($A196,'Country characteristics'!$A:$CQ,87,0)</f>
        <v>North America</v>
      </c>
      <c r="AF196" s="245">
        <f>VLOOKUP($A196,'Country characteristics'!$A:$CQ,92,0)</f>
        <v>0</v>
      </c>
      <c r="AG196" s="245">
        <f>VLOOKUP($A196,'Country characteristics'!$A:$CQ,91,0)</f>
        <v>0</v>
      </c>
      <c r="AH196" s="245">
        <f>VLOOKUP($A196,'Country characteristics'!$A:$CQ,88,0)</f>
        <v>0</v>
      </c>
      <c r="AI196" s="245">
        <f>VLOOKUP($A196,'Country characteristics'!$A:$CQ,93,0)</f>
        <v>0</v>
      </c>
      <c r="AJ196" s="245">
        <f>VLOOKUP($A196,'Country characteristics'!$A:$CQ,89,0)</f>
        <v>0</v>
      </c>
      <c r="AK196" s="245">
        <f>VLOOKUP($A196,'Country characteristics'!$A:$CQ,90,0)</f>
        <v>0</v>
      </c>
      <c r="AL196" s="245">
        <f>VLOOKUP($A196,'Country characteristics'!$A:$CQ,94,0)</f>
        <v>0</v>
      </c>
      <c r="AM196" s="245">
        <f>VLOOKUP($A196,'Country characteristics'!$A:$CQ,95,0)</f>
        <v>0</v>
      </c>
      <c r="AN196" s="245">
        <f>VLOOKUP($A196,'Country characteristics'!$A:$CR,96,0)</f>
        <v>0</v>
      </c>
    </row>
    <row r="197" spans="1:40" ht="12.75" customHeight="1">
      <c r="A197" s="37" t="s">
        <v>716</v>
      </c>
      <c r="B197" s="163" t="s">
        <v>717</v>
      </c>
      <c r="C197" s="163" t="s">
        <v>718</v>
      </c>
      <c r="D197" s="193">
        <v>4.3288369511174096E-7</v>
      </c>
      <c r="E197" s="193">
        <v>144127.5</v>
      </c>
      <c r="F197" s="193">
        <v>1.6357141703338129E-6</v>
      </c>
      <c r="G197" s="193">
        <v>583303.625</v>
      </c>
      <c r="H197" s="193">
        <v>1.5077440593813662E-6</v>
      </c>
      <c r="I197" s="193">
        <v>605674.5</v>
      </c>
      <c r="J197" s="193">
        <v>1.3240279486126383E-6</v>
      </c>
      <c r="K197" s="193">
        <v>525543.875</v>
      </c>
      <c r="L197" s="193">
        <v>3.8848324948048685E-6</v>
      </c>
      <c r="M197" s="193">
        <v>1700865.25</v>
      </c>
      <c r="N197" s="193">
        <v>5.8915675253956579E-6</v>
      </c>
      <c r="O197" s="193">
        <v>2725439</v>
      </c>
      <c r="P197" s="193">
        <v>4.3443455979286227E-6</v>
      </c>
      <c r="Q197" s="193">
        <v>2018769.25</v>
      </c>
      <c r="R197" s="193">
        <v>2.5827789613686036E-6</v>
      </c>
      <c r="S197" s="193">
        <v>1182865</v>
      </c>
      <c r="T197" s="193">
        <v>1.7202950175487786E-6</v>
      </c>
      <c r="U197" s="193">
        <v>842599</v>
      </c>
      <c r="V197" s="194">
        <v>1.4755429447177448E-6</v>
      </c>
      <c r="W197" s="193">
        <v>773469</v>
      </c>
      <c r="X197" s="106">
        <v>0</v>
      </c>
      <c r="Y197" s="106">
        <v>0</v>
      </c>
      <c r="Z197" s="186">
        <f t="shared" si="12"/>
        <v>-2.8688026532108779E-6</v>
      </c>
      <c r="AA197" s="187">
        <f t="shared" si="13"/>
        <v>-1.9442352819894702</v>
      </c>
      <c r="AB197" s="195">
        <f t="shared" si="14"/>
        <v>-1245300.25</v>
      </c>
      <c r="AC197" s="196">
        <f t="shared" si="15"/>
        <v>-1.6100196000098259</v>
      </c>
      <c r="AD197" s="245" t="str">
        <f>VLOOKUP($A197,'Country characteristics'!$A:$CQ,28,0)</f>
        <v>Sub-Saharan Africa</v>
      </c>
      <c r="AE197" s="245" t="str">
        <f>VLOOKUP($A197,'Country characteristics'!$A:$CQ,87,0)</f>
        <v>Africa</v>
      </c>
      <c r="AF197" s="245">
        <f>VLOOKUP($A197,'Country characteristics'!$A:$CQ,92,0)</f>
        <v>0</v>
      </c>
      <c r="AG197" s="245">
        <f>VLOOKUP($A197,'Country characteristics'!$A:$CQ,91,0)</f>
        <v>0</v>
      </c>
      <c r="AH197" s="245">
        <f>VLOOKUP($A197,'Country characteristics'!$A:$CQ,88,0)</f>
        <v>0</v>
      </c>
      <c r="AI197" s="245">
        <f>VLOOKUP($A197,'Country characteristics'!$A:$CQ,93,0)</f>
        <v>0</v>
      </c>
      <c r="AJ197" s="245">
        <f>VLOOKUP($A197,'Country characteristics'!$A:$CQ,89,0)</f>
        <v>0</v>
      </c>
      <c r="AK197" s="245">
        <f>VLOOKUP($A197,'Country characteristics'!$A:$CQ,90,0)</f>
        <v>1</v>
      </c>
      <c r="AL197" s="245">
        <f>VLOOKUP($A197,'Country characteristics'!$A:$CQ,94,0)</f>
        <v>0</v>
      </c>
      <c r="AM197" s="245">
        <f>VLOOKUP($A197,'Country characteristics'!$A:$CQ,95,0)</f>
        <v>0</v>
      </c>
      <c r="AN197" s="245">
        <f>VLOOKUP($A197,'Country characteristics'!$A:$CR,96,0)</f>
        <v>0</v>
      </c>
    </row>
    <row r="198" spans="1:40" ht="12.75" customHeight="1">
      <c r="A198" s="37" t="s">
        <v>719</v>
      </c>
      <c r="B198" s="163" t="s">
        <v>720</v>
      </c>
      <c r="C198" s="163" t="s">
        <v>721</v>
      </c>
      <c r="D198" s="193">
        <v>1.9581780179578345E-6</v>
      </c>
      <c r="E198" s="193">
        <v>651970.25</v>
      </c>
      <c r="F198" s="193">
        <v>8.569086276111193E-7</v>
      </c>
      <c r="G198" s="193">
        <v>305577.78125</v>
      </c>
      <c r="H198" s="193">
        <v>1.541095457469055E-6</v>
      </c>
      <c r="I198" s="193">
        <v>619072.0625</v>
      </c>
      <c r="J198" s="193">
        <v>4.8737805627752095E-5</v>
      </c>
      <c r="K198" s="193">
        <v>19345404</v>
      </c>
      <c r="L198" s="193">
        <v>5.3967527492204681E-5</v>
      </c>
      <c r="M198" s="193">
        <v>23628174</v>
      </c>
      <c r="N198" s="193">
        <v>5.6397948355879635E-5</v>
      </c>
      <c r="O198" s="193">
        <v>26089688</v>
      </c>
      <c r="P198" s="193">
        <v>7.2602670115884393E-5</v>
      </c>
      <c r="Q198" s="193">
        <v>33737656</v>
      </c>
      <c r="R198" s="193">
        <v>8.0620695371180773E-5</v>
      </c>
      <c r="S198" s="193">
        <v>36922788</v>
      </c>
      <c r="T198" s="193">
        <v>7.8706725616939366E-5</v>
      </c>
      <c r="U198" s="193">
        <v>38550484</v>
      </c>
      <c r="V198" s="194">
        <v>1.4274361319621676E-6</v>
      </c>
      <c r="W198" s="193">
        <v>748251.75</v>
      </c>
      <c r="X198" s="106">
        <v>0</v>
      </c>
      <c r="Y198" s="106">
        <v>0</v>
      </c>
      <c r="Z198" s="186">
        <f t="shared" si="12"/>
        <v>-7.1175233983922226E-5</v>
      </c>
      <c r="AA198" s="187">
        <f t="shared" si="13"/>
        <v>-49.862289730668408</v>
      </c>
      <c r="AB198" s="195">
        <f t="shared" si="14"/>
        <v>-32989404.25</v>
      </c>
      <c r="AC198" s="196">
        <f t="shared" si="15"/>
        <v>-44.088642960073265</v>
      </c>
      <c r="AD198" s="245" t="str">
        <f>VLOOKUP($A198,'Country characteristics'!$A:$CQ,28,0)</f>
        <v>South Asia</v>
      </c>
      <c r="AE198" s="245" t="str">
        <f>VLOOKUP($A198,'Country characteristics'!$A:$CQ,87,0)</f>
        <v>Asia</v>
      </c>
      <c r="AF198" s="245">
        <f>VLOOKUP($A198,'Country characteristics'!$A:$CQ,92,0)</f>
        <v>0</v>
      </c>
      <c r="AG198" s="245">
        <f>VLOOKUP($A198,'Country characteristics'!$A:$CQ,91,0)</f>
        <v>0</v>
      </c>
      <c r="AH198" s="245">
        <f>VLOOKUP($A198,'Country characteristics'!$A:$CQ,88,0)</f>
        <v>0</v>
      </c>
      <c r="AI198" s="245">
        <f>VLOOKUP($A198,'Country characteristics'!$A:$CQ,93,0)</f>
        <v>0</v>
      </c>
      <c r="AJ198" s="245">
        <f>VLOOKUP($A198,'Country characteristics'!$A:$CQ,89,0)</f>
        <v>0</v>
      </c>
      <c r="AK198" s="245">
        <f>VLOOKUP($A198,'Country characteristics'!$A:$CQ,90,0)</f>
        <v>1</v>
      </c>
      <c r="AL198" s="245">
        <f>VLOOKUP($A198,'Country characteristics'!$A:$CQ,94,0)</f>
        <v>0</v>
      </c>
      <c r="AM198" s="245">
        <f>VLOOKUP($A198,'Country characteristics'!$A:$CQ,95,0)</f>
        <v>0</v>
      </c>
      <c r="AN198" s="245">
        <f>VLOOKUP($A198,'Country characteristics'!$A:$CR,96,0)</f>
        <v>0</v>
      </c>
    </row>
    <row r="199" spans="1:40" ht="12.75" customHeight="1">
      <c r="A199" s="37" t="s">
        <v>722</v>
      </c>
      <c r="B199" s="163" t="s">
        <v>723</v>
      </c>
      <c r="C199" s="163" t="s">
        <v>724</v>
      </c>
      <c r="D199" s="193">
        <v>1.3533056517189834E-5</v>
      </c>
      <c r="E199" s="193">
        <v>4505796</v>
      </c>
      <c r="F199" s="193">
        <v>6.9459692895179614E-6</v>
      </c>
      <c r="G199" s="193">
        <v>2476966.5</v>
      </c>
      <c r="H199" s="193">
        <v>1.132943361881189E-5</v>
      </c>
      <c r="I199" s="193">
        <v>4551136.5</v>
      </c>
      <c r="J199" s="193">
        <v>1.0278620720782783E-5</v>
      </c>
      <c r="K199" s="193">
        <v>4079873.25</v>
      </c>
      <c r="L199" s="193">
        <v>1.349375907011563E-5</v>
      </c>
      <c r="M199" s="193">
        <v>5907865.5</v>
      </c>
      <c r="N199" s="193">
        <v>1.1468875982245663E-6</v>
      </c>
      <c r="O199" s="193">
        <v>530550.125</v>
      </c>
      <c r="P199" s="193">
        <v>9.4950848961161682E-7</v>
      </c>
      <c r="Q199" s="193">
        <v>441226.0625</v>
      </c>
      <c r="R199" s="193">
        <v>3.261710048718669E-7</v>
      </c>
      <c r="S199" s="193">
        <v>149380.296875</v>
      </c>
      <c r="T199" s="193">
        <v>1.47181231113791E-6</v>
      </c>
      <c r="U199" s="193">
        <v>720892.375</v>
      </c>
      <c r="V199" s="194">
        <v>1.4128976317806519E-6</v>
      </c>
      <c r="W199" s="193">
        <v>740630.75</v>
      </c>
      <c r="X199" s="106">
        <v>0</v>
      </c>
      <c r="Y199" s="106">
        <v>0</v>
      </c>
      <c r="Z199" s="186">
        <f t="shared" si="12"/>
        <v>4.6338914216903504E-7</v>
      </c>
      <c r="AA199" s="187">
        <f t="shared" si="13"/>
        <v>0.32797078269926266</v>
      </c>
      <c r="AB199" s="195">
        <f t="shared" si="14"/>
        <v>299404.6875</v>
      </c>
      <c r="AC199" s="196">
        <f t="shared" si="15"/>
        <v>0.40425635514053393</v>
      </c>
      <c r="AD199" s="245" t="str">
        <f>VLOOKUP($A199,'Country characteristics'!$A:$CQ,28,0)</f>
        <v/>
      </c>
      <c r="AE199" s="245" t="str">
        <f>VLOOKUP($A199,'Country characteristics'!$A:$CQ,87,0)</f>
        <v>Oceania</v>
      </c>
      <c r="AF199" s="245">
        <f>VLOOKUP($A199,'Country characteristics'!$A:$CQ,92,0)</f>
        <v>0</v>
      </c>
      <c r="AG199" s="245">
        <f>VLOOKUP($A199,'Country characteristics'!$A:$CQ,91,0)</f>
        <v>0</v>
      </c>
      <c r="AH199" s="245">
        <f>VLOOKUP($A199,'Country characteristics'!$A:$CQ,88,0)</f>
        <v>0</v>
      </c>
      <c r="AI199" s="245">
        <f>VLOOKUP($A199,'Country characteristics'!$A:$CQ,93,0)</f>
        <v>0</v>
      </c>
      <c r="AJ199" s="245">
        <f>VLOOKUP($A199,'Country characteristics'!$A:$CQ,89,0)</f>
        <v>0</v>
      </c>
      <c r="AK199" s="245">
        <f>VLOOKUP($A199,'Country characteristics'!$A:$CQ,90,0)</f>
        <v>0</v>
      </c>
      <c r="AL199" s="245">
        <f>VLOOKUP($A199,'Country characteristics'!$A:$CQ,94,0)</f>
        <v>0</v>
      </c>
      <c r="AM199" s="245">
        <f>VLOOKUP($A199,'Country characteristics'!$A:$CQ,95,0)</f>
        <v>0</v>
      </c>
      <c r="AN199" s="245">
        <f>VLOOKUP($A199,'Country characteristics'!$A:$CR,96,0)</f>
        <v>0</v>
      </c>
    </row>
    <row r="200" spans="1:40" ht="12.75" customHeight="1">
      <c r="A200" s="37" t="s">
        <v>389</v>
      </c>
      <c r="B200" s="163" t="s">
        <v>390</v>
      </c>
      <c r="C200" s="163" t="s">
        <v>391</v>
      </c>
      <c r="D200" s="193">
        <v>7.9669509432278574E-5</v>
      </c>
      <c r="E200" s="193">
        <v>26525756</v>
      </c>
      <c r="F200" s="193">
        <v>6.9429304858203977E-5</v>
      </c>
      <c r="G200" s="193">
        <v>24758828</v>
      </c>
      <c r="H200" s="193">
        <v>6.8280069172033109E-6</v>
      </c>
      <c r="I200" s="193">
        <v>2742872.5</v>
      </c>
      <c r="J200" s="193">
        <v>9.4683437055209652E-6</v>
      </c>
      <c r="K200" s="193">
        <v>3758251.75</v>
      </c>
      <c r="L200" s="193">
        <v>2.1354729540234985E-8</v>
      </c>
      <c r="M200" s="193">
        <v>9349.572265625</v>
      </c>
      <c r="N200" s="193">
        <v>4.1723245658431551E-7</v>
      </c>
      <c r="O200" s="193">
        <v>193011.703125</v>
      </c>
      <c r="P200" s="193">
        <v>9.988665397031582E-7</v>
      </c>
      <c r="Q200" s="193">
        <v>464162.21875</v>
      </c>
      <c r="R200" s="193">
        <v>1.25813653539808E-6</v>
      </c>
      <c r="S200" s="193">
        <v>576203.3125</v>
      </c>
      <c r="T200" s="193">
        <v>1.0674262966858805E-6</v>
      </c>
      <c r="U200" s="193">
        <v>522824.46875</v>
      </c>
      <c r="V200" s="194">
        <v>1.3183303053665441E-6</v>
      </c>
      <c r="W200" s="193">
        <v>691059.3125</v>
      </c>
      <c r="X200" s="106">
        <v>1</v>
      </c>
      <c r="Y200" s="106">
        <v>1</v>
      </c>
      <c r="Z200" s="186">
        <f t="shared" si="12"/>
        <v>3.1946376566338586E-7</v>
      </c>
      <c r="AA200" s="187">
        <f t="shared" si="13"/>
        <v>0.2423245254720616</v>
      </c>
      <c r="AB200" s="195">
        <f t="shared" si="14"/>
        <v>226897.09375</v>
      </c>
      <c r="AC200" s="196">
        <f t="shared" si="15"/>
        <v>0.32833230034795313</v>
      </c>
      <c r="AD200" s="245" t="str">
        <f>VLOOKUP($A200,'Country characteristics'!$A:$CQ,28,0)</f>
        <v>Latin America &amp; Caribbean</v>
      </c>
      <c r="AE200" s="245" t="str">
        <f>VLOOKUP($A200,'Country characteristics'!$A:$CQ,87,0)</f>
        <v>Latin America and the Caribbean</v>
      </c>
      <c r="AF200" s="245">
        <f>VLOOKUP($A200,'Country characteristics'!$A:$CQ,92,0)</f>
        <v>0</v>
      </c>
      <c r="AG200" s="245">
        <f>VLOOKUP($A200,'Country characteristics'!$A:$CQ,91,0)</f>
        <v>0</v>
      </c>
      <c r="AH200" s="245">
        <f>VLOOKUP($A200,'Country characteristics'!$A:$CQ,88,0)</f>
        <v>0</v>
      </c>
      <c r="AI200" s="245">
        <f>VLOOKUP($A200,'Country characteristics'!$A:$CQ,93,0)</f>
        <v>0</v>
      </c>
      <c r="AJ200" s="245">
        <f>VLOOKUP($A200,'Country characteristics'!$A:$CQ,89,0)</f>
        <v>1</v>
      </c>
      <c r="AK200" s="245">
        <f>VLOOKUP($A200,'Country characteristics'!$A:$CQ,90,0)</f>
        <v>1</v>
      </c>
      <c r="AL200" s="245">
        <f>VLOOKUP($A200,'Country characteristics'!$A:$CQ,94,0)</f>
        <v>0</v>
      </c>
      <c r="AM200" s="245">
        <f>VLOOKUP($A200,'Country characteristics'!$A:$CQ,95,0)</f>
        <v>1</v>
      </c>
      <c r="AN200" s="245">
        <f>VLOOKUP($A200,'Country characteristics'!$A:$CR,96,0)</f>
        <v>1</v>
      </c>
    </row>
    <row r="201" spans="1:40" ht="12.75" customHeight="1">
      <c r="A201" s="37" t="s">
        <v>725</v>
      </c>
      <c r="B201" s="163" t="s">
        <v>726</v>
      </c>
      <c r="C201" s="163" t="s">
        <v>727</v>
      </c>
      <c r="D201" s="193">
        <v>6.3309023971669376E-5</v>
      </c>
      <c r="E201" s="193">
        <v>21078574</v>
      </c>
      <c r="F201" s="193">
        <v>7.7361073635984212E-5</v>
      </c>
      <c r="G201" s="193">
        <v>27587336</v>
      </c>
      <c r="H201" s="193">
        <v>9.152038546744734E-5</v>
      </c>
      <c r="I201" s="193">
        <v>36764572</v>
      </c>
      <c r="J201" s="193">
        <v>2.3522068204329116E-6</v>
      </c>
      <c r="K201" s="193">
        <v>933657</v>
      </c>
      <c r="L201" s="193">
        <v>2.1661394384864252E-6</v>
      </c>
      <c r="M201" s="193">
        <v>948383.625</v>
      </c>
      <c r="N201" s="193">
        <v>2.1188370737945661E-6</v>
      </c>
      <c r="O201" s="193">
        <v>980173.875</v>
      </c>
      <c r="P201" s="193">
        <v>7.3597625771526509E-8</v>
      </c>
      <c r="Q201" s="193">
        <v>34200</v>
      </c>
      <c r="R201" s="193">
        <v>1.5284459253805949E-9</v>
      </c>
      <c r="S201" s="193">
        <v>700</v>
      </c>
      <c r="T201" s="193">
        <v>1.7154759746063064E-7</v>
      </c>
      <c r="U201" s="193">
        <v>84023.8671875</v>
      </c>
      <c r="V201" s="194">
        <v>1.2897634178443695E-6</v>
      </c>
      <c r="W201" s="193">
        <v>676084.6875</v>
      </c>
      <c r="X201" s="106">
        <v>0</v>
      </c>
      <c r="Y201" s="106">
        <v>0</v>
      </c>
      <c r="Z201" s="186">
        <f t="shared" si="12"/>
        <v>1.216165792072843E-6</v>
      </c>
      <c r="AA201" s="187">
        <f t="shared" si="13"/>
        <v>0.94293711175764849</v>
      </c>
      <c r="AB201" s="195">
        <f t="shared" si="14"/>
        <v>641884.6875</v>
      </c>
      <c r="AC201" s="196">
        <f t="shared" si="15"/>
        <v>0.94941462122672315</v>
      </c>
      <c r="AD201" s="245" t="str">
        <f>VLOOKUP($A201,'Country characteristics'!$A:$CQ,28,0)</f>
        <v>East Asia &amp; Pacific</v>
      </c>
      <c r="AE201" s="245">
        <f>VLOOKUP($A201,'Country characteristics'!$A:$CQ,87,0)</f>
        <v>0</v>
      </c>
      <c r="AF201" s="245">
        <f>VLOOKUP($A201,'Country characteristics'!$A:$CQ,92,0)</f>
        <v>0</v>
      </c>
      <c r="AG201" s="245">
        <f>VLOOKUP($A201,'Country characteristics'!$A:$CQ,91,0)</f>
        <v>0</v>
      </c>
      <c r="AH201" s="245">
        <f>VLOOKUP($A201,'Country characteristics'!$A:$CQ,88,0)</f>
        <v>0</v>
      </c>
      <c r="AI201" s="245">
        <f>VLOOKUP($A201,'Country characteristics'!$A:$CQ,93,0)</f>
        <v>0</v>
      </c>
      <c r="AJ201" s="245">
        <f>VLOOKUP($A201,'Country characteristics'!$A:$CQ,89,0)</f>
        <v>0</v>
      </c>
      <c r="AK201" s="245">
        <f>VLOOKUP($A201,'Country characteristics'!$A:$CQ,90,0)</f>
        <v>0</v>
      </c>
      <c r="AL201" s="245">
        <f>VLOOKUP($A201,'Country characteristics'!$A:$CQ,94,0)</f>
        <v>0</v>
      </c>
      <c r="AM201" s="245">
        <f>VLOOKUP($A201,'Country characteristics'!$A:$CQ,95,0)</f>
        <v>0</v>
      </c>
      <c r="AN201" s="245">
        <f>VLOOKUP($A201,'Country characteristics'!$A:$CR,96,0)</f>
        <v>0</v>
      </c>
    </row>
    <row r="202" spans="1:40" ht="12.75" customHeight="1">
      <c r="A202" s="37" t="s">
        <v>728</v>
      </c>
      <c r="B202" s="163" t="s">
        <v>729</v>
      </c>
      <c r="C202" s="163" t="s">
        <v>730</v>
      </c>
      <c r="D202" s="193"/>
      <c r="E202" s="193"/>
      <c r="F202" s="193">
        <v>9.9976574574611732E-8</v>
      </c>
      <c r="G202" s="193">
        <v>35652.1328125</v>
      </c>
      <c r="H202" s="193"/>
      <c r="I202" s="193"/>
      <c r="J202" s="193">
        <v>9.1464769980120764E-8</v>
      </c>
      <c r="K202" s="193">
        <v>36304.9375</v>
      </c>
      <c r="L202" s="193">
        <v>1.4878374940963113E-6</v>
      </c>
      <c r="M202" s="193">
        <v>651408.0625</v>
      </c>
      <c r="N202" s="193">
        <v>1.4081455219638883E-6</v>
      </c>
      <c r="O202" s="193">
        <v>651408.0625</v>
      </c>
      <c r="P202" s="193">
        <v>1.4018154388395487E-6</v>
      </c>
      <c r="Q202" s="193">
        <v>651408.0625</v>
      </c>
      <c r="R202" s="193">
        <v>1.4223456901163445E-6</v>
      </c>
      <c r="S202" s="193">
        <v>651408.0625</v>
      </c>
      <c r="T202" s="193">
        <v>1.3352338328331825E-6</v>
      </c>
      <c r="U202" s="193">
        <v>653996.375</v>
      </c>
      <c r="V202" s="194">
        <v>1.2450476560843526E-6</v>
      </c>
      <c r="W202" s="193">
        <v>652645</v>
      </c>
      <c r="X202" s="106">
        <v>0</v>
      </c>
      <c r="Y202" s="106">
        <v>0</v>
      </c>
      <c r="Z202" s="186">
        <f t="shared" si="12"/>
        <v>-1.5676778275519609E-7</v>
      </c>
      <c r="AA202" s="187">
        <f t="shared" si="13"/>
        <v>-0.12591307809712868</v>
      </c>
      <c r="AB202" s="195">
        <f t="shared" si="14"/>
        <v>1236.9375</v>
      </c>
      <c r="AC202" s="196">
        <f t="shared" si="15"/>
        <v>1.8952684843981031E-3</v>
      </c>
      <c r="AD202" s="245" t="str">
        <f>VLOOKUP($A202,'Country characteristics'!$A:$CQ,28,0)</f>
        <v/>
      </c>
      <c r="AE202" s="245" t="str">
        <f>VLOOKUP($A202,'Country characteristics'!$A:$CQ,87,0)</f>
        <v>Latin America and the Caribbean</v>
      </c>
      <c r="AF202" s="245">
        <f>VLOOKUP($A202,'Country characteristics'!$A:$CQ,92,0)</f>
        <v>0</v>
      </c>
      <c r="AG202" s="245">
        <f>VLOOKUP($A202,'Country characteristics'!$A:$CQ,91,0)</f>
        <v>0</v>
      </c>
      <c r="AH202" s="245">
        <f>VLOOKUP($A202,'Country characteristics'!$A:$CQ,88,0)</f>
        <v>0</v>
      </c>
      <c r="AI202" s="245">
        <f>VLOOKUP($A202,'Country characteristics'!$A:$CQ,93,0)</f>
        <v>0</v>
      </c>
      <c r="AJ202" s="245">
        <f>VLOOKUP($A202,'Country characteristics'!$A:$CQ,89,0)</f>
        <v>0</v>
      </c>
      <c r="AK202" s="245">
        <f>VLOOKUP($A202,'Country characteristics'!$A:$CQ,90,0)</f>
        <v>0</v>
      </c>
      <c r="AL202" s="245">
        <f>VLOOKUP($A202,'Country characteristics'!$A:$CQ,94,0)</f>
        <v>0</v>
      </c>
      <c r="AM202" s="245">
        <f>VLOOKUP($A202,'Country characteristics'!$A:$CQ,95,0)</f>
        <v>0</v>
      </c>
      <c r="AN202" s="245">
        <f>VLOOKUP($A202,'Country characteristics'!$A:$CR,96,0)</f>
        <v>0</v>
      </c>
    </row>
    <row r="203" spans="1:40" ht="12.75" customHeight="1">
      <c r="A203" s="37" t="s">
        <v>731</v>
      </c>
      <c r="B203" s="163" t="s">
        <v>732</v>
      </c>
      <c r="C203" s="163" t="s">
        <v>733</v>
      </c>
      <c r="D203" s="193">
        <v>1.0363716285155533E-7</v>
      </c>
      <c r="E203" s="193">
        <v>34505.72265625</v>
      </c>
      <c r="F203" s="193"/>
      <c r="G203" s="193"/>
      <c r="H203" s="193"/>
      <c r="I203" s="193"/>
      <c r="J203" s="193"/>
      <c r="K203" s="193"/>
      <c r="L203" s="193">
        <v>5.9142644204257522E-6</v>
      </c>
      <c r="M203" s="193">
        <v>2589395.5</v>
      </c>
      <c r="N203" s="193">
        <v>3.1653578957957507E-7</v>
      </c>
      <c r="O203" s="193">
        <v>146429.4375</v>
      </c>
      <c r="P203" s="193"/>
      <c r="Q203" s="193"/>
      <c r="R203" s="193"/>
      <c r="S203" s="193"/>
      <c r="T203" s="193">
        <v>1.3460385162034072E-6</v>
      </c>
      <c r="U203" s="193">
        <v>659288.5</v>
      </c>
      <c r="V203" s="194">
        <v>1.2007761824861518E-6</v>
      </c>
      <c r="W203" s="193">
        <v>629438.25</v>
      </c>
      <c r="X203" s="106">
        <v>0</v>
      </c>
      <c r="Y203" s="106">
        <v>0</v>
      </c>
      <c r="Z203" s="186">
        <f t="shared" si="12"/>
        <v>1.2007761824861518E-6</v>
      </c>
      <c r="AA203" s="187">
        <f t="shared" si="13"/>
        <v>1</v>
      </c>
      <c r="AB203" s="195">
        <f t="shared" si="14"/>
        <v>629438.25</v>
      </c>
      <c r="AC203" s="196">
        <f t="shared" si="15"/>
        <v>1</v>
      </c>
      <c r="AD203" s="245" t="str">
        <f>VLOOKUP($A203,'Country characteristics'!$A:$CQ,28,0)</f>
        <v/>
      </c>
      <c r="AE203" s="245" t="str">
        <f>VLOOKUP($A203,'Country characteristics'!$A:$CQ,87,0)</f>
        <v>Oceania</v>
      </c>
      <c r="AF203" s="245">
        <f>VLOOKUP($A203,'Country characteristics'!$A:$CQ,92,0)</f>
        <v>0</v>
      </c>
      <c r="AG203" s="245">
        <f>VLOOKUP($A203,'Country characteristics'!$A:$CQ,91,0)</f>
        <v>0</v>
      </c>
      <c r="AH203" s="245">
        <f>VLOOKUP($A203,'Country characteristics'!$A:$CQ,88,0)</f>
        <v>0</v>
      </c>
      <c r="AI203" s="245">
        <f>VLOOKUP($A203,'Country characteristics'!$A:$CQ,93,0)</f>
        <v>0</v>
      </c>
      <c r="AJ203" s="245">
        <f>VLOOKUP($A203,'Country characteristics'!$A:$CQ,89,0)</f>
        <v>0</v>
      </c>
      <c r="AK203" s="245">
        <f>VLOOKUP($A203,'Country characteristics'!$A:$CQ,90,0)</f>
        <v>0</v>
      </c>
      <c r="AL203" s="245">
        <f>VLOOKUP($A203,'Country characteristics'!$A:$CQ,94,0)</f>
        <v>0</v>
      </c>
      <c r="AM203" s="245">
        <f>VLOOKUP($A203,'Country characteristics'!$A:$CQ,95,0)</f>
        <v>0</v>
      </c>
      <c r="AN203" s="245">
        <f>VLOOKUP($A203,'Country characteristics'!$A:$CR,96,0)</f>
        <v>0</v>
      </c>
    </row>
    <row r="204" spans="1:40" ht="12.75" customHeight="1">
      <c r="A204" s="37" t="s">
        <v>386</v>
      </c>
      <c r="B204" s="163" t="s">
        <v>387</v>
      </c>
      <c r="C204" s="163" t="s">
        <v>388</v>
      </c>
      <c r="D204" s="193">
        <v>1.3600390502688242E-6</v>
      </c>
      <c r="E204" s="193">
        <v>452821.46875</v>
      </c>
      <c r="F204" s="193">
        <v>1.9263250123913167E-6</v>
      </c>
      <c r="G204" s="193">
        <v>686936.875</v>
      </c>
      <c r="H204" s="193">
        <v>1.8512197357267723E-6</v>
      </c>
      <c r="I204" s="193">
        <v>743651.8125</v>
      </c>
      <c r="J204" s="193">
        <v>1.2607479220605455E-6</v>
      </c>
      <c r="K204" s="193">
        <v>500426.25</v>
      </c>
      <c r="L204" s="193">
        <v>4.0488830563845113E-6</v>
      </c>
      <c r="M204" s="193">
        <v>1772690.25</v>
      </c>
      <c r="N204" s="193">
        <v>2.1314792775228852E-6</v>
      </c>
      <c r="O204" s="193">
        <v>986022.25</v>
      </c>
      <c r="P204" s="193">
        <v>9.1526624146354152E-7</v>
      </c>
      <c r="Q204" s="193">
        <v>425314.0625</v>
      </c>
      <c r="R204" s="193">
        <v>9.6672681593190646E-7</v>
      </c>
      <c r="S204" s="193">
        <v>442743.03125</v>
      </c>
      <c r="T204" s="193">
        <v>9.9450346624507802E-7</v>
      </c>
      <c r="U204" s="193">
        <v>487106.9375</v>
      </c>
      <c r="V204" s="194">
        <v>9.5318370085806237E-7</v>
      </c>
      <c r="W204" s="193">
        <v>499652.03125</v>
      </c>
      <c r="X204" s="106">
        <v>1</v>
      </c>
      <c r="Y204" s="106">
        <v>1</v>
      </c>
      <c r="Z204" s="186">
        <f t="shared" si="12"/>
        <v>3.7917459394520847E-8</v>
      </c>
      <c r="AA204" s="187">
        <f t="shared" si="13"/>
        <v>3.9779802529551538E-2</v>
      </c>
      <c r="AB204" s="195">
        <f t="shared" si="14"/>
        <v>74337.96875</v>
      </c>
      <c r="AC204" s="196">
        <f t="shared" si="15"/>
        <v>0.14877947871847064</v>
      </c>
      <c r="AD204" s="245" t="str">
        <f>VLOOKUP($A204,'Country characteristics'!$A:$CQ,28,0)</f>
        <v>Latin America &amp; Caribbean</v>
      </c>
      <c r="AE204" s="245" t="str">
        <f>VLOOKUP($A204,'Country characteristics'!$A:$CQ,87,0)</f>
        <v>Latin America and the Caribbean</v>
      </c>
      <c r="AF204" s="245">
        <f>VLOOKUP($A204,'Country characteristics'!$A:$CQ,92,0)</f>
        <v>0</v>
      </c>
      <c r="AG204" s="245">
        <f>VLOOKUP($A204,'Country characteristics'!$A:$CQ,91,0)</f>
        <v>0</v>
      </c>
      <c r="AH204" s="245">
        <f>VLOOKUP($A204,'Country characteristics'!$A:$CQ,88,0)</f>
        <v>0</v>
      </c>
      <c r="AI204" s="245">
        <f>VLOOKUP($A204,'Country characteristics'!$A:$CQ,93,0)</f>
        <v>0</v>
      </c>
      <c r="AJ204" s="245">
        <f>VLOOKUP($A204,'Country characteristics'!$A:$CQ,89,0)</f>
        <v>0</v>
      </c>
      <c r="AK204" s="245">
        <f>VLOOKUP($A204,'Country characteristics'!$A:$CQ,90,0)</f>
        <v>0</v>
      </c>
      <c r="AL204" s="245">
        <f>VLOOKUP($A204,'Country characteristics'!$A:$CQ,94,0)</f>
        <v>0</v>
      </c>
      <c r="AM204" s="245">
        <f>VLOOKUP($A204,'Country characteristics'!$A:$CQ,95,0)</f>
        <v>1</v>
      </c>
      <c r="AN204" s="245">
        <f>VLOOKUP($A204,'Country characteristics'!$A:$CR,96,0)</f>
        <v>1</v>
      </c>
    </row>
    <row r="205" spans="1:40" ht="12.75" customHeight="1">
      <c r="A205" s="37" t="s">
        <v>395</v>
      </c>
      <c r="B205" s="163" t="s">
        <v>396</v>
      </c>
      <c r="C205" s="163" t="s">
        <v>397</v>
      </c>
      <c r="D205" s="193">
        <v>3.0934924666325969E-7</v>
      </c>
      <c r="E205" s="193">
        <v>102997.0234375</v>
      </c>
      <c r="F205" s="193">
        <v>2.7013543331122492E-6</v>
      </c>
      <c r="G205" s="193">
        <v>963316.125</v>
      </c>
      <c r="H205" s="193">
        <v>1.7909388816406135E-6</v>
      </c>
      <c r="I205" s="193">
        <v>719436.4375</v>
      </c>
      <c r="J205" s="193">
        <v>1.2781250688931323E-6</v>
      </c>
      <c r="K205" s="193">
        <v>507323.75</v>
      </c>
      <c r="L205" s="193">
        <v>1.1608005934249377E-6</v>
      </c>
      <c r="M205" s="193">
        <v>508224.09375</v>
      </c>
      <c r="N205" s="193">
        <v>9.8625753253145376E-7</v>
      </c>
      <c r="O205" s="193">
        <v>456242.65625</v>
      </c>
      <c r="P205" s="193">
        <v>9.1006842239949037E-7</v>
      </c>
      <c r="Q205" s="193">
        <v>422898.6875</v>
      </c>
      <c r="R205" s="193">
        <v>8.8231109884873149E-7</v>
      </c>
      <c r="S205" s="193">
        <v>404082.1875</v>
      </c>
      <c r="T205" s="193">
        <v>9.385225894220639E-7</v>
      </c>
      <c r="U205" s="193">
        <v>459687.53125</v>
      </c>
      <c r="V205" s="194">
        <v>8.3727394439847558E-7</v>
      </c>
      <c r="W205" s="193">
        <v>438892.96875</v>
      </c>
      <c r="X205" s="106">
        <v>1</v>
      </c>
      <c r="Y205" s="106">
        <v>1</v>
      </c>
      <c r="Z205" s="186">
        <f t="shared" si="12"/>
        <v>-7.2794478001014795E-8</v>
      </c>
      <c r="AA205" s="187">
        <f t="shared" si="13"/>
        <v>-8.6942246904999146E-2</v>
      </c>
      <c r="AB205" s="195">
        <f t="shared" si="14"/>
        <v>15994.28125</v>
      </c>
      <c r="AC205" s="196">
        <f t="shared" si="15"/>
        <v>3.6442327375516878E-2</v>
      </c>
      <c r="AD205" s="245" t="str">
        <f>VLOOKUP($A205,'Country characteristics'!$A:$CQ,28,0)</f>
        <v>Europe &amp; Central Asia</v>
      </c>
      <c r="AE205" s="245" t="str">
        <f>VLOOKUP($A205,'Country characteristics'!$A:$CQ,87,0)</f>
        <v>Europe</v>
      </c>
      <c r="AF205" s="245">
        <f>VLOOKUP($A205,'Country characteristics'!$A:$CQ,92,0)</f>
        <v>0</v>
      </c>
      <c r="AG205" s="245">
        <f>VLOOKUP($A205,'Country characteristics'!$A:$CQ,91,0)</f>
        <v>0</v>
      </c>
      <c r="AH205" s="245">
        <f>VLOOKUP($A205,'Country characteristics'!$A:$CQ,88,0)</f>
        <v>0</v>
      </c>
      <c r="AI205" s="245">
        <f>VLOOKUP($A205,'Country characteristics'!$A:$CQ,93,0)</f>
        <v>0</v>
      </c>
      <c r="AJ205" s="245">
        <f>VLOOKUP($A205,'Country characteristics'!$A:$CQ,89,0)</f>
        <v>0</v>
      </c>
      <c r="AK205" s="245">
        <f>VLOOKUP($A205,'Country characteristics'!$A:$CQ,90,0)</f>
        <v>0</v>
      </c>
      <c r="AL205" s="245">
        <f>VLOOKUP($A205,'Country characteristics'!$A:$CQ,94,0)</f>
        <v>0</v>
      </c>
      <c r="AM205" s="245">
        <f>VLOOKUP($A205,'Country characteristics'!$A:$CQ,95,0)</f>
        <v>0</v>
      </c>
      <c r="AN205" s="245">
        <f>VLOOKUP($A205,'Country characteristics'!$A:$CR,96,0)</f>
        <v>0</v>
      </c>
    </row>
    <row r="206" spans="1:40" ht="12.75" customHeight="1">
      <c r="A206" s="37" t="s">
        <v>380</v>
      </c>
      <c r="B206" s="163" t="s">
        <v>381</v>
      </c>
      <c r="C206" s="163" t="s">
        <v>382</v>
      </c>
      <c r="D206" s="193"/>
      <c r="E206" s="193"/>
      <c r="F206" s="193">
        <v>1.0919382020802004E-7</v>
      </c>
      <c r="G206" s="193">
        <v>38939.046875</v>
      </c>
      <c r="H206" s="193">
        <v>7.0275501684591291E-7</v>
      </c>
      <c r="I206" s="193">
        <v>282303.09375</v>
      </c>
      <c r="J206" s="193">
        <v>7.3578252113293274E-7</v>
      </c>
      <c r="K206" s="193">
        <v>292052.75</v>
      </c>
      <c r="L206" s="193">
        <v>6.5199969867535401E-7</v>
      </c>
      <c r="M206" s="193">
        <v>285459.84375</v>
      </c>
      <c r="N206" s="193">
        <v>1.5236557260323025E-7</v>
      </c>
      <c r="O206" s="193">
        <v>70484.3046875</v>
      </c>
      <c r="P206" s="193">
        <v>1.3296146406105436E-8</v>
      </c>
      <c r="Q206" s="193">
        <v>6178.57177734375</v>
      </c>
      <c r="R206" s="193">
        <v>5.6462124575773487E-7</v>
      </c>
      <c r="S206" s="193">
        <v>258586.109375</v>
      </c>
      <c r="T206" s="193">
        <v>7.4490077395239496E-7</v>
      </c>
      <c r="U206" s="193">
        <v>364851.75</v>
      </c>
      <c r="V206" s="194">
        <v>7.2546896490166546E-7</v>
      </c>
      <c r="W206" s="193">
        <v>380285.625</v>
      </c>
      <c r="X206" s="106">
        <v>1</v>
      </c>
      <c r="Y206" s="106">
        <v>1</v>
      </c>
      <c r="Z206" s="186">
        <f t="shared" si="12"/>
        <v>7.1217281849556002E-7</v>
      </c>
      <c r="AA206" s="187">
        <f t="shared" si="13"/>
        <v>0.98167234292660932</v>
      </c>
      <c r="AB206" s="195">
        <f t="shared" si="14"/>
        <v>374107.05322265625</v>
      </c>
      <c r="AC206" s="196">
        <f t="shared" si="15"/>
        <v>0.98375281269876091</v>
      </c>
      <c r="AD206" s="245" t="str">
        <f>VLOOKUP($A206,'Country characteristics'!$A:$CQ,28,0)</f>
        <v>Sub-Saharan Africa</v>
      </c>
      <c r="AE206" s="245" t="str">
        <f>VLOOKUP($A206,'Country characteristics'!$A:$CQ,87,0)</f>
        <v>Africa</v>
      </c>
      <c r="AF206" s="245">
        <f>VLOOKUP($A206,'Country characteristics'!$A:$CQ,92,0)</f>
        <v>0</v>
      </c>
      <c r="AG206" s="245">
        <f>VLOOKUP($A206,'Country characteristics'!$A:$CQ,91,0)</f>
        <v>0</v>
      </c>
      <c r="AH206" s="245">
        <f>VLOOKUP($A206,'Country characteristics'!$A:$CQ,88,0)</f>
        <v>0</v>
      </c>
      <c r="AI206" s="245">
        <f>VLOOKUP($A206,'Country characteristics'!$A:$CQ,93,0)</f>
        <v>0</v>
      </c>
      <c r="AJ206" s="245">
        <f>VLOOKUP($A206,'Country characteristics'!$A:$CQ,89,0)</f>
        <v>0</v>
      </c>
      <c r="AK206" s="245">
        <f>VLOOKUP($A206,'Country characteristics'!$A:$CQ,90,0)</f>
        <v>0</v>
      </c>
      <c r="AL206" s="245">
        <f>VLOOKUP($A206,'Country characteristics'!$A:$CQ,94,0)</f>
        <v>0</v>
      </c>
      <c r="AM206" s="245">
        <f>VLOOKUP($A206,'Country characteristics'!$A:$CQ,95,0)</f>
        <v>0</v>
      </c>
      <c r="AN206" s="245">
        <f>VLOOKUP($A206,'Country characteristics'!$A:$CR,96,0)</f>
        <v>0</v>
      </c>
    </row>
    <row r="207" spans="1:40" ht="12.75" customHeight="1">
      <c r="A207" s="37" t="s">
        <v>734</v>
      </c>
      <c r="B207" s="163" t="s">
        <v>735</v>
      </c>
      <c r="C207" s="163" t="s">
        <v>736</v>
      </c>
      <c r="D207" s="193">
        <v>2.0899698938592337E-5</v>
      </c>
      <c r="E207" s="193">
        <v>6958500</v>
      </c>
      <c r="F207" s="193">
        <v>1.2660118500207318E-6</v>
      </c>
      <c r="G207" s="193">
        <v>451466</v>
      </c>
      <c r="H207" s="193">
        <v>7.5294087764632422E-6</v>
      </c>
      <c r="I207" s="193">
        <v>3024632</v>
      </c>
      <c r="J207" s="193">
        <v>3.7522236198128667E-6</v>
      </c>
      <c r="K207" s="193">
        <v>1489363</v>
      </c>
      <c r="L207" s="193">
        <v>3.2382333756686421E-6</v>
      </c>
      <c r="M207" s="193">
        <v>1417770</v>
      </c>
      <c r="N207" s="193">
        <v>4.073564923601225E-6</v>
      </c>
      <c r="O207" s="193">
        <v>1884431</v>
      </c>
      <c r="P207" s="193">
        <v>6.572627171408385E-6</v>
      </c>
      <c r="Q207" s="193">
        <v>3054227</v>
      </c>
      <c r="R207" s="193">
        <v>1.8788530269375769E-6</v>
      </c>
      <c r="S207" s="193">
        <v>860480</v>
      </c>
      <c r="T207" s="193">
        <v>6.5247155589531758E-7</v>
      </c>
      <c r="U207" s="193">
        <v>319580</v>
      </c>
      <c r="V207" s="194">
        <v>7.2068900180966011E-7</v>
      </c>
      <c r="W207" s="193">
        <v>377780</v>
      </c>
      <c r="X207" s="106">
        <v>0</v>
      </c>
      <c r="Y207" s="106">
        <v>0</v>
      </c>
      <c r="Z207" s="186">
        <f t="shared" si="12"/>
        <v>-5.8519381695987249E-6</v>
      </c>
      <c r="AA207" s="187">
        <f t="shared" si="13"/>
        <v>-8.1199215679779027</v>
      </c>
      <c r="AB207" s="195">
        <f t="shared" si="14"/>
        <v>-2676447</v>
      </c>
      <c r="AC207" s="196">
        <f t="shared" si="15"/>
        <v>-7.0846709725236909</v>
      </c>
      <c r="AD207" s="245" t="str">
        <f>VLOOKUP($A207,'Country characteristics'!$A:$CQ,28,0)</f>
        <v>Europe &amp; Central Asia</v>
      </c>
      <c r="AE207" s="245" t="str">
        <f>VLOOKUP($A207,'Country characteristics'!$A:$CQ,87,0)</f>
        <v>Asia</v>
      </c>
      <c r="AF207" s="245">
        <f>VLOOKUP($A207,'Country characteristics'!$A:$CQ,92,0)</f>
        <v>0</v>
      </c>
      <c r="AG207" s="245">
        <f>VLOOKUP($A207,'Country characteristics'!$A:$CQ,91,0)</f>
        <v>0</v>
      </c>
      <c r="AH207" s="245">
        <f>VLOOKUP($A207,'Country characteristics'!$A:$CQ,88,0)</f>
        <v>0</v>
      </c>
      <c r="AI207" s="245">
        <f>VLOOKUP($A207,'Country characteristics'!$A:$CQ,93,0)</f>
        <v>0</v>
      </c>
      <c r="AJ207" s="245">
        <f>VLOOKUP($A207,'Country characteristics'!$A:$CQ,89,0)</f>
        <v>0</v>
      </c>
      <c r="AK207" s="245">
        <f>VLOOKUP($A207,'Country characteristics'!$A:$CQ,90,0)</f>
        <v>0</v>
      </c>
      <c r="AL207" s="245">
        <f>VLOOKUP($A207,'Country characteristics'!$A:$CQ,94,0)</f>
        <v>0</v>
      </c>
      <c r="AM207" s="245">
        <f>VLOOKUP($A207,'Country characteristics'!$A:$CQ,95,0)</f>
        <v>0</v>
      </c>
      <c r="AN207" s="245">
        <f>VLOOKUP($A207,'Country characteristics'!$A:$CR,96,0)</f>
        <v>0</v>
      </c>
    </row>
    <row r="208" spans="1:40" ht="12.75" customHeight="1">
      <c r="A208" s="37" t="s">
        <v>374</v>
      </c>
      <c r="B208" s="163" t="s">
        <v>375</v>
      </c>
      <c r="C208" s="163" t="s">
        <v>376</v>
      </c>
      <c r="D208" s="193">
        <v>4.8009333113441244E-6</v>
      </c>
      <c r="E208" s="193">
        <v>1598458.25</v>
      </c>
      <c r="F208" s="193">
        <v>4.243686817062553E-6</v>
      </c>
      <c r="G208" s="193">
        <v>1513319.375</v>
      </c>
      <c r="H208" s="193">
        <v>2.2996985080681043E-6</v>
      </c>
      <c r="I208" s="193">
        <v>923809.875</v>
      </c>
      <c r="J208" s="193">
        <v>2.8592758098966442E-6</v>
      </c>
      <c r="K208" s="193">
        <v>1134926.875</v>
      </c>
      <c r="L208" s="193">
        <v>9.5938503363868222E-6</v>
      </c>
      <c r="M208" s="193">
        <v>4200399.5</v>
      </c>
      <c r="N208" s="193">
        <v>3.8828648030175827E-7</v>
      </c>
      <c r="O208" s="193">
        <v>179621.3125</v>
      </c>
      <c r="P208" s="193">
        <v>5.6944747939269291E-7</v>
      </c>
      <c r="Q208" s="193">
        <v>264615.9375</v>
      </c>
      <c r="R208" s="193">
        <v>7.4033965802300372E-7</v>
      </c>
      <c r="S208" s="193">
        <v>339061.875</v>
      </c>
      <c r="T208" s="193">
        <v>7.2794472316672909E-7</v>
      </c>
      <c r="U208" s="193">
        <v>356546.6875</v>
      </c>
      <c r="V208" s="194">
        <v>6.9769993160662125E-7</v>
      </c>
      <c r="W208" s="193">
        <v>365729.28125</v>
      </c>
      <c r="X208" s="106">
        <v>1</v>
      </c>
      <c r="Y208" s="106">
        <v>1</v>
      </c>
      <c r="Z208" s="186">
        <f t="shared" si="12"/>
        <v>1.2825245221392834E-7</v>
      </c>
      <c r="AA208" s="187">
        <f t="shared" si="13"/>
        <v>0.18382179272770793</v>
      </c>
      <c r="AB208" s="195">
        <f t="shared" si="14"/>
        <v>101113.34375</v>
      </c>
      <c r="AC208" s="196">
        <f t="shared" si="15"/>
        <v>0.27647046308245249</v>
      </c>
      <c r="AD208" s="245" t="str">
        <f>VLOOKUP($A208,'Country characteristics'!$A:$CQ,28,0)</f>
        <v>Latin America &amp; Caribbean</v>
      </c>
      <c r="AE208" s="245" t="str">
        <f>VLOOKUP($A208,'Country characteristics'!$A:$CQ,87,0)</f>
        <v>Latin America and the Caribbean</v>
      </c>
      <c r="AF208" s="245">
        <f>VLOOKUP($A208,'Country characteristics'!$A:$CQ,92,0)</f>
        <v>0</v>
      </c>
      <c r="AG208" s="245">
        <f>VLOOKUP($A208,'Country characteristics'!$A:$CQ,91,0)</f>
        <v>0</v>
      </c>
      <c r="AH208" s="245">
        <f>VLOOKUP($A208,'Country characteristics'!$A:$CQ,88,0)</f>
        <v>0</v>
      </c>
      <c r="AI208" s="245">
        <f>VLOOKUP($A208,'Country characteristics'!$A:$CQ,93,0)</f>
        <v>0</v>
      </c>
      <c r="AJ208" s="245">
        <f>VLOOKUP($A208,'Country characteristics'!$A:$CQ,89,0)</f>
        <v>0</v>
      </c>
      <c r="AK208" s="245">
        <f>VLOOKUP($A208,'Country characteristics'!$A:$CQ,90,0)</f>
        <v>0</v>
      </c>
      <c r="AL208" s="245">
        <f>VLOOKUP($A208,'Country characteristics'!$A:$CQ,94,0)</f>
        <v>0</v>
      </c>
      <c r="AM208" s="245">
        <f>VLOOKUP($A208,'Country characteristics'!$A:$CQ,95,0)</f>
        <v>1</v>
      </c>
      <c r="AN208" s="245">
        <f>VLOOKUP($A208,'Country characteristics'!$A:$CR,96,0)</f>
        <v>1</v>
      </c>
    </row>
    <row r="209" spans="1:40" ht="12.75" customHeight="1">
      <c r="A209" s="37" t="s">
        <v>737</v>
      </c>
      <c r="B209" s="163" t="s">
        <v>738</v>
      </c>
      <c r="C209" s="163" t="s">
        <v>739</v>
      </c>
      <c r="D209" s="193">
        <v>1.9326502620486963E-9</v>
      </c>
      <c r="E209" s="193">
        <v>643.47088623046875</v>
      </c>
      <c r="F209" s="193"/>
      <c r="G209" s="193"/>
      <c r="H209" s="193"/>
      <c r="I209" s="193"/>
      <c r="J209" s="193"/>
      <c r="K209" s="193"/>
      <c r="L209" s="193"/>
      <c r="M209" s="193"/>
      <c r="N209" s="193"/>
      <c r="O209" s="193"/>
      <c r="P209" s="193">
        <v>4.8377705752500333E-7</v>
      </c>
      <c r="Q209" s="193">
        <v>224805.84375</v>
      </c>
      <c r="R209" s="193">
        <v>1.2685099193276983E-7</v>
      </c>
      <c r="S209" s="193">
        <v>58095.41015625</v>
      </c>
      <c r="T209" s="193">
        <v>6.1748423263452423E-8</v>
      </c>
      <c r="U209" s="193">
        <v>30244.322265625</v>
      </c>
      <c r="V209" s="194">
        <v>6.436259241127118E-7</v>
      </c>
      <c r="W209" s="193">
        <v>337384.09375</v>
      </c>
      <c r="X209" s="106">
        <v>0</v>
      </c>
      <c r="Y209" s="106">
        <v>0</v>
      </c>
      <c r="Z209" s="186">
        <f t="shared" si="12"/>
        <v>1.5984886658770847E-7</v>
      </c>
      <c r="AA209" s="187">
        <f t="shared" si="13"/>
        <v>0.2483567870701798</v>
      </c>
      <c r="AB209" s="195">
        <f t="shared" si="14"/>
        <v>112578.25</v>
      </c>
      <c r="AC209" s="196">
        <f t="shared" si="15"/>
        <v>0.33367977947241328</v>
      </c>
      <c r="AD209" s="245" t="str">
        <f>VLOOKUP($A209,'Country characteristics'!$A:$CQ,28,0)</f>
        <v/>
      </c>
      <c r="AE209" s="245" t="str">
        <f>VLOOKUP($A209,'Country characteristics'!$A:$CQ,87,0)</f>
        <v>Oceania</v>
      </c>
      <c r="AF209" s="245">
        <f>VLOOKUP($A209,'Country characteristics'!$A:$CQ,92,0)</f>
        <v>0</v>
      </c>
      <c r="AG209" s="245">
        <f>VLOOKUP($A209,'Country characteristics'!$A:$CQ,91,0)</f>
        <v>0</v>
      </c>
      <c r="AH209" s="245">
        <f>VLOOKUP($A209,'Country characteristics'!$A:$CQ,88,0)</f>
        <v>0</v>
      </c>
      <c r="AI209" s="245">
        <f>VLOOKUP($A209,'Country characteristics'!$A:$CQ,93,0)</f>
        <v>0</v>
      </c>
      <c r="AJ209" s="245">
        <f>VLOOKUP($A209,'Country characteristics'!$A:$CQ,89,0)</f>
        <v>0</v>
      </c>
      <c r="AK209" s="245">
        <f>VLOOKUP($A209,'Country characteristics'!$A:$CQ,90,0)</f>
        <v>0</v>
      </c>
      <c r="AL209" s="245">
        <f>VLOOKUP($A209,'Country characteristics'!$A:$CQ,94,0)</f>
        <v>0</v>
      </c>
      <c r="AM209" s="245">
        <f>VLOOKUP($A209,'Country characteristics'!$A:$CQ,95,0)</f>
        <v>0</v>
      </c>
      <c r="AN209" s="245">
        <f>VLOOKUP($A209,'Country characteristics'!$A:$CR,96,0)</f>
        <v>0</v>
      </c>
    </row>
    <row r="210" spans="1:40" ht="12.75" customHeight="1">
      <c r="A210" s="37" t="s">
        <v>740</v>
      </c>
      <c r="B210" s="163" t="s">
        <v>741</v>
      </c>
      <c r="C210" s="163" t="s">
        <v>742</v>
      </c>
      <c r="D210" s="193">
        <v>1.1146516953886021E-6</v>
      </c>
      <c r="E210" s="193">
        <v>371120.375</v>
      </c>
      <c r="F210" s="193">
        <v>2.7852237849401718E-7</v>
      </c>
      <c r="G210" s="193">
        <v>99322.4375</v>
      </c>
      <c r="H210" s="193">
        <v>1.7490680193077424E-6</v>
      </c>
      <c r="I210" s="193">
        <v>702616.5625</v>
      </c>
      <c r="J210" s="193">
        <v>6.0573484006454237E-6</v>
      </c>
      <c r="K210" s="193">
        <v>2404331.75</v>
      </c>
      <c r="L210" s="193">
        <v>3.8586352957281633E-7</v>
      </c>
      <c r="M210" s="193">
        <v>168939.5625</v>
      </c>
      <c r="N210" s="193">
        <v>3.7460117141563387E-7</v>
      </c>
      <c r="O210" s="193">
        <v>173290.484375</v>
      </c>
      <c r="P210" s="193">
        <v>5.8386472119309474E-6</v>
      </c>
      <c r="Q210" s="193">
        <v>2713154.5</v>
      </c>
      <c r="R210" s="193">
        <v>1.9477087676023075E-7</v>
      </c>
      <c r="S210" s="193">
        <v>89201.4609375</v>
      </c>
      <c r="T210" s="193">
        <v>5.0808512241928838E-7</v>
      </c>
      <c r="U210" s="193">
        <v>248859.65625</v>
      </c>
      <c r="V210" s="194">
        <v>6.3919463855199865E-7</v>
      </c>
      <c r="W210" s="193">
        <v>335061.21875</v>
      </c>
      <c r="X210" s="106">
        <v>0</v>
      </c>
      <c r="Y210" s="106">
        <v>0</v>
      </c>
      <c r="Z210" s="186">
        <f t="shared" si="12"/>
        <v>-5.1994525733789487E-6</v>
      </c>
      <c r="AA210" s="187">
        <f t="shared" si="13"/>
        <v>-8.1343807657047051</v>
      </c>
      <c r="AB210" s="195">
        <f t="shared" si="14"/>
        <v>-2378093.28125</v>
      </c>
      <c r="AC210" s="196">
        <f t="shared" si="15"/>
        <v>-7.0974889010487727</v>
      </c>
      <c r="AD210" s="245" t="str">
        <f>VLOOKUP($A210,'Country characteristics'!$A:$CQ,28,0)</f>
        <v>Sub-Saharan Africa</v>
      </c>
      <c r="AE210" s="245" t="str">
        <f>VLOOKUP($A210,'Country characteristics'!$A:$CQ,87,0)</f>
        <v>Africa</v>
      </c>
      <c r="AF210" s="245">
        <f>VLOOKUP($A210,'Country characteristics'!$A:$CQ,92,0)</f>
        <v>0</v>
      </c>
      <c r="AG210" s="245">
        <f>VLOOKUP($A210,'Country characteristics'!$A:$CQ,91,0)</f>
        <v>0</v>
      </c>
      <c r="AH210" s="245">
        <f>VLOOKUP($A210,'Country characteristics'!$A:$CQ,88,0)</f>
        <v>0</v>
      </c>
      <c r="AI210" s="245">
        <f>VLOOKUP($A210,'Country characteristics'!$A:$CQ,93,0)</f>
        <v>0</v>
      </c>
      <c r="AJ210" s="245">
        <f>VLOOKUP($A210,'Country characteristics'!$A:$CQ,89,0)</f>
        <v>0</v>
      </c>
      <c r="AK210" s="245">
        <f>VLOOKUP($A210,'Country characteristics'!$A:$CQ,90,0)</f>
        <v>1</v>
      </c>
      <c r="AL210" s="245">
        <f>VLOOKUP($A210,'Country characteristics'!$A:$CQ,94,0)</f>
        <v>0</v>
      </c>
      <c r="AM210" s="245">
        <f>VLOOKUP($A210,'Country characteristics'!$A:$CQ,95,0)</f>
        <v>0</v>
      </c>
      <c r="AN210" s="245">
        <f>VLOOKUP($A210,'Country characteristics'!$A:$CR,96,0)</f>
        <v>0</v>
      </c>
    </row>
    <row r="211" spans="1:40" ht="12.75" customHeight="1">
      <c r="A211" s="37" t="s">
        <v>743</v>
      </c>
      <c r="B211" s="163" t="s">
        <v>744</v>
      </c>
      <c r="C211" s="163" t="s">
        <v>745</v>
      </c>
      <c r="D211" s="193">
        <v>4.6147638954607828E-7</v>
      </c>
      <c r="E211" s="193">
        <v>153647.359375</v>
      </c>
      <c r="F211" s="193">
        <v>1.3280785537972406E-7</v>
      </c>
      <c r="G211" s="193">
        <v>47359.9296875</v>
      </c>
      <c r="H211" s="193"/>
      <c r="I211" s="193"/>
      <c r="J211" s="193">
        <v>1.9282619234672893E-7</v>
      </c>
      <c r="K211" s="193">
        <v>76538.1328125</v>
      </c>
      <c r="L211" s="193">
        <v>4.7690627980045974E-7</v>
      </c>
      <c r="M211" s="193">
        <v>208800.09375</v>
      </c>
      <c r="N211" s="193">
        <v>1.0783626436250415E-7</v>
      </c>
      <c r="O211" s="193">
        <v>49885.05078125</v>
      </c>
      <c r="P211" s="193">
        <v>1.6902895367820747E-6</v>
      </c>
      <c r="Q211" s="193">
        <v>785458.8125</v>
      </c>
      <c r="R211" s="193">
        <v>2.8995657430641586E-7</v>
      </c>
      <c r="S211" s="193">
        <v>132794.75</v>
      </c>
      <c r="T211" s="193">
        <v>5.0023123776554712E-7</v>
      </c>
      <c r="U211" s="193">
        <v>245012.828125</v>
      </c>
      <c r="V211" s="194">
        <v>6.3182841358866426E-7</v>
      </c>
      <c r="W211" s="193">
        <v>331199.90625</v>
      </c>
      <c r="X211" s="106">
        <v>0</v>
      </c>
      <c r="Y211" s="106">
        <v>0</v>
      </c>
      <c r="Z211" s="186">
        <f t="shared" si="12"/>
        <v>-1.0584611231934105E-6</v>
      </c>
      <c r="AA211" s="187">
        <f t="shared" si="13"/>
        <v>-1.6752350803306775</v>
      </c>
      <c r="AB211" s="195">
        <f t="shared" si="14"/>
        <v>-454258.90625</v>
      </c>
      <c r="AC211" s="196">
        <f t="shared" si="15"/>
        <v>-1.371555056863788</v>
      </c>
      <c r="AD211" s="245" t="str">
        <f>VLOOKUP($A211,'Country characteristics'!$A:$CQ,28,0)</f>
        <v/>
      </c>
      <c r="AE211" s="245" t="str">
        <f>VLOOKUP($A211,'Country characteristics'!$A:$CQ,87,0)</f>
        <v>Africa</v>
      </c>
      <c r="AF211" s="245">
        <f>VLOOKUP($A211,'Country characteristics'!$A:$CQ,92,0)</f>
        <v>0</v>
      </c>
      <c r="AG211" s="245">
        <f>VLOOKUP($A211,'Country characteristics'!$A:$CQ,91,0)</f>
        <v>0</v>
      </c>
      <c r="AH211" s="245">
        <f>VLOOKUP($A211,'Country characteristics'!$A:$CQ,88,0)</f>
        <v>0</v>
      </c>
      <c r="AI211" s="245">
        <f>VLOOKUP($A211,'Country characteristics'!$A:$CQ,93,0)</f>
        <v>0</v>
      </c>
      <c r="AJ211" s="245">
        <f>VLOOKUP($A211,'Country characteristics'!$A:$CQ,89,0)</f>
        <v>0</v>
      </c>
      <c r="AK211" s="245">
        <f>VLOOKUP($A211,'Country characteristics'!$A:$CQ,90,0)</f>
        <v>0</v>
      </c>
      <c r="AL211" s="245">
        <f>VLOOKUP($A211,'Country characteristics'!$A:$CQ,94,0)</f>
        <v>0</v>
      </c>
      <c r="AM211" s="245">
        <f>VLOOKUP($A211,'Country characteristics'!$A:$CQ,95,0)</f>
        <v>0</v>
      </c>
      <c r="AN211" s="245">
        <f>VLOOKUP($A211,'Country characteristics'!$A:$CR,96,0)</f>
        <v>0</v>
      </c>
    </row>
    <row r="212" spans="1:40" ht="12.75" customHeight="1">
      <c r="A212" s="37" t="s">
        <v>746</v>
      </c>
      <c r="B212" s="163" t="s">
        <v>747</v>
      </c>
      <c r="C212" s="163" t="s">
        <v>748</v>
      </c>
      <c r="D212" s="193"/>
      <c r="E212" s="193"/>
      <c r="F212" s="193"/>
      <c r="G212" s="193"/>
      <c r="H212" s="193">
        <v>9.697393466012727E-8</v>
      </c>
      <c r="I212" s="193">
        <v>38955.3125</v>
      </c>
      <c r="J212" s="193">
        <v>3.6203267939072248E-8</v>
      </c>
      <c r="K212" s="193">
        <v>14370.09375</v>
      </c>
      <c r="L212" s="193">
        <v>8.1847090882547491E-8</v>
      </c>
      <c r="M212" s="193">
        <v>35834.4609375</v>
      </c>
      <c r="N212" s="193">
        <v>5.4097366586347562E-8</v>
      </c>
      <c r="O212" s="193">
        <v>25025.439453125</v>
      </c>
      <c r="P212" s="193"/>
      <c r="Q212" s="193"/>
      <c r="R212" s="193">
        <v>1.4151159177799855E-7</v>
      </c>
      <c r="S212" s="193">
        <v>64809.6953125</v>
      </c>
      <c r="T212" s="193">
        <v>3.3007722777256276E-7</v>
      </c>
      <c r="U212" s="193">
        <v>161671.53125</v>
      </c>
      <c r="V212" s="194">
        <v>4.2565471858324599E-7</v>
      </c>
      <c r="W212" s="193">
        <v>223125.140625</v>
      </c>
      <c r="X212" s="106">
        <v>0</v>
      </c>
      <c r="Y212" s="106">
        <v>0</v>
      </c>
      <c r="Z212" s="186">
        <f t="shared" si="12"/>
        <v>4.2565471858324599E-7</v>
      </c>
      <c r="AA212" s="187">
        <f t="shared" si="13"/>
        <v>1</v>
      </c>
      <c r="AB212" s="195">
        <f t="shared" si="14"/>
        <v>223125.140625</v>
      </c>
      <c r="AC212" s="196">
        <f t="shared" si="15"/>
        <v>1</v>
      </c>
      <c r="AD212" s="245" t="str">
        <f>VLOOKUP($A212,'Country characteristics'!$A:$CQ,28,0)</f>
        <v/>
      </c>
      <c r="AE212" s="245" t="str">
        <f>VLOOKUP($A212,'Country characteristics'!$A:$CQ,87,0)</f>
        <v>Oceania</v>
      </c>
      <c r="AF212" s="245">
        <f>VLOOKUP($A212,'Country characteristics'!$A:$CQ,92,0)</f>
        <v>0</v>
      </c>
      <c r="AG212" s="245">
        <f>VLOOKUP($A212,'Country characteristics'!$A:$CQ,91,0)</f>
        <v>0</v>
      </c>
      <c r="AH212" s="245">
        <f>VLOOKUP($A212,'Country characteristics'!$A:$CQ,88,0)</f>
        <v>0</v>
      </c>
      <c r="AI212" s="245">
        <f>VLOOKUP($A212,'Country characteristics'!$A:$CQ,93,0)</f>
        <v>0</v>
      </c>
      <c r="AJ212" s="245">
        <f>VLOOKUP($A212,'Country characteristics'!$A:$CQ,89,0)</f>
        <v>0</v>
      </c>
      <c r="AK212" s="245">
        <f>VLOOKUP($A212,'Country characteristics'!$A:$CQ,90,0)</f>
        <v>0</v>
      </c>
      <c r="AL212" s="245">
        <f>VLOOKUP($A212,'Country characteristics'!$A:$CQ,94,0)</f>
        <v>0</v>
      </c>
      <c r="AM212" s="245">
        <f>VLOOKUP($A212,'Country characteristics'!$A:$CQ,95,0)</f>
        <v>0</v>
      </c>
      <c r="AN212" s="245">
        <f>VLOOKUP($A212,'Country characteristics'!$A:$CR,96,0)</f>
        <v>0</v>
      </c>
    </row>
    <row r="213" spans="1:40" ht="12.75" customHeight="1">
      <c r="A213" s="37" t="s">
        <v>383</v>
      </c>
      <c r="B213" s="163" t="s">
        <v>384</v>
      </c>
      <c r="C213" s="163" t="s">
        <v>385</v>
      </c>
      <c r="D213" s="193">
        <v>5.0535106765892124E-7</v>
      </c>
      <c r="E213" s="193">
        <v>168255.328125</v>
      </c>
      <c r="F213" s="193">
        <v>7.396290016004059E-7</v>
      </c>
      <c r="G213" s="193">
        <v>263755.3125</v>
      </c>
      <c r="H213" s="193">
        <v>7.0389648954005679E-7</v>
      </c>
      <c r="I213" s="193">
        <v>282761.625</v>
      </c>
      <c r="J213" s="193">
        <v>6.3276411310653202E-7</v>
      </c>
      <c r="K213" s="193">
        <v>251161.859375</v>
      </c>
      <c r="L213" s="193">
        <v>6.8886612325513852E-7</v>
      </c>
      <c r="M213" s="193">
        <v>301600.78125</v>
      </c>
      <c r="N213" s="193">
        <v>1.0936146281892434E-6</v>
      </c>
      <c r="O213" s="193">
        <v>505906.0625</v>
      </c>
      <c r="P213" s="193">
        <v>2.9659270239790203E-6</v>
      </c>
      <c r="Q213" s="193">
        <v>1378233.375</v>
      </c>
      <c r="R213" s="193">
        <v>3.5004643450520234E-6</v>
      </c>
      <c r="S213" s="193">
        <v>1603148</v>
      </c>
      <c r="T213" s="193">
        <v>1.9411529592616716E-6</v>
      </c>
      <c r="U213" s="193">
        <v>950775.0625</v>
      </c>
      <c r="V213" s="194">
        <v>3.7502687177948246E-7</v>
      </c>
      <c r="W213" s="193">
        <v>196586.390625</v>
      </c>
      <c r="X213" s="106">
        <v>1</v>
      </c>
      <c r="Y213" s="106">
        <v>1</v>
      </c>
      <c r="Z213" s="186">
        <f t="shared" si="12"/>
        <v>-2.5909001521995378E-6</v>
      </c>
      <c r="AA213" s="187">
        <f t="shared" si="13"/>
        <v>-6.9085720175353167</v>
      </c>
      <c r="AB213" s="195">
        <f t="shared" si="14"/>
        <v>-1181646.984375</v>
      </c>
      <c r="AC213" s="196">
        <f t="shared" si="15"/>
        <v>-6.0108280162132921</v>
      </c>
      <c r="AD213" s="245" t="str">
        <f>VLOOKUP($A213,'Country characteristics'!$A:$CQ,28,0)</f>
        <v>East Asia &amp; Pacific</v>
      </c>
      <c r="AE213" s="245" t="str">
        <f>VLOOKUP($A213,'Country characteristics'!$A:$CQ,87,0)</f>
        <v>Asia</v>
      </c>
      <c r="AF213" s="245">
        <f>VLOOKUP($A213,'Country characteristics'!$A:$CQ,92,0)</f>
        <v>0</v>
      </c>
      <c r="AG213" s="245">
        <f>VLOOKUP($A213,'Country characteristics'!$A:$CQ,91,0)</f>
        <v>0</v>
      </c>
      <c r="AH213" s="245">
        <f>VLOOKUP($A213,'Country characteristics'!$A:$CQ,88,0)</f>
        <v>0</v>
      </c>
      <c r="AI213" s="245">
        <f>VLOOKUP($A213,'Country characteristics'!$A:$CQ,93,0)</f>
        <v>0</v>
      </c>
      <c r="AJ213" s="245">
        <f>VLOOKUP($A213,'Country characteristics'!$A:$CQ,89,0)</f>
        <v>0</v>
      </c>
      <c r="AK213" s="245">
        <f>VLOOKUP($A213,'Country characteristics'!$A:$CQ,90,0)</f>
        <v>0</v>
      </c>
      <c r="AL213" s="245">
        <f>VLOOKUP($A213,'Country characteristics'!$A:$CQ,94,0)</f>
        <v>0</v>
      </c>
      <c r="AM213" s="245">
        <f>VLOOKUP($A213,'Country characteristics'!$A:$CQ,95,0)</f>
        <v>0</v>
      </c>
      <c r="AN213" s="245">
        <f>VLOOKUP($A213,'Country characteristics'!$A:$CR,96,0)</f>
        <v>1</v>
      </c>
    </row>
    <row r="214" spans="1:40" ht="12.75" customHeight="1">
      <c r="A214" s="37" t="s">
        <v>749</v>
      </c>
      <c r="B214" s="163" t="s">
        <v>750</v>
      </c>
      <c r="C214" s="163" t="s">
        <v>751</v>
      </c>
      <c r="D214" s="193">
        <v>4.870703378401231E-7</v>
      </c>
      <c r="E214" s="193">
        <v>162168.796875</v>
      </c>
      <c r="F214" s="193">
        <v>8.4728969795833109E-7</v>
      </c>
      <c r="G214" s="193">
        <v>302147.625</v>
      </c>
      <c r="H214" s="193">
        <v>6.0375958810254815E-7</v>
      </c>
      <c r="I214" s="193">
        <v>242535.71875</v>
      </c>
      <c r="J214" s="193">
        <v>1.0782466119962919E-7</v>
      </c>
      <c r="K214" s="193">
        <v>42798.63671875</v>
      </c>
      <c r="L214" s="193">
        <v>1.4644339785263583E-7</v>
      </c>
      <c r="M214" s="193">
        <v>64116.1484375</v>
      </c>
      <c r="N214" s="193">
        <v>2.6180694590038911E-7</v>
      </c>
      <c r="O214" s="193">
        <v>121111.8828125</v>
      </c>
      <c r="P214" s="193">
        <v>2.6519850848671922E-7</v>
      </c>
      <c r="Q214" s="193">
        <v>123234.8046875</v>
      </c>
      <c r="R214" s="193">
        <v>7.4892108159474446E-7</v>
      </c>
      <c r="S214" s="193">
        <v>342992.03125</v>
      </c>
      <c r="T214" s="193">
        <v>4.2245812892360846E-7</v>
      </c>
      <c r="U214" s="193">
        <v>206919.625</v>
      </c>
      <c r="V214" s="194">
        <v>3.2763500712462701E-7</v>
      </c>
      <c r="W214" s="193">
        <v>171743.921875</v>
      </c>
      <c r="X214" s="106">
        <v>0</v>
      </c>
      <c r="Y214" s="106">
        <v>0</v>
      </c>
      <c r="Z214" s="186">
        <f t="shared" si="12"/>
        <v>6.2436498637907789E-8</v>
      </c>
      <c r="AA214" s="187">
        <f t="shared" si="13"/>
        <v>0.19056723878763651</v>
      </c>
      <c r="AB214" s="195">
        <f t="shared" si="14"/>
        <v>48509.1171875</v>
      </c>
      <c r="AC214" s="196">
        <f t="shared" si="15"/>
        <v>0.28245027048355331</v>
      </c>
      <c r="AD214" s="245" t="str">
        <f>VLOOKUP($A214,'Country characteristics'!$A:$CQ,28,0)</f>
        <v>Europe &amp; Central Asia</v>
      </c>
      <c r="AE214" s="245" t="str">
        <f>VLOOKUP($A214,'Country characteristics'!$A:$CQ,87,0)</f>
        <v>Asia</v>
      </c>
      <c r="AF214" s="245">
        <f>VLOOKUP($A214,'Country characteristics'!$A:$CQ,92,0)</f>
        <v>0</v>
      </c>
      <c r="AG214" s="245">
        <f>VLOOKUP($A214,'Country characteristics'!$A:$CQ,91,0)</f>
        <v>0</v>
      </c>
      <c r="AH214" s="245">
        <f>VLOOKUP($A214,'Country characteristics'!$A:$CQ,88,0)</f>
        <v>0</v>
      </c>
      <c r="AI214" s="245">
        <f>VLOOKUP($A214,'Country characteristics'!$A:$CQ,93,0)</f>
        <v>0</v>
      </c>
      <c r="AJ214" s="245">
        <f>VLOOKUP($A214,'Country characteristics'!$A:$CQ,89,0)</f>
        <v>0</v>
      </c>
      <c r="AK214" s="245">
        <f>VLOOKUP($A214,'Country characteristics'!$A:$CQ,90,0)</f>
        <v>0</v>
      </c>
      <c r="AL214" s="245">
        <f>VLOOKUP($A214,'Country characteristics'!$A:$CQ,94,0)</f>
        <v>0</v>
      </c>
      <c r="AM214" s="245">
        <f>VLOOKUP($A214,'Country characteristics'!$A:$CQ,95,0)</f>
        <v>0</v>
      </c>
      <c r="AN214" s="245">
        <f>VLOOKUP($A214,'Country characteristics'!$A:$CR,96,0)</f>
        <v>0</v>
      </c>
    </row>
    <row r="215" spans="1:40" ht="12.75" customHeight="1">
      <c r="A215" s="37" t="s">
        <v>752</v>
      </c>
      <c r="B215" s="163" t="s">
        <v>753</v>
      </c>
      <c r="C215" s="163" t="s">
        <v>754</v>
      </c>
      <c r="D215" s="193"/>
      <c r="E215" s="193"/>
      <c r="F215" s="193"/>
      <c r="G215" s="193"/>
      <c r="H215" s="193"/>
      <c r="I215" s="193"/>
      <c r="J215" s="193">
        <v>1.1931367893680545E-8</v>
      </c>
      <c r="K215" s="193">
        <v>4735.89501953125</v>
      </c>
      <c r="L215" s="193">
        <v>1.2163123286335065E-10</v>
      </c>
      <c r="M215" s="193">
        <v>53.252834320068359</v>
      </c>
      <c r="N215" s="193"/>
      <c r="O215" s="193"/>
      <c r="P215" s="193"/>
      <c r="Q215" s="193"/>
      <c r="R215" s="193"/>
      <c r="S215" s="193"/>
      <c r="T215" s="193">
        <v>1.0550418316768173E-8</v>
      </c>
      <c r="U215" s="193">
        <v>5167.58544921875</v>
      </c>
      <c r="V215" s="194">
        <v>2.7531865498531261E-7</v>
      </c>
      <c r="W215" s="193">
        <v>144320.0625</v>
      </c>
      <c r="X215" s="106">
        <v>0</v>
      </c>
      <c r="Y215" s="106">
        <v>0</v>
      </c>
      <c r="Z215" s="186">
        <f t="shared" si="12"/>
        <v>2.7531865498531261E-7</v>
      </c>
      <c r="AA215" s="187">
        <f t="shared" si="13"/>
        <v>1</v>
      </c>
      <c r="AB215" s="195">
        <f t="shared" si="14"/>
        <v>144320.0625</v>
      </c>
      <c r="AC215" s="196">
        <f t="shared" si="15"/>
        <v>1</v>
      </c>
      <c r="AD215" s="245" t="str">
        <f>VLOOKUP($A215,'Country characteristics'!$A:$CQ,28,0)</f>
        <v>Sub-Saharan Africa</v>
      </c>
      <c r="AE215" s="245" t="str">
        <f>VLOOKUP($A215,'Country characteristics'!$A:$CQ,87,0)</f>
        <v>Africa</v>
      </c>
      <c r="AF215" s="245">
        <f>VLOOKUP($A215,'Country characteristics'!$A:$CQ,92,0)</f>
        <v>0</v>
      </c>
      <c r="AG215" s="245">
        <f>VLOOKUP($A215,'Country characteristics'!$A:$CQ,91,0)</f>
        <v>0</v>
      </c>
      <c r="AH215" s="245">
        <f>VLOOKUP($A215,'Country characteristics'!$A:$CQ,88,0)</f>
        <v>0</v>
      </c>
      <c r="AI215" s="245">
        <f>VLOOKUP($A215,'Country characteristics'!$A:$CQ,93,0)</f>
        <v>0</v>
      </c>
      <c r="AJ215" s="245">
        <f>VLOOKUP($A215,'Country characteristics'!$A:$CQ,89,0)</f>
        <v>0</v>
      </c>
      <c r="AK215" s="245">
        <f>VLOOKUP($A215,'Country characteristics'!$A:$CQ,90,0)</f>
        <v>1</v>
      </c>
      <c r="AL215" s="245">
        <f>VLOOKUP($A215,'Country characteristics'!$A:$CQ,94,0)</f>
        <v>0</v>
      </c>
      <c r="AM215" s="245">
        <f>VLOOKUP($A215,'Country characteristics'!$A:$CQ,95,0)</f>
        <v>0</v>
      </c>
      <c r="AN215" s="245">
        <f>VLOOKUP($A215,'Country characteristics'!$A:$CR,96,0)</f>
        <v>0</v>
      </c>
    </row>
    <row r="216" spans="1:40" ht="12.75" customHeight="1">
      <c r="A216" s="37" t="s">
        <v>401</v>
      </c>
      <c r="B216" s="163" t="s">
        <v>402</v>
      </c>
      <c r="C216" s="163" t="s">
        <v>403</v>
      </c>
      <c r="D216" s="193"/>
      <c r="E216" s="193"/>
      <c r="F216" s="193"/>
      <c r="G216" s="193"/>
      <c r="H216" s="193"/>
      <c r="I216" s="193"/>
      <c r="J216" s="193"/>
      <c r="K216" s="193"/>
      <c r="L216" s="193"/>
      <c r="M216" s="193"/>
      <c r="N216" s="193">
        <v>3.9757619418878676E-10</v>
      </c>
      <c r="O216" s="193">
        <v>183.91873168945313</v>
      </c>
      <c r="P216" s="193">
        <v>7.9675930919620441E-7</v>
      </c>
      <c r="Q216" s="193">
        <v>370245.21875</v>
      </c>
      <c r="R216" s="193">
        <v>2.8776921112694254E-7</v>
      </c>
      <c r="S216" s="193">
        <v>131792.984375</v>
      </c>
      <c r="T216" s="193">
        <v>3.0098902925601578E-7</v>
      </c>
      <c r="U216" s="193">
        <v>147424.15625</v>
      </c>
      <c r="V216" s="194">
        <v>2.6244495643368282E-7</v>
      </c>
      <c r="W216" s="193">
        <v>137571.765625</v>
      </c>
      <c r="X216" s="106">
        <v>1</v>
      </c>
      <c r="Y216" s="106">
        <v>1</v>
      </c>
      <c r="Z216" s="186">
        <f t="shared" si="12"/>
        <v>-5.3431435276252159E-7</v>
      </c>
      <c r="AA216" s="187">
        <f t="shared" si="13"/>
        <v>-2.0359101581650605</v>
      </c>
      <c r="AB216" s="195">
        <f t="shared" si="14"/>
        <v>-232673.453125</v>
      </c>
      <c r="AC216" s="196">
        <f t="shared" si="15"/>
        <v>-1.6912878312489856</v>
      </c>
      <c r="AD216" s="245" t="str">
        <f>VLOOKUP($A216,'Country characteristics'!$A:$CQ,28,0)</f>
        <v>East Asia &amp; Pacific</v>
      </c>
      <c r="AE216" s="245" t="str">
        <f>VLOOKUP($A216,'Country characteristics'!$A:$CQ,87,0)</f>
        <v>Oceania</v>
      </c>
      <c r="AF216" s="245">
        <f>VLOOKUP($A216,'Country characteristics'!$A:$CQ,92,0)</f>
        <v>0</v>
      </c>
      <c r="AG216" s="245">
        <f>VLOOKUP($A216,'Country characteristics'!$A:$CQ,91,0)</f>
        <v>0</v>
      </c>
      <c r="AH216" s="245">
        <f>VLOOKUP($A216,'Country characteristics'!$A:$CQ,88,0)</f>
        <v>0</v>
      </c>
      <c r="AI216" s="245">
        <f>VLOOKUP($A216,'Country characteristics'!$A:$CQ,93,0)</f>
        <v>0</v>
      </c>
      <c r="AJ216" s="245">
        <f>VLOOKUP($A216,'Country characteristics'!$A:$CQ,89,0)</f>
        <v>0</v>
      </c>
      <c r="AK216" s="245">
        <f>VLOOKUP($A216,'Country characteristics'!$A:$CQ,90,0)</f>
        <v>0</v>
      </c>
      <c r="AL216" s="245">
        <f>VLOOKUP($A216,'Country characteristics'!$A:$CQ,94,0)</f>
        <v>0</v>
      </c>
      <c r="AM216" s="245">
        <f>VLOOKUP($A216,'Country characteristics'!$A:$CQ,95,0)</f>
        <v>0</v>
      </c>
      <c r="AN216" s="245">
        <f>VLOOKUP($A216,'Country characteristics'!$A:$CR,96,0)</f>
        <v>0</v>
      </c>
    </row>
    <row r="217" spans="1:40" ht="12.75" customHeight="1">
      <c r="A217" s="37" t="s">
        <v>755</v>
      </c>
      <c r="B217" s="163" t="s">
        <v>756</v>
      </c>
      <c r="C217" s="163" t="s">
        <v>757</v>
      </c>
      <c r="D217" s="193">
        <v>2.3597820586473972E-8</v>
      </c>
      <c r="E217" s="193">
        <v>7856.83251953125</v>
      </c>
      <c r="F217" s="193">
        <v>3.1363967991637764E-6</v>
      </c>
      <c r="G217" s="193">
        <v>1118454.375</v>
      </c>
      <c r="H217" s="193">
        <v>2.7075652724306565E-6</v>
      </c>
      <c r="I217" s="193">
        <v>1087653.625</v>
      </c>
      <c r="J217" s="193">
        <v>1.1420689816077356E-7</v>
      </c>
      <c r="K217" s="193">
        <v>45331.92578125</v>
      </c>
      <c r="L217" s="193">
        <v>1.2008754879389016E-7</v>
      </c>
      <c r="M217" s="193">
        <v>52576.9765625</v>
      </c>
      <c r="N217" s="193">
        <v>7.7416908439431609E-9</v>
      </c>
      <c r="O217" s="193">
        <v>3581.305908203125</v>
      </c>
      <c r="P217" s="193">
        <v>7.454398875950119E-9</v>
      </c>
      <c r="Q217" s="193">
        <v>3463.976318359375</v>
      </c>
      <c r="R217" s="193">
        <v>1.3196149950545077E-8</v>
      </c>
      <c r="S217" s="193">
        <v>6043.5927734375</v>
      </c>
      <c r="T217" s="193">
        <v>9.727962435590598E-9</v>
      </c>
      <c r="U217" s="193">
        <v>4764.74755859375</v>
      </c>
      <c r="V217" s="194">
        <v>2.5562459882166877E-7</v>
      </c>
      <c r="W217" s="193">
        <v>133996.578125</v>
      </c>
      <c r="X217" s="106">
        <v>0</v>
      </c>
      <c r="Y217" s="106">
        <v>0</v>
      </c>
      <c r="Z217" s="186">
        <f t="shared" si="12"/>
        <v>2.4817019994571865E-7</v>
      </c>
      <c r="AA217" s="187">
        <f t="shared" si="13"/>
        <v>0.9708384916384728</v>
      </c>
      <c r="AB217" s="195">
        <f t="shared" si="14"/>
        <v>130532.60180664063</v>
      </c>
      <c r="AC217" s="196">
        <f t="shared" si="15"/>
        <v>0.97414877031316449</v>
      </c>
      <c r="AD217" s="245" t="str">
        <f>VLOOKUP($A217,'Country characteristics'!$A:$CQ,28,0)</f>
        <v>Sub-Saharan Africa</v>
      </c>
      <c r="AE217" s="245" t="str">
        <f>VLOOKUP($A217,'Country characteristics'!$A:$CQ,87,0)</f>
        <v>Africa</v>
      </c>
      <c r="AF217" s="245">
        <f>VLOOKUP($A217,'Country characteristics'!$A:$CQ,92,0)</f>
        <v>0</v>
      </c>
      <c r="AG217" s="245">
        <f>VLOOKUP($A217,'Country characteristics'!$A:$CQ,91,0)</f>
        <v>0</v>
      </c>
      <c r="AH217" s="245">
        <f>VLOOKUP($A217,'Country characteristics'!$A:$CQ,88,0)</f>
        <v>0</v>
      </c>
      <c r="AI217" s="245">
        <f>VLOOKUP($A217,'Country characteristics'!$A:$CQ,93,0)</f>
        <v>0</v>
      </c>
      <c r="AJ217" s="245">
        <f>VLOOKUP($A217,'Country characteristics'!$A:$CQ,89,0)</f>
        <v>0</v>
      </c>
      <c r="AK217" s="245">
        <f>VLOOKUP($A217,'Country characteristics'!$A:$CQ,90,0)</f>
        <v>0</v>
      </c>
      <c r="AL217" s="245">
        <f>VLOOKUP($A217,'Country characteristics'!$A:$CQ,94,0)</f>
        <v>0</v>
      </c>
      <c r="AM217" s="245">
        <f>VLOOKUP($A217,'Country characteristics'!$A:$CQ,95,0)</f>
        <v>0</v>
      </c>
      <c r="AN217" s="245">
        <f>VLOOKUP($A217,'Country characteristics'!$A:$CR,96,0)</f>
        <v>0</v>
      </c>
    </row>
    <row r="218" spans="1:40" ht="12.75" customHeight="1">
      <c r="A218" s="37" t="s">
        <v>758</v>
      </c>
      <c r="B218" s="163" t="s">
        <v>759</v>
      </c>
      <c r="C218" s="163" t="s">
        <v>760</v>
      </c>
      <c r="D218" s="193"/>
      <c r="E218" s="193"/>
      <c r="F218" s="193">
        <v>1.0854836727958173E-4</v>
      </c>
      <c r="G218" s="193">
        <v>38708876</v>
      </c>
      <c r="H218" s="193">
        <v>1.029122358886525E-6</v>
      </c>
      <c r="I218" s="193">
        <v>413407.8125</v>
      </c>
      <c r="J218" s="193">
        <v>5.629827981579183E-8</v>
      </c>
      <c r="K218" s="193">
        <v>22346.369140625</v>
      </c>
      <c r="L218" s="193">
        <v>7.6559764750072645E-8</v>
      </c>
      <c r="M218" s="193">
        <v>33519.5546875</v>
      </c>
      <c r="N218" s="193">
        <v>1.6907111444197653E-7</v>
      </c>
      <c r="O218" s="193">
        <v>78212.2890625</v>
      </c>
      <c r="P218" s="193">
        <v>5.0493321168687544E-7</v>
      </c>
      <c r="Q218" s="193">
        <v>234636.875</v>
      </c>
      <c r="R218" s="193">
        <v>1.0734496527220472E-6</v>
      </c>
      <c r="S218" s="193">
        <v>491620.125</v>
      </c>
      <c r="T218" s="193">
        <v>8.0981777728084126E-7</v>
      </c>
      <c r="U218" s="193">
        <v>396648.03125</v>
      </c>
      <c r="V218" s="194">
        <v>2.4512283403055335E-7</v>
      </c>
      <c r="W218" s="193">
        <v>128491.6171875</v>
      </c>
      <c r="X218" s="106">
        <v>0</v>
      </c>
      <c r="Y218" s="106">
        <v>0</v>
      </c>
      <c r="Z218" s="186">
        <f t="shared" si="12"/>
        <v>-2.5981037765632209E-7</v>
      </c>
      <c r="AA218" s="187">
        <f t="shared" si="13"/>
        <v>-1.0599191164048716</v>
      </c>
      <c r="AB218" s="195">
        <f t="shared" si="14"/>
        <v>-106145.2578125</v>
      </c>
      <c r="AC218" s="196">
        <f t="shared" si="15"/>
        <v>-0.82608702525401856</v>
      </c>
      <c r="AD218" s="245" t="str">
        <f>VLOOKUP($A218,'Country characteristics'!$A:$CQ,28,0)</f>
        <v>Latin America &amp; Caribbean</v>
      </c>
      <c r="AE218" s="245" t="str">
        <f>VLOOKUP($A218,'Country characteristics'!$A:$CQ,87,0)</f>
        <v>Latin America and the Caribbean</v>
      </c>
      <c r="AF218" s="245">
        <f>VLOOKUP($A218,'Country characteristics'!$A:$CQ,92,0)</f>
        <v>0</v>
      </c>
      <c r="AG218" s="245">
        <f>VLOOKUP($A218,'Country characteristics'!$A:$CQ,91,0)</f>
        <v>0</v>
      </c>
      <c r="AH218" s="245">
        <f>VLOOKUP($A218,'Country characteristics'!$A:$CQ,88,0)</f>
        <v>0</v>
      </c>
      <c r="AI218" s="245">
        <f>VLOOKUP($A218,'Country characteristics'!$A:$CQ,93,0)</f>
        <v>0</v>
      </c>
      <c r="AJ218" s="245">
        <f>VLOOKUP($A218,'Country characteristics'!$A:$CQ,89,0)</f>
        <v>0</v>
      </c>
      <c r="AK218" s="245">
        <f>VLOOKUP($A218,'Country characteristics'!$A:$CQ,90,0)</f>
        <v>0</v>
      </c>
      <c r="AL218" s="245">
        <f>VLOOKUP($A218,'Country characteristics'!$A:$CQ,94,0)</f>
        <v>0</v>
      </c>
      <c r="AM218" s="245">
        <f>VLOOKUP($A218,'Country characteristics'!$A:$CQ,95,0)</f>
        <v>1</v>
      </c>
      <c r="AN218" s="245">
        <f>VLOOKUP($A218,'Country characteristics'!$A:$CR,96,0)</f>
        <v>0</v>
      </c>
    </row>
    <row r="219" spans="1:40" ht="12.75" customHeight="1">
      <c r="A219" s="37" t="s">
        <v>761</v>
      </c>
      <c r="B219" s="163" t="s">
        <v>762</v>
      </c>
      <c r="C219" s="163" t="s">
        <v>763</v>
      </c>
      <c r="D219" s="193"/>
      <c r="E219" s="193"/>
      <c r="F219" s="193">
        <v>1.2106748670248635E-7</v>
      </c>
      <c r="G219" s="193">
        <v>43173.25390625</v>
      </c>
      <c r="H219" s="193">
        <v>1.384908330237522E-7</v>
      </c>
      <c r="I219" s="193">
        <v>55633.03125</v>
      </c>
      <c r="J219" s="193">
        <v>1.7668594409769867E-6</v>
      </c>
      <c r="K219" s="193">
        <v>701316.125</v>
      </c>
      <c r="L219" s="193">
        <v>2.1941103511835536E-7</v>
      </c>
      <c r="M219" s="193">
        <v>96062.9921875</v>
      </c>
      <c r="N219" s="193">
        <v>2.7334894348030048E-9</v>
      </c>
      <c r="O219" s="193">
        <v>1264.5120849609375</v>
      </c>
      <c r="P219" s="193">
        <v>1.7520982442675859E-9</v>
      </c>
      <c r="Q219" s="193">
        <v>814.18060302734375</v>
      </c>
      <c r="R219" s="193"/>
      <c r="S219" s="193"/>
      <c r="T219" s="193">
        <v>5.5324989034488681E-7</v>
      </c>
      <c r="U219" s="193">
        <v>270981.3125</v>
      </c>
      <c r="V219" s="194">
        <v>2.2134308608201536E-7</v>
      </c>
      <c r="W219" s="193">
        <v>116026.453125</v>
      </c>
      <c r="X219" s="106">
        <v>0</v>
      </c>
      <c r="Y219" s="106">
        <v>0</v>
      </c>
      <c r="Z219" s="186">
        <f t="shared" si="12"/>
        <v>2.1959098783774778E-7</v>
      </c>
      <c r="AA219" s="187">
        <f t="shared" si="13"/>
        <v>0.99208424227166336</v>
      </c>
      <c r="AB219" s="195">
        <f t="shared" si="14"/>
        <v>115212.27252197266</v>
      </c>
      <c r="AC219" s="196">
        <f t="shared" si="15"/>
        <v>0.99298280192922739</v>
      </c>
      <c r="AD219" s="245" t="str">
        <f>VLOOKUP($A219,'Country characteristics'!$A:$CQ,28,0)</f>
        <v>Sub-Saharan Africa</v>
      </c>
      <c r="AE219" s="245" t="str">
        <f>VLOOKUP($A219,'Country characteristics'!$A:$CQ,87,0)</f>
        <v>Africa</v>
      </c>
      <c r="AF219" s="245">
        <f>VLOOKUP($A219,'Country characteristics'!$A:$CQ,92,0)</f>
        <v>0</v>
      </c>
      <c r="AG219" s="245">
        <f>VLOOKUP($A219,'Country characteristics'!$A:$CQ,91,0)</f>
        <v>0</v>
      </c>
      <c r="AH219" s="245">
        <f>VLOOKUP($A219,'Country characteristics'!$A:$CQ,88,0)</f>
        <v>0</v>
      </c>
      <c r="AI219" s="245">
        <f>VLOOKUP($A219,'Country characteristics'!$A:$CQ,93,0)</f>
        <v>0</v>
      </c>
      <c r="AJ219" s="245">
        <f>VLOOKUP($A219,'Country characteristics'!$A:$CQ,89,0)</f>
        <v>0</v>
      </c>
      <c r="AK219" s="245">
        <f>VLOOKUP($A219,'Country characteristics'!$A:$CQ,90,0)</f>
        <v>0</v>
      </c>
      <c r="AL219" s="245">
        <f>VLOOKUP($A219,'Country characteristics'!$A:$CQ,94,0)</f>
        <v>0</v>
      </c>
      <c r="AM219" s="245">
        <f>VLOOKUP($A219,'Country characteristics'!$A:$CQ,95,0)</f>
        <v>0</v>
      </c>
      <c r="AN219" s="245">
        <f>VLOOKUP($A219,'Country characteristics'!$A:$CR,96,0)</f>
        <v>0</v>
      </c>
    </row>
    <row r="220" spans="1:40" ht="12.75" customHeight="1">
      <c r="A220" s="37" t="s">
        <v>764</v>
      </c>
      <c r="B220" s="163" t="s">
        <v>765</v>
      </c>
      <c r="C220" s="163">
        <v>0</v>
      </c>
      <c r="D220" s="193"/>
      <c r="E220" s="193"/>
      <c r="F220" s="193">
        <v>2.0633869723951648E-7</v>
      </c>
      <c r="G220" s="193">
        <v>73581.3828125</v>
      </c>
      <c r="H220" s="193"/>
      <c r="I220" s="193"/>
      <c r="J220" s="193"/>
      <c r="K220" s="193"/>
      <c r="L220" s="193"/>
      <c r="M220" s="193"/>
      <c r="N220" s="193"/>
      <c r="O220" s="193"/>
      <c r="P220" s="193">
        <v>3.2011492123729113E-8</v>
      </c>
      <c r="Q220" s="193">
        <v>14875.384765625</v>
      </c>
      <c r="R220" s="193">
        <v>2.1483390355570009E-7</v>
      </c>
      <c r="S220" s="193">
        <v>98389.9609375</v>
      </c>
      <c r="T220" s="193">
        <v>2.8282761377340648E-7</v>
      </c>
      <c r="U220" s="193">
        <v>138528.71875</v>
      </c>
      <c r="V220" s="194">
        <v>2.1434135533127119E-7</v>
      </c>
      <c r="W220" s="193">
        <v>112356.1953125</v>
      </c>
      <c r="X220" s="106">
        <v>0</v>
      </c>
      <c r="Y220" s="106">
        <v>0</v>
      </c>
      <c r="Z220" s="186">
        <f t="shared" si="12"/>
        <v>1.8232986320754208E-7</v>
      </c>
      <c r="AA220" s="187">
        <f t="shared" si="13"/>
        <v>0.85065181623838126</v>
      </c>
      <c r="AB220" s="195">
        <f t="shared" si="14"/>
        <v>97480.810546875</v>
      </c>
      <c r="AC220" s="196">
        <f t="shared" si="15"/>
        <v>0.86760512204732809</v>
      </c>
      <c r="AD220" s="245" t="str">
        <f>VLOOKUP($A220,'Country characteristics'!$A:$CQ,28,0)</f>
        <v/>
      </c>
      <c r="AE220" s="245" t="str">
        <f>VLOOKUP($A220,'Country characteristics'!$A:$CQ,87,0)</f>
        <v>North America</v>
      </c>
      <c r="AF220" s="245">
        <f>VLOOKUP($A220,'Country characteristics'!$A:$CQ,92,0)</f>
        <v>0</v>
      </c>
      <c r="AG220" s="245">
        <f>VLOOKUP($A220,'Country characteristics'!$A:$CQ,91,0)</f>
        <v>0</v>
      </c>
      <c r="AH220" s="245">
        <f>VLOOKUP($A220,'Country characteristics'!$A:$CQ,88,0)</f>
        <v>0</v>
      </c>
      <c r="AI220" s="245">
        <f>VLOOKUP($A220,'Country characteristics'!$A:$CQ,93,0)</f>
        <v>0</v>
      </c>
      <c r="AJ220" s="245">
        <f>VLOOKUP($A220,'Country characteristics'!$A:$CQ,89,0)</f>
        <v>0</v>
      </c>
      <c r="AK220" s="245">
        <f>VLOOKUP($A220,'Country characteristics'!$A:$CQ,90,0)</f>
        <v>0</v>
      </c>
      <c r="AL220" s="245">
        <f>VLOOKUP($A220,'Country characteristics'!$A:$CQ,94,0)</f>
        <v>0</v>
      </c>
      <c r="AM220" s="245">
        <f>VLOOKUP($A220,'Country characteristics'!$A:$CQ,95,0)</f>
        <v>0</v>
      </c>
      <c r="AN220" s="245">
        <f>VLOOKUP($A220,'Country characteristics'!$A:$CR,96,0)</f>
        <v>0</v>
      </c>
    </row>
    <row r="221" spans="1:40" ht="12.75" customHeight="1">
      <c r="A221" s="37" t="s">
        <v>766</v>
      </c>
      <c r="B221" s="163" t="s">
        <v>767</v>
      </c>
      <c r="C221" s="163" t="s">
        <v>768</v>
      </c>
      <c r="D221" s="193"/>
      <c r="E221" s="193"/>
      <c r="F221" s="193"/>
      <c r="G221" s="193"/>
      <c r="H221" s="193">
        <v>3.7725666146570802E-8</v>
      </c>
      <c r="I221" s="193">
        <v>15154.744140625</v>
      </c>
      <c r="J221" s="193"/>
      <c r="K221" s="193"/>
      <c r="L221" s="193"/>
      <c r="M221" s="193"/>
      <c r="N221" s="193">
        <v>3.5918763074960225E-8</v>
      </c>
      <c r="O221" s="193">
        <v>16616.017578125</v>
      </c>
      <c r="P221" s="193">
        <v>2.3789621081959922E-6</v>
      </c>
      <c r="Q221" s="193">
        <v>1105477.25</v>
      </c>
      <c r="R221" s="193">
        <v>1.8483960673165711E-7</v>
      </c>
      <c r="S221" s="193">
        <v>84653.125</v>
      </c>
      <c r="T221" s="193">
        <v>2.6906195671472233E-7</v>
      </c>
      <c r="U221" s="193">
        <v>131786.3125</v>
      </c>
      <c r="V221" s="194">
        <v>2.0673037681717688E-7</v>
      </c>
      <c r="W221" s="193">
        <v>108366.578125</v>
      </c>
      <c r="X221" s="106">
        <v>0</v>
      </c>
      <c r="Y221" s="106">
        <v>0</v>
      </c>
      <c r="Z221" s="186">
        <f t="shared" si="12"/>
        <v>-2.1722317313788153E-6</v>
      </c>
      <c r="AA221" s="187">
        <f t="shared" si="13"/>
        <v>-10.507559483141852</v>
      </c>
      <c r="AB221" s="195">
        <f t="shared" si="14"/>
        <v>-997110.671875</v>
      </c>
      <c r="AC221" s="196">
        <f t="shared" si="15"/>
        <v>-9.2012748683901471</v>
      </c>
      <c r="AD221" s="245" t="str">
        <f>VLOOKUP($A221,'Country characteristics'!$A:$CQ,28,0)</f>
        <v/>
      </c>
      <c r="AE221" s="245" t="str">
        <f>VLOOKUP($A221,'Country characteristics'!$A:$CQ,87,0)</f>
        <v>Oceania</v>
      </c>
      <c r="AF221" s="245">
        <f>VLOOKUP($A221,'Country characteristics'!$A:$CQ,92,0)</f>
        <v>0</v>
      </c>
      <c r="AG221" s="245">
        <f>VLOOKUP($A221,'Country characteristics'!$A:$CQ,91,0)</f>
        <v>0</v>
      </c>
      <c r="AH221" s="245">
        <f>VLOOKUP($A221,'Country characteristics'!$A:$CQ,88,0)</f>
        <v>0</v>
      </c>
      <c r="AI221" s="245">
        <f>VLOOKUP($A221,'Country characteristics'!$A:$CQ,93,0)</f>
        <v>0</v>
      </c>
      <c r="AJ221" s="245">
        <f>VLOOKUP($A221,'Country characteristics'!$A:$CQ,89,0)</f>
        <v>0</v>
      </c>
      <c r="AK221" s="245">
        <f>VLOOKUP($A221,'Country characteristics'!$A:$CQ,90,0)</f>
        <v>0</v>
      </c>
      <c r="AL221" s="245">
        <f>VLOOKUP($A221,'Country characteristics'!$A:$CQ,94,0)</f>
        <v>0</v>
      </c>
      <c r="AM221" s="245">
        <f>VLOOKUP($A221,'Country characteristics'!$A:$CQ,95,0)</f>
        <v>0</v>
      </c>
      <c r="AN221" s="245">
        <f>VLOOKUP($A221,'Country characteristics'!$A:$CR,96,0)</f>
        <v>0</v>
      </c>
    </row>
    <row r="222" spans="1:40" ht="12.75" customHeight="1">
      <c r="A222" s="37" t="s">
        <v>769</v>
      </c>
      <c r="B222" s="163" t="s">
        <v>770</v>
      </c>
      <c r="C222" s="163" t="s">
        <v>771</v>
      </c>
      <c r="D222" s="193">
        <v>2.2158468837574219E-8</v>
      </c>
      <c r="E222" s="193">
        <v>7377.6044921875</v>
      </c>
      <c r="F222" s="193">
        <v>1.5986046264515608E-8</v>
      </c>
      <c r="G222" s="193">
        <v>5700.7021484375</v>
      </c>
      <c r="H222" s="193">
        <v>1.017788964219335E-8</v>
      </c>
      <c r="I222" s="193">
        <v>4088.551025390625</v>
      </c>
      <c r="J222" s="193">
        <v>6.4060539095578406E-9</v>
      </c>
      <c r="K222" s="193">
        <v>2542.74267578125</v>
      </c>
      <c r="L222" s="193">
        <v>3.4004283833155569E-9</v>
      </c>
      <c r="M222" s="193">
        <v>1488.7825927734375</v>
      </c>
      <c r="N222" s="193"/>
      <c r="O222" s="193"/>
      <c r="P222" s="193"/>
      <c r="Q222" s="193"/>
      <c r="R222" s="193"/>
      <c r="S222" s="193"/>
      <c r="T222" s="193"/>
      <c r="U222" s="193"/>
      <c r="V222" s="194">
        <v>1.7942127783499018E-7</v>
      </c>
      <c r="W222" s="193">
        <v>94051.34375</v>
      </c>
      <c r="X222" s="106">
        <v>0</v>
      </c>
      <c r="Y222" s="106">
        <v>0</v>
      </c>
      <c r="Z222" s="186">
        <f t="shared" si="12"/>
        <v>1.7942127783499018E-7</v>
      </c>
      <c r="AA222" s="187">
        <f t="shared" si="13"/>
        <v>1</v>
      </c>
      <c r="AB222" s="195">
        <f t="shared" si="14"/>
        <v>94051.34375</v>
      </c>
      <c r="AC222" s="196">
        <f t="shared" si="15"/>
        <v>1</v>
      </c>
      <c r="AD222" s="245" t="str">
        <f>VLOOKUP($A222,'Country characteristics'!$A:$CQ,28,0)</f>
        <v/>
      </c>
      <c r="AE222" s="245" t="str">
        <f>VLOOKUP($A222,'Country characteristics'!$A:$CQ,87,0)</f>
        <v>Oceania</v>
      </c>
      <c r="AF222" s="245">
        <f>VLOOKUP($A222,'Country characteristics'!$A:$CQ,92,0)</f>
        <v>0</v>
      </c>
      <c r="AG222" s="245">
        <f>VLOOKUP($A222,'Country characteristics'!$A:$CQ,91,0)</f>
        <v>0</v>
      </c>
      <c r="AH222" s="245">
        <f>VLOOKUP($A222,'Country characteristics'!$A:$CQ,88,0)</f>
        <v>0</v>
      </c>
      <c r="AI222" s="245">
        <f>VLOOKUP($A222,'Country characteristics'!$A:$CQ,93,0)</f>
        <v>0</v>
      </c>
      <c r="AJ222" s="245">
        <f>VLOOKUP($A222,'Country characteristics'!$A:$CQ,89,0)</f>
        <v>0</v>
      </c>
      <c r="AK222" s="245">
        <f>VLOOKUP($A222,'Country characteristics'!$A:$CQ,90,0)</f>
        <v>0</v>
      </c>
      <c r="AL222" s="245">
        <f>VLOOKUP($A222,'Country characteristics'!$A:$CQ,94,0)</f>
        <v>0</v>
      </c>
      <c r="AM222" s="245">
        <f>VLOOKUP($A222,'Country characteristics'!$A:$CQ,95,0)</f>
        <v>0</v>
      </c>
      <c r="AN222" s="245">
        <f>VLOOKUP($A222,'Country characteristics'!$A:$CR,96,0)</f>
        <v>0</v>
      </c>
    </row>
    <row r="223" spans="1:40" ht="12.75" customHeight="1">
      <c r="A223" s="37" t="s">
        <v>772</v>
      </c>
      <c r="B223" s="163" t="s">
        <v>773</v>
      </c>
      <c r="C223" s="163" t="s">
        <v>774</v>
      </c>
      <c r="D223" s="193">
        <v>1.0653999460430441E-8</v>
      </c>
      <c r="E223" s="193">
        <v>3547.221435546875</v>
      </c>
      <c r="F223" s="193">
        <v>9.7270128662785282E-7</v>
      </c>
      <c r="G223" s="193">
        <v>346870</v>
      </c>
      <c r="H223" s="193">
        <v>7.9311091027989278E-9</v>
      </c>
      <c r="I223" s="193">
        <v>3185.998779296875</v>
      </c>
      <c r="J223" s="193">
        <v>1.6822225745727337E-7</v>
      </c>
      <c r="K223" s="193">
        <v>66772.140625</v>
      </c>
      <c r="L223" s="193">
        <v>1.5851903123476063E-11</v>
      </c>
      <c r="M223" s="193">
        <v>6.9403128623962402</v>
      </c>
      <c r="N223" s="193">
        <v>2.2186107173638447E-8</v>
      </c>
      <c r="O223" s="193">
        <v>10263.2919921875</v>
      </c>
      <c r="P223" s="193">
        <v>6.0882723573740805E-7</v>
      </c>
      <c r="Q223" s="193">
        <v>282915.25</v>
      </c>
      <c r="R223" s="193">
        <v>2.0882584976789076E-6</v>
      </c>
      <c r="S223" s="193">
        <v>956383.8125</v>
      </c>
      <c r="T223" s="193">
        <v>1.3900955764256651E-7</v>
      </c>
      <c r="U223" s="193">
        <v>68086.7578125</v>
      </c>
      <c r="V223" s="194">
        <v>1.6996530405322119E-7</v>
      </c>
      <c r="W223" s="193">
        <v>89094.59375</v>
      </c>
      <c r="X223" s="106">
        <v>0</v>
      </c>
      <c r="Y223" s="106">
        <v>0</v>
      </c>
      <c r="Z223" s="186">
        <f t="shared" si="12"/>
        <v>-4.3886193168418686E-7</v>
      </c>
      <c r="AA223" s="187">
        <f t="shared" si="13"/>
        <v>-2.5820677586454122</v>
      </c>
      <c r="AB223" s="195">
        <f t="shared" si="14"/>
        <v>-193820.65625</v>
      </c>
      <c r="AC223" s="196">
        <f t="shared" si="15"/>
        <v>-2.1754480052275897</v>
      </c>
      <c r="AD223" s="245" t="str">
        <f>VLOOKUP($A223,'Country characteristics'!$A:$CQ,28,0)</f>
        <v>Sub-Saharan Africa</v>
      </c>
      <c r="AE223" s="245" t="str">
        <f>VLOOKUP($A223,'Country characteristics'!$A:$CQ,87,0)</f>
        <v>Africa</v>
      </c>
      <c r="AF223" s="245">
        <f>VLOOKUP($A223,'Country characteristics'!$A:$CQ,92,0)</f>
        <v>0</v>
      </c>
      <c r="AG223" s="245">
        <f>VLOOKUP($A223,'Country characteristics'!$A:$CQ,91,0)</f>
        <v>0</v>
      </c>
      <c r="AH223" s="245">
        <f>VLOOKUP($A223,'Country characteristics'!$A:$CQ,88,0)</f>
        <v>0</v>
      </c>
      <c r="AI223" s="245">
        <f>VLOOKUP($A223,'Country characteristics'!$A:$CQ,93,0)</f>
        <v>0</v>
      </c>
      <c r="AJ223" s="245">
        <f>VLOOKUP($A223,'Country characteristics'!$A:$CQ,89,0)</f>
        <v>0</v>
      </c>
      <c r="AK223" s="245">
        <f>VLOOKUP($A223,'Country characteristics'!$A:$CQ,90,0)</f>
        <v>1</v>
      </c>
      <c r="AL223" s="245">
        <f>VLOOKUP($A223,'Country characteristics'!$A:$CQ,94,0)</f>
        <v>0</v>
      </c>
      <c r="AM223" s="245">
        <f>VLOOKUP($A223,'Country characteristics'!$A:$CQ,95,0)</f>
        <v>0</v>
      </c>
      <c r="AN223" s="245">
        <f>VLOOKUP($A223,'Country characteristics'!$A:$CR,96,0)</f>
        <v>0</v>
      </c>
    </row>
    <row r="224" spans="1:40" ht="12.75" customHeight="1">
      <c r="A224" s="37" t="s">
        <v>775</v>
      </c>
      <c r="B224" s="163" t="s">
        <v>776</v>
      </c>
      <c r="C224" s="163" t="s">
        <v>777</v>
      </c>
      <c r="D224" s="193">
        <v>3.5624946121970424E-6</v>
      </c>
      <c r="E224" s="193">
        <v>1186123.25</v>
      </c>
      <c r="F224" s="193">
        <v>1.2674032632276067E-6</v>
      </c>
      <c r="G224" s="193">
        <v>451962.1875</v>
      </c>
      <c r="H224" s="193">
        <v>7.0960140874376521E-7</v>
      </c>
      <c r="I224" s="193">
        <v>285053.34375</v>
      </c>
      <c r="J224" s="193">
        <v>3.8287402048808872E-7</v>
      </c>
      <c r="K224" s="193">
        <v>151973.453125</v>
      </c>
      <c r="L224" s="193">
        <v>3.2342055078515841E-7</v>
      </c>
      <c r="M224" s="193">
        <v>141600.65625</v>
      </c>
      <c r="N224" s="193">
        <v>2.8253427331037528E-7</v>
      </c>
      <c r="O224" s="193">
        <v>130700.3359375</v>
      </c>
      <c r="P224" s="193">
        <v>2.3391538661599043E-7</v>
      </c>
      <c r="Q224" s="193">
        <v>108697.8828125</v>
      </c>
      <c r="R224" s="193">
        <v>2.2440313784954924E-7</v>
      </c>
      <c r="S224" s="193">
        <v>102772.4921875</v>
      </c>
      <c r="T224" s="193">
        <v>7.030587312328862E-8</v>
      </c>
      <c r="U224" s="193">
        <v>34435.75390625</v>
      </c>
      <c r="V224" s="194">
        <v>1.6627301135940797E-7</v>
      </c>
      <c r="W224" s="193">
        <v>87159.1171875</v>
      </c>
      <c r="X224" s="106">
        <v>0</v>
      </c>
      <c r="Y224" s="106">
        <v>0</v>
      </c>
      <c r="Z224" s="186">
        <f t="shared" si="12"/>
        <v>-6.7642375256582454E-8</v>
      </c>
      <c r="AA224" s="187">
        <f t="shared" si="13"/>
        <v>-0.40681512112852675</v>
      </c>
      <c r="AB224" s="195">
        <f t="shared" si="14"/>
        <v>-21538.765625</v>
      </c>
      <c r="AC224" s="196">
        <f t="shared" si="15"/>
        <v>-0.24712005261210929</v>
      </c>
      <c r="AD224" s="245" t="str">
        <f>VLOOKUP($A224,'Country characteristics'!$A:$CQ,28,0)</f>
        <v>Middle East &amp; North Africa</v>
      </c>
      <c r="AE224" s="245" t="str">
        <f>VLOOKUP($A224,'Country characteristics'!$A:$CQ,87,0)</f>
        <v>Asia</v>
      </c>
      <c r="AF224" s="245">
        <f>VLOOKUP($A224,'Country characteristics'!$A:$CQ,92,0)</f>
        <v>0</v>
      </c>
      <c r="AG224" s="245">
        <f>VLOOKUP($A224,'Country characteristics'!$A:$CQ,91,0)</f>
        <v>0</v>
      </c>
      <c r="AH224" s="245">
        <f>VLOOKUP($A224,'Country characteristics'!$A:$CQ,88,0)</f>
        <v>0</v>
      </c>
      <c r="AI224" s="245">
        <f>VLOOKUP($A224,'Country characteristics'!$A:$CQ,93,0)</f>
        <v>0</v>
      </c>
      <c r="AJ224" s="245">
        <f>VLOOKUP($A224,'Country characteristics'!$A:$CQ,89,0)</f>
        <v>0</v>
      </c>
      <c r="AK224" s="245">
        <f>VLOOKUP($A224,'Country characteristics'!$A:$CQ,90,0)</f>
        <v>1</v>
      </c>
      <c r="AL224" s="245">
        <f>VLOOKUP($A224,'Country characteristics'!$A:$CQ,94,0)</f>
        <v>0</v>
      </c>
      <c r="AM224" s="245">
        <f>VLOOKUP($A224,'Country characteristics'!$A:$CQ,95,0)</f>
        <v>0</v>
      </c>
      <c r="AN224" s="245">
        <f>VLOOKUP($A224,'Country characteristics'!$A:$CR,96,0)</f>
        <v>0</v>
      </c>
    </row>
    <row r="225" spans="1:40" ht="12.75" customHeight="1">
      <c r="A225" s="37" t="s">
        <v>778</v>
      </c>
      <c r="B225" s="163" t="s">
        <v>779</v>
      </c>
      <c r="C225" s="163" t="s">
        <v>780</v>
      </c>
      <c r="D225" s="193">
        <v>1.0899217386395321E-6</v>
      </c>
      <c r="E225" s="193">
        <v>362886.59375</v>
      </c>
      <c r="F225" s="193">
        <v>7.8729875951921713E-8</v>
      </c>
      <c r="G225" s="193">
        <v>28075.45703125</v>
      </c>
      <c r="H225" s="193">
        <v>3.2786783776828088E-7</v>
      </c>
      <c r="I225" s="193">
        <v>131707.484375</v>
      </c>
      <c r="J225" s="193">
        <v>1.9932310024728395E-8</v>
      </c>
      <c r="K225" s="193">
        <v>7911.69384765625</v>
      </c>
      <c r="L225" s="193">
        <v>1.8194391486758832E-6</v>
      </c>
      <c r="M225" s="193">
        <v>796590.5625</v>
      </c>
      <c r="N225" s="193">
        <v>5.5657483244431205E-7</v>
      </c>
      <c r="O225" s="193">
        <v>257471.484375</v>
      </c>
      <c r="P225" s="193">
        <v>3.6325633345768438E-7</v>
      </c>
      <c r="Q225" s="193">
        <v>168801.1875</v>
      </c>
      <c r="R225" s="193">
        <v>2.1625458757057459E-8</v>
      </c>
      <c r="S225" s="193">
        <v>9904.060546875</v>
      </c>
      <c r="T225" s="193">
        <v>1.4404552928226622E-7</v>
      </c>
      <c r="U225" s="193">
        <v>70553.375</v>
      </c>
      <c r="V225" s="194">
        <v>1.3806071308408718E-7</v>
      </c>
      <c r="W225" s="193">
        <v>72370.4296875</v>
      </c>
      <c r="X225" s="106">
        <v>0</v>
      </c>
      <c r="Y225" s="106">
        <v>0</v>
      </c>
      <c r="Z225" s="186">
        <f t="shared" si="12"/>
        <v>-2.2519562037359719E-7</v>
      </c>
      <c r="AA225" s="187">
        <f t="shared" si="13"/>
        <v>-1.6311347040228574</v>
      </c>
      <c r="AB225" s="195">
        <f t="shared" si="14"/>
        <v>-96430.7578125</v>
      </c>
      <c r="AC225" s="196">
        <f t="shared" si="15"/>
        <v>-1.3324607609612653</v>
      </c>
      <c r="AD225" s="245" t="str">
        <f>VLOOKUP($A225,'Country characteristics'!$A:$CQ,28,0)</f>
        <v>East Asia &amp; Pacific</v>
      </c>
      <c r="AE225" s="245" t="str">
        <f>VLOOKUP($A225,'Country characteristics'!$A:$CQ,87,0)</f>
        <v>Oceania</v>
      </c>
      <c r="AF225" s="245">
        <f>VLOOKUP($A225,'Country characteristics'!$A:$CQ,92,0)</f>
        <v>0</v>
      </c>
      <c r="AG225" s="245">
        <f>VLOOKUP($A225,'Country characteristics'!$A:$CQ,91,0)</f>
        <v>0</v>
      </c>
      <c r="AH225" s="245">
        <f>VLOOKUP($A225,'Country characteristics'!$A:$CQ,88,0)</f>
        <v>0</v>
      </c>
      <c r="AI225" s="245">
        <f>VLOOKUP($A225,'Country characteristics'!$A:$CQ,93,0)</f>
        <v>0</v>
      </c>
      <c r="AJ225" s="245">
        <f>VLOOKUP($A225,'Country characteristics'!$A:$CQ,89,0)</f>
        <v>0</v>
      </c>
      <c r="AK225" s="245">
        <f>VLOOKUP($A225,'Country characteristics'!$A:$CQ,90,0)</f>
        <v>0</v>
      </c>
      <c r="AL225" s="245">
        <f>VLOOKUP($A225,'Country characteristics'!$A:$CQ,94,0)</f>
        <v>0</v>
      </c>
      <c r="AM225" s="245">
        <f>VLOOKUP($A225,'Country characteristics'!$A:$CQ,95,0)</f>
        <v>0</v>
      </c>
      <c r="AN225" s="245">
        <f>VLOOKUP($A225,'Country characteristics'!$A:$CR,96,0)</f>
        <v>0</v>
      </c>
    </row>
    <row r="226" spans="1:40" ht="12.75" customHeight="1">
      <c r="A226" s="37" t="s">
        <v>781</v>
      </c>
      <c r="B226" s="163" t="s">
        <v>782</v>
      </c>
      <c r="C226" s="163" t="s">
        <v>783</v>
      </c>
      <c r="D226" s="193"/>
      <c r="E226" s="193"/>
      <c r="F226" s="193"/>
      <c r="G226" s="193"/>
      <c r="H226" s="193"/>
      <c r="I226" s="193"/>
      <c r="J226" s="193">
        <v>1.3659123609954804E-8</v>
      </c>
      <c r="K226" s="193">
        <v>5421.68994140625</v>
      </c>
      <c r="L226" s="193"/>
      <c r="M226" s="193"/>
      <c r="N226" s="193"/>
      <c r="O226" s="193"/>
      <c r="P226" s="193"/>
      <c r="Q226" s="193"/>
      <c r="R226" s="193"/>
      <c r="S226" s="193"/>
      <c r="T226" s="193"/>
      <c r="U226" s="193"/>
      <c r="V226" s="194">
        <v>1.2163101814621768E-7</v>
      </c>
      <c r="W226" s="193">
        <v>63758.10546875</v>
      </c>
      <c r="X226" s="106">
        <v>0</v>
      </c>
      <c r="Y226" s="106">
        <v>0</v>
      </c>
      <c r="Z226" s="186">
        <f t="shared" si="12"/>
        <v>1.2163101814621768E-7</v>
      </c>
      <c r="AA226" s="187">
        <f t="shared" si="13"/>
        <v>1</v>
      </c>
      <c r="AB226" s="195">
        <f t="shared" si="14"/>
        <v>63758.10546875</v>
      </c>
      <c r="AC226" s="196">
        <f t="shared" si="15"/>
        <v>1</v>
      </c>
      <c r="AD226" s="245" t="str">
        <f>VLOOKUP($A226,'Country characteristics'!$A:$CQ,28,0)</f>
        <v/>
      </c>
      <c r="AE226" s="245" t="str">
        <f>VLOOKUP($A226,'Country characteristics'!$A:$CQ,87,0)</f>
        <v>Europe</v>
      </c>
      <c r="AF226" s="245">
        <f>VLOOKUP($A226,'Country characteristics'!$A:$CQ,92,0)</f>
        <v>0</v>
      </c>
      <c r="AG226" s="245">
        <f>VLOOKUP($A226,'Country characteristics'!$A:$CQ,91,0)</f>
        <v>0</v>
      </c>
      <c r="AH226" s="245">
        <f>VLOOKUP($A226,'Country characteristics'!$A:$CQ,88,0)</f>
        <v>0</v>
      </c>
      <c r="AI226" s="245">
        <f>VLOOKUP($A226,'Country characteristics'!$A:$CQ,93,0)</f>
        <v>0</v>
      </c>
      <c r="AJ226" s="245">
        <f>VLOOKUP($A226,'Country characteristics'!$A:$CQ,89,0)</f>
        <v>0</v>
      </c>
      <c r="AK226" s="245">
        <f>VLOOKUP($A226,'Country characteristics'!$A:$CQ,90,0)</f>
        <v>0</v>
      </c>
      <c r="AL226" s="245">
        <f>VLOOKUP($A226,'Country characteristics'!$A:$CQ,94,0)</f>
        <v>0</v>
      </c>
      <c r="AM226" s="245">
        <f>VLOOKUP($A226,'Country characteristics'!$A:$CQ,95,0)</f>
        <v>0</v>
      </c>
      <c r="AN226" s="245">
        <f>VLOOKUP($A226,'Country characteristics'!$A:$CR,96,0)</f>
        <v>0</v>
      </c>
    </row>
    <row r="227" spans="1:40" ht="12.75" customHeight="1">
      <c r="A227" s="37" t="s">
        <v>784</v>
      </c>
      <c r="B227" s="163" t="s">
        <v>785</v>
      </c>
      <c r="C227" s="163" t="s">
        <v>786</v>
      </c>
      <c r="D227" s="193">
        <v>3.1686425927546225E-7</v>
      </c>
      <c r="E227" s="193">
        <v>105499.125</v>
      </c>
      <c r="F227" s="193">
        <v>3.6931226077285828E-7</v>
      </c>
      <c r="G227" s="193">
        <v>131698.546875</v>
      </c>
      <c r="H227" s="193">
        <v>1.2891523226699064E-7</v>
      </c>
      <c r="I227" s="193">
        <v>51786.421875</v>
      </c>
      <c r="J227" s="193">
        <v>2.3106940716388635E-7</v>
      </c>
      <c r="K227" s="193">
        <v>91717.9375</v>
      </c>
      <c r="L227" s="193"/>
      <c r="M227" s="193"/>
      <c r="N227" s="193">
        <v>2.4895467909402669E-9</v>
      </c>
      <c r="O227" s="193">
        <v>1151.6641845703125</v>
      </c>
      <c r="P227" s="193"/>
      <c r="Q227" s="193"/>
      <c r="R227" s="193">
        <v>2.2506137398181636E-8</v>
      </c>
      <c r="S227" s="193">
        <v>10307.3955078125</v>
      </c>
      <c r="T227" s="193"/>
      <c r="U227" s="193"/>
      <c r="V227" s="194">
        <v>8.4740044314912666E-8</v>
      </c>
      <c r="W227" s="193">
        <v>44420.12109375</v>
      </c>
      <c r="X227" s="106">
        <v>0</v>
      </c>
      <c r="Y227" s="106">
        <v>0</v>
      </c>
      <c r="Z227" s="186">
        <f t="shared" si="12"/>
        <v>8.4740044314912666E-8</v>
      </c>
      <c r="AA227" s="187">
        <f t="shared" si="13"/>
        <v>1</v>
      </c>
      <c r="AB227" s="195">
        <f t="shared" si="14"/>
        <v>44420.12109375</v>
      </c>
      <c r="AC227" s="196">
        <f t="shared" si="15"/>
        <v>1</v>
      </c>
      <c r="AD227" s="245" t="str">
        <f>VLOOKUP($A227,'Country characteristics'!$A:$CQ,28,0)</f>
        <v>East Asia &amp; Pacific</v>
      </c>
      <c r="AE227" s="245" t="str">
        <f>VLOOKUP($A227,'Country characteristics'!$A:$CQ,87,0)</f>
        <v>Asia</v>
      </c>
      <c r="AF227" s="245">
        <f>VLOOKUP($A227,'Country characteristics'!$A:$CQ,92,0)</f>
        <v>0</v>
      </c>
      <c r="AG227" s="245">
        <f>VLOOKUP($A227,'Country characteristics'!$A:$CQ,91,0)</f>
        <v>0</v>
      </c>
      <c r="AH227" s="245">
        <f>VLOOKUP($A227,'Country characteristics'!$A:$CQ,88,0)</f>
        <v>0</v>
      </c>
      <c r="AI227" s="245">
        <f>VLOOKUP($A227,'Country characteristics'!$A:$CQ,93,0)</f>
        <v>0</v>
      </c>
      <c r="AJ227" s="245">
        <f>VLOOKUP($A227,'Country characteristics'!$A:$CQ,89,0)</f>
        <v>0</v>
      </c>
      <c r="AK227" s="245">
        <f>VLOOKUP($A227,'Country characteristics'!$A:$CQ,90,0)</f>
        <v>0</v>
      </c>
      <c r="AL227" s="245">
        <f>VLOOKUP($A227,'Country characteristics'!$A:$CQ,94,0)</f>
        <v>0</v>
      </c>
      <c r="AM227" s="245">
        <f>VLOOKUP($A227,'Country characteristics'!$A:$CQ,95,0)</f>
        <v>0</v>
      </c>
      <c r="AN227" s="245">
        <f>VLOOKUP($A227,'Country characteristics'!$A:$CR,96,0)</f>
        <v>0</v>
      </c>
    </row>
    <row r="228" spans="1:40" ht="12.75" customHeight="1">
      <c r="A228" s="37" t="s">
        <v>787</v>
      </c>
      <c r="B228" s="163" t="s">
        <v>788</v>
      </c>
      <c r="C228" s="163">
        <v>0</v>
      </c>
      <c r="D228" s="193"/>
      <c r="E228" s="193"/>
      <c r="F228" s="193"/>
      <c r="G228" s="193"/>
      <c r="H228" s="193"/>
      <c r="I228" s="193"/>
      <c r="J228" s="193"/>
      <c r="K228" s="193"/>
      <c r="L228" s="193"/>
      <c r="M228" s="193"/>
      <c r="N228" s="193"/>
      <c r="O228" s="193"/>
      <c r="P228" s="193"/>
      <c r="Q228" s="193"/>
      <c r="R228" s="193"/>
      <c r="S228" s="193"/>
      <c r="T228" s="193"/>
      <c r="U228" s="193"/>
      <c r="V228" s="194">
        <v>7.3629117025575397E-8</v>
      </c>
      <c r="W228" s="193">
        <v>38595.85546875</v>
      </c>
      <c r="X228" s="106">
        <v>0</v>
      </c>
      <c r="Y228" s="106">
        <v>0</v>
      </c>
      <c r="Z228" s="186">
        <f t="shared" si="12"/>
        <v>7.3629117025575397E-8</v>
      </c>
      <c r="AA228" s="187">
        <f t="shared" si="13"/>
        <v>1</v>
      </c>
      <c r="AB228" s="195">
        <f t="shared" si="14"/>
        <v>38595.85546875</v>
      </c>
      <c r="AC228" s="196">
        <f t="shared" si="15"/>
        <v>1</v>
      </c>
      <c r="AD228" s="245" t="str">
        <f>VLOOKUP($A228,'Country characteristics'!$A:$CQ,28,0)</f>
        <v/>
      </c>
      <c r="AE228" s="245" t="str">
        <f>VLOOKUP($A228,'Country characteristics'!$A:$CQ,87,0)</f>
        <v>Africa</v>
      </c>
      <c r="AF228" s="245">
        <f>VLOOKUP($A228,'Country characteristics'!$A:$CQ,92,0)</f>
        <v>0</v>
      </c>
      <c r="AG228" s="245">
        <f>VLOOKUP($A228,'Country characteristics'!$A:$CQ,91,0)</f>
        <v>0</v>
      </c>
      <c r="AH228" s="245">
        <f>VLOOKUP($A228,'Country characteristics'!$A:$CQ,88,0)</f>
        <v>0</v>
      </c>
      <c r="AI228" s="245">
        <f>VLOOKUP($A228,'Country characteristics'!$A:$CQ,93,0)</f>
        <v>0</v>
      </c>
      <c r="AJ228" s="245">
        <f>VLOOKUP($A228,'Country characteristics'!$A:$CQ,89,0)</f>
        <v>0</v>
      </c>
      <c r="AK228" s="245">
        <f>VLOOKUP($A228,'Country characteristics'!$A:$CQ,90,0)</f>
        <v>0</v>
      </c>
      <c r="AL228" s="245">
        <f>VLOOKUP($A228,'Country characteristics'!$A:$CQ,94,0)</f>
        <v>0</v>
      </c>
      <c r="AM228" s="245">
        <f>VLOOKUP($A228,'Country characteristics'!$A:$CQ,95,0)</f>
        <v>0</v>
      </c>
      <c r="AN228" s="245">
        <f>VLOOKUP($A228,'Country characteristics'!$A:$CR,96,0)</f>
        <v>0</v>
      </c>
    </row>
    <row r="229" spans="1:40" ht="12.75" customHeight="1">
      <c r="A229" s="37" t="s">
        <v>789</v>
      </c>
      <c r="B229" s="163" t="s">
        <v>790</v>
      </c>
      <c r="C229" s="163" t="s">
        <v>791</v>
      </c>
      <c r="D229" s="193">
        <v>1.4866046171846392E-7</v>
      </c>
      <c r="E229" s="193">
        <v>49496.11328125</v>
      </c>
      <c r="F229" s="193">
        <v>6.0198823348400765E-7</v>
      </c>
      <c r="G229" s="193">
        <v>214671.9375</v>
      </c>
      <c r="H229" s="193">
        <v>4.104929018922121E-7</v>
      </c>
      <c r="I229" s="193">
        <v>164898.734375</v>
      </c>
      <c r="J229" s="193"/>
      <c r="K229" s="193"/>
      <c r="L229" s="193">
        <v>9.9760870853060624E-7</v>
      </c>
      <c r="M229" s="193">
        <v>436775.125</v>
      </c>
      <c r="N229" s="193">
        <v>1.3676320122613106E-5</v>
      </c>
      <c r="O229" s="193">
        <v>6326665</v>
      </c>
      <c r="P229" s="193">
        <v>5.137845278113673E-7</v>
      </c>
      <c r="Q229" s="193">
        <v>238749.96875</v>
      </c>
      <c r="R229" s="193">
        <v>7.5936094390272046E-7</v>
      </c>
      <c r="S229" s="193">
        <v>347773.28125</v>
      </c>
      <c r="T229" s="193">
        <v>7.5406421728985151E-7</v>
      </c>
      <c r="U229" s="193">
        <v>369340</v>
      </c>
      <c r="V229" s="194">
        <v>6.5284730510484223E-8</v>
      </c>
      <c r="W229" s="193">
        <v>34221.78515625</v>
      </c>
      <c r="X229" s="106">
        <v>0</v>
      </c>
      <c r="Y229" s="106">
        <v>0</v>
      </c>
      <c r="Z229" s="186">
        <f t="shared" si="12"/>
        <v>-4.4849979730088307E-7</v>
      </c>
      <c r="AA229" s="187">
        <f t="shared" si="13"/>
        <v>-6.8699034796330736</v>
      </c>
      <c r="AB229" s="195">
        <f t="shared" si="14"/>
        <v>-204528.18359375</v>
      </c>
      <c r="AC229" s="196">
        <f t="shared" si="15"/>
        <v>-5.9765492261702358</v>
      </c>
      <c r="AD229" s="245" t="str">
        <f>VLOOKUP($A229,'Country characteristics'!$A:$CQ,28,0)</f>
        <v/>
      </c>
      <c r="AE229" s="245" t="str">
        <f>VLOOKUP($A229,'Country characteristics'!$A:$CQ,87,0)</f>
        <v>Latin America and the Caribbean</v>
      </c>
      <c r="AF229" s="245">
        <f>VLOOKUP($A229,'Country characteristics'!$A:$CQ,92,0)</f>
        <v>0</v>
      </c>
      <c r="AG229" s="245">
        <f>VLOOKUP($A229,'Country characteristics'!$A:$CQ,91,0)</f>
        <v>0</v>
      </c>
      <c r="AH229" s="245">
        <f>VLOOKUP($A229,'Country characteristics'!$A:$CQ,88,0)</f>
        <v>0</v>
      </c>
      <c r="AI229" s="245">
        <f>VLOOKUP($A229,'Country characteristics'!$A:$CQ,93,0)</f>
        <v>0</v>
      </c>
      <c r="AJ229" s="245">
        <f>VLOOKUP($A229,'Country characteristics'!$A:$CQ,89,0)</f>
        <v>0</v>
      </c>
      <c r="AK229" s="245">
        <f>VLOOKUP($A229,'Country characteristics'!$A:$CQ,90,0)</f>
        <v>0</v>
      </c>
      <c r="AL229" s="245">
        <f>VLOOKUP($A229,'Country characteristics'!$A:$CQ,94,0)</f>
        <v>0</v>
      </c>
      <c r="AM229" s="245">
        <f>VLOOKUP($A229,'Country characteristics'!$A:$CQ,95,0)</f>
        <v>0</v>
      </c>
      <c r="AN229" s="245">
        <f>VLOOKUP($A229,'Country characteristics'!$A:$CR,96,0)</f>
        <v>0</v>
      </c>
    </row>
    <row r="230" spans="1:40" ht="12.75" customHeight="1">
      <c r="A230" s="37" t="s">
        <v>792</v>
      </c>
      <c r="B230" s="163" t="s">
        <v>793</v>
      </c>
      <c r="C230" s="163" t="s">
        <v>794</v>
      </c>
      <c r="D230" s="193"/>
      <c r="E230" s="193"/>
      <c r="F230" s="193"/>
      <c r="G230" s="193"/>
      <c r="H230" s="193"/>
      <c r="I230" s="193"/>
      <c r="J230" s="193"/>
      <c r="K230" s="193"/>
      <c r="L230" s="193"/>
      <c r="M230" s="193"/>
      <c r="N230" s="193"/>
      <c r="O230" s="193"/>
      <c r="P230" s="193"/>
      <c r="Q230" s="193"/>
      <c r="R230" s="193"/>
      <c r="S230" s="193"/>
      <c r="T230" s="193"/>
      <c r="U230" s="193"/>
      <c r="V230" s="194">
        <v>5.8896354460102884E-8</v>
      </c>
      <c r="W230" s="193">
        <v>30873.044921875</v>
      </c>
      <c r="X230" s="106">
        <v>0</v>
      </c>
      <c r="Y230" s="106">
        <v>0</v>
      </c>
      <c r="Z230" s="186">
        <f t="shared" si="12"/>
        <v>5.8896354460102884E-8</v>
      </c>
      <c r="AA230" s="187">
        <f t="shared" si="13"/>
        <v>1</v>
      </c>
      <c r="AB230" s="195">
        <f t="shared" si="14"/>
        <v>30873.044921875</v>
      </c>
      <c r="AC230" s="196">
        <f t="shared" si="15"/>
        <v>1</v>
      </c>
      <c r="AD230" s="245" t="str">
        <f>VLOOKUP($A230,'Country characteristics'!$A:$CQ,28,0)</f>
        <v/>
      </c>
      <c r="AE230" s="245" t="str">
        <f>VLOOKUP($A230,'Country characteristics'!$A:$CQ,87,0)</f>
        <v>Latin America and the Caribbean</v>
      </c>
      <c r="AF230" s="245">
        <f>VLOOKUP($A230,'Country characteristics'!$A:$CQ,92,0)</f>
        <v>0</v>
      </c>
      <c r="AG230" s="245">
        <f>VLOOKUP($A230,'Country characteristics'!$A:$CQ,91,0)</f>
        <v>0</v>
      </c>
      <c r="AH230" s="245">
        <f>VLOOKUP($A230,'Country characteristics'!$A:$CQ,88,0)</f>
        <v>0</v>
      </c>
      <c r="AI230" s="245">
        <f>VLOOKUP($A230,'Country characteristics'!$A:$CQ,93,0)</f>
        <v>0</v>
      </c>
      <c r="AJ230" s="245">
        <f>VLOOKUP($A230,'Country characteristics'!$A:$CQ,89,0)</f>
        <v>0</v>
      </c>
      <c r="AK230" s="245">
        <f>VLOOKUP($A230,'Country characteristics'!$A:$CQ,90,0)</f>
        <v>0</v>
      </c>
      <c r="AL230" s="245">
        <f>VLOOKUP($A230,'Country characteristics'!$A:$CQ,94,0)</f>
        <v>0</v>
      </c>
      <c r="AM230" s="245">
        <f>VLOOKUP($A230,'Country characteristics'!$A:$CQ,95,0)</f>
        <v>0</v>
      </c>
      <c r="AN230" s="245">
        <f>VLOOKUP($A230,'Country characteristics'!$A:$CR,96,0)</f>
        <v>0</v>
      </c>
    </row>
    <row r="231" spans="1:40" ht="12.75" customHeight="1">
      <c r="A231" s="37" t="s">
        <v>398</v>
      </c>
      <c r="B231" s="163" t="s">
        <v>399</v>
      </c>
      <c r="C231" s="163" t="s">
        <v>400</v>
      </c>
      <c r="D231" s="193">
        <v>5.6584400454084971E-7</v>
      </c>
      <c r="E231" s="193">
        <v>188396.28125</v>
      </c>
      <c r="F231" s="193"/>
      <c r="G231" s="193"/>
      <c r="H231" s="193"/>
      <c r="I231" s="193"/>
      <c r="J231" s="193"/>
      <c r="K231" s="193"/>
      <c r="L231" s="193">
        <v>9.4655240445717936E-7</v>
      </c>
      <c r="M231" s="193">
        <v>414421.53125</v>
      </c>
      <c r="N231" s="193">
        <v>3.2382327930235988E-8</v>
      </c>
      <c r="O231" s="193">
        <v>14980.0625</v>
      </c>
      <c r="P231" s="193">
        <v>4.4354255379630558E-8</v>
      </c>
      <c r="Q231" s="193">
        <v>20610.9296875</v>
      </c>
      <c r="R231" s="193">
        <v>6.1265780004760018E-8</v>
      </c>
      <c r="S231" s="193">
        <v>28058.595703125</v>
      </c>
      <c r="T231" s="193">
        <v>5.3571387326201148E-8</v>
      </c>
      <c r="U231" s="193">
        <v>26239.21875</v>
      </c>
      <c r="V231" s="194">
        <v>5.1345590890150561E-8</v>
      </c>
      <c r="W231" s="193">
        <v>26914.990234375</v>
      </c>
      <c r="X231" s="106">
        <v>1</v>
      </c>
      <c r="Y231" s="106">
        <v>1</v>
      </c>
      <c r="Z231" s="186">
        <f t="shared" si="12"/>
        <v>6.9913355105200026E-9</v>
      </c>
      <c r="AA231" s="187">
        <f t="shared" si="13"/>
        <v>0.13616233427866004</v>
      </c>
      <c r="AB231" s="195">
        <f t="shared" si="14"/>
        <v>6304.060546875</v>
      </c>
      <c r="AC231" s="196">
        <f t="shared" si="15"/>
        <v>0.23422117162144265</v>
      </c>
      <c r="AD231" s="245" t="str">
        <f>VLOOKUP($A231,'Country characteristics'!$A:$CQ,28,0)</f>
        <v>Latin America &amp; Caribbean</v>
      </c>
      <c r="AE231" s="245" t="str">
        <f>VLOOKUP($A231,'Country characteristics'!$A:$CQ,87,0)</f>
        <v>Latin America and the Caribbean</v>
      </c>
      <c r="AF231" s="245">
        <f>VLOOKUP($A231,'Country characteristics'!$A:$CQ,92,0)</f>
        <v>0</v>
      </c>
      <c r="AG231" s="245">
        <f>VLOOKUP($A231,'Country characteristics'!$A:$CQ,91,0)</f>
        <v>0</v>
      </c>
      <c r="AH231" s="245">
        <f>VLOOKUP($A231,'Country characteristics'!$A:$CQ,88,0)</f>
        <v>0</v>
      </c>
      <c r="AI231" s="245">
        <f>VLOOKUP($A231,'Country characteristics'!$A:$CQ,93,0)</f>
        <v>0</v>
      </c>
      <c r="AJ231" s="245">
        <f>VLOOKUP($A231,'Country characteristics'!$A:$CQ,89,0)</f>
        <v>0</v>
      </c>
      <c r="AK231" s="245">
        <f>VLOOKUP($A231,'Country characteristics'!$A:$CQ,90,0)</f>
        <v>0</v>
      </c>
      <c r="AL231" s="245">
        <f>VLOOKUP($A231,'Country characteristics'!$A:$CQ,94,0)</f>
        <v>0</v>
      </c>
      <c r="AM231" s="245">
        <f>VLOOKUP($A231,'Country characteristics'!$A:$CQ,95,0)</f>
        <v>1</v>
      </c>
      <c r="AN231" s="245">
        <f>VLOOKUP($A231,'Country characteristics'!$A:$CR,96,0)</f>
        <v>0</v>
      </c>
    </row>
    <row r="232" spans="1:40" ht="12.75" customHeight="1">
      <c r="A232" s="37" t="s">
        <v>407</v>
      </c>
      <c r="B232" s="163" t="s">
        <v>408</v>
      </c>
      <c r="C232" s="163" t="s">
        <v>409</v>
      </c>
      <c r="D232" s="193">
        <v>1.0750210321930354E-6</v>
      </c>
      <c r="E232" s="193">
        <v>357925.4375</v>
      </c>
      <c r="F232" s="193">
        <v>2.2125433929431892E-7</v>
      </c>
      <c r="G232" s="193">
        <v>78900.375</v>
      </c>
      <c r="H232" s="193">
        <v>1.8942444057756802E-7</v>
      </c>
      <c r="I232" s="193">
        <v>76093.5234375</v>
      </c>
      <c r="J232" s="193">
        <v>2.2186097226040147E-7</v>
      </c>
      <c r="K232" s="193">
        <v>88062.8515625</v>
      </c>
      <c r="L232" s="193">
        <v>5.4057022680353839E-7</v>
      </c>
      <c r="M232" s="193">
        <v>236673.578125</v>
      </c>
      <c r="N232" s="193">
        <v>2.9184062100284791E-7</v>
      </c>
      <c r="O232" s="193">
        <v>135005.453125</v>
      </c>
      <c r="P232" s="193">
        <v>1.5860772464293404E-6</v>
      </c>
      <c r="Q232" s="193">
        <v>737032.5</v>
      </c>
      <c r="R232" s="193">
        <v>4.7787926860110019E-7</v>
      </c>
      <c r="S232" s="193">
        <v>218859.875</v>
      </c>
      <c r="T232" s="193">
        <v>8.2112485699781246E-8</v>
      </c>
      <c r="U232" s="193">
        <v>40218.625</v>
      </c>
      <c r="V232" s="194">
        <v>4.2135223310424408E-8</v>
      </c>
      <c r="W232" s="193">
        <v>22086.98046875</v>
      </c>
      <c r="X232" s="106">
        <v>1</v>
      </c>
      <c r="Y232" s="106">
        <v>1</v>
      </c>
      <c r="Z232" s="186">
        <f t="shared" si="12"/>
        <v>-1.543942023118916E-6</v>
      </c>
      <c r="AA232" s="187">
        <f t="shared" si="13"/>
        <v>-36.642549909945281</v>
      </c>
      <c r="AB232" s="195">
        <f t="shared" si="14"/>
        <v>-714945.51953125</v>
      </c>
      <c r="AC232" s="196">
        <f t="shared" si="15"/>
        <v>-32.369545513149625</v>
      </c>
      <c r="AD232" s="245" t="str">
        <f>VLOOKUP($A232,'Country characteristics'!$A:$CQ,28,0)</f>
        <v>East Asia &amp; Pacific</v>
      </c>
      <c r="AE232" s="245" t="str">
        <f>VLOOKUP($A232,'Country characteristics'!$A:$CQ,87,0)</f>
        <v>Oceania</v>
      </c>
      <c r="AF232" s="245">
        <f>VLOOKUP($A232,'Country characteristics'!$A:$CQ,92,0)</f>
        <v>0</v>
      </c>
      <c r="AG232" s="245">
        <f>VLOOKUP($A232,'Country characteristics'!$A:$CQ,91,0)</f>
        <v>0</v>
      </c>
      <c r="AH232" s="245">
        <f>VLOOKUP($A232,'Country characteristics'!$A:$CQ,88,0)</f>
        <v>0</v>
      </c>
      <c r="AI232" s="245">
        <f>VLOOKUP($A232,'Country characteristics'!$A:$CQ,93,0)</f>
        <v>0</v>
      </c>
      <c r="AJ232" s="245">
        <f>VLOOKUP($A232,'Country characteristics'!$A:$CQ,89,0)</f>
        <v>0</v>
      </c>
      <c r="AK232" s="245">
        <f>VLOOKUP($A232,'Country characteristics'!$A:$CQ,90,0)</f>
        <v>0</v>
      </c>
      <c r="AL232" s="245">
        <f>VLOOKUP($A232,'Country characteristics'!$A:$CQ,94,0)</f>
        <v>0</v>
      </c>
      <c r="AM232" s="245">
        <f>VLOOKUP($A232,'Country characteristics'!$A:$CQ,95,0)</f>
        <v>0</v>
      </c>
      <c r="AN232" s="245">
        <f>VLOOKUP($A232,'Country characteristics'!$A:$CR,96,0)</f>
        <v>1</v>
      </c>
    </row>
    <row r="233" spans="1:40" ht="12.75" customHeight="1">
      <c r="A233" s="37" t="s">
        <v>404</v>
      </c>
      <c r="B233" s="163" t="s">
        <v>405</v>
      </c>
      <c r="C233" s="163" t="s">
        <v>406</v>
      </c>
      <c r="D233" s="193">
        <v>1.6160266795850475E-6</v>
      </c>
      <c r="E233" s="193">
        <v>538051.875</v>
      </c>
      <c r="F233" s="193">
        <v>3.591979520933819E-6</v>
      </c>
      <c r="G233" s="193">
        <v>1280917.375</v>
      </c>
      <c r="H233" s="193">
        <v>1.5849752799113048E-6</v>
      </c>
      <c r="I233" s="193">
        <v>636699</v>
      </c>
      <c r="J233" s="193">
        <v>8.9406341885478469E-7</v>
      </c>
      <c r="K233" s="193">
        <v>354878.875</v>
      </c>
      <c r="L233" s="193">
        <v>8.12955477158539E-6</v>
      </c>
      <c r="M233" s="193">
        <v>3559298.25</v>
      </c>
      <c r="N233" s="193">
        <v>7.0108922045619693E-7</v>
      </c>
      <c r="O233" s="193">
        <v>324323.8125</v>
      </c>
      <c r="P233" s="193">
        <v>8.9479215148458024E-8</v>
      </c>
      <c r="Q233" s="193">
        <v>41580</v>
      </c>
      <c r="R233" s="193">
        <v>4.5412992477622538E-8</v>
      </c>
      <c r="S233" s="193">
        <v>20798.310546875</v>
      </c>
      <c r="T233" s="193">
        <v>4.1722135080135558E-8</v>
      </c>
      <c r="U233" s="193">
        <v>20435.46484375</v>
      </c>
      <c r="V233" s="194">
        <v>3.9988655942124751E-8</v>
      </c>
      <c r="W233" s="193">
        <v>20961.765625</v>
      </c>
      <c r="X233" s="106">
        <v>1</v>
      </c>
      <c r="Y233" s="106">
        <v>1</v>
      </c>
      <c r="Z233" s="186">
        <f t="shared" si="12"/>
        <v>-4.9490559206333273E-8</v>
      </c>
      <c r="AA233" s="187">
        <f t="shared" si="13"/>
        <v>-1.2376149695543792</v>
      </c>
      <c r="AB233" s="195">
        <f t="shared" si="14"/>
        <v>-20618.234375</v>
      </c>
      <c r="AC233" s="196">
        <f t="shared" si="15"/>
        <v>-0.98361153081540575</v>
      </c>
      <c r="AD233" s="245" t="str">
        <f>VLOOKUP($A233,'Country characteristics'!$A:$CQ,28,0)</f>
        <v>Latin America &amp; Caribbean</v>
      </c>
      <c r="AE233" s="245" t="str">
        <f>VLOOKUP($A233,'Country characteristics'!$A:$CQ,87,0)</f>
        <v>Latin America and the Caribbean</v>
      </c>
      <c r="AF233" s="245">
        <f>VLOOKUP($A233,'Country characteristics'!$A:$CQ,92,0)</f>
        <v>0</v>
      </c>
      <c r="AG233" s="245">
        <f>VLOOKUP($A233,'Country characteristics'!$A:$CQ,91,0)</f>
        <v>0</v>
      </c>
      <c r="AH233" s="245">
        <f>VLOOKUP($A233,'Country characteristics'!$A:$CQ,88,0)</f>
        <v>0</v>
      </c>
      <c r="AI233" s="245">
        <f>VLOOKUP($A233,'Country characteristics'!$A:$CQ,93,0)</f>
        <v>0</v>
      </c>
      <c r="AJ233" s="245">
        <f>VLOOKUP($A233,'Country characteristics'!$A:$CQ,89,0)</f>
        <v>0</v>
      </c>
      <c r="AK233" s="245">
        <f>VLOOKUP($A233,'Country characteristics'!$A:$CQ,90,0)</f>
        <v>0</v>
      </c>
      <c r="AL233" s="245">
        <f>VLOOKUP($A233,'Country characteristics'!$A:$CQ,94,0)</f>
        <v>0</v>
      </c>
      <c r="AM233" s="245">
        <f>VLOOKUP($A233,'Country characteristics'!$A:$CQ,95,0)</f>
        <v>1</v>
      </c>
      <c r="AN233" s="245">
        <f>VLOOKUP($A233,'Country characteristics'!$A:$CR,96,0)</f>
        <v>1</v>
      </c>
    </row>
    <row r="234" spans="1:40" ht="12.75" customHeight="1">
      <c r="A234" s="37" t="s">
        <v>795</v>
      </c>
      <c r="B234" s="163" t="s">
        <v>796</v>
      </c>
      <c r="C234" s="163" t="s">
        <v>797</v>
      </c>
      <c r="D234" s="193">
        <v>1.2787957075488521E-6</v>
      </c>
      <c r="E234" s="193">
        <v>425771.6875</v>
      </c>
      <c r="F234" s="193">
        <v>1.6260207758023171E-6</v>
      </c>
      <c r="G234" s="193">
        <v>579846.9375</v>
      </c>
      <c r="H234" s="193">
        <v>4.1321264632188104E-8</v>
      </c>
      <c r="I234" s="193">
        <v>16599.126953125</v>
      </c>
      <c r="J234" s="193">
        <v>3.6884241438883691E-8</v>
      </c>
      <c r="K234" s="193">
        <v>14640.3916015625</v>
      </c>
      <c r="L234" s="193">
        <v>2.8456287992639773E-8</v>
      </c>
      <c r="M234" s="193">
        <v>12458.791015625</v>
      </c>
      <c r="N234" s="193">
        <v>2.3913898417049495E-8</v>
      </c>
      <c r="O234" s="193">
        <v>11062.568359375</v>
      </c>
      <c r="P234" s="193">
        <v>2.0349435914113201E-8</v>
      </c>
      <c r="Q234" s="193">
        <v>9456.1572265625</v>
      </c>
      <c r="R234" s="193">
        <v>1.7862136658663985E-8</v>
      </c>
      <c r="S234" s="193">
        <v>8180.52880859375</v>
      </c>
      <c r="T234" s="193">
        <v>1.8378216282144422E-8</v>
      </c>
      <c r="U234" s="193">
        <v>9001.634765625</v>
      </c>
      <c r="V234" s="194">
        <v>1.7384005346343656E-8</v>
      </c>
      <c r="W234" s="193">
        <v>9112.5703125</v>
      </c>
      <c r="X234" s="106">
        <v>0</v>
      </c>
      <c r="Y234" s="106">
        <v>0</v>
      </c>
      <c r="Z234" s="186">
        <f t="shared" si="12"/>
        <v>-2.9654305677695447E-9</v>
      </c>
      <c r="AA234" s="187">
        <f t="shared" si="13"/>
        <v>-0.1705838504239334</v>
      </c>
      <c r="AB234" s="195">
        <f t="shared" si="14"/>
        <v>-343.5869140625</v>
      </c>
      <c r="AC234" s="196">
        <f t="shared" si="15"/>
        <v>-3.770472021392153E-2</v>
      </c>
      <c r="AD234" s="245" t="str">
        <f>VLOOKUP($A234,'Country characteristics'!$A:$CQ,28,0)</f>
        <v>Sub-Saharan Africa</v>
      </c>
      <c r="AE234" s="245" t="str">
        <f>VLOOKUP($A234,'Country characteristics'!$A:$CQ,87,0)</f>
        <v>Africa</v>
      </c>
      <c r="AF234" s="245">
        <f>VLOOKUP($A234,'Country characteristics'!$A:$CQ,92,0)</f>
        <v>0</v>
      </c>
      <c r="AG234" s="245">
        <f>VLOOKUP($A234,'Country characteristics'!$A:$CQ,91,0)</f>
        <v>0</v>
      </c>
      <c r="AH234" s="245">
        <f>VLOOKUP($A234,'Country characteristics'!$A:$CQ,88,0)</f>
        <v>0</v>
      </c>
      <c r="AI234" s="245">
        <f>VLOOKUP($A234,'Country characteristics'!$A:$CQ,93,0)</f>
        <v>0</v>
      </c>
      <c r="AJ234" s="245">
        <f>VLOOKUP($A234,'Country characteristics'!$A:$CQ,89,0)</f>
        <v>0</v>
      </c>
      <c r="AK234" s="245">
        <f>VLOOKUP($A234,'Country characteristics'!$A:$CQ,90,0)</f>
        <v>0</v>
      </c>
      <c r="AL234" s="245">
        <f>VLOOKUP($A234,'Country characteristics'!$A:$CQ,94,0)</f>
        <v>0</v>
      </c>
      <c r="AM234" s="245">
        <f>VLOOKUP($A234,'Country characteristics'!$A:$CQ,95,0)</f>
        <v>0</v>
      </c>
      <c r="AN234" s="245">
        <f>VLOOKUP($A234,'Country characteristics'!$A:$CR,96,0)</f>
        <v>0</v>
      </c>
    </row>
    <row r="235" spans="1:40" ht="12.75" customHeight="1">
      <c r="A235" s="37" t="s">
        <v>798</v>
      </c>
      <c r="B235" s="163" t="s">
        <v>799</v>
      </c>
      <c r="C235" s="163" t="s">
        <v>800</v>
      </c>
      <c r="D235" s="193">
        <v>1.1046741974496399E-6</v>
      </c>
      <c r="E235" s="193">
        <v>367798.375</v>
      </c>
      <c r="F235" s="193">
        <v>1.1113879736512899E-6</v>
      </c>
      <c r="G235" s="193">
        <v>396326.375</v>
      </c>
      <c r="H235" s="193">
        <v>1.0819812814588659E-6</v>
      </c>
      <c r="I235" s="193">
        <v>434641.75</v>
      </c>
      <c r="J235" s="193">
        <v>1.2873364312326885E-6</v>
      </c>
      <c r="K235" s="193">
        <v>510980</v>
      </c>
      <c r="L235" s="193">
        <v>1.1971527555942885E-6</v>
      </c>
      <c r="M235" s="193">
        <v>524139.90625</v>
      </c>
      <c r="N235" s="193">
        <v>1.373792997583223E-6</v>
      </c>
      <c r="O235" s="193">
        <v>635516.5625</v>
      </c>
      <c r="P235" s="193">
        <v>1.4269289749790914E-8</v>
      </c>
      <c r="Q235" s="193">
        <v>6630.78076171875</v>
      </c>
      <c r="R235" s="193">
        <v>3.7305689204458758E-8</v>
      </c>
      <c r="S235" s="193">
        <v>17085.31640625</v>
      </c>
      <c r="T235" s="193">
        <v>6.8830667032671045E-7</v>
      </c>
      <c r="U235" s="193">
        <v>337132</v>
      </c>
      <c r="V235" s="194">
        <v>1.5190035895784604E-8</v>
      </c>
      <c r="W235" s="193">
        <v>7962.5078125</v>
      </c>
      <c r="X235" s="106">
        <v>0</v>
      </c>
      <c r="Y235" s="106">
        <v>0</v>
      </c>
      <c r="Z235" s="186">
        <f t="shared" si="12"/>
        <v>9.2074614599368942E-10</v>
      </c>
      <c r="AA235" s="187">
        <f t="shared" si="13"/>
        <v>6.0615139576411813E-2</v>
      </c>
      <c r="AB235" s="195">
        <f t="shared" si="14"/>
        <v>1331.72705078125</v>
      </c>
      <c r="AC235" s="196">
        <f t="shared" si="15"/>
        <v>0.16724970099126668</v>
      </c>
      <c r="AD235" s="245" t="str">
        <f>VLOOKUP($A235,'Country characteristics'!$A:$CQ,28,0)</f>
        <v>Sub-Saharan Africa</v>
      </c>
      <c r="AE235" s="245" t="str">
        <f>VLOOKUP($A235,'Country characteristics'!$A:$CQ,87,0)</f>
        <v>Africa</v>
      </c>
      <c r="AF235" s="245">
        <f>VLOOKUP($A235,'Country characteristics'!$A:$CQ,92,0)</f>
        <v>0</v>
      </c>
      <c r="AG235" s="245">
        <f>VLOOKUP($A235,'Country characteristics'!$A:$CQ,91,0)</f>
        <v>0</v>
      </c>
      <c r="AH235" s="245">
        <f>VLOOKUP($A235,'Country characteristics'!$A:$CQ,88,0)</f>
        <v>0</v>
      </c>
      <c r="AI235" s="245">
        <f>VLOOKUP($A235,'Country characteristics'!$A:$CQ,93,0)</f>
        <v>0</v>
      </c>
      <c r="AJ235" s="245">
        <f>VLOOKUP($A235,'Country characteristics'!$A:$CQ,89,0)</f>
        <v>0</v>
      </c>
      <c r="AK235" s="245">
        <f>VLOOKUP($A235,'Country characteristics'!$A:$CQ,90,0)</f>
        <v>0</v>
      </c>
      <c r="AL235" s="245">
        <f>VLOOKUP($A235,'Country characteristics'!$A:$CQ,94,0)</f>
        <v>0</v>
      </c>
      <c r="AM235" s="245">
        <f>VLOOKUP($A235,'Country characteristics'!$A:$CQ,95,0)</f>
        <v>0</v>
      </c>
      <c r="AN235" s="245">
        <f>VLOOKUP($A235,'Country characteristics'!$A:$CR,96,0)</f>
        <v>0</v>
      </c>
    </row>
    <row r="236" spans="1:40" ht="12.75" customHeight="1">
      <c r="A236" s="37" t="s">
        <v>801</v>
      </c>
      <c r="B236" s="163" t="s">
        <v>802</v>
      </c>
      <c r="C236" s="163" t="s">
        <v>803</v>
      </c>
      <c r="D236" s="193">
        <v>3.3945182167371968E-6</v>
      </c>
      <c r="E236" s="193">
        <v>1130196</v>
      </c>
      <c r="F236" s="193">
        <v>6.5400136008975096E-6</v>
      </c>
      <c r="G236" s="193">
        <v>2332200.75</v>
      </c>
      <c r="H236" s="193">
        <v>1.8914183783635963E-6</v>
      </c>
      <c r="I236" s="193">
        <v>759800</v>
      </c>
      <c r="J236" s="193">
        <v>1.7815309547586367E-6</v>
      </c>
      <c r="K236" s="193">
        <v>707139.6875</v>
      </c>
      <c r="L236" s="193">
        <v>5.3654787279810989E-7</v>
      </c>
      <c r="M236" s="193">
        <v>234912.5</v>
      </c>
      <c r="N236" s="193">
        <v>5.7138413467328064E-6</v>
      </c>
      <c r="O236" s="193">
        <v>2643222.75</v>
      </c>
      <c r="P236" s="193">
        <v>1.9887843336618971E-6</v>
      </c>
      <c r="Q236" s="193">
        <v>924166</v>
      </c>
      <c r="R236" s="193">
        <v>7.1903212983670528E-7</v>
      </c>
      <c r="S236" s="193">
        <v>329303.4375</v>
      </c>
      <c r="T236" s="193">
        <v>5.5458443171119143E-8</v>
      </c>
      <c r="U236" s="193">
        <v>27163.49609375</v>
      </c>
      <c r="V236" s="194">
        <v>1.0157652496900482E-8</v>
      </c>
      <c r="W236" s="193">
        <v>5324.568359375</v>
      </c>
      <c r="X236" s="106">
        <v>0</v>
      </c>
      <c r="Y236" s="106">
        <v>0</v>
      </c>
      <c r="Z236" s="186">
        <f t="shared" si="12"/>
        <v>-1.9786266811649966E-6</v>
      </c>
      <c r="AA236" s="187">
        <f t="shared" si="13"/>
        <v>-194.79172788877716</v>
      </c>
      <c r="AB236" s="195">
        <f t="shared" si="14"/>
        <v>-918841.431640625</v>
      </c>
      <c r="AC236" s="196">
        <f t="shared" si="15"/>
        <v>-172.56636963310186</v>
      </c>
      <c r="AD236" s="245" t="str">
        <f>VLOOKUP($A236,'Country characteristics'!$A:$CQ,28,0)</f>
        <v/>
      </c>
      <c r="AE236" s="245" t="str">
        <f>VLOOKUP($A236,'Country characteristics'!$A:$CQ,87,0)</f>
        <v/>
      </c>
      <c r="AF236" s="245" t="str">
        <f>VLOOKUP($A236,'Country characteristics'!$A:$CQ,92,0)</f>
        <v/>
      </c>
      <c r="AG236" s="245" t="str">
        <f>VLOOKUP($A236,'Country characteristics'!$A:$CQ,91,0)</f>
        <v/>
      </c>
      <c r="AH236" s="245" t="str">
        <f>VLOOKUP($A236,'Country characteristics'!$A:$CQ,88,0)</f>
        <v/>
      </c>
      <c r="AI236" s="245" t="str">
        <f>VLOOKUP($A236,'Country characteristics'!$A:$CQ,93,0)</f>
        <v/>
      </c>
      <c r="AJ236" s="245" t="str">
        <f>VLOOKUP($A236,'Country characteristics'!$A:$CQ,89,0)</f>
        <v/>
      </c>
      <c r="AK236" s="245" t="str">
        <f>VLOOKUP($A236,'Country characteristics'!$A:$CQ,90,0)</f>
        <v/>
      </c>
      <c r="AL236" s="245" t="str">
        <f>VLOOKUP($A236,'Country characteristics'!$A:$CQ,94,0)</f>
        <v/>
      </c>
      <c r="AM236" s="245" t="str">
        <f>VLOOKUP($A236,'Country characteristics'!$A:$CQ,95,0)</f>
        <v/>
      </c>
      <c r="AN236" s="245" t="str">
        <f>VLOOKUP($A236,'Country characteristics'!$A:$CR,96,0)</f>
        <v/>
      </c>
    </row>
    <row r="237" spans="1:40" ht="12.75" customHeight="1">
      <c r="A237" s="37" t="s">
        <v>804</v>
      </c>
      <c r="B237" s="163" t="s">
        <v>805</v>
      </c>
      <c r="C237" s="163" t="s">
        <v>806</v>
      </c>
      <c r="D237" s="193">
        <v>1.4828339944816804E-10</v>
      </c>
      <c r="E237" s="193">
        <v>49.370571136474609</v>
      </c>
      <c r="F237" s="193">
        <v>1.2005918481605704E-10</v>
      </c>
      <c r="G237" s="193">
        <v>42.813690185546875</v>
      </c>
      <c r="H237" s="193"/>
      <c r="I237" s="193"/>
      <c r="J237" s="193">
        <v>2.885323979739951E-8</v>
      </c>
      <c r="K237" s="193">
        <v>11452.6611328125</v>
      </c>
      <c r="L237" s="193"/>
      <c r="M237" s="193"/>
      <c r="N237" s="193">
        <v>1.0524799698430343E-8</v>
      </c>
      <c r="O237" s="193">
        <v>4868.77197265625</v>
      </c>
      <c r="P237" s="193">
        <v>1.2322933784503221E-8</v>
      </c>
      <c r="Q237" s="193">
        <v>5726.33056640625</v>
      </c>
      <c r="R237" s="193">
        <v>1.2503409863029447E-8</v>
      </c>
      <c r="S237" s="193">
        <v>5726.33056640625</v>
      </c>
      <c r="T237" s="193">
        <v>1.1691181356354718E-8</v>
      </c>
      <c r="U237" s="193">
        <v>5726.33056640625</v>
      </c>
      <c r="V237" s="194">
        <v>6.554455200813436E-9</v>
      </c>
      <c r="W237" s="193">
        <v>3435.79833984375</v>
      </c>
      <c r="X237" s="106">
        <v>0</v>
      </c>
      <c r="Y237" s="106">
        <v>0</v>
      </c>
      <c r="Z237" s="186">
        <f t="shared" si="12"/>
        <v>-5.7684785836897845E-9</v>
      </c>
      <c r="AA237" s="187">
        <f t="shared" si="13"/>
        <v>-0.88008513399769539</v>
      </c>
      <c r="AB237" s="195">
        <f t="shared" si="14"/>
        <v>-2290.5322265625</v>
      </c>
      <c r="AC237" s="196">
        <f t="shared" si="15"/>
        <v>-0.66666666666666663</v>
      </c>
      <c r="AD237" s="245" t="str">
        <f>VLOOKUP($A237,'Country characteristics'!$A:$CQ,28,0)</f>
        <v/>
      </c>
      <c r="AE237" s="245" t="str">
        <f>VLOOKUP($A237,'Country characteristics'!$A:$CQ,87,0)</f>
        <v>Africa</v>
      </c>
      <c r="AF237" s="245">
        <f>VLOOKUP($A237,'Country characteristics'!$A:$CQ,92,0)</f>
        <v>0</v>
      </c>
      <c r="AG237" s="245">
        <f>VLOOKUP($A237,'Country characteristics'!$A:$CQ,91,0)</f>
        <v>0</v>
      </c>
      <c r="AH237" s="245">
        <f>VLOOKUP($A237,'Country characteristics'!$A:$CQ,88,0)</f>
        <v>0</v>
      </c>
      <c r="AI237" s="245">
        <f>VLOOKUP($A237,'Country characteristics'!$A:$CQ,93,0)</f>
        <v>0</v>
      </c>
      <c r="AJ237" s="245">
        <f>VLOOKUP($A237,'Country characteristics'!$A:$CQ,89,0)</f>
        <v>0</v>
      </c>
      <c r="AK237" s="245">
        <f>VLOOKUP($A237,'Country characteristics'!$A:$CQ,90,0)</f>
        <v>0</v>
      </c>
      <c r="AL237" s="245">
        <f>VLOOKUP($A237,'Country characteristics'!$A:$CQ,94,0)</f>
        <v>0</v>
      </c>
      <c r="AM237" s="245">
        <f>VLOOKUP($A237,'Country characteristics'!$A:$CQ,95,0)</f>
        <v>0</v>
      </c>
      <c r="AN237" s="245">
        <f>VLOOKUP($A237,'Country characteristics'!$A:$CR,96,0)</f>
        <v>0</v>
      </c>
    </row>
    <row r="238" spans="1:40" ht="12.75" customHeight="1">
      <c r="A238" s="37" t="s">
        <v>807</v>
      </c>
      <c r="B238" s="163" t="s">
        <v>808</v>
      </c>
      <c r="C238" s="163" t="s">
        <v>809</v>
      </c>
      <c r="D238" s="193">
        <v>1.6206948203034699E-5</v>
      </c>
      <c r="E238" s="193">
        <v>5396061.5</v>
      </c>
      <c r="F238" s="193">
        <v>2.3105370928533375E-5</v>
      </c>
      <c r="G238" s="193">
        <v>8239488</v>
      </c>
      <c r="H238" s="193">
        <v>2.404339647910092E-5</v>
      </c>
      <c r="I238" s="193">
        <v>9658451</v>
      </c>
      <c r="J238" s="193">
        <v>2.1568119336734526E-5</v>
      </c>
      <c r="K238" s="193">
        <v>8560993</v>
      </c>
      <c r="L238" s="193">
        <v>1.0688082738852245E-6</v>
      </c>
      <c r="M238" s="193">
        <v>467947.84375</v>
      </c>
      <c r="N238" s="193">
        <v>3.8557832482410959E-8</v>
      </c>
      <c r="O238" s="193">
        <v>17836.849609375</v>
      </c>
      <c r="P238" s="193">
        <v>2.3525346932729008E-6</v>
      </c>
      <c r="Q238" s="193">
        <v>1093196.75</v>
      </c>
      <c r="R238" s="193">
        <v>2.6420136691740481E-6</v>
      </c>
      <c r="S238" s="193">
        <v>1209993.5</v>
      </c>
      <c r="T238" s="193">
        <v>1.0352230219723424E-6</v>
      </c>
      <c r="U238" s="193">
        <v>507051.3125</v>
      </c>
      <c r="V238" s="194">
        <v>3.604708531668166E-9</v>
      </c>
      <c r="W238" s="193">
        <v>1889.562255859375</v>
      </c>
      <c r="X238" s="106">
        <v>0</v>
      </c>
      <c r="Y238" s="106">
        <v>0</v>
      </c>
      <c r="Z238" s="186">
        <f t="shared" si="12"/>
        <v>-2.3489299847412326E-6</v>
      </c>
      <c r="AA238" s="187">
        <f t="shared" si="13"/>
        <v>-651.62827010987451</v>
      </c>
      <c r="AB238" s="195">
        <f t="shared" si="14"/>
        <v>-1091307.1877441406</v>
      </c>
      <c r="AC238" s="196">
        <f t="shared" si="15"/>
        <v>-577.54497601764012</v>
      </c>
      <c r="AD238" s="245" t="str">
        <f>VLOOKUP($A238,'Country characteristics'!$A:$CQ,28,0)</f>
        <v>East Asia &amp; Pacific</v>
      </c>
      <c r="AE238" s="245" t="str">
        <f>VLOOKUP($A238,'Country characteristics'!$A:$CQ,87,0)</f>
        <v>Oceania</v>
      </c>
      <c r="AF238" s="245">
        <f>VLOOKUP($A238,'Country characteristics'!$A:$CQ,92,0)</f>
        <v>0</v>
      </c>
      <c r="AG238" s="245">
        <f>VLOOKUP($A238,'Country characteristics'!$A:$CQ,91,0)</f>
        <v>0</v>
      </c>
      <c r="AH238" s="245">
        <f>VLOOKUP($A238,'Country characteristics'!$A:$CQ,88,0)</f>
        <v>0</v>
      </c>
      <c r="AI238" s="245">
        <f>VLOOKUP($A238,'Country characteristics'!$A:$CQ,93,0)</f>
        <v>0</v>
      </c>
      <c r="AJ238" s="245">
        <f>VLOOKUP($A238,'Country characteristics'!$A:$CQ,89,0)</f>
        <v>0</v>
      </c>
      <c r="AK238" s="245">
        <f>VLOOKUP($A238,'Country characteristics'!$A:$CQ,90,0)</f>
        <v>0</v>
      </c>
      <c r="AL238" s="245">
        <f>VLOOKUP($A238,'Country characteristics'!$A:$CQ,94,0)</f>
        <v>0</v>
      </c>
      <c r="AM238" s="245">
        <f>VLOOKUP($A238,'Country characteristics'!$A:$CQ,95,0)</f>
        <v>0</v>
      </c>
      <c r="AN238" s="245">
        <f>VLOOKUP($A238,'Country characteristics'!$A:$CR,96,0)</f>
        <v>0</v>
      </c>
    </row>
    <row r="239" spans="1:40" ht="12.75" customHeight="1">
      <c r="A239" s="37" t="s">
        <v>810</v>
      </c>
      <c r="B239" s="163" t="s">
        <v>811</v>
      </c>
      <c r="C239" s="163" t="s">
        <v>812</v>
      </c>
      <c r="D239" s="193"/>
      <c r="E239" s="193"/>
      <c r="F239" s="193"/>
      <c r="G239" s="193"/>
      <c r="H239" s="193"/>
      <c r="I239" s="193"/>
      <c r="J239" s="193"/>
      <c r="K239" s="193"/>
      <c r="L239" s="193">
        <v>1.4463698017053161E-9</v>
      </c>
      <c r="M239" s="193">
        <v>633.25262451171875</v>
      </c>
      <c r="N239" s="193">
        <v>1.1926459819733282E-9</v>
      </c>
      <c r="O239" s="193">
        <v>551.71795654296875</v>
      </c>
      <c r="P239" s="193">
        <v>9.9282426724300876E-10</v>
      </c>
      <c r="Q239" s="193">
        <v>461.35440063476563</v>
      </c>
      <c r="R239" s="193">
        <v>1.1704115898680811E-8</v>
      </c>
      <c r="S239" s="193">
        <v>5360.26904296875</v>
      </c>
      <c r="T239" s="193">
        <v>1.2080503708489232E-8</v>
      </c>
      <c r="U239" s="193">
        <v>5917.02001953125</v>
      </c>
      <c r="V239" s="194">
        <v>2.812735377943909E-9</v>
      </c>
      <c r="W239" s="193">
        <v>1474.4156494140625</v>
      </c>
      <c r="X239" s="106">
        <v>0</v>
      </c>
      <c r="Y239" s="106">
        <v>0</v>
      </c>
      <c r="Z239" s="186">
        <f t="shared" si="12"/>
        <v>1.8199111107009003E-9</v>
      </c>
      <c r="AA239" s="187">
        <f t="shared" si="13"/>
        <v>0.64702535651656046</v>
      </c>
      <c r="AB239" s="195">
        <f t="shared" si="14"/>
        <v>1013.0612487792969</v>
      </c>
      <c r="AC239" s="196">
        <f t="shared" si="15"/>
        <v>0.68709339132549951</v>
      </c>
      <c r="AD239" s="245" t="str">
        <f>VLOOKUP($A239,'Country characteristics'!$A:$CQ,28,0)</f>
        <v>Sub-Saharan Africa</v>
      </c>
      <c r="AE239" s="245" t="str">
        <f>VLOOKUP($A239,'Country characteristics'!$A:$CQ,87,0)</f>
        <v>Africa</v>
      </c>
      <c r="AF239" s="245">
        <f>VLOOKUP($A239,'Country characteristics'!$A:$CQ,92,0)</f>
        <v>0</v>
      </c>
      <c r="AG239" s="245">
        <f>VLOOKUP($A239,'Country characteristics'!$A:$CQ,91,0)</f>
        <v>0</v>
      </c>
      <c r="AH239" s="245">
        <f>VLOOKUP($A239,'Country characteristics'!$A:$CQ,88,0)</f>
        <v>0</v>
      </c>
      <c r="AI239" s="245">
        <f>VLOOKUP($A239,'Country characteristics'!$A:$CQ,93,0)</f>
        <v>0</v>
      </c>
      <c r="AJ239" s="245">
        <f>VLOOKUP($A239,'Country characteristics'!$A:$CQ,89,0)</f>
        <v>0</v>
      </c>
      <c r="AK239" s="245">
        <f>VLOOKUP($A239,'Country characteristics'!$A:$CQ,90,0)</f>
        <v>1</v>
      </c>
      <c r="AL239" s="245">
        <f>VLOOKUP($A239,'Country characteristics'!$A:$CQ,94,0)</f>
        <v>0</v>
      </c>
      <c r="AM239" s="245">
        <f>VLOOKUP($A239,'Country characteristics'!$A:$CQ,95,0)</f>
        <v>0</v>
      </c>
      <c r="AN239" s="245">
        <f>VLOOKUP($A239,'Country characteristics'!$A:$CR,96,0)</f>
        <v>0</v>
      </c>
    </row>
    <row r="240" spans="1:40" ht="12.75" customHeight="1">
      <c r="A240" s="37" t="s">
        <v>813</v>
      </c>
      <c r="B240" s="163" t="s">
        <v>814</v>
      </c>
      <c r="C240" s="163" t="s">
        <v>815</v>
      </c>
      <c r="D240" s="193"/>
      <c r="E240" s="193"/>
      <c r="F240" s="193"/>
      <c r="G240" s="193"/>
      <c r="H240" s="193"/>
      <c r="I240" s="193"/>
      <c r="J240" s="193">
        <v>2.5967915817659559E-8</v>
      </c>
      <c r="K240" s="193">
        <v>10307.3955078125</v>
      </c>
      <c r="L240" s="193"/>
      <c r="M240" s="193"/>
      <c r="N240" s="193"/>
      <c r="O240" s="193"/>
      <c r="P240" s="193">
        <v>1.6265130353687596E-9</v>
      </c>
      <c r="Q240" s="193">
        <v>755.82257080078125</v>
      </c>
      <c r="R240" s="193">
        <v>1.6503342026297219E-9</v>
      </c>
      <c r="S240" s="193">
        <v>755.82257080078125</v>
      </c>
      <c r="T240" s="193">
        <v>1.5431276256805404E-9</v>
      </c>
      <c r="U240" s="193">
        <v>755.82257080078125</v>
      </c>
      <c r="V240" s="194">
        <v>1.4418789495707074E-9</v>
      </c>
      <c r="W240" s="193">
        <v>755.82257080078125</v>
      </c>
      <c r="X240" s="106">
        <v>0</v>
      </c>
      <c r="Y240" s="106">
        <v>0</v>
      </c>
      <c r="Z240" s="186">
        <f t="shared" si="12"/>
        <v>-1.8463408579805218E-10</v>
      </c>
      <c r="AA240" s="187">
        <f t="shared" si="13"/>
        <v>-0.12805103081158342</v>
      </c>
      <c r="AB240" s="195">
        <f t="shared" si="14"/>
        <v>0</v>
      </c>
      <c r="AC240" s="196">
        <f t="shared" si="15"/>
        <v>0</v>
      </c>
      <c r="AD240" s="245" t="str">
        <f>VLOOKUP($A240,'Country characteristics'!$A:$CQ,28,0)</f>
        <v/>
      </c>
      <c r="AE240" s="245" t="str">
        <f>VLOOKUP($A240,'Country characteristics'!$A:$CQ,87,0)</f>
        <v>Africa</v>
      </c>
      <c r="AF240" s="245">
        <f>VLOOKUP($A240,'Country characteristics'!$A:$CQ,92,0)</f>
        <v>0</v>
      </c>
      <c r="AG240" s="245">
        <f>VLOOKUP($A240,'Country characteristics'!$A:$CQ,91,0)</f>
        <v>0</v>
      </c>
      <c r="AH240" s="245">
        <f>VLOOKUP($A240,'Country characteristics'!$A:$CQ,88,0)</f>
        <v>0</v>
      </c>
      <c r="AI240" s="245">
        <f>VLOOKUP($A240,'Country characteristics'!$A:$CQ,93,0)</f>
        <v>0</v>
      </c>
      <c r="AJ240" s="245">
        <f>VLOOKUP($A240,'Country characteristics'!$A:$CQ,89,0)</f>
        <v>0</v>
      </c>
      <c r="AK240" s="245">
        <f>VLOOKUP($A240,'Country characteristics'!$A:$CQ,90,0)</f>
        <v>0</v>
      </c>
      <c r="AL240" s="245">
        <f>VLOOKUP($A240,'Country characteristics'!$A:$CQ,94,0)</f>
        <v>0</v>
      </c>
      <c r="AM240" s="245">
        <f>VLOOKUP($A240,'Country characteristics'!$A:$CQ,95,0)</f>
        <v>0</v>
      </c>
      <c r="AN240" s="245">
        <f>VLOOKUP($A240,'Country characteristics'!$A:$CR,96,0)</f>
        <v>0</v>
      </c>
    </row>
    <row r="241" spans="1:40" ht="12.75" customHeight="1">
      <c r="A241" s="37" t="s">
        <v>816</v>
      </c>
      <c r="B241" s="163" t="s">
        <v>817</v>
      </c>
      <c r="C241" s="163" t="s">
        <v>818</v>
      </c>
      <c r="D241" s="193">
        <v>1.9486278688418679E-6</v>
      </c>
      <c r="E241" s="193">
        <v>648790.5625</v>
      </c>
      <c r="F241" s="193">
        <v>3.2048185403255047E-6</v>
      </c>
      <c r="G241" s="193">
        <v>1142853.875</v>
      </c>
      <c r="H241" s="193">
        <v>1.0832906127689057E-6</v>
      </c>
      <c r="I241" s="193">
        <v>435167.6875</v>
      </c>
      <c r="J241" s="193">
        <v>1.3410843848760123E-6</v>
      </c>
      <c r="K241" s="193">
        <v>532314.0625</v>
      </c>
      <c r="L241" s="193">
        <v>1.1371872687959694E-6</v>
      </c>
      <c r="M241" s="193">
        <v>497885.65625</v>
      </c>
      <c r="N241" s="193">
        <v>1.8193785535913776E-6</v>
      </c>
      <c r="O241" s="193">
        <v>841644.4375</v>
      </c>
      <c r="P241" s="193">
        <v>7.1739407303539338E-7</v>
      </c>
      <c r="Q241" s="193">
        <v>333365.0625</v>
      </c>
      <c r="R241" s="193">
        <v>4.1955726004516691E-8</v>
      </c>
      <c r="S241" s="193">
        <v>19214.947265625</v>
      </c>
      <c r="T241" s="193">
        <v>1.1299999824743168E-9</v>
      </c>
      <c r="U241" s="193">
        <v>553.4730224609375</v>
      </c>
      <c r="V241" s="194">
        <v>1.334915067374709E-9</v>
      </c>
      <c r="W241" s="193">
        <v>699.75286865234375</v>
      </c>
      <c r="X241" s="106">
        <v>0</v>
      </c>
      <c r="Y241" s="106">
        <v>0</v>
      </c>
      <c r="Z241" s="186">
        <f t="shared" si="12"/>
        <v>-7.1605915796801867E-7</v>
      </c>
      <c r="AA241" s="187">
        <f t="shared" si="13"/>
        <v>-536.40802734832096</v>
      </c>
      <c r="AB241" s="195">
        <f t="shared" si="14"/>
        <v>-332665.30963134766</v>
      </c>
      <c r="AC241" s="196">
        <f t="shared" si="15"/>
        <v>-475.40399551634397</v>
      </c>
      <c r="AD241" s="245" t="str">
        <f>VLOOKUP($A241,'Country characteristics'!$A:$CQ,28,0)</f>
        <v/>
      </c>
      <c r="AE241" s="245" t="str">
        <f>VLOOKUP($A241,'Country characteristics'!$A:$CQ,87,0)</f>
        <v>Latin America and the Caribbean</v>
      </c>
      <c r="AF241" s="245">
        <f>VLOOKUP($A241,'Country characteristics'!$A:$CQ,92,0)</f>
        <v>0</v>
      </c>
      <c r="AG241" s="245">
        <f>VLOOKUP($A241,'Country characteristics'!$A:$CQ,91,0)</f>
        <v>0</v>
      </c>
      <c r="AH241" s="245">
        <f>VLOOKUP($A241,'Country characteristics'!$A:$CQ,88,0)</f>
        <v>0</v>
      </c>
      <c r="AI241" s="245">
        <f>VLOOKUP($A241,'Country characteristics'!$A:$CQ,93,0)</f>
        <v>0</v>
      </c>
      <c r="AJ241" s="245">
        <f>VLOOKUP($A241,'Country characteristics'!$A:$CQ,89,0)</f>
        <v>0</v>
      </c>
      <c r="AK241" s="245">
        <f>VLOOKUP($A241,'Country characteristics'!$A:$CQ,90,0)</f>
        <v>0</v>
      </c>
      <c r="AL241" s="245">
        <f>VLOOKUP($A241,'Country characteristics'!$A:$CQ,94,0)</f>
        <v>0</v>
      </c>
      <c r="AM241" s="245">
        <f>VLOOKUP($A241,'Country characteristics'!$A:$CQ,95,0)</f>
        <v>0</v>
      </c>
      <c r="AN241" s="245">
        <f>VLOOKUP($A241,'Country characteristics'!$A:$CR,96,0)</f>
        <v>0</v>
      </c>
    </row>
    <row r="242" spans="1:40" ht="12.75" customHeight="1">
      <c r="A242" s="37" t="s">
        <v>893</v>
      </c>
      <c r="B242" s="163" t="s">
        <v>894</v>
      </c>
      <c r="C242" s="163">
        <v>0</v>
      </c>
      <c r="D242" s="193"/>
      <c r="E242" s="193"/>
      <c r="F242" s="193"/>
      <c r="G242" s="193"/>
      <c r="H242" s="193"/>
      <c r="I242" s="193"/>
      <c r="J242" s="193"/>
      <c r="K242" s="193"/>
      <c r="L242" s="193"/>
      <c r="M242" s="193"/>
      <c r="N242" s="193"/>
      <c r="O242" s="193"/>
      <c r="P242" s="193"/>
      <c r="Q242" s="193"/>
      <c r="R242" s="193"/>
      <c r="S242" s="193"/>
      <c r="T242" s="193"/>
      <c r="U242" s="193"/>
      <c r="V242" s="194"/>
      <c r="W242" s="193"/>
      <c r="X242" s="106">
        <v>0</v>
      </c>
      <c r="Y242" s="106">
        <v>0</v>
      </c>
      <c r="Z242" s="186"/>
      <c r="AA242" s="187"/>
      <c r="AB242" s="195"/>
      <c r="AC242" s="196"/>
      <c r="AD242" s="245" t="str">
        <f>VLOOKUP($A242,'Country characteristics'!$A:$CQ,28,0)</f>
        <v/>
      </c>
      <c r="AE242" s="245" t="str">
        <f>VLOOKUP($A242,'Country characteristics'!$A:$CQ,87,0)</f>
        <v/>
      </c>
      <c r="AF242" s="245" t="str">
        <f>VLOOKUP($A242,'Country characteristics'!$A:$CQ,92,0)</f>
        <v/>
      </c>
      <c r="AG242" s="245" t="str">
        <f>VLOOKUP($A242,'Country characteristics'!$A:$CQ,91,0)</f>
        <v/>
      </c>
      <c r="AH242" s="245" t="str">
        <f>VLOOKUP($A242,'Country characteristics'!$A:$CQ,88,0)</f>
        <v/>
      </c>
      <c r="AI242" s="245" t="str">
        <f>VLOOKUP($A242,'Country characteristics'!$A:$CQ,93,0)</f>
        <v/>
      </c>
      <c r="AJ242" s="245" t="str">
        <f>VLOOKUP($A242,'Country characteristics'!$A:$CQ,89,0)</f>
        <v/>
      </c>
      <c r="AK242" s="245" t="str">
        <f>VLOOKUP($A242,'Country characteristics'!$A:$CQ,90,0)</f>
        <v/>
      </c>
      <c r="AL242" s="245" t="str">
        <f>VLOOKUP($A242,'Country characteristics'!$A:$CQ,94,0)</f>
        <v/>
      </c>
      <c r="AM242" s="245" t="str">
        <f>VLOOKUP($A242,'Country characteristics'!$A:$CQ,95,0)</f>
        <v/>
      </c>
      <c r="AN242" s="245" t="str">
        <f>VLOOKUP($A242,'Country characteristics'!$A:$CR,96,0)</f>
        <v/>
      </c>
    </row>
    <row r="243" spans="1:40" ht="12.75" customHeight="1">
      <c r="A243" s="37" t="s">
        <v>895</v>
      </c>
      <c r="B243" s="163" t="s">
        <v>896</v>
      </c>
      <c r="C243" s="163">
        <v>0</v>
      </c>
      <c r="D243" s="193"/>
      <c r="E243" s="193"/>
      <c r="F243" s="193"/>
      <c r="G243" s="193"/>
      <c r="H243" s="193"/>
      <c r="I243" s="193"/>
      <c r="J243" s="193"/>
      <c r="K243" s="193"/>
      <c r="L243" s="193"/>
      <c r="M243" s="193"/>
      <c r="N243" s="193"/>
      <c r="O243" s="193"/>
      <c r="P243" s="193"/>
      <c r="Q243" s="193"/>
      <c r="R243" s="193"/>
      <c r="S243" s="193"/>
      <c r="T243" s="193"/>
      <c r="U243" s="193"/>
      <c r="V243" s="194"/>
      <c r="W243" s="193"/>
      <c r="X243" s="106">
        <v>0</v>
      </c>
      <c r="Y243" s="106">
        <v>0</v>
      </c>
      <c r="Z243" s="186"/>
      <c r="AA243" s="187"/>
      <c r="AB243" s="195"/>
      <c r="AC243" s="196"/>
      <c r="AD243" s="245" t="str">
        <f>VLOOKUP($A243,'Country characteristics'!$A:$CQ,28,0)</f>
        <v/>
      </c>
      <c r="AE243" s="245" t="str">
        <f>VLOOKUP($A243,'Country characteristics'!$A:$CQ,87,0)</f>
        <v/>
      </c>
      <c r="AF243" s="245" t="str">
        <f>VLOOKUP($A243,'Country characteristics'!$A:$CQ,92,0)</f>
        <v/>
      </c>
      <c r="AG243" s="245" t="str">
        <f>VLOOKUP($A243,'Country characteristics'!$A:$CQ,91,0)</f>
        <v/>
      </c>
      <c r="AH243" s="245" t="str">
        <f>VLOOKUP($A243,'Country characteristics'!$A:$CQ,88,0)</f>
        <v/>
      </c>
      <c r="AI243" s="245" t="str">
        <f>VLOOKUP($A243,'Country characteristics'!$A:$CQ,93,0)</f>
        <v/>
      </c>
      <c r="AJ243" s="245" t="str">
        <f>VLOOKUP($A243,'Country characteristics'!$A:$CQ,89,0)</f>
        <v/>
      </c>
      <c r="AK243" s="245" t="str">
        <f>VLOOKUP($A243,'Country characteristics'!$A:$CQ,90,0)</f>
        <v/>
      </c>
      <c r="AL243" s="245" t="str">
        <f>VLOOKUP($A243,'Country characteristics'!$A:$CQ,94,0)</f>
        <v/>
      </c>
      <c r="AM243" s="245" t="str">
        <f>VLOOKUP($A243,'Country characteristics'!$A:$CQ,95,0)</f>
        <v/>
      </c>
      <c r="AN243" s="245" t="str">
        <f>VLOOKUP($A243,'Country characteristics'!$A:$CR,96,0)</f>
        <v/>
      </c>
    </row>
    <row r="244" spans="1:40" ht="12.75" customHeight="1">
      <c r="A244" s="37" t="s">
        <v>897</v>
      </c>
      <c r="B244" s="163" t="s">
        <v>898</v>
      </c>
      <c r="C244" s="163" t="s">
        <v>899</v>
      </c>
      <c r="D244" s="193"/>
      <c r="E244" s="193"/>
      <c r="F244" s="193"/>
      <c r="G244" s="193"/>
      <c r="H244" s="193"/>
      <c r="I244" s="193"/>
      <c r="J244" s="193"/>
      <c r="K244" s="193"/>
      <c r="L244" s="193"/>
      <c r="M244" s="193"/>
      <c r="N244" s="193"/>
      <c r="O244" s="193"/>
      <c r="P244" s="193"/>
      <c r="Q244" s="193"/>
      <c r="R244" s="193"/>
      <c r="S244" s="193"/>
      <c r="T244" s="193"/>
      <c r="U244" s="193"/>
      <c r="V244" s="194"/>
      <c r="W244" s="193"/>
      <c r="X244" s="106">
        <v>0</v>
      </c>
      <c r="Y244" s="106">
        <v>0</v>
      </c>
      <c r="Z244" s="186"/>
      <c r="AA244" s="187"/>
      <c r="AB244" s="195"/>
      <c r="AC244" s="196"/>
      <c r="AD244" s="245" t="str">
        <f>VLOOKUP($A244,'Country characteristics'!$A:$CQ,28,0)</f>
        <v/>
      </c>
      <c r="AE244" s="245">
        <f>VLOOKUP($A244,'Country characteristics'!$A:$CQ,87,0)</f>
        <v>0</v>
      </c>
      <c r="AF244" s="245">
        <f>VLOOKUP($A244,'Country characteristics'!$A:$CQ,92,0)</f>
        <v>0</v>
      </c>
      <c r="AG244" s="245">
        <f>VLOOKUP($A244,'Country characteristics'!$A:$CQ,91,0)</f>
        <v>0</v>
      </c>
      <c r="AH244" s="245">
        <f>VLOOKUP($A244,'Country characteristics'!$A:$CQ,88,0)</f>
        <v>0</v>
      </c>
      <c r="AI244" s="245">
        <f>VLOOKUP($A244,'Country characteristics'!$A:$CQ,93,0)</f>
        <v>0</v>
      </c>
      <c r="AJ244" s="245">
        <f>VLOOKUP($A244,'Country characteristics'!$A:$CQ,89,0)</f>
        <v>0</v>
      </c>
      <c r="AK244" s="245">
        <f>VLOOKUP($A244,'Country characteristics'!$A:$CQ,90,0)</f>
        <v>0</v>
      </c>
      <c r="AL244" s="245">
        <f>VLOOKUP($A244,'Country characteristics'!$A:$CQ,94,0)</f>
        <v>0</v>
      </c>
      <c r="AM244" s="245">
        <f>VLOOKUP($A244,'Country characteristics'!$A:$CQ,95,0)</f>
        <v>0</v>
      </c>
      <c r="AN244" s="245">
        <f>VLOOKUP($A244,'Country characteristics'!$A:$CR,96,0)</f>
        <v>0</v>
      </c>
    </row>
    <row r="245" spans="1:40" ht="12.75" customHeight="1">
      <c r="A245" s="37" t="s">
        <v>900</v>
      </c>
      <c r="B245" s="163" t="s">
        <v>901</v>
      </c>
      <c r="C245" s="163" t="s">
        <v>902</v>
      </c>
      <c r="D245" s="193"/>
      <c r="E245" s="193"/>
      <c r="F245" s="193"/>
      <c r="G245" s="193"/>
      <c r="H245" s="193"/>
      <c r="I245" s="193"/>
      <c r="J245" s="193"/>
      <c r="K245" s="193"/>
      <c r="L245" s="193"/>
      <c r="M245" s="193"/>
      <c r="N245" s="193"/>
      <c r="O245" s="193"/>
      <c r="P245" s="193"/>
      <c r="Q245" s="193"/>
      <c r="R245" s="193"/>
      <c r="S245" s="193"/>
      <c r="T245" s="193"/>
      <c r="U245" s="193"/>
      <c r="V245" s="194"/>
      <c r="W245" s="193"/>
      <c r="X245" s="106">
        <v>0</v>
      </c>
      <c r="Y245" s="106">
        <v>0</v>
      </c>
      <c r="Z245" s="186"/>
      <c r="AA245" s="187"/>
      <c r="AB245" s="195"/>
      <c r="AC245" s="196"/>
      <c r="AD245" s="245" t="str">
        <f>VLOOKUP($A245,'Country characteristics'!$A:$CQ,28,0)</f>
        <v/>
      </c>
      <c r="AE245" s="245" t="str">
        <f>VLOOKUP($A245,'Country characteristics'!$A:$CQ,87,0)</f>
        <v>Latin America and the Caribbean</v>
      </c>
      <c r="AF245" s="245">
        <f>VLOOKUP($A245,'Country characteristics'!$A:$CQ,92,0)</f>
        <v>0</v>
      </c>
      <c r="AG245" s="245">
        <f>VLOOKUP($A245,'Country characteristics'!$A:$CQ,91,0)</f>
        <v>0</v>
      </c>
      <c r="AH245" s="245">
        <f>VLOOKUP($A245,'Country characteristics'!$A:$CQ,88,0)</f>
        <v>0</v>
      </c>
      <c r="AI245" s="245">
        <f>VLOOKUP($A245,'Country characteristics'!$A:$CQ,93,0)</f>
        <v>0</v>
      </c>
      <c r="AJ245" s="245">
        <f>VLOOKUP($A245,'Country characteristics'!$A:$CQ,89,0)</f>
        <v>0</v>
      </c>
      <c r="AK245" s="245">
        <f>VLOOKUP($A245,'Country characteristics'!$A:$CQ,90,0)</f>
        <v>0</v>
      </c>
      <c r="AL245" s="245">
        <f>VLOOKUP($A245,'Country characteristics'!$A:$CQ,94,0)</f>
        <v>0</v>
      </c>
      <c r="AM245" s="245">
        <f>VLOOKUP($A245,'Country characteristics'!$A:$CQ,95,0)</f>
        <v>0</v>
      </c>
      <c r="AN245" s="245">
        <f>VLOOKUP($A245,'Country characteristics'!$A:$CR,96,0)</f>
        <v>0</v>
      </c>
    </row>
    <row r="246" spans="1:40" ht="12.75" customHeight="1">
      <c r="A246" s="37" t="s">
        <v>903</v>
      </c>
      <c r="B246" s="163" t="s">
        <v>896</v>
      </c>
      <c r="C246" s="163">
        <v>0</v>
      </c>
      <c r="D246" s="193"/>
      <c r="E246" s="193"/>
      <c r="F246" s="193"/>
      <c r="G246" s="193"/>
      <c r="H246" s="193"/>
      <c r="I246" s="193"/>
      <c r="J246" s="193"/>
      <c r="K246" s="193"/>
      <c r="L246" s="193"/>
      <c r="M246" s="193"/>
      <c r="N246" s="193"/>
      <c r="O246" s="193"/>
      <c r="P246" s="193"/>
      <c r="Q246" s="193"/>
      <c r="R246" s="193"/>
      <c r="S246" s="193"/>
      <c r="T246" s="193"/>
      <c r="U246" s="193"/>
      <c r="V246" s="194"/>
      <c r="W246" s="193"/>
      <c r="X246" s="106">
        <v>0</v>
      </c>
      <c r="Y246" s="106">
        <v>0</v>
      </c>
      <c r="Z246" s="186"/>
      <c r="AA246" s="187"/>
      <c r="AB246" s="195"/>
      <c r="AC246" s="196"/>
      <c r="AD246" s="245" t="str">
        <f>VLOOKUP($A246,'Country characteristics'!$A:$CQ,28,0)</f>
        <v/>
      </c>
      <c r="AE246" s="245" t="str">
        <f>VLOOKUP($A246,'Country characteristics'!$A:$CQ,87,0)</f>
        <v/>
      </c>
      <c r="AF246" s="245" t="str">
        <f>VLOOKUP($A246,'Country characteristics'!$A:$CQ,92,0)</f>
        <v/>
      </c>
      <c r="AG246" s="245" t="str">
        <f>VLOOKUP($A246,'Country characteristics'!$A:$CQ,91,0)</f>
        <v/>
      </c>
      <c r="AH246" s="245" t="str">
        <f>VLOOKUP($A246,'Country characteristics'!$A:$CQ,88,0)</f>
        <v/>
      </c>
      <c r="AI246" s="245" t="str">
        <f>VLOOKUP($A246,'Country characteristics'!$A:$CQ,93,0)</f>
        <v/>
      </c>
      <c r="AJ246" s="245" t="str">
        <f>VLOOKUP($A246,'Country characteristics'!$A:$CQ,89,0)</f>
        <v/>
      </c>
      <c r="AK246" s="245" t="str">
        <f>VLOOKUP($A246,'Country characteristics'!$A:$CQ,90,0)</f>
        <v/>
      </c>
      <c r="AL246" s="245" t="str">
        <f>VLOOKUP($A246,'Country characteristics'!$A:$CQ,94,0)</f>
        <v/>
      </c>
      <c r="AM246" s="245" t="str">
        <f>VLOOKUP($A246,'Country characteristics'!$A:$CQ,95,0)</f>
        <v/>
      </c>
      <c r="AN246" s="245" t="str">
        <f>VLOOKUP($A246,'Country characteristics'!$A:$CR,96,0)</f>
        <v/>
      </c>
    </row>
    <row r="247" spans="1:40" ht="12.75" customHeight="1">
      <c r="A247" s="37" t="s">
        <v>904</v>
      </c>
      <c r="B247" s="163" t="s">
        <v>896</v>
      </c>
      <c r="C247" s="163">
        <v>0</v>
      </c>
      <c r="D247" s="193"/>
      <c r="E247" s="193"/>
      <c r="F247" s="193"/>
      <c r="G247" s="193"/>
      <c r="H247" s="193"/>
      <c r="I247" s="193"/>
      <c r="J247" s="193"/>
      <c r="K247" s="193"/>
      <c r="L247" s="193"/>
      <c r="M247" s="193"/>
      <c r="N247" s="193"/>
      <c r="O247" s="193"/>
      <c r="P247" s="193"/>
      <c r="Q247" s="193"/>
      <c r="R247" s="193"/>
      <c r="S247" s="193"/>
      <c r="T247" s="193"/>
      <c r="U247" s="193"/>
      <c r="V247" s="194"/>
      <c r="W247" s="193"/>
      <c r="X247" s="106">
        <v>0</v>
      </c>
      <c r="Y247" s="106">
        <v>0</v>
      </c>
      <c r="Z247" s="186"/>
      <c r="AA247" s="187"/>
      <c r="AB247" s="195"/>
      <c r="AC247" s="196"/>
      <c r="AD247" s="245" t="str">
        <f>VLOOKUP($A247,'Country characteristics'!$A:$CQ,28,0)</f>
        <v/>
      </c>
      <c r="AE247" s="245" t="str">
        <f>VLOOKUP($A247,'Country characteristics'!$A:$CQ,87,0)</f>
        <v/>
      </c>
      <c r="AF247" s="245" t="str">
        <f>VLOOKUP($A247,'Country characteristics'!$A:$CQ,92,0)</f>
        <v/>
      </c>
      <c r="AG247" s="245" t="str">
        <f>VLOOKUP($A247,'Country characteristics'!$A:$CQ,91,0)</f>
        <v/>
      </c>
      <c r="AH247" s="245" t="str">
        <f>VLOOKUP($A247,'Country characteristics'!$A:$CQ,88,0)</f>
        <v/>
      </c>
      <c r="AI247" s="245" t="str">
        <f>VLOOKUP($A247,'Country characteristics'!$A:$CQ,93,0)</f>
        <v/>
      </c>
      <c r="AJ247" s="245" t="str">
        <f>VLOOKUP($A247,'Country characteristics'!$A:$CQ,89,0)</f>
        <v/>
      </c>
      <c r="AK247" s="245" t="str">
        <f>VLOOKUP($A247,'Country characteristics'!$A:$CQ,90,0)</f>
        <v/>
      </c>
      <c r="AL247" s="245" t="str">
        <f>VLOOKUP($A247,'Country characteristics'!$A:$CQ,94,0)</f>
        <v/>
      </c>
      <c r="AM247" s="245" t="str">
        <f>VLOOKUP($A247,'Country characteristics'!$A:$CQ,95,0)</f>
        <v/>
      </c>
      <c r="AN247" s="245" t="str">
        <f>VLOOKUP($A247,'Country characteristics'!$A:$CR,96,0)</f>
        <v/>
      </c>
    </row>
    <row r="248" spans="1:40" ht="12.75" customHeight="1">
      <c r="A248" s="37" t="s">
        <v>905</v>
      </c>
      <c r="B248" s="163" t="s">
        <v>896</v>
      </c>
      <c r="C248" s="163">
        <v>0</v>
      </c>
      <c r="D248" s="193"/>
      <c r="E248" s="193"/>
      <c r="F248" s="193"/>
      <c r="G248" s="193"/>
      <c r="H248" s="193"/>
      <c r="I248" s="193"/>
      <c r="J248" s="193"/>
      <c r="K248" s="193"/>
      <c r="L248" s="193"/>
      <c r="M248" s="193"/>
      <c r="N248" s="193"/>
      <c r="O248" s="193"/>
      <c r="P248" s="193"/>
      <c r="Q248" s="193"/>
      <c r="R248" s="193"/>
      <c r="S248" s="193"/>
      <c r="T248" s="193"/>
      <c r="U248" s="193"/>
      <c r="V248" s="194"/>
      <c r="W248" s="193"/>
      <c r="X248" s="106">
        <v>0</v>
      </c>
      <c r="Y248" s="106">
        <v>0</v>
      </c>
      <c r="Z248" s="186"/>
      <c r="AA248" s="187"/>
      <c r="AB248" s="195"/>
      <c r="AC248" s="196"/>
      <c r="AD248" s="245" t="str">
        <f>VLOOKUP($A248,'Country characteristics'!$A:$CQ,28,0)</f>
        <v>Europe &amp; Central Asia</v>
      </c>
      <c r="AE248" s="245" t="str">
        <f>VLOOKUP($A248,'Country characteristics'!$A:$CQ,87,0)</f>
        <v/>
      </c>
      <c r="AF248" s="245" t="str">
        <f>VLOOKUP($A248,'Country characteristics'!$A:$CQ,92,0)</f>
        <v/>
      </c>
      <c r="AG248" s="245" t="str">
        <f>VLOOKUP($A248,'Country characteristics'!$A:$CQ,91,0)</f>
        <v/>
      </c>
      <c r="AH248" s="245" t="str">
        <f>VLOOKUP($A248,'Country characteristics'!$A:$CQ,88,0)</f>
        <v/>
      </c>
      <c r="AI248" s="245" t="str">
        <f>VLOOKUP($A248,'Country characteristics'!$A:$CQ,93,0)</f>
        <v/>
      </c>
      <c r="AJ248" s="245" t="str">
        <f>VLOOKUP($A248,'Country characteristics'!$A:$CQ,89,0)</f>
        <v/>
      </c>
      <c r="AK248" s="245" t="str">
        <f>VLOOKUP($A248,'Country characteristics'!$A:$CQ,90,0)</f>
        <v/>
      </c>
      <c r="AL248" s="245" t="str">
        <f>VLOOKUP($A248,'Country characteristics'!$A:$CQ,94,0)</f>
        <v/>
      </c>
      <c r="AM248" s="245" t="str">
        <f>VLOOKUP($A248,'Country characteristics'!$A:$CQ,95,0)</f>
        <v/>
      </c>
      <c r="AN248" s="245" t="str">
        <f>VLOOKUP($A248,'Country characteristics'!$A:$CR,96,0)</f>
        <v/>
      </c>
    </row>
    <row r="249" spans="1:40" ht="12.75" customHeight="1">
      <c r="A249" s="37" t="s">
        <v>906</v>
      </c>
      <c r="B249" s="163" t="s">
        <v>907</v>
      </c>
      <c r="C249" s="163">
        <v>0</v>
      </c>
      <c r="D249" s="193"/>
      <c r="E249" s="193"/>
      <c r="F249" s="193"/>
      <c r="G249" s="193"/>
      <c r="H249" s="193"/>
      <c r="I249" s="193"/>
      <c r="J249" s="193"/>
      <c r="K249" s="193"/>
      <c r="L249" s="193"/>
      <c r="M249" s="193"/>
      <c r="N249" s="193"/>
      <c r="O249" s="193"/>
      <c r="P249" s="193"/>
      <c r="Q249" s="193"/>
      <c r="R249" s="193"/>
      <c r="S249" s="193"/>
      <c r="T249" s="193"/>
      <c r="U249" s="193"/>
      <c r="V249" s="194"/>
      <c r="W249" s="193"/>
      <c r="X249" s="106">
        <v>0</v>
      </c>
      <c r="Y249" s="106">
        <v>0</v>
      </c>
      <c r="Z249" s="186"/>
      <c r="AA249" s="187"/>
      <c r="AB249" s="195"/>
      <c r="AC249" s="196"/>
      <c r="AD249" s="245" t="str">
        <f>VLOOKUP($A249,'Country characteristics'!$A:$CQ,28,0)</f>
        <v/>
      </c>
      <c r="AE249" s="245" t="str">
        <f>VLOOKUP($A249,'Country characteristics'!$A:$CQ,87,0)</f>
        <v/>
      </c>
      <c r="AF249" s="245" t="str">
        <f>VLOOKUP($A249,'Country characteristics'!$A:$CQ,92,0)</f>
        <v/>
      </c>
      <c r="AG249" s="245" t="str">
        <f>VLOOKUP($A249,'Country characteristics'!$A:$CQ,91,0)</f>
        <v/>
      </c>
      <c r="AH249" s="245" t="str">
        <f>VLOOKUP($A249,'Country characteristics'!$A:$CQ,88,0)</f>
        <v/>
      </c>
      <c r="AI249" s="245" t="str">
        <f>VLOOKUP($A249,'Country characteristics'!$A:$CQ,93,0)</f>
        <v/>
      </c>
      <c r="AJ249" s="245" t="str">
        <f>VLOOKUP($A249,'Country characteristics'!$A:$CQ,89,0)</f>
        <v/>
      </c>
      <c r="AK249" s="245" t="str">
        <f>VLOOKUP($A249,'Country characteristics'!$A:$CQ,90,0)</f>
        <v/>
      </c>
      <c r="AL249" s="245" t="str">
        <f>VLOOKUP($A249,'Country characteristics'!$A:$CQ,94,0)</f>
        <v/>
      </c>
      <c r="AM249" s="245" t="str">
        <f>VLOOKUP($A249,'Country characteristics'!$A:$CQ,95,0)</f>
        <v/>
      </c>
      <c r="AN249" s="245" t="str">
        <f>VLOOKUP($A249,'Country characteristics'!$A:$CR,96,0)</f>
        <v/>
      </c>
    </row>
    <row r="250" spans="1:40" ht="12.75" customHeight="1">
      <c r="A250" s="37" t="s">
        <v>908</v>
      </c>
      <c r="B250" s="163" t="s">
        <v>909</v>
      </c>
      <c r="C250" s="163" t="s">
        <v>910</v>
      </c>
      <c r="D250" s="193">
        <v>1.1542095307959244E-5</v>
      </c>
      <c r="E250" s="193">
        <v>3842910.5</v>
      </c>
      <c r="F250" s="193">
        <v>1.1099217772425618E-5</v>
      </c>
      <c r="G250" s="193">
        <v>3958035</v>
      </c>
      <c r="H250" s="193">
        <v>1.0196215043833945E-5</v>
      </c>
      <c r="I250" s="193">
        <v>4095912.5</v>
      </c>
      <c r="J250" s="193">
        <v>1.0754878530860879E-5</v>
      </c>
      <c r="K250" s="193">
        <v>4268913.5</v>
      </c>
      <c r="L250" s="193">
        <v>1.1483934940770268E-5</v>
      </c>
      <c r="M250" s="193">
        <v>5027920</v>
      </c>
      <c r="N250" s="193">
        <v>1.1357284165569581E-5</v>
      </c>
      <c r="O250" s="193">
        <v>5253879</v>
      </c>
      <c r="P250" s="193">
        <v>1.2774029528372921E-5</v>
      </c>
      <c r="Q250" s="193">
        <v>5935950</v>
      </c>
      <c r="R250" s="193">
        <v>1.5147326848818921E-5</v>
      </c>
      <c r="S250" s="193">
        <v>6937196</v>
      </c>
      <c r="T250" s="193">
        <v>1.5787634765729308E-5</v>
      </c>
      <c r="U250" s="193">
        <v>7732770</v>
      </c>
      <c r="V250" s="194"/>
      <c r="W250" s="193"/>
      <c r="X250" s="106">
        <v>0</v>
      </c>
      <c r="Y250" s="106">
        <v>0</v>
      </c>
      <c r="Z250" s="186"/>
      <c r="AA250" s="187"/>
      <c r="AB250" s="195"/>
      <c r="AC250" s="196"/>
      <c r="AD250" s="245" t="str">
        <f>VLOOKUP($A250,'Country characteristics'!$A:$CQ,28,0)</f>
        <v>Middle East &amp; North Africa</v>
      </c>
      <c r="AE250" s="245" t="str">
        <f>VLOOKUP($A250,'Country characteristics'!$A:$CQ,87,0)</f>
        <v>Africa</v>
      </c>
      <c r="AF250" s="245">
        <f>VLOOKUP($A250,'Country characteristics'!$A:$CQ,92,0)</f>
        <v>0</v>
      </c>
      <c r="AG250" s="245">
        <f>VLOOKUP($A250,'Country characteristics'!$A:$CQ,91,0)</f>
        <v>0</v>
      </c>
      <c r="AH250" s="245">
        <f>VLOOKUP($A250,'Country characteristics'!$A:$CQ,88,0)</f>
        <v>0</v>
      </c>
      <c r="AI250" s="245">
        <f>VLOOKUP($A250,'Country characteristics'!$A:$CQ,93,0)</f>
        <v>0</v>
      </c>
      <c r="AJ250" s="245">
        <f>VLOOKUP($A250,'Country characteristics'!$A:$CQ,89,0)</f>
        <v>0</v>
      </c>
      <c r="AK250" s="245">
        <f>VLOOKUP($A250,'Country characteristics'!$A:$CQ,90,0)</f>
        <v>0</v>
      </c>
      <c r="AL250" s="245">
        <f>VLOOKUP($A250,'Country characteristics'!$A:$CQ,94,0)</f>
        <v>0</v>
      </c>
      <c r="AM250" s="245">
        <f>VLOOKUP($A250,'Country characteristics'!$A:$CQ,95,0)</f>
        <v>0</v>
      </c>
      <c r="AN250" s="245">
        <f>VLOOKUP($A250,'Country characteristics'!$A:$CR,96,0)</f>
        <v>0</v>
      </c>
    </row>
    <row r="251" spans="1:40" ht="12.75" customHeight="1">
      <c r="A251" s="37" t="s">
        <v>911</v>
      </c>
      <c r="B251" s="163" t="s">
        <v>896</v>
      </c>
      <c r="C251" s="163">
        <v>0</v>
      </c>
      <c r="D251" s="193"/>
      <c r="E251" s="193"/>
      <c r="F251" s="193"/>
      <c r="G251" s="193"/>
      <c r="H251" s="193"/>
      <c r="I251" s="193"/>
      <c r="J251" s="193"/>
      <c r="K251" s="193"/>
      <c r="L251" s="193"/>
      <c r="M251" s="193"/>
      <c r="N251" s="193"/>
      <c r="O251" s="193"/>
      <c r="P251" s="193"/>
      <c r="Q251" s="193"/>
      <c r="R251" s="193"/>
      <c r="S251" s="193"/>
      <c r="T251" s="193"/>
      <c r="U251" s="193"/>
      <c r="V251" s="194"/>
      <c r="W251" s="193"/>
      <c r="X251" s="106">
        <v>0</v>
      </c>
      <c r="Y251" s="106">
        <v>0</v>
      </c>
      <c r="Z251" s="186"/>
      <c r="AA251" s="187"/>
      <c r="AB251" s="195"/>
      <c r="AC251" s="196"/>
      <c r="AD251" s="245" t="str">
        <f>VLOOKUP($A251,'Country characteristics'!$A:$CQ,28,0)</f>
        <v/>
      </c>
      <c r="AE251" s="245" t="str">
        <f>VLOOKUP($A251,'Country characteristics'!$A:$CQ,87,0)</f>
        <v/>
      </c>
      <c r="AF251" s="245" t="str">
        <f>VLOOKUP($A251,'Country characteristics'!$A:$CQ,92,0)</f>
        <v/>
      </c>
      <c r="AG251" s="245" t="str">
        <f>VLOOKUP($A251,'Country characteristics'!$A:$CQ,91,0)</f>
        <v/>
      </c>
      <c r="AH251" s="245" t="str">
        <f>VLOOKUP($A251,'Country characteristics'!$A:$CQ,88,0)</f>
        <v/>
      </c>
      <c r="AI251" s="245" t="str">
        <f>VLOOKUP($A251,'Country characteristics'!$A:$CQ,93,0)</f>
        <v/>
      </c>
      <c r="AJ251" s="245" t="str">
        <f>VLOOKUP($A251,'Country characteristics'!$A:$CQ,89,0)</f>
        <v/>
      </c>
      <c r="AK251" s="245" t="str">
        <f>VLOOKUP($A251,'Country characteristics'!$A:$CQ,90,0)</f>
        <v/>
      </c>
      <c r="AL251" s="245" t="str">
        <f>VLOOKUP($A251,'Country characteristics'!$A:$CQ,94,0)</f>
        <v/>
      </c>
      <c r="AM251" s="245" t="str">
        <f>VLOOKUP($A251,'Country characteristics'!$A:$CQ,95,0)</f>
        <v/>
      </c>
      <c r="AN251" s="245" t="str">
        <f>VLOOKUP($A251,'Country characteristics'!$A:$CR,96,0)</f>
        <v/>
      </c>
    </row>
    <row r="252" spans="1:40" ht="12.75" customHeight="1">
      <c r="A252" s="37" t="s">
        <v>912</v>
      </c>
      <c r="B252" s="163" t="s">
        <v>896</v>
      </c>
      <c r="C252" s="163">
        <v>0</v>
      </c>
      <c r="D252" s="193"/>
      <c r="E252" s="193"/>
      <c r="F252" s="193"/>
      <c r="G252" s="193"/>
      <c r="H252" s="193"/>
      <c r="I252" s="193"/>
      <c r="J252" s="193"/>
      <c r="K252" s="193"/>
      <c r="L252" s="193"/>
      <c r="M252" s="193"/>
      <c r="N252" s="193"/>
      <c r="O252" s="193"/>
      <c r="P252" s="193"/>
      <c r="Q252" s="193"/>
      <c r="R252" s="193"/>
      <c r="S252" s="193"/>
      <c r="T252" s="193"/>
      <c r="U252" s="193"/>
      <c r="V252" s="194"/>
      <c r="W252" s="193"/>
      <c r="X252" s="106">
        <v>0</v>
      </c>
      <c r="Y252" s="106">
        <v>0</v>
      </c>
      <c r="Z252" s="186"/>
      <c r="AA252" s="187"/>
      <c r="AB252" s="195"/>
      <c r="AC252" s="196"/>
      <c r="AD252" s="245" t="str">
        <f>VLOOKUP($A252,'Country characteristics'!$A:$CQ,28,0)</f>
        <v/>
      </c>
      <c r="AE252" s="245" t="str">
        <f>VLOOKUP($A252,'Country characteristics'!$A:$CQ,87,0)</f>
        <v/>
      </c>
      <c r="AF252" s="245" t="str">
        <f>VLOOKUP($A252,'Country characteristics'!$A:$CQ,92,0)</f>
        <v/>
      </c>
      <c r="AG252" s="245" t="str">
        <f>VLOOKUP($A252,'Country characteristics'!$A:$CQ,91,0)</f>
        <v/>
      </c>
      <c r="AH252" s="245" t="str">
        <f>VLOOKUP($A252,'Country characteristics'!$A:$CQ,88,0)</f>
        <v/>
      </c>
      <c r="AI252" s="245" t="str">
        <f>VLOOKUP($A252,'Country characteristics'!$A:$CQ,93,0)</f>
        <v/>
      </c>
      <c r="AJ252" s="245" t="str">
        <f>VLOOKUP($A252,'Country characteristics'!$A:$CQ,89,0)</f>
        <v/>
      </c>
      <c r="AK252" s="245" t="str">
        <f>VLOOKUP($A252,'Country characteristics'!$A:$CQ,90,0)</f>
        <v/>
      </c>
      <c r="AL252" s="245" t="str">
        <f>VLOOKUP($A252,'Country characteristics'!$A:$CQ,94,0)</f>
        <v/>
      </c>
      <c r="AM252" s="245" t="str">
        <f>VLOOKUP($A252,'Country characteristics'!$A:$CQ,95,0)</f>
        <v/>
      </c>
      <c r="AN252" s="245" t="str">
        <f>VLOOKUP($A252,'Country characteristics'!$A:$CR,96,0)</f>
        <v/>
      </c>
    </row>
    <row r="253" spans="1:40" ht="12.75" customHeight="1">
      <c r="A253" s="37" t="s">
        <v>913</v>
      </c>
      <c r="B253" s="163" t="s">
        <v>914</v>
      </c>
      <c r="C253" s="163" t="s">
        <v>915</v>
      </c>
      <c r="D253" s="193"/>
      <c r="E253" s="193"/>
      <c r="F253" s="193"/>
      <c r="G253" s="193"/>
      <c r="H253" s="193"/>
      <c r="I253" s="193"/>
      <c r="J253" s="193"/>
      <c r="K253" s="193"/>
      <c r="L253" s="193"/>
      <c r="M253" s="193"/>
      <c r="N253" s="193"/>
      <c r="O253" s="193"/>
      <c r="P253" s="193"/>
      <c r="Q253" s="193"/>
      <c r="R253" s="193"/>
      <c r="S253" s="193"/>
      <c r="T253" s="193"/>
      <c r="U253" s="193"/>
      <c r="V253" s="194"/>
      <c r="W253" s="193"/>
      <c r="X253" s="106">
        <v>0</v>
      </c>
      <c r="Y253" s="106">
        <v>0</v>
      </c>
      <c r="Z253" s="186"/>
      <c r="AA253" s="187"/>
      <c r="AB253" s="195"/>
      <c r="AC253" s="196"/>
      <c r="AD253" s="245" t="str">
        <f>VLOOKUP($A253,'Country characteristics'!$A:$CQ,28,0)</f>
        <v/>
      </c>
      <c r="AE253" s="245" t="str">
        <f>VLOOKUP($A253,'Country characteristics'!$A:$CQ,87,0)</f>
        <v>Oceania</v>
      </c>
      <c r="AF253" s="245">
        <f>VLOOKUP($A253,'Country characteristics'!$A:$CQ,92,0)</f>
        <v>0</v>
      </c>
      <c r="AG253" s="245">
        <f>VLOOKUP($A253,'Country characteristics'!$A:$CQ,91,0)</f>
        <v>0</v>
      </c>
      <c r="AH253" s="245">
        <f>VLOOKUP($A253,'Country characteristics'!$A:$CQ,88,0)</f>
        <v>0</v>
      </c>
      <c r="AI253" s="245">
        <f>VLOOKUP($A253,'Country characteristics'!$A:$CQ,93,0)</f>
        <v>0</v>
      </c>
      <c r="AJ253" s="245">
        <f>VLOOKUP($A253,'Country characteristics'!$A:$CQ,89,0)</f>
        <v>0</v>
      </c>
      <c r="AK253" s="245">
        <f>VLOOKUP($A253,'Country characteristics'!$A:$CQ,90,0)</f>
        <v>0</v>
      </c>
      <c r="AL253" s="245">
        <f>VLOOKUP($A253,'Country characteristics'!$A:$CQ,94,0)</f>
        <v>0</v>
      </c>
      <c r="AM253" s="245">
        <f>VLOOKUP($A253,'Country characteristics'!$A:$CQ,95,0)</f>
        <v>0</v>
      </c>
      <c r="AN253" s="245">
        <f>VLOOKUP($A253,'Country characteristics'!$A:$CR,96,0)</f>
        <v>0</v>
      </c>
    </row>
    <row r="254" spans="1:40" ht="12.75" customHeight="1">
      <c r="A254" s="37" t="s">
        <v>916</v>
      </c>
      <c r="B254" s="163" t="s">
        <v>896</v>
      </c>
      <c r="C254" s="163">
        <v>0</v>
      </c>
      <c r="D254" s="193"/>
      <c r="E254" s="193"/>
      <c r="F254" s="193"/>
      <c r="G254" s="193"/>
      <c r="H254" s="193"/>
      <c r="I254" s="193"/>
      <c r="J254" s="193"/>
      <c r="K254" s="193"/>
      <c r="L254" s="193"/>
      <c r="M254" s="193"/>
      <c r="N254" s="193"/>
      <c r="O254" s="193"/>
      <c r="P254" s="193"/>
      <c r="Q254" s="193"/>
      <c r="R254" s="193"/>
      <c r="S254" s="193"/>
      <c r="T254" s="193"/>
      <c r="U254" s="193"/>
      <c r="V254" s="194"/>
      <c r="W254" s="193"/>
      <c r="X254" s="106">
        <v>0</v>
      </c>
      <c r="Y254" s="106">
        <v>0</v>
      </c>
      <c r="Z254" s="186"/>
      <c r="AA254" s="187"/>
      <c r="AB254" s="195"/>
      <c r="AC254" s="196"/>
      <c r="AD254" s="245" t="str">
        <f>VLOOKUP($A254,'Country characteristics'!$A:$CQ,28,0)</f>
        <v/>
      </c>
      <c r="AE254" s="245" t="str">
        <f>VLOOKUP($A254,'Country characteristics'!$A:$CQ,87,0)</f>
        <v/>
      </c>
      <c r="AF254" s="245" t="str">
        <f>VLOOKUP($A254,'Country characteristics'!$A:$CQ,92,0)</f>
        <v/>
      </c>
      <c r="AG254" s="245" t="str">
        <f>VLOOKUP($A254,'Country characteristics'!$A:$CQ,91,0)</f>
        <v/>
      </c>
      <c r="AH254" s="245" t="str">
        <f>VLOOKUP($A254,'Country characteristics'!$A:$CQ,88,0)</f>
        <v/>
      </c>
      <c r="AI254" s="245" t="str">
        <f>VLOOKUP($A254,'Country characteristics'!$A:$CQ,93,0)</f>
        <v/>
      </c>
      <c r="AJ254" s="245" t="str">
        <f>VLOOKUP($A254,'Country characteristics'!$A:$CQ,89,0)</f>
        <v/>
      </c>
      <c r="AK254" s="245" t="str">
        <f>VLOOKUP($A254,'Country characteristics'!$A:$CQ,90,0)</f>
        <v/>
      </c>
      <c r="AL254" s="245" t="str">
        <f>VLOOKUP($A254,'Country characteristics'!$A:$CQ,94,0)</f>
        <v/>
      </c>
      <c r="AM254" s="245" t="str">
        <f>VLOOKUP($A254,'Country characteristics'!$A:$CQ,95,0)</f>
        <v/>
      </c>
      <c r="AN254" s="245" t="str">
        <f>VLOOKUP($A254,'Country characteristics'!$A:$CR,96,0)</f>
        <v/>
      </c>
    </row>
    <row r="255" spans="1:40" ht="12.75" customHeight="1">
      <c r="A255" s="37" t="s">
        <v>917</v>
      </c>
      <c r="B255" s="163" t="s">
        <v>896</v>
      </c>
      <c r="C255" s="163">
        <v>0</v>
      </c>
      <c r="D255" s="193"/>
      <c r="E255" s="193"/>
      <c r="F255" s="193"/>
      <c r="G255" s="193"/>
      <c r="H255" s="193"/>
      <c r="I255" s="193"/>
      <c r="J255" s="193"/>
      <c r="K255" s="193"/>
      <c r="L255" s="193"/>
      <c r="M255" s="193"/>
      <c r="N255" s="193"/>
      <c r="O255" s="193"/>
      <c r="P255" s="193"/>
      <c r="Q255" s="193"/>
      <c r="R255" s="193"/>
      <c r="S255" s="193"/>
      <c r="T255" s="193"/>
      <c r="U255" s="193"/>
      <c r="V255" s="194"/>
      <c r="W255" s="193"/>
      <c r="X255" s="106">
        <v>0</v>
      </c>
      <c r="Y255" s="106">
        <v>0</v>
      </c>
      <c r="Z255" s="186"/>
      <c r="AA255" s="187"/>
      <c r="AB255" s="195"/>
      <c r="AC255" s="196"/>
      <c r="AD255" s="245" t="str">
        <f>VLOOKUP($A255,'Country characteristics'!$A:$CQ,28,0)</f>
        <v/>
      </c>
      <c r="AE255" s="245" t="str">
        <f>VLOOKUP($A255,'Country characteristics'!$A:$CQ,87,0)</f>
        <v/>
      </c>
      <c r="AF255" s="245" t="str">
        <f>VLOOKUP($A255,'Country characteristics'!$A:$CQ,92,0)</f>
        <v/>
      </c>
      <c r="AG255" s="245" t="str">
        <f>VLOOKUP($A255,'Country characteristics'!$A:$CQ,91,0)</f>
        <v/>
      </c>
      <c r="AH255" s="245" t="str">
        <f>VLOOKUP($A255,'Country characteristics'!$A:$CQ,88,0)</f>
        <v/>
      </c>
      <c r="AI255" s="245" t="str">
        <f>VLOOKUP($A255,'Country characteristics'!$A:$CQ,93,0)</f>
        <v/>
      </c>
      <c r="AJ255" s="245" t="str">
        <f>VLOOKUP($A255,'Country characteristics'!$A:$CQ,89,0)</f>
        <v/>
      </c>
      <c r="AK255" s="245" t="str">
        <f>VLOOKUP($A255,'Country characteristics'!$A:$CQ,90,0)</f>
        <v/>
      </c>
      <c r="AL255" s="245" t="str">
        <f>VLOOKUP($A255,'Country characteristics'!$A:$CQ,94,0)</f>
        <v/>
      </c>
      <c r="AM255" s="245" t="str">
        <f>VLOOKUP($A255,'Country characteristics'!$A:$CQ,95,0)</f>
        <v/>
      </c>
      <c r="AN255" s="245" t="str">
        <f>VLOOKUP($A255,'Country characteristics'!$A:$CR,96,0)</f>
        <v/>
      </c>
    </row>
    <row r="256" spans="1:40" ht="12.75" customHeight="1">
      <c r="A256" s="37" t="s">
        <v>918</v>
      </c>
      <c r="B256" s="163" t="s">
        <v>896</v>
      </c>
      <c r="C256" s="163">
        <v>0</v>
      </c>
      <c r="D256" s="193"/>
      <c r="E256" s="193"/>
      <c r="F256" s="193"/>
      <c r="G256" s="193"/>
      <c r="H256" s="193"/>
      <c r="I256" s="193"/>
      <c r="J256" s="193"/>
      <c r="K256" s="193"/>
      <c r="L256" s="193"/>
      <c r="M256" s="193"/>
      <c r="N256" s="193"/>
      <c r="O256" s="193"/>
      <c r="P256" s="193"/>
      <c r="Q256" s="193"/>
      <c r="R256" s="193"/>
      <c r="S256" s="193"/>
      <c r="T256" s="193"/>
      <c r="U256" s="193"/>
      <c r="V256" s="194"/>
      <c r="W256" s="193"/>
      <c r="X256" s="106">
        <v>0</v>
      </c>
      <c r="Y256" s="106">
        <v>0</v>
      </c>
      <c r="Z256" s="186"/>
      <c r="AA256" s="187"/>
      <c r="AB256" s="195"/>
      <c r="AC256" s="196"/>
      <c r="AD256" s="245" t="str">
        <f>VLOOKUP($A256,'Country characteristics'!$A:$CQ,28,0)</f>
        <v/>
      </c>
      <c r="AE256" s="245" t="str">
        <f>VLOOKUP($A256,'Country characteristics'!$A:$CQ,87,0)</f>
        <v/>
      </c>
      <c r="AF256" s="245" t="str">
        <f>VLOOKUP($A256,'Country characteristics'!$A:$CQ,92,0)</f>
        <v/>
      </c>
      <c r="AG256" s="245" t="str">
        <f>VLOOKUP($A256,'Country characteristics'!$A:$CQ,91,0)</f>
        <v/>
      </c>
      <c r="AH256" s="245" t="str">
        <f>VLOOKUP($A256,'Country characteristics'!$A:$CQ,88,0)</f>
        <v/>
      </c>
      <c r="AI256" s="245" t="str">
        <f>VLOOKUP($A256,'Country characteristics'!$A:$CQ,93,0)</f>
        <v/>
      </c>
      <c r="AJ256" s="245" t="str">
        <f>VLOOKUP($A256,'Country characteristics'!$A:$CQ,89,0)</f>
        <v/>
      </c>
      <c r="AK256" s="245" t="str">
        <f>VLOOKUP($A256,'Country characteristics'!$A:$CQ,90,0)</f>
        <v/>
      </c>
      <c r="AL256" s="245" t="str">
        <f>VLOOKUP($A256,'Country characteristics'!$A:$CQ,94,0)</f>
        <v/>
      </c>
      <c r="AM256" s="245" t="str">
        <f>VLOOKUP($A256,'Country characteristics'!$A:$CQ,95,0)</f>
        <v/>
      </c>
      <c r="AN256" s="245" t="str">
        <f>VLOOKUP($A256,'Country characteristics'!$A:$CR,96,0)</f>
        <v/>
      </c>
    </row>
    <row r="257" spans="1:40" ht="12.75" customHeight="1">
      <c r="A257" s="37" t="s">
        <v>919</v>
      </c>
      <c r="B257" s="163" t="s">
        <v>920</v>
      </c>
      <c r="C257" s="163" t="s">
        <v>921</v>
      </c>
      <c r="D257" s="193">
        <v>8.9768736870610155E-6</v>
      </c>
      <c r="E257" s="193">
        <v>2988826.75</v>
      </c>
      <c r="F257" s="193">
        <v>8.5971951193641871E-6</v>
      </c>
      <c r="G257" s="193">
        <v>3065801.75</v>
      </c>
      <c r="H257" s="193"/>
      <c r="I257" s="193"/>
      <c r="J257" s="193">
        <v>1.9514166069711791E-6</v>
      </c>
      <c r="K257" s="193">
        <v>774572.0625</v>
      </c>
      <c r="L257" s="193"/>
      <c r="M257" s="193"/>
      <c r="N257" s="193"/>
      <c r="O257" s="193"/>
      <c r="P257" s="193"/>
      <c r="Q257" s="193"/>
      <c r="R257" s="193"/>
      <c r="S257" s="193"/>
      <c r="T257" s="193"/>
      <c r="U257" s="193"/>
      <c r="V257" s="194"/>
      <c r="W257" s="193"/>
      <c r="X257" s="106">
        <v>0</v>
      </c>
      <c r="Y257" s="106">
        <v>0</v>
      </c>
      <c r="Z257" s="186"/>
      <c r="AA257" s="187"/>
      <c r="AB257" s="195"/>
      <c r="AC257" s="196"/>
      <c r="AD257" s="245" t="str">
        <f>VLOOKUP($A257,'Country characteristics'!$A:$CQ,28,0)</f>
        <v/>
      </c>
      <c r="AE257" s="245">
        <f>VLOOKUP($A257,'Country characteristics'!$A:$CQ,87,0)</f>
        <v>0</v>
      </c>
      <c r="AF257" s="245">
        <f>VLOOKUP($A257,'Country characteristics'!$A:$CQ,92,0)</f>
        <v>0</v>
      </c>
      <c r="AG257" s="245">
        <f>VLOOKUP($A257,'Country characteristics'!$A:$CQ,91,0)</f>
        <v>0</v>
      </c>
      <c r="AH257" s="245">
        <f>VLOOKUP($A257,'Country characteristics'!$A:$CQ,88,0)</f>
        <v>0</v>
      </c>
      <c r="AI257" s="245">
        <f>VLOOKUP($A257,'Country characteristics'!$A:$CQ,93,0)</f>
        <v>0</v>
      </c>
      <c r="AJ257" s="245">
        <f>VLOOKUP($A257,'Country characteristics'!$A:$CQ,89,0)</f>
        <v>0</v>
      </c>
      <c r="AK257" s="245">
        <f>VLOOKUP($A257,'Country characteristics'!$A:$CQ,90,0)</f>
        <v>0</v>
      </c>
      <c r="AL257" s="245">
        <f>VLOOKUP($A257,'Country characteristics'!$A:$CQ,94,0)</f>
        <v>0</v>
      </c>
      <c r="AM257" s="245">
        <f>VLOOKUP($A257,'Country characteristics'!$A:$CQ,95,0)</f>
        <v>0</v>
      </c>
      <c r="AN257" s="245">
        <f>VLOOKUP($A257,'Country characteristics'!$A:$CR,96,0)</f>
        <v>0</v>
      </c>
    </row>
    <row r="258" spans="1:40" ht="12.75" customHeight="1">
      <c r="A258" s="37" t="s">
        <v>922</v>
      </c>
      <c r="B258" s="163" t="s">
        <v>896</v>
      </c>
      <c r="C258" s="163">
        <v>0</v>
      </c>
      <c r="D258" s="193"/>
      <c r="E258" s="193"/>
      <c r="F258" s="193"/>
      <c r="G258" s="193"/>
      <c r="H258" s="193"/>
      <c r="I258" s="193"/>
      <c r="J258" s="193"/>
      <c r="K258" s="193"/>
      <c r="L258" s="193"/>
      <c r="M258" s="193"/>
      <c r="N258" s="193"/>
      <c r="O258" s="193"/>
      <c r="P258" s="193"/>
      <c r="Q258" s="193"/>
      <c r="R258" s="193"/>
      <c r="S258" s="193"/>
      <c r="T258" s="193"/>
      <c r="U258" s="193"/>
      <c r="V258" s="194"/>
      <c r="W258" s="193"/>
      <c r="X258" s="106">
        <v>0</v>
      </c>
      <c r="Y258" s="106">
        <v>0</v>
      </c>
      <c r="Z258" s="186"/>
      <c r="AA258" s="187"/>
      <c r="AB258" s="195"/>
      <c r="AC258" s="196"/>
      <c r="AD258" s="245" t="str">
        <f>VLOOKUP($A258,'Country characteristics'!$A:$CQ,28,0)</f>
        <v/>
      </c>
      <c r="AE258" s="245" t="str">
        <f>VLOOKUP($A258,'Country characteristics'!$A:$CQ,87,0)</f>
        <v/>
      </c>
      <c r="AF258" s="245" t="str">
        <f>VLOOKUP($A258,'Country characteristics'!$A:$CQ,92,0)</f>
        <v/>
      </c>
      <c r="AG258" s="245" t="str">
        <f>VLOOKUP($A258,'Country characteristics'!$A:$CQ,91,0)</f>
        <v/>
      </c>
      <c r="AH258" s="245" t="str">
        <f>VLOOKUP($A258,'Country characteristics'!$A:$CQ,88,0)</f>
        <v/>
      </c>
      <c r="AI258" s="245" t="str">
        <f>VLOOKUP($A258,'Country characteristics'!$A:$CQ,93,0)</f>
        <v/>
      </c>
      <c r="AJ258" s="245" t="str">
        <f>VLOOKUP($A258,'Country characteristics'!$A:$CQ,89,0)</f>
        <v/>
      </c>
      <c r="AK258" s="245" t="str">
        <f>VLOOKUP($A258,'Country characteristics'!$A:$CQ,90,0)</f>
        <v/>
      </c>
      <c r="AL258" s="245" t="str">
        <f>VLOOKUP($A258,'Country characteristics'!$A:$CQ,94,0)</f>
        <v/>
      </c>
      <c r="AM258" s="245" t="str">
        <f>VLOOKUP($A258,'Country characteristics'!$A:$CQ,95,0)</f>
        <v/>
      </c>
      <c r="AN258" s="245" t="str">
        <f>VLOOKUP($A258,'Country characteristics'!$A:$CR,96,0)</f>
        <v/>
      </c>
    </row>
    <row r="259" spans="1:40" ht="12.75" customHeight="1">
      <c r="A259" s="37" t="s">
        <v>923</v>
      </c>
      <c r="B259" s="163" t="s">
        <v>896</v>
      </c>
      <c r="C259" s="163">
        <v>0</v>
      </c>
      <c r="D259" s="193"/>
      <c r="E259" s="193"/>
      <c r="F259" s="193"/>
      <c r="G259" s="193"/>
      <c r="H259" s="193"/>
      <c r="I259" s="193"/>
      <c r="J259" s="193"/>
      <c r="K259" s="193"/>
      <c r="L259" s="193"/>
      <c r="M259" s="193"/>
      <c r="N259" s="193"/>
      <c r="O259" s="193"/>
      <c r="P259" s="193"/>
      <c r="Q259" s="193"/>
      <c r="R259" s="193"/>
      <c r="S259" s="193"/>
      <c r="T259" s="193"/>
      <c r="U259" s="193"/>
      <c r="V259" s="194"/>
      <c r="W259" s="193"/>
      <c r="X259" s="106">
        <v>0</v>
      </c>
      <c r="Y259" s="106">
        <v>0</v>
      </c>
      <c r="Z259" s="186"/>
      <c r="AA259" s="187"/>
      <c r="AB259" s="195"/>
      <c r="AC259" s="196"/>
      <c r="AD259" s="245" t="str">
        <f>VLOOKUP($A259,'Country characteristics'!$A:$CQ,28,0)</f>
        <v/>
      </c>
      <c r="AE259" s="245" t="str">
        <f>VLOOKUP($A259,'Country characteristics'!$A:$CQ,87,0)</f>
        <v/>
      </c>
      <c r="AF259" s="245" t="str">
        <f>VLOOKUP($A259,'Country characteristics'!$A:$CQ,92,0)</f>
        <v/>
      </c>
      <c r="AG259" s="245" t="str">
        <f>VLOOKUP($A259,'Country characteristics'!$A:$CQ,91,0)</f>
        <v/>
      </c>
      <c r="AH259" s="245" t="str">
        <f>VLOOKUP($A259,'Country characteristics'!$A:$CQ,88,0)</f>
        <v/>
      </c>
      <c r="AI259" s="245" t="str">
        <f>VLOOKUP($A259,'Country characteristics'!$A:$CQ,93,0)</f>
        <v/>
      </c>
      <c r="AJ259" s="245" t="str">
        <f>VLOOKUP($A259,'Country characteristics'!$A:$CQ,89,0)</f>
        <v/>
      </c>
      <c r="AK259" s="245" t="str">
        <f>VLOOKUP($A259,'Country characteristics'!$A:$CQ,90,0)</f>
        <v/>
      </c>
      <c r="AL259" s="245" t="str">
        <f>VLOOKUP($A259,'Country characteristics'!$A:$CQ,94,0)</f>
        <v/>
      </c>
      <c r="AM259" s="245" t="str">
        <f>VLOOKUP($A259,'Country characteristics'!$A:$CQ,95,0)</f>
        <v/>
      </c>
      <c r="AN259" s="245" t="str">
        <f>VLOOKUP($A259,'Country characteristics'!$A:$CR,96,0)</f>
        <v/>
      </c>
    </row>
    <row r="260" spans="1:40" ht="12.75" customHeight="1">
      <c r="A260" s="37" t="s">
        <v>924</v>
      </c>
      <c r="B260" s="163" t="s">
        <v>925</v>
      </c>
      <c r="C260" s="163" t="s">
        <v>926</v>
      </c>
      <c r="D260" s="193"/>
      <c r="E260" s="193"/>
      <c r="F260" s="193"/>
      <c r="G260" s="193"/>
      <c r="H260" s="193"/>
      <c r="I260" s="193"/>
      <c r="J260" s="193"/>
      <c r="K260" s="193"/>
      <c r="L260" s="193"/>
      <c r="M260" s="193"/>
      <c r="N260" s="193"/>
      <c r="O260" s="193"/>
      <c r="P260" s="193"/>
      <c r="Q260" s="193"/>
      <c r="R260" s="193"/>
      <c r="S260" s="193"/>
      <c r="T260" s="193"/>
      <c r="U260" s="193"/>
      <c r="V260" s="194"/>
      <c r="W260" s="193"/>
      <c r="X260" s="106">
        <v>0</v>
      </c>
      <c r="Y260" s="106">
        <v>0</v>
      </c>
      <c r="Z260" s="186"/>
      <c r="AA260" s="187"/>
      <c r="AB260" s="195"/>
      <c r="AC260" s="196"/>
      <c r="AD260" s="245" t="str">
        <f>VLOOKUP($A260,'Country characteristics'!$A:$CQ,28,0)</f>
        <v>East Asia &amp; Pacific</v>
      </c>
      <c r="AE260" s="245" t="str">
        <f>VLOOKUP($A260,'Country characteristics'!$A:$CQ,87,0)</f>
        <v>Oceania</v>
      </c>
      <c r="AF260" s="245">
        <f>VLOOKUP($A260,'Country characteristics'!$A:$CQ,92,0)</f>
        <v>0</v>
      </c>
      <c r="AG260" s="245">
        <f>VLOOKUP($A260,'Country characteristics'!$A:$CQ,91,0)</f>
        <v>0</v>
      </c>
      <c r="AH260" s="245">
        <f>VLOOKUP($A260,'Country characteristics'!$A:$CQ,88,0)</f>
        <v>0</v>
      </c>
      <c r="AI260" s="245">
        <f>VLOOKUP($A260,'Country characteristics'!$A:$CQ,93,0)</f>
        <v>0</v>
      </c>
      <c r="AJ260" s="245">
        <f>VLOOKUP($A260,'Country characteristics'!$A:$CQ,89,0)</f>
        <v>0</v>
      </c>
      <c r="AK260" s="245">
        <f>VLOOKUP($A260,'Country characteristics'!$A:$CQ,90,0)</f>
        <v>0</v>
      </c>
      <c r="AL260" s="245">
        <f>VLOOKUP($A260,'Country characteristics'!$A:$CQ,94,0)</f>
        <v>0</v>
      </c>
      <c r="AM260" s="245">
        <f>VLOOKUP($A260,'Country characteristics'!$A:$CQ,95,0)</f>
        <v>0</v>
      </c>
      <c r="AN260" s="245">
        <f>VLOOKUP($A260,'Country characteristics'!$A:$CR,96,0)</f>
        <v>0</v>
      </c>
    </row>
    <row r="261" spans="1:40" ht="12.75" customHeight="1">
      <c r="A261" s="37" t="s">
        <v>927</v>
      </c>
      <c r="B261" s="163" t="s">
        <v>928</v>
      </c>
      <c r="C261" s="163" t="s">
        <v>527</v>
      </c>
      <c r="D261" s="193"/>
      <c r="E261" s="193"/>
      <c r="F261" s="193"/>
      <c r="G261" s="193"/>
      <c r="H261" s="193"/>
      <c r="I261" s="193"/>
      <c r="J261" s="193"/>
      <c r="K261" s="193"/>
      <c r="L261" s="193"/>
      <c r="M261" s="193"/>
      <c r="N261" s="193"/>
      <c r="O261" s="193"/>
      <c r="P261" s="193"/>
      <c r="Q261" s="193"/>
      <c r="R261" s="193"/>
      <c r="S261" s="193"/>
      <c r="T261" s="193"/>
      <c r="U261" s="193"/>
      <c r="V261" s="194"/>
      <c r="W261" s="193"/>
      <c r="X261" s="106">
        <v>0</v>
      </c>
      <c r="Y261" s="106">
        <v>0</v>
      </c>
      <c r="Z261" s="186"/>
      <c r="AA261" s="187"/>
      <c r="AB261" s="195"/>
      <c r="AC261" s="196"/>
      <c r="AD261" s="245" t="str">
        <f>VLOOKUP($A261,'Country characteristics'!$A:$CQ,28,0)</f>
        <v/>
      </c>
      <c r="AE261" s="245" t="str">
        <f>VLOOKUP($A261,'Country characteristics'!$A:$CQ,87,0)</f>
        <v>Asia</v>
      </c>
      <c r="AF261" s="245">
        <f>VLOOKUP($A261,'Country characteristics'!$A:$CQ,92,0)</f>
        <v>0</v>
      </c>
      <c r="AG261" s="245">
        <f>VLOOKUP($A261,'Country characteristics'!$A:$CQ,91,0)</f>
        <v>0</v>
      </c>
      <c r="AH261" s="245">
        <f>VLOOKUP($A261,'Country characteristics'!$A:$CQ,88,0)</f>
        <v>0</v>
      </c>
      <c r="AI261" s="245">
        <f>VLOOKUP($A261,'Country characteristics'!$A:$CQ,93,0)</f>
        <v>0</v>
      </c>
      <c r="AJ261" s="245">
        <f>VLOOKUP($A261,'Country characteristics'!$A:$CQ,89,0)</f>
        <v>0</v>
      </c>
      <c r="AK261" s="245">
        <f>VLOOKUP($A261,'Country characteristics'!$A:$CQ,90,0)</f>
        <v>0</v>
      </c>
      <c r="AL261" s="245">
        <f>VLOOKUP($A261,'Country characteristics'!$A:$CQ,94,0)</f>
        <v>0</v>
      </c>
      <c r="AM261" s="245">
        <f>VLOOKUP($A261,'Country characteristics'!$A:$CQ,95,0)</f>
        <v>0</v>
      </c>
      <c r="AN261" s="245">
        <f>VLOOKUP($A261,'Country characteristics'!$A:$CR,96,0)</f>
        <v>0</v>
      </c>
    </row>
    <row r="262" spans="1:40" ht="12.75" customHeight="1">
      <c r="A262" s="37" t="s">
        <v>929</v>
      </c>
      <c r="B262" s="163" t="s">
        <v>896</v>
      </c>
      <c r="C262" s="163">
        <v>0</v>
      </c>
      <c r="D262" s="193"/>
      <c r="E262" s="193"/>
      <c r="F262" s="193"/>
      <c r="G262" s="193"/>
      <c r="H262" s="193"/>
      <c r="I262" s="193"/>
      <c r="J262" s="193"/>
      <c r="K262" s="193"/>
      <c r="L262" s="193"/>
      <c r="M262" s="193"/>
      <c r="N262" s="193"/>
      <c r="O262" s="193"/>
      <c r="P262" s="193"/>
      <c r="Q262" s="193"/>
      <c r="R262" s="193"/>
      <c r="S262" s="193"/>
      <c r="T262" s="193"/>
      <c r="U262" s="193"/>
      <c r="V262" s="194"/>
      <c r="W262" s="193"/>
      <c r="X262" s="106">
        <v>0</v>
      </c>
      <c r="Y262" s="106">
        <v>0</v>
      </c>
      <c r="Z262" s="186"/>
      <c r="AA262" s="187"/>
      <c r="AB262" s="195"/>
      <c r="AC262" s="196"/>
      <c r="AD262" s="245" t="str">
        <f>VLOOKUP($A262,'Country characteristics'!$A:$CQ,28,0)</f>
        <v/>
      </c>
      <c r="AE262" s="245" t="str">
        <f>VLOOKUP($A262,'Country characteristics'!$A:$CQ,87,0)</f>
        <v/>
      </c>
      <c r="AF262" s="245" t="str">
        <f>VLOOKUP($A262,'Country characteristics'!$A:$CQ,92,0)</f>
        <v/>
      </c>
      <c r="AG262" s="245" t="str">
        <f>VLOOKUP($A262,'Country characteristics'!$A:$CQ,91,0)</f>
        <v/>
      </c>
      <c r="AH262" s="245" t="str">
        <f>VLOOKUP($A262,'Country characteristics'!$A:$CQ,88,0)</f>
        <v/>
      </c>
      <c r="AI262" s="245" t="str">
        <f>VLOOKUP($A262,'Country characteristics'!$A:$CQ,93,0)</f>
        <v/>
      </c>
      <c r="AJ262" s="245" t="str">
        <f>VLOOKUP($A262,'Country characteristics'!$A:$CQ,89,0)</f>
        <v/>
      </c>
      <c r="AK262" s="245" t="str">
        <f>VLOOKUP($A262,'Country characteristics'!$A:$CQ,90,0)</f>
        <v/>
      </c>
      <c r="AL262" s="245" t="str">
        <f>VLOOKUP($A262,'Country characteristics'!$A:$CQ,94,0)</f>
        <v/>
      </c>
      <c r="AM262" s="245" t="str">
        <f>VLOOKUP($A262,'Country characteristics'!$A:$CQ,95,0)</f>
        <v/>
      </c>
      <c r="AN262" s="245" t="str">
        <f>VLOOKUP($A262,'Country characteristics'!$A:$CR,96,0)</f>
        <v/>
      </c>
    </row>
    <row r="263" spans="1:40" ht="12.75" customHeight="1">
      <c r="A263" s="37" t="s">
        <v>930</v>
      </c>
      <c r="B263" s="163" t="s">
        <v>931</v>
      </c>
      <c r="C263" s="163">
        <v>0</v>
      </c>
      <c r="D263" s="193"/>
      <c r="E263" s="193"/>
      <c r="F263" s="193"/>
      <c r="G263" s="193"/>
      <c r="H263" s="193"/>
      <c r="I263" s="193"/>
      <c r="J263" s="193"/>
      <c r="K263" s="193"/>
      <c r="L263" s="193"/>
      <c r="M263" s="193"/>
      <c r="N263" s="193"/>
      <c r="O263" s="193"/>
      <c r="P263" s="193"/>
      <c r="Q263" s="193"/>
      <c r="R263" s="193"/>
      <c r="S263" s="193"/>
      <c r="T263" s="193"/>
      <c r="U263" s="193"/>
      <c r="V263" s="194"/>
      <c r="W263" s="193"/>
      <c r="X263" s="106">
        <v>0</v>
      </c>
      <c r="Y263" s="106">
        <v>0</v>
      </c>
      <c r="Z263" s="186"/>
      <c r="AA263" s="187"/>
      <c r="AB263" s="195"/>
      <c r="AC263" s="196"/>
      <c r="AD263" s="245" t="str">
        <f>VLOOKUP($A263,'Country characteristics'!$A:$CQ,28,0)</f>
        <v/>
      </c>
      <c r="AE263" s="245" t="str">
        <f>VLOOKUP($A263,'Country characteristics'!$A:$CQ,87,0)</f>
        <v/>
      </c>
      <c r="AF263" s="245" t="str">
        <f>VLOOKUP($A263,'Country characteristics'!$A:$CQ,92,0)</f>
        <v/>
      </c>
      <c r="AG263" s="245" t="str">
        <f>VLOOKUP($A263,'Country characteristics'!$A:$CQ,91,0)</f>
        <v/>
      </c>
      <c r="AH263" s="245" t="str">
        <f>VLOOKUP($A263,'Country characteristics'!$A:$CQ,88,0)</f>
        <v/>
      </c>
      <c r="AI263" s="245" t="str">
        <f>VLOOKUP($A263,'Country characteristics'!$A:$CQ,93,0)</f>
        <v/>
      </c>
      <c r="AJ263" s="245" t="str">
        <f>VLOOKUP($A263,'Country characteristics'!$A:$CQ,89,0)</f>
        <v/>
      </c>
      <c r="AK263" s="245" t="str">
        <f>VLOOKUP($A263,'Country characteristics'!$A:$CQ,90,0)</f>
        <v/>
      </c>
      <c r="AL263" s="245" t="str">
        <f>VLOOKUP($A263,'Country characteristics'!$A:$CQ,94,0)</f>
        <v/>
      </c>
      <c r="AM263" s="245" t="str">
        <f>VLOOKUP($A263,'Country characteristics'!$A:$CQ,95,0)</f>
        <v/>
      </c>
      <c r="AN263" s="245" t="str">
        <f>VLOOKUP($A263,'Country characteristics'!$A:$CR,96,0)</f>
        <v/>
      </c>
    </row>
    <row r="264" spans="1:40" ht="12.75" customHeight="1">
      <c r="A264" s="37" t="s">
        <v>932</v>
      </c>
      <c r="B264" s="163" t="s">
        <v>933</v>
      </c>
      <c r="C264" s="163" t="s">
        <v>934</v>
      </c>
      <c r="D264" s="193"/>
      <c r="E264" s="193"/>
      <c r="F264" s="193"/>
      <c r="G264" s="193"/>
      <c r="H264" s="193"/>
      <c r="I264" s="193"/>
      <c r="J264" s="193"/>
      <c r="K264" s="193"/>
      <c r="L264" s="193"/>
      <c r="M264" s="193"/>
      <c r="N264" s="193"/>
      <c r="O264" s="193"/>
      <c r="P264" s="193"/>
      <c r="Q264" s="193"/>
      <c r="R264" s="193"/>
      <c r="S264" s="193"/>
      <c r="T264" s="193"/>
      <c r="U264" s="193"/>
      <c r="V264" s="194"/>
      <c r="W264" s="193"/>
      <c r="X264" s="106">
        <v>0</v>
      </c>
      <c r="Y264" s="106">
        <v>0</v>
      </c>
      <c r="Z264" s="186"/>
      <c r="AA264" s="187"/>
      <c r="AB264" s="195"/>
      <c r="AC264" s="196"/>
      <c r="AD264" s="245" t="str">
        <f>VLOOKUP($A264,'Country characteristics'!$A:$CQ,28,0)</f>
        <v/>
      </c>
      <c r="AE264" s="245" t="str">
        <f>VLOOKUP($A264,'Country characteristics'!$A:$CQ,87,0)</f>
        <v>Latin America and the Caribbean</v>
      </c>
      <c r="AF264" s="245">
        <f>VLOOKUP($A264,'Country characteristics'!$A:$CQ,92,0)</f>
        <v>0</v>
      </c>
      <c r="AG264" s="245">
        <f>VLOOKUP($A264,'Country characteristics'!$A:$CQ,91,0)</f>
        <v>0</v>
      </c>
      <c r="AH264" s="245">
        <f>VLOOKUP($A264,'Country characteristics'!$A:$CQ,88,0)</f>
        <v>0</v>
      </c>
      <c r="AI264" s="245">
        <f>VLOOKUP($A264,'Country characteristics'!$A:$CQ,93,0)</f>
        <v>0</v>
      </c>
      <c r="AJ264" s="245">
        <f>VLOOKUP($A264,'Country characteristics'!$A:$CQ,89,0)</f>
        <v>0</v>
      </c>
      <c r="AK264" s="245">
        <f>VLOOKUP($A264,'Country characteristics'!$A:$CQ,90,0)</f>
        <v>0</v>
      </c>
      <c r="AL264" s="245">
        <f>VLOOKUP($A264,'Country characteristics'!$A:$CQ,94,0)</f>
        <v>0</v>
      </c>
      <c r="AM264" s="245">
        <f>VLOOKUP($A264,'Country characteristics'!$A:$CQ,95,0)</f>
        <v>0</v>
      </c>
      <c r="AN264" s="245">
        <f>VLOOKUP($A264,'Country characteristics'!$A:$CR,96,0)</f>
        <v>0</v>
      </c>
    </row>
    <row r="265" spans="1:40" ht="12.75" customHeight="1">
      <c r="A265" s="37" t="s">
        <v>935</v>
      </c>
      <c r="B265" s="163" t="s">
        <v>896</v>
      </c>
      <c r="C265" s="163">
        <v>0</v>
      </c>
      <c r="D265" s="193"/>
      <c r="E265" s="193"/>
      <c r="F265" s="193"/>
      <c r="G265" s="193"/>
      <c r="H265" s="193"/>
      <c r="I265" s="193"/>
      <c r="J265" s="193"/>
      <c r="K265" s="193"/>
      <c r="L265" s="193"/>
      <c r="M265" s="193"/>
      <c r="N265" s="193"/>
      <c r="O265" s="193"/>
      <c r="P265" s="193"/>
      <c r="Q265" s="193"/>
      <c r="R265" s="193"/>
      <c r="S265" s="193"/>
      <c r="T265" s="193"/>
      <c r="U265" s="193"/>
      <c r="V265" s="194"/>
      <c r="W265" s="193"/>
      <c r="X265" s="106">
        <v>0</v>
      </c>
      <c r="Y265" s="106">
        <v>0</v>
      </c>
      <c r="Z265" s="186"/>
      <c r="AA265" s="187"/>
      <c r="AB265" s="195"/>
      <c r="AC265" s="196"/>
      <c r="AD265" s="245" t="str">
        <f>VLOOKUP($A265,'Country characteristics'!$A:$CQ,28,0)</f>
        <v/>
      </c>
      <c r="AE265" s="245" t="str">
        <f>VLOOKUP($A265,'Country characteristics'!$A:$CQ,87,0)</f>
        <v/>
      </c>
      <c r="AF265" s="245" t="str">
        <f>VLOOKUP($A265,'Country characteristics'!$A:$CQ,92,0)</f>
        <v/>
      </c>
      <c r="AG265" s="245" t="str">
        <f>VLOOKUP($A265,'Country characteristics'!$A:$CQ,91,0)</f>
        <v/>
      </c>
      <c r="AH265" s="245" t="str">
        <f>VLOOKUP($A265,'Country characteristics'!$A:$CQ,88,0)</f>
        <v/>
      </c>
      <c r="AI265" s="245" t="str">
        <f>VLOOKUP($A265,'Country characteristics'!$A:$CQ,93,0)</f>
        <v/>
      </c>
      <c r="AJ265" s="245" t="str">
        <f>VLOOKUP($A265,'Country characteristics'!$A:$CQ,89,0)</f>
        <v/>
      </c>
      <c r="AK265" s="245" t="str">
        <f>VLOOKUP($A265,'Country characteristics'!$A:$CQ,90,0)</f>
        <v/>
      </c>
      <c r="AL265" s="245" t="str">
        <f>VLOOKUP($A265,'Country characteristics'!$A:$CQ,94,0)</f>
        <v/>
      </c>
      <c r="AM265" s="245" t="str">
        <f>VLOOKUP($A265,'Country characteristics'!$A:$CQ,95,0)</f>
        <v/>
      </c>
      <c r="AN265" s="245" t="str">
        <f>VLOOKUP($A265,'Country characteristics'!$A:$CR,96,0)</f>
        <v/>
      </c>
    </row>
    <row r="266" spans="1:40" ht="12.75" customHeight="1">
      <c r="A266" s="37" t="s">
        <v>936</v>
      </c>
      <c r="B266" s="163" t="s">
        <v>896</v>
      </c>
      <c r="C266" s="163">
        <v>0</v>
      </c>
      <c r="D266" s="193"/>
      <c r="E266" s="193"/>
      <c r="F266" s="193"/>
      <c r="G266" s="193"/>
      <c r="H266" s="193"/>
      <c r="I266" s="193"/>
      <c r="J266" s="193"/>
      <c r="K266" s="193"/>
      <c r="L266" s="193"/>
      <c r="M266" s="193"/>
      <c r="N266" s="193"/>
      <c r="O266" s="193"/>
      <c r="P266" s="193"/>
      <c r="Q266" s="193"/>
      <c r="R266" s="193"/>
      <c r="S266" s="193"/>
      <c r="T266" s="193"/>
      <c r="U266" s="193"/>
      <c r="V266" s="194"/>
      <c r="W266" s="193"/>
      <c r="X266" s="106">
        <v>0</v>
      </c>
      <c r="Y266" s="106">
        <v>0</v>
      </c>
      <c r="Z266" s="186"/>
      <c r="AA266" s="187"/>
      <c r="AB266" s="195"/>
      <c r="AC266" s="196"/>
      <c r="AD266" s="245" t="str">
        <f>VLOOKUP($A266,'Country characteristics'!$A:$CQ,28,0)</f>
        <v/>
      </c>
      <c r="AE266" s="245" t="str">
        <f>VLOOKUP($A266,'Country characteristics'!$A:$CQ,87,0)</f>
        <v/>
      </c>
      <c r="AF266" s="245" t="str">
        <f>VLOOKUP($A266,'Country characteristics'!$A:$CQ,92,0)</f>
        <v/>
      </c>
      <c r="AG266" s="245" t="str">
        <f>VLOOKUP($A266,'Country characteristics'!$A:$CQ,91,0)</f>
        <v/>
      </c>
      <c r="AH266" s="245" t="str">
        <f>VLOOKUP($A266,'Country characteristics'!$A:$CQ,88,0)</f>
        <v/>
      </c>
      <c r="AI266" s="245" t="str">
        <f>VLOOKUP($A266,'Country characteristics'!$A:$CQ,93,0)</f>
        <v/>
      </c>
      <c r="AJ266" s="245" t="str">
        <f>VLOOKUP($A266,'Country characteristics'!$A:$CQ,89,0)</f>
        <v/>
      </c>
      <c r="AK266" s="245" t="str">
        <f>VLOOKUP($A266,'Country characteristics'!$A:$CQ,90,0)</f>
        <v/>
      </c>
      <c r="AL266" s="245" t="str">
        <f>VLOOKUP($A266,'Country characteristics'!$A:$CQ,94,0)</f>
        <v/>
      </c>
      <c r="AM266" s="245" t="str">
        <f>VLOOKUP($A266,'Country characteristics'!$A:$CQ,95,0)</f>
        <v/>
      </c>
      <c r="AN266" s="245" t="str">
        <f>VLOOKUP($A266,'Country characteristics'!$A:$CR,96,0)</f>
        <v/>
      </c>
    </row>
    <row r="267" spans="1:40" ht="12.75" customHeight="1">
      <c r="A267" s="37" t="s">
        <v>937</v>
      </c>
      <c r="B267" s="163" t="s">
        <v>938</v>
      </c>
      <c r="C267" s="163" t="s">
        <v>939</v>
      </c>
      <c r="D267" s="193"/>
      <c r="E267" s="193"/>
      <c r="F267" s="193"/>
      <c r="G267" s="193"/>
      <c r="H267" s="193"/>
      <c r="I267" s="193"/>
      <c r="J267" s="193"/>
      <c r="K267" s="193"/>
      <c r="L267" s="193"/>
      <c r="M267" s="193"/>
      <c r="N267" s="193"/>
      <c r="O267" s="193"/>
      <c r="P267" s="193"/>
      <c r="Q267" s="193"/>
      <c r="R267" s="193"/>
      <c r="S267" s="193"/>
      <c r="T267" s="193"/>
      <c r="U267" s="193"/>
      <c r="V267" s="194"/>
      <c r="W267" s="193"/>
      <c r="X267" s="106">
        <v>0</v>
      </c>
      <c r="Y267" s="106">
        <v>0</v>
      </c>
      <c r="Z267" s="186"/>
      <c r="AA267" s="187"/>
      <c r="AB267" s="195"/>
      <c r="AC267" s="196"/>
      <c r="AD267" s="245" t="str">
        <f>VLOOKUP($A267,'Country characteristics'!$A:$CQ,28,0)</f>
        <v>Latin America &amp; Caribbean</v>
      </c>
      <c r="AE267" s="245" t="str">
        <f>VLOOKUP($A267,'Country characteristics'!$A:$CQ,87,0)</f>
        <v>Latin America and the Caribbean</v>
      </c>
      <c r="AF267" s="245">
        <f>VLOOKUP($A267,'Country characteristics'!$A:$CQ,92,0)</f>
        <v>0</v>
      </c>
      <c r="AG267" s="245">
        <f>VLOOKUP($A267,'Country characteristics'!$A:$CQ,91,0)</f>
        <v>0</v>
      </c>
      <c r="AH267" s="245">
        <f>VLOOKUP($A267,'Country characteristics'!$A:$CQ,88,0)</f>
        <v>0</v>
      </c>
      <c r="AI267" s="245">
        <f>VLOOKUP($A267,'Country characteristics'!$A:$CQ,93,0)</f>
        <v>0</v>
      </c>
      <c r="AJ267" s="245">
        <f>VLOOKUP($A267,'Country characteristics'!$A:$CQ,89,0)</f>
        <v>0</v>
      </c>
      <c r="AK267" s="245">
        <f>VLOOKUP($A267,'Country characteristics'!$A:$CQ,90,0)</f>
        <v>0</v>
      </c>
      <c r="AL267" s="245">
        <f>VLOOKUP($A267,'Country characteristics'!$A:$CQ,94,0)</f>
        <v>0</v>
      </c>
      <c r="AM267" s="245">
        <f>VLOOKUP($A267,'Country characteristics'!$A:$CQ,95,0)</f>
        <v>0</v>
      </c>
      <c r="AN267" s="245">
        <f>VLOOKUP($A267,'Country characteristics'!$A:$CR,96,0)</f>
        <v>0</v>
      </c>
    </row>
    <row r="268" spans="1:40" ht="12.75" customHeight="1">
      <c r="A268" s="37" t="s">
        <v>940</v>
      </c>
      <c r="B268" s="163" t="s">
        <v>941</v>
      </c>
      <c r="C268" s="163" t="s">
        <v>942</v>
      </c>
      <c r="D268" s="193"/>
      <c r="E268" s="193"/>
      <c r="F268" s="193"/>
      <c r="G268" s="193"/>
      <c r="H268" s="193"/>
      <c r="I268" s="193"/>
      <c r="J268" s="193"/>
      <c r="K268" s="193"/>
      <c r="L268" s="193"/>
      <c r="M268" s="193"/>
      <c r="N268" s="193"/>
      <c r="O268" s="193"/>
      <c r="P268" s="193"/>
      <c r="Q268" s="193"/>
      <c r="R268" s="193"/>
      <c r="S268" s="193"/>
      <c r="T268" s="193"/>
      <c r="U268" s="193"/>
      <c r="V268" s="194"/>
      <c r="W268" s="193"/>
      <c r="X268" s="106">
        <v>0</v>
      </c>
      <c r="Y268" s="106">
        <v>0</v>
      </c>
      <c r="Z268" s="186"/>
      <c r="AA268" s="187"/>
      <c r="AB268" s="195"/>
      <c r="AC268" s="196"/>
      <c r="AD268" s="245" t="str">
        <f>VLOOKUP($A268,'Country characteristics'!$A:$CQ,28,0)</f>
        <v/>
      </c>
      <c r="AE268" s="245" t="str">
        <f>VLOOKUP($A268,'Country characteristics'!$A:$CQ,87,0)</f>
        <v>Europe</v>
      </c>
      <c r="AF268" s="245">
        <f>VLOOKUP($A268,'Country characteristics'!$A:$CQ,92,0)</f>
        <v>0</v>
      </c>
      <c r="AG268" s="245">
        <f>VLOOKUP($A268,'Country characteristics'!$A:$CQ,91,0)</f>
        <v>0</v>
      </c>
      <c r="AH268" s="245">
        <f>VLOOKUP($A268,'Country characteristics'!$A:$CQ,88,0)</f>
        <v>0</v>
      </c>
      <c r="AI268" s="245">
        <f>VLOOKUP($A268,'Country characteristics'!$A:$CQ,93,0)</f>
        <v>0</v>
      </c>
      <c r="AJ268" s="245">
        <f>VLOOKUP($A268,'Country characteristics'!$A:$CQ,89,0)</f>
        <v>0</v>
      </c>
      <c r="AK268" s="245">
        <f>VLOOKUP($A268,'Country characteristics'!$A:$CQ,90,0)</f>
        <v>0</v>
      </c>
      <c r="AL268" s="245">
        <f>VLOOKUP($A268,'Country characteristics'!$A:$CQ,94,0)</f>
        <v>0</v>
      </c>
      <c r="AM268" s="245">
        <f>VLOOKUP($A268,'Country characteristics'!$A:$CQ,95,0)</f>
        <v>0</v>
      </c>
      <c r="AN268" s="245">
        <f>VLOOKUP($A268,'Country characteristics'!$A:$CR,96,0)</f>
        <v>0</v>
      </c>
    </row>
    <row r="269" spans="1:40" ht="12.75" customHeight="1">
      <c r="A269" s="37" t="s">
        <v>943</v>
      </c>
      <c r="B269" s="163" t="s">
        <v>896</v>
      </c>
      <c r="C269" s="163">
        <v>0</v>
      </c>
      <c r="D269" s="193"/>
      <c r="E269" s="193"/>
      <c r="F269" s="193"/>
      <c r="G269" s="193"/>
      <c r="H269" s="193"/>
      <c r="I269" s="193"/>
      <c r="J269" s="193"/>
      <c r="K269" s="193"/>
      <c r="L269" s="193"/>
      <c r="M269" s="193"/>
      <c r="N269" s="193"/>
      <c r="O269" s="193"/>
      <c r="P269" s="193"/>
      <c r="Q269" s="193"/>
      <c r="R269" s="193"/>
      <c r="S269" s="193"/>
      <c r="T269" s="193"/>
      <c r="U269" s="193"/>
      <c r="V269" s="194"/>
      <c r="W269" s="193"/>
      <c r="X269" s="106">
        <v>0</v>
      </c>
      <c r="Y269" s="106">
        <v>0</v>
      </c>
      <c r="Z269" s="186"/>
      <c r="AA269" s="187"/>
      <c r="AB269" s="195"/>
      <c r="AC269" s="196"/>
      <c r="AD269" s="245" t="str">
        <f>VLOOKUP($A269,'Country characteristics'!$A:$CQ,28,0)</f>
        <v/>
      </c>
      <c r="AE269" s="245" t="str">
        <f>VLOOKUP($A269,'Country characteristics'!$A:$CQ,87,0)</f>
        <v/>
      </c>
      <c r="AF269" s="245" t="str">
        <f>VLOOKUP($A269,'Country characteristics'!$A:$CQ,92,0)</f>
        <v/>
      </c>
      <c r="AG269" s="245" t="str">
        <f>VLOOKUP($A269,'Country characteristics'!$A:$CQ,91,0)</f>
        <v/>
      </c>
      <c r="AH269" s="245" t="str">
        <f>VLOOKUP($A269,'Country characteristics'!$A:$CQ,88,0)</f>
        <v/>
      </c>
      <c r="AI269" s="245" t="str">
        <f>VLOOKUP($A269,'Country characteristics'!$A:$CQ,93,0)</f>
        <v/>
      </c>
      <c r="AJ269" s="245" t="str">
        <f>VLOOKUP($A269,'Country characteristics'!$A:$CQ,89,0)</f>
        <v/>
      </c>
      <c r="AK269" s="245" t="str">
        <f>VLOOKUP($A269,'Country characteristics'!$A:$CQ,90,0)</f>
        <v/>
      </c>
      <c r="AL269" s="245" t="str">
        <f>VLOOKUP($A269,'Country characteristics'!$A:$CQ,94,0)</f>
        <v/>
      </c>
      <c r="AM269" s="245" t="str">
        <f>VLOOKUP($A269,'Country characteristics'!$A:$CQ,95,0)</f>
        <v/>
      </c>
      <c r="AN269" s="245" t="str">
        <f>VLOOKUP($A269,'Country characteristics'!$A:$CR,96,0)</f>
        <v/>
      </c>
    </row>
    <row r="270" spans="1:40" ht="12.75" customHeight="1">
      <c r="A270" s="37" t="s">
        <v>944</v>
      </c>
      <c r="B270" s="163" t="s">
        <v>896</v>
      </c>
      <c r="C270" s="163">
        <v>0</v>
      </c>
      <c r="D270" s="193"/>
      <c r="E270" s="193"/>
      <c r="F270" s="193"/>
      <c r="G270" s="193"/>
      <c r="H270" s="193"/>
      <c r="I270" s="193"/>
      <c r="J270" s="193"/>
      <c r="K270" s="193"/>
      <c r="L270" s="193"/>
      <c r="M270" s="193"/>
      <c r="N270" s="193"/>
      <c r="O270" s="193"/>
      <c r="P270" s="193"/>
      <c r="Q270" s="193"/>
      <c r="R270" s="193"/>
      <c r="S270" s="193"/>
      <c r="T270" s="193"/>
      <c r="U270" s="193"/>
      <c r="V270" s="194"/>
      <c r="W270" s="193"/>
      <c r="X270" s="106">
        <v>0</v>
      </c>
      <c r="Y270" s="106">
        <v>0</v>
      </c>
      <c r="Z270" s="186"/>
      <c r="AA270" s="187"/>
      <c r="AB270" s="195"/>
      <c r="AC270" s="196"/>
      <c r="AD270" s="245" t="str">
        <f>VLOOKUP($A270,'Country characteristics'!$A:$CQ,28,0)</f>
        <v/>
      </c>
      <c r="AE270" s="245" t="str">
        <f>VLOOKUP($A270,'Country characteristics'!$A:$CQ,87,0)</f>
        <v/>
      </c>
      <c r="AF270" s="245" t="str">
        <f>VLOOKUP($A270,'Country characteristics'!$A:$CQ,92,0)</f>
        <v/>
      </c>
      <c r="AG270" s="245" t="str">
        <f>VLOOKUP($A270,'Country characteristics'!$A:$CQ,91,0)</f>
        <v/>
      </c>
      <c r="AH270" s="245" t="str">
        <f>VLOOKUP($A270,'Country characteristics'!$A:$CQ,88,0)</f>
        <v/>
      </c>
      <c r="AI270" s="245" t="str">
        <f>VLOOKUP($A270,'Country characteristics'!$A:$CQ,93,0)</f>
        <v/>
      </c>
      <c r="AJ270" s="245" t="str">
        <f>VLOOKUP($A270,'Country characteristics'!$A:$CQ,89,0)</f>
        <v/>
      </c>
      <c r="AK270" s="245" t="str">
        <f>VLOOKUP($A270,'Country characteristics'!$A:$CQ,90,0)</f>
        <v/>
      </c>
      <c r="AL270" s="245" t="str">
        <f>VLOOKUP($A270,'Country characteristics'!$A:$CQ,94,0)</f>
        <v/>
      </c>
      <c r="AM270" s="245" t="str">
        <f>VLOOKUP($A270,'Country characteristics'!$A:$CQ,95,0)</f>
        <v/>
      </c>
      <c r="AN270" s="245" t="str">
        <f>VLOOKUP($A270,'Country characteristics'!$A:$CR,96,0)</f>
        <v/>
      </c>
    </row>
    <row r="271" spans="1:40" ht="12.75" customHeight="1">
      <c r="A271" s="37" t="s">
        <v>945</v>
      </c>
      <c r="B271" s="163" t="s">
        <v>946</v>
      </c>
      <c r="C271" s="163" t="s">
        <v>947</v>
      </c>
      <c r="D271" s="193">
        <v>3.1970378699952562E-7</v>
      </c>
      <c r="E271" s="193">
        <v>106444.5390625</v>
      </c>
      <c r="F271" s="193">
        <v>3.0398229000638821E-7</v>
      </c>
      <c r="G271" s="193">
        <v>108401.5703125</v>
      </c>
      <c r="H271" s="193">
        <v>3.031515234397375E-7</v>
      </c>
      <c r="I271" s="193">
        <v>121778.734375</v>
      </c>
      <c r="J271" s="193">
        <v>3.5536123732526903E-7</v>
      </c>
      <c r="K271" s="193">
        <v>141052.859375</v>
      </c>
      <c r="L271" s="193">
        <v>3.0661723826597154E-7</v>
      </c>
      <c r="M271" s="193">
        <v>134243.78125</v>
      </c>
      <c r="N271" s="193">
        <v>2.9766783882223535E-7</v>
      </c>
      <c r="O271" s="193">
        <v>137701.125</v>
      </c>
      <c r="P271" s="193"/>
      <c r="Q271" s="193"/>
      <c r="R271" s="193"/>
      <c r="S271" s="193"/>
      <c r="T271" s="193"/>
      <c r="U271" s="193"/>
      <c r="V271" s="194"/>
      <c r="W271" s="193"/>
      <c r="X271" s="106">
        <v>0</v>
      </c>
      <c r="Y271" s="106">
        <v>0</v>
      </c>
      <c r="Z271" s="186"/>
      <c r="AA271" s="187"/>
      <c r="AB271" s="195"/>
      <c r="AC271" s="196"/>
      <c r="AD271" s="245" t="str">
        <f>VLOOKUP($A271,'Country characteristics'!$A:$CQ,28,0)</f>
        <v>East Asia &amp; Pacific</v>
      </c>
      <c r="AE271" s="245" t="str">
        <f>VLOOKUP($A271,'Country characteristics'!$A:$CQ,87,0)</f>
        <v>Oceania</v>
      </c>
      <c r="AF271" s="245">
        <f>VLOOKUP($A271,'Country characteristics'!$A:$CQ,92,0)</f>
        <v>0</v>
      </c>
      <c r="AG271" s="245">
        <f>VLOOKUP($A271,'Country characteristics'!$A:$CQ,91,0)</f>
        <v>0</v>
      </c>
      <c r="AH271" s="245">
        <f>VLOOKUP($A271,'Country characteristics'!$A:$CQ,88,0)</f>
        <v>0</v>
      </c>
      <c r="AI271" s="245">
        <f>VLOOKUP($A271,'Country characteristics'!$A:$CQ,93,0)</f>
        <v>0</v>
      </c>
      <c r="AJ271" s="245">
        <f>VLOOKUP($A271,'Country characteristics'!$A:$CQ,89,0)</f>
        <v>0</v>
      </c>
      <c r="AK271" s="245">
        <f>VLOOKUP($A271,'Country characteristics'!$A:$CQ,90,0)</f>
        <v>0</v>
      </c>
      <c r="AL271" s="245">
        <f>VLOOKUP($A271,'Country characteristics'!$A:$CQ,94,0)</f>
        <v>0</v>
      </c>
      <c r="AM271" s="245">
        <f>VLOOKUP($A271,'Country characteristics'!$A:$CQ,95,0)</f>
        <v>0</v>
      </c>
      <c r="AN271" s="245">
        <f>VLOOKUP($A271,'Country characteristics'!$A:$CR,96,0)</f>
        <v>0</v>
      </c>
    </row>
    <row r="272" spans="1:40" ht="12.75" customHeight="1">
      <c r="A272" s="37" t="s">
        <v>948</v>
      </c>
      <c r="B272" s="163" t="s">
        <v>949</v>
      </c>
      <c r="C272" s="163" t="s">
        <v>950</v>
      </c>
      <c r="D272" s="193"/>
      <c r="E272" s="193"/>
      <c r="F272" s="193"/>
      <c r="G272" s="193"/>
      <c r="H272" s="193"/>
      <c r="I272" s="193"/>
      <c r="J272" s="193"/>
      <c r="K272" s="193"/>
      <c r="L272" s="193"/>
      <c r="M272" s="193"/>
      <c r="N272" s="193"/>
      <c r="O272" s="193"/>
      <c r="P272" s="193"/>
      <c r="Q272" s="193"/>
      <c r="R272" s="193"/>
      <c r="S272" s="193"/>
      <c r="T272" s="193"/>
      <c r="U272" s="193"/>
      <c r="V272" s="194"/>
      <c r="W272" s="193"/>
      <c r="X272" s="106">
        <v>0</v>
      </c>
      <c r="Y272" s="106">
        <v>0</v>
      </c>
      <c r="Z272" s="186"/>
      <c r="AA272" s="187"/>
      <c r="AB272" s="195"/>
      <c r="AC272" s="196"/>
      <c r="AD272" s="245" t="str">
        <f>VLOOKUP($A272,'Country characteristics'!$A:$CQ,28,0)</f>
        <v/>
      </c>
      <c r="AE272" s="245" t="str">
        <f>VLOOKUP($A272,'Country characteristics'!$A:$CQ,87,0)</f>
        <v/>
      </c>
      <c r="AF272" s="245" t="str">
        <f>VLOOKUP($A272,'Country characteristics'!$A:$CQ,92,0)</f>
        <v/>
      </c>
      <c r="AG272" s="245" t="str">
        <f>VLOOKUP($A272,'Country characteristics'!$A:$CQ,91,0)</f>
        <v/>
      </c>
      <c r="AH272" s="245" t="str">
        <f>VLOOKUP($A272,'Country characteristics'!$A:$CQ,88,0)</f>
        <v/>
      </c>
      <c r="AI272" s="245" t="str">
        <f>VLOOKUP($A272,'Country characteristics'!$A:$CQ,93,0)</f>
        <v/>
      </c>
      <c r="AJ272" s="245" t="str">
        <f>VLOOKUP($A272,'Country characteristics'!$A:$CQ,89,0)</f>
        <v/>
      </c>
      <c r="AK272" s="245" t="str">
        <f>VLOOKUP($A272,'Country characteristics'!$A:$CQ,90,0)</f>
        <v/>
      </c>
      <c r="AL272" s="245" t="str">
        <f>VLOOKUP($A272,'Country characteristics'!$A:$CQ,94,0)</f>
        <v/>
      </c>
      <c r="AM272" s="245" t="str">
        <f>VLOOKUP($A272,'Country characteristics'!$A:$CQ,95,0)</f>
        <v/>
      </c>
      <c r="AN272" s="245" t="str">
        <f>VLOOKUP($A272,'Country characteristics'!$A:$CR,96,0)</f>
        <v/>
      </c>
    </row>
    <row r="273" spans="1:40" ht="12.75" customHeight="1">
      <c r="A273" s="37" t="s">
        <v>951</v>
      </c>
      <c r="B273" s="163" t="s">
        <v>896</v>
      </c>
      <c r="C273" s="163">
        <v>0</v>
      </c>
      <c r="D273" s="193"/>
      <c r="E273" s="193"/>
      <c r="F273" s="193"/>
      <c r="G273" s="193"/>
      <c r="H273" s="193"/>
      <c r="I273" s="193"/>
      <c r="J273" s="193"/>
      <c r="K273" s="193"/>
      <c r="L273" s="193"/>
      <c r="M273" s="193"/>
      <c r="N273" s="193"/>
      <c r="O273" s="193"/>
      <c r="P273" s="193"/>
      <c r="Q273" s="193"/>
      <c r="R273" s="193"/>
      <c r="S273" s="193"/>
      <c r="T273" s="193"/>
      <c r="U273" s="193"/>
      <c r="V273" s="194"/>
      <c r="W273" s="193"/>
      <c r="X273" s="106">
        <v>0</v>
      </c>
      <c r="Y273" s="106">
        <v>0</v>
      </c>
      <c r="Z273" s="186"/>
      <c r="AA273" s="187"/>
      <c r="AB273" s="195"/>
      <c r="AC273" s="196"/>
      <c r="AD273" s="245" t="str">
        <f>VLOOKUP($A273,'Country characteristics'!$A:$CQ,28,0)</f>
        <v/>
      </c>
      <c r="AE273" s="245" t="str">
        <f>VLOOKUP($A273,'Country characteristics'!$A:$CQ,87,0)</f>
        <v/>
      </c>
      <c r="AF273" s="245" t="str">
        <f>VLOOKUP($A273,'Country characteristics'!$A:$CQ,92,0)</f>
        <v/>
      </c>
      <c r="AG273" s="245" t="str">
        <f>VLOOKUP($A273,'Country characteristics'!$A:$CQ,91,0)</f>
        <v/>
      </c>
      <c r="AH273" s="245" t="str">
        <f>VLOOKUP($A273,'Country characteristics'!$A:$CQ,88,0)</f>
        <v/>
      </c>
      <c r="AI273" s="245" t="str">
        <f>VLOOKUP($A273,'Country characteristics'!$A:$CQ,93,0)</f>
        <v/>
      </c>
      <c r="AJ273" s="245" t="str">
        <f>VLOOKUP($A273,'Country characteristics'!$A:$CQ,89,0)</f>
        <v/>
      </c>
      <c r="AK273" s="245" t="str">
        <f>VLOOKUP($A273,'Country characteristics'!$A:$CQ,90,0)</f>
        <v/>
      </c>
      <c r="AL273" s="245" t="str">
        <f>VLOOKUP($A273,'Country characteristics'!$A:$CQ,94,0)</f>
        <v/>
      </c>
      <c r="AM273" s="245" t="str">
        <f>VLOOKUP($A273,'Country characteristics'!$A:$CQ,95,0)</f>
        <v/>
      </c>
      <c r="AN273" s="245" t="str">
        <f>VLOOKUP($A273,'Country characteristics'!$A:$CR,96,0)</f>
        <v/>
      </c>
    </row>
    <row r="274" spans="1:40" ht="12.75" customHeight="1">
      <c r="A274" s="37" t="s">
        <v>952</v>
      </c>
      <c r="B274" s="163" t="s">
        <v>953</v>
      </c>
      <c r="C274" s="163">
        <v>0</v>
      </c>
      <c r="D274" s="193"/>
      <c r="E274" s="193"/>
      <c r="F274" s="193"/>
      <c r="G274" s="193"/>
      <c r="H274" s="193"/>
      <c r="I274" s="193"/>
      <c r="J274" s="193"/>
      <c r="K274" s="193"/>
      <c r="L274" s="193"/>
      <c r="M274" s="193"/>
      <c r="N274" s="193"/>
      <c r="O274" s="193"/>
      <c r="P274" s="193"/>
      <c r="Q274" s="193"/>
      <c r="R274" s="193"/>
      <c r="S274" s="193"/>
      <c r="T274" s="193"/>
      <c r="U274" s="193"/>
      <c r="V274" s="194"/>
      <c r="W274" s="193"/>
      <c r="X274" s="106">
        <v>0</v>
      </c>
      <c r="Y274" s="106">
        <v>0</v>
      </c>
      <c r="Z274" s="186"/>
      <c r="AA274" s="187"/>
      <c r="AB274" s="195"/>
      <c r="AC274" s="196"/>
      <c r="AD274" s="245" t="str">
        <f>VLOOKUP($A274,'Country characteristics'!$A:$CQ,28,0)</f>
        <v/>
      </c>
      <c r="AE274" s="245">
        <f>VLOOKUP($A274,'Country characteristics'!$A:$CQ,87,0)</f>
        <v>0</v>
      </c>
      <c r="AF274" s="245">
        <f>VLOOKUP($A274,'Country characteristics'!$A:$CQ,92,0)</f>
        <v>0</v>
      </c>
      <c r="AG274" s="245">
        <f>VLOOKUP($A274,'Country characteristics'!$A:$CQ,91,0)</f>
        <v>0</v>
      </c>
      <c r="AH274" s="245">
        <f>VLOOKUP($A274,'Country characteristics'!$A:$CQ,88,0)</f>
        <v>0</v>
      </c>
      <c r="AI274" s="245">
        <f>VLOOKUP($A274,'Country characteristics'!$A:$CQ,93,0)</f>
        <v>0</v>
      </c>
      <c r="AJ274" s="245">
        <f>VLOOKUP($A274,'Country characteristics'!$A:$CQ,89,0)</f>
        <v>0</v>
      </c>
      <c r="AK274" s="245">
        <f>VLOOKUP($A274,'Country characteristics'!$A:$CQ,90,0)</f>
        <v>0</v>
      </c>
      <c r="AL274" s="245">
        <f>VLOOKUP($A274,'Country characteristics'!$A:$CQ,94,0)</f>
        <v>0</v>
      </c>
      <c r="AM274" s="245">
        <f>VLOOKUP($A274,'Country characteristics'!$A:$CQ,95,0)</f>
        <v>0</v>
      </c>
      <c r="AN274" s="245">
        <f>VLOOKUP($A274,'Country characteristics'!$A:$CR,96,0)</f>
        <v>0</v>
      </c>
    </row>
    <row r="275" spans="1:40" ht="12.75" customHeight="1">
      <c r="A275" s="37" t="s">
        <v>954</v>
      </c>
      <c r="B275" s="163" t="s">
        <v>955</v>
      </c>
      <c r="C275" s="163">
        <v>0</v>
      </c>
      <c r="D275" s="193"/>
      <c r="E275" s="193"/>
      <c r="F275" s="193"/>
      <c r="G275" s="193"/>
      <c r="H275" s="193"/>
      <c r="I275" s="193"/>
      <c r="J275" s="193"/>
      <c r="K275" s="193"/>
      <c r="L275" s="193"/>
      <c r="M275" s="193"/>
      <c r="N275" s="193"/>
      <c r="O275" s="193"/>
      <c r="P275" s="193"/>
      <c r="Q275" s="193"/>
      <c r="R275" s="193"/>
      <c r="S275" s="193"/>
      <c r="T275" s="193"/>
      <c r="U275" s="193"/>
      <c r="V275" s="194"/>
      <c r="W275" s="193"/>
      <c r="X275" s="106">
        <v>0</v>
      </c>
      <c r="Y275" s="106">
        <v>0</v>
      </c>
      <c r="Z275" s="186"/>
      <c r="AA275" s="187"/>
      <c r="AB275" s="195"/>
      <c r="AC275" s="196"/>
      <c r="AD275" s="245" t="str">
        <f>VLOOKUP($A275,'Country characteristics'!$A:$CQ,28,0)</f>
        <v/>
      </c>
      <c r="AE275" s="245" t="str">
        <f>VLOOKUP($A275,'Country characteristics'!$A:$CQ,87,0)</f>
        <v/>
      </c>
      <c r="AF275" s="245" t="str">
        <f>VLOOKUP($A275,'Country characteristics'!$A:$CQ,92,0)</f>
        <v/>
      </c>
      <c r="AG275" s="245" t="str">
        <f>VLOOKUP($A275,'Country characteristics'!$A:$CQ,91,0)</f>
        <v/>
      </c>
      <c r="AH275" s="245" t="str">
        <f>VLOOKUP($A275,'Country characteristics'!$A:$CQ,88,0)</f>
        <v/>
      </c>
      <c r="AI275" s="245" t="str">
        <f>VLOOKUP($A275,'Country characteristics'!$A:$CQ,93,0)</f>
        <v/>
      </c>
      <c r="AJ275" s="245" t="str">
        <f>VLOOKUP($A275,'Country characteristics'!$A:$CQ,89,0)</f>
        <v/>
      </c>
      <c r="AK275" s="245" t="str">
        <f>VLOOKUP($A275,'Country characteristics'!$A:$CQ,90,0)</f>
        <v/>
      </c>
      <c r="AL275" s="245" t="str">
        <f>VLOOKUP($A275,'Country characteristics'!$A:$CQ,94,0)</f>
        <v/>
      </c>
      <c r="AM275" s="245" t="str">
        <f>VLOOKUP($A275,'Country characteristics'!$A:$CQ,95,0)</f>
        <v/>
      </c>
      <c r="AN275" s="245" t="str">
        <f>VLOOKUP($A275,'Country characteristics'!$A:$CR,96,0)</f>
        <v/>
      </c>
    </row>
  </sheetData>
  <autoFilter ref="A2:AC275" xr:uid="{DCAA5D14-7DF8-414B-922E-28B64A17C8EF}">
    <sortState xmlns:xlrd2="http://schemas.microsoft.com/office/spreadsheetml/2017/richdata2" ref="A3:AC275">
      <sortCondition descending="1" ref="V2:V275"/>
    </sortState>
  </autoFilter>
  <mergeCells count="2">
    <mergeCell ref="D1:W1"/>
    <mergeCell ref="AD1:AN1"/>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A029C2-5B85-4629-8654-B9F1A4693B56}">
          <x14:formula1>
            <xm:f>'Country characteristics'!$A$2:$A$274</xm:f>
          </x14:formula1>
          <xm:sqref>AQ3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19F65-DC3E-4AE9-9586-0A396D6F53D3}">
  <sheetPr>
    <tabColor theme="5" tint="0.59999389629810485"/>
  </sheetPr>
  <dimension ref="A1:AC139"/>
  <sheetViews>
    <sheetView workbookViewId="0">
      <pane xSplit="3" ySplit="2" topLeftCell="D117" activePane="bottomRight" state="frozen"/>
      <selection pane="bottomRight" activeCell="J139" sqref="J139"/>
      <selection pane="bottomLeft" activeCell="A3" sqref="A3"/>
      <selection pane="topRight" activeCell="D1" sqref="D1"/>
    </sheetView>
  </sheetViews>
  <sheetFormatPr defaultColWidth="9.140625" defaultRowHeight="12.75"/>
  <cols>
    <col min="1" max="1" width="28.85546875" style="37" bestFit="1" customWidth="1"/>
    <col min="2" max="3" width="8.140625" style="37" bestFit="1" customWidth="1"/>
    <col min="4" max="4" width="7.85546875" style="248" bestFit="1" customWidth="1"/>
    <col min="5" max="5" width="12.140625" style="249" bestFit="1" customWidth="1"/>
    <col min="6" max="6" width="12.28515625" style="250" bestFit="1" customWidth="1"/>
    <col min="7" max="7" width="7.5703125" style="249" bestFit="1" customWidth="1"/>
    <col min="8" max="8" width="7.85546875" style="248" bestFit="1" customWidth="1"/>
    <col min="9" max="11" width="10.7109375" style="179" customWidth="1"/>
    <col min="12" max="12" width="10.7109375" style="251" customWidth="1"/>
    <col min="13" max="13" width="10.7109375" style="186" customWidth="1"/>
    <col min="14" max="18" width="10.7109375" style="253" customWidth="1"/>
    <col min="19" max="29" width="8.5703125" style="37" customWidth="1"/>
    <col min="30" max="16384" width="9.140625" style="37"/>
  </cols>
  <sheetData>
    <row r="1" spans="1:29" s="163" customFormat="1" ht="34.5" customHeight="1">
      <c r="A1" s="188"/>
      <c r="B1" s="188"/>
      <c r="C1" s="188"/>
      <c r="D1" s="288" t="s">
        <v>820</v>
      </c>
      <c r="E1" s="288"/>
      <c r="F1" s="288"/>
      <c r="G1" s="288"/>
      <c r="H1" s="288"/>
      <c r="I1" s="286" t="s">
        <v>956</v>
      </c>
      <c r="J1" s="286"/>
      <c r="K1" s="286"/>
      <c r="L1" s="286"/>
      <c r="M1" s="286"/>
      <c r="N1" s="287" t="s">
        <v>957</v>
      </c>
      <c r="O1" s="287"/>
      <c r="P1" s="287"/>
      <c r="Q1" s="287"/>
      <c r="R1" s="287"/>
      <c r="S1" s="283" t="s">
        <v>441</v>
      </c>
      <c r="T1" s="283"/>
      <c r="U1" s="283"/>
      <c r="V1" s="283"/>
      <c r="W1" s="283"/>
      <c r="X1" s="283"/>
      <c r="Y1" s="283"/>
      <c r="Z1" s="283"/>
      <c r="AA1" s="283"/>
      <c r="AB1" s="283"/>
      <c r="AC1" s="283"/>
    </row>
    <row r="2" spans="1:29">
      <c r="A2" s="70" t="s">
        <v>442</v>
      </c>
      <c r="B2" s="70" t="s">
        <v>2</v>
      </c>
      <c r="C2" s="70" t="s">
        <v>3</v>
      </c>
      <c r="D2" s="262" t="s">
        <v>0</v>
      </c>
      <c r="E2" s="263" t="s">
        <v>958</v>
      </c>
      <c r="F2" s="264" t="s">
        <v>959</v>
      </c>
      <c r="G2" s="263" t="s">
        <v>436</v>
      </c>
      <c r="H2" s="263" t="s">
        <v>828</v>
      </c>
      <c r="I2" s="265" t="s">
        <v>0</v>
      </c>
      <c r="J2" s="265" t="s">
        <v>958</v>
      </c>
      <c r="K2" s="266" t="s">
        <v>959</v>
      </c>
      <c r="L2" s="265" t="s">
        <v>436</v>
      </c>
      <c r="M2" s="266" t="s">
        <v>828</v>
      </c>
      <c r="N2" s="247" t="s">
        <v>0</v>
      </c>
      <c r="O2" s="247" t="s">
        <v>958</v>
      </c>
      <c r="P2" s="247" t="s">
        <v>959</v>
      </c>
      <c r="Q2" s="247" t="s">
        <v>436</v>
      </c>
      <c r="R2" s="247" t="s">
        <v>828</v>
      </c>
      <c r="S2" s="244" t="s">
        <v>468</v>
      </c>
      <c r="T2" s="244" t="s">
        <v>469</v>
      </c>
      <c r="U2" s="244" t="s">
        <v>470</v>
      </c>
      <c r="V2" s="244" t="s">
        <v>471</v>
      </c>
      <c r="W2" s="244" t="s">
        <v>472</v>
      </c>
      <c r="X2" s="244" t="s">
        <v>473</v>
      </c>
      <c r="Y2" s="244" t="s">
        <v>474</v>
      </c>
      <c r="Z2" s="244" t="s">
        <v>475</v>
      </c>
      <c r="AA2" s="244" t="s">
        <v>476</v>
      </c>
      <c r="AB2" s="244" t="s">
        <v>477</v>
      </c>
      <c r="AC2" s="244" t="s">
        <v>478</v>
      </c>
    </row>
    <row r="3" spans="1:29">
      <c r="A3" s="37" t="s">
        <v>11</v>
      </c>
      <c r="B3" s="5" t="s">
        <v>12</v>
      </c>
      <c r="C3" s="5" t="s">
        <v>13</v>
      </c>
      <c r="D3" s="248">
        <f t="shared" ref="D3:D34" si="0">_xlfn.RANK.AVG(E3,$E$3:$E$135)</f>
        <v>1</v>
      </c>
      <c r="E3" s="249">
        <f t="shared" ref="E3:E34" si="1">((G3^3)*(H3^(1/3)))/100</f>
        <v>1575.1874665676469</v>
      </c>
      <c r="F3" s="250">
        <f t="shared" ref="F3:F34" si="2">E3/SUM($E$3:$E$135)</f>
        <v>4.6259826129881693E-2</v>
      </c>
      <c r="G3" s="249">
        <f>VLOOKUP(C3,'SS2020'!C:X,22,0)</f>
        <v>76.075000000000003</v>
      </c>
      <c r="H3" s="194">
        <f>VLOOKUP(A3,'GSW2020'!$A$3:$D$135,4,0)</f>
        <v>4.5795108614446606E-2</v>
      </c>
      <c r="I3" s="179">
        <f t="shared" ref="I3:I34" si="3">_xlfn.RANK.AVG(J3,$J$3:$J$135)</f>
        <v>1</v>
      </c>
      <c r="J3" s="251">
        <f>((L3^3)*(M3^(1/3)))/100</f>
        <v>1284.5676169360295</v>
      </c>
      <c r="K3" s="252">
        <f t="shared" ref="K3:K34" si="4">J3/SUM($J$3:$J$135)</f>
        <v>4.5246946033162261E-2</v>
      </c>
      <c r="L3" s="251">
        <f>IF(VLOOKUP(A3,'Country characteristics'!A:O,15,0)=1,((VLOOKUP(A3,'SS2020'!A:Z,24,0))-(VLOOKUP(A3,'SS2020'!A:Z,11,0)/20)),VLOOKUP(A3,'SS2020'!A:Z,24,0))</f>
        <v>71.075000000000003</v>
      </c>
      <c r="M3" s="186">
        <f>VLOOKUP(A3,'GSW2020'!$A$3:$D$135,4,0)</f>
        <v>4.5795108614446606E-2</v>
      </c>
      <c r="N3" s="253">
        <f>_xlfn.RANK.AVG(O3,$O$3:$O$135)</f>
        <v>1</v>
      </c>
      <c r="O3" s="254">
        <f>((Q3^3)*(R3^(1/3)))/100</f>
        <v>1353.5418600060543</v>
      </c>
      <c r="P3" s="255">
        <f>O3/SUM($O$3:$O$135)</f>
        <v>4.8549102645936551E-2</v>
      </c>
      <c r="Q3" s="253">
        <f>VLOOKUP(A3,'SS2020'!A:X,24,0)-(VLOOKUP(A3,'SS2020'!A:K,6,0)/20)</f>
        <v>72.325000000000003</v>
      </c>
      <c r="R3" s="256">
        <f>VLOOKUP(A3,'GSW2020'!$A$3:$D$135,4,0)</f>
        <v>4.5795108614446606E-2</v>
      </c>
      <c r="S3" s="245" t="str">
        <f>VLOOKUP($A3,'Country characteristics'!$A:$CQ,28,0)</f>
        <v>Latin America &amp; Caribbean</v>
      </c>
      <c r="T3" s="245" t="str">
        <f>VLOOKUP($A3,'Country characteristics'!$A:$CQ,87,0)</f>
        <v>Latin America and the Caribbean</v>
      </c>
      <c r="U3" s="245">
        <f>VLOOKUP($A3,'Country characteristics'!$A:$CQ,92,0)</f>
        <v>0</v>
      </c>
      <c r="V3" s="245">
        <f>VLOOKUP($A3,'Country characteristics'!$A:$CQ,91,0)</f>
        <v>0</v>
      </c>
      <c r="W3" s="245">
        <f>VLOOKUP($A3,'Country characteristics'!$A:$CQ,88,0)</f>
        <v>0</v>
      </c>
      <c r="X3" s="245">
        <f>VLOOKUP($A3,'Country characteristics'!$A:$CQ,93,0)</f>
        <v>0</v>
      </c>
      <c r="Y3" s="245">
        <f>VLOOKUP($A3,'Country characteristics'!$A:$CQ,89,0)</f>
        <v>0</v>
      </c>
      <c r="Z3" s="245">
        <f>VLOOKUP($A3,'Country characteristics'!$A:$CQ,90,0)</f>
        <v>0</v>
      </c>
      <c r="AA3" s="245">
        <f>VLOOKUP($A3,'Country characteristics'!$A:$CQ,94,0)</f>
        <v>0</v>
      </c>
      <c r="AB3" s="245">
        <f>VLOOKUP($A3,'Country characteristics'!$A:$CQ,95,0)</f>
        <v>1</v>
      </c>
      <c r="AC3" s="245">
        <f>VLOOKUP($A3,'Country characteristics'!$A:$CR,96,0)</f>
        <v>0</v>
      </c>
    </row>
    <row r="4" spans="1:29">
      <c r="A4" s="5" t="s">
        <v>14</v>
      </c>
      <c r="B4" s="5" t="s">
        <v>15</v>
      </c>
      <c r="C4" s="5" t="s">
        <v>16</v>
      </c>
      <c r="D4" s="248">
        <f t="shared" si="0"/>
        <v>2</v>
      </c>
      <c r="E4" s="249">
        <f t="shared" si="1"/>
        <v>1486.957076631109</v>
      </c>
      <c r="F4" s="250">
        <f t="shared" si="2"/>
        <v>4.3668691687497131E-2</v>
      </c>
      <c r="G4" s="249">
        <f>VLOOKUP(C4,'SS2020'!C:X,22,0)</f>
        <v>62.887999999999998</v>
      </c>
      <c r="H4" s="194">
        <f>VLOOKUP(A4,'GSW2020'!$A$3:$D$135,4,0)</f>
        <v>0.21369051558080124</v>
      </c>
      <c r="I4" s="179">
        <f t="shared" si="3"/>
        <v>2</v>
      </c>
      <c r="J4" s="251">
        <f t="shared" ref="J3:J34" si="5">((L4^3)*(M4^(1/3)))/100</f>
        <v>1159.7402173492335</v>
      </c>
      <c r="K4" s="252">
        <f t="shared" si="4"/>
        <v>4.0850090205490394E-2</v>
      </c>
      <c r="L4" s="251">
        <f>IF(VLOOKUP(A4,'Country characteristics'!A:O,15,0)=1,((VLOOKUP(A4,'SS2020'!A:Z,24,0))-(VLOOKUP(A4,'SS2020'!A:Z,11,0)/20)),VLOOKUP(A4,'SS2020'!A:Z,24,0))</f>
        <v>57.887999999999998</v>
      </c>
      <c r="M4" s="186">
        <f>VLOOKUP(A4,'GSW2020'!$A$3:$D$135,4,0)</f>
        <v>0.21369051558080124</v>
      </c>
      <c r="N4" s="253">
        <f t="shared" ref="N4:N67" si="6">_xlfn.RANK.AVG(O4,$O$3:$O$135)</f>
        <v>2</v>
      </c>
      <c r="O4" s="254">
        <f t="shared" ref="O4:O67" si="7">((Q4^3)*(R4^(1/3)))/100</f>
        <v>1159.7402173492335</v>
      </c>
      <c r="P4" s="255">
        <f t="shared" ref="P4:P67" si="8">O4/SUM($O$3:$O$135)</f>
        <v>4.1597787640241031E-2</v>
      </c>
      <c r="Q4" s="253">
        <f>VLOOKUP(A4,'SS2020'!A:X,24,0)-(VLOOKUP(A4,'SS2020'!A:K,6,0)/20)</f>
        <v>57.887999999999998</v>
      </c>
      <c r="R4" s="256">
        <f>VLOOKUP(A4,'GSW2020'!$A$3:$D$135,4,0)</f>
        <v>0.21369051558080124</v>
      </c>
      <c r="S4" s="245" t="str">
        <f>VLOOKUP($A4,'Country characteristics'!$A:$CQ,28,0)</f>
        <v>North America</v>
      </c>
      <c r="T4" s="245" t="str">
        <f>VLOOKUP($A4,'Country characteristics'!$A:$CQ,87,0)</f>
        <v>North America</v>
      </c>
      <c r="U4" s="245">
        <f>VLOOKUP($A4,'Country characteristics'!$A:$CQ,92,0)</f>
        <v>1</v>
      </c>
      <c r="V4" s="245">
        <f>VLOOKUP($A4,'Country characteristics'!$A:$CQ,91,0)</f>
        <v>0</v>
      </c>
      <c r="W4" s="245">
        <f>VLOOKUP($A4,'Country characteristics'!$A:$CQ,88,0)</f>
        <v>1</v>
      </c>
      <c r="X4" s="245">
        <f>VLOOKUP($A4,'Country characteristics'!$A:$CQ,93,0)</f>
        <v>1</v>
      </c>
      <c r="Y4" s="245">
        <f>VLOOKUP($A4,'Country characteristics'!$A:$CQ,89,0)</f>
        <v>0</v>
      </c>
      <c r="Z4" s="245">
        <f>VLOOKUP($A4,'Country characteristics'!$A:$CQ,90,0)</f>
        <v>0</v>
      </c>
      <c r="AA4" s="245">
        <f>VLOOKUP($A4,'Country characteristics'!$A:$CQ,94,0)</f>
        <v>0</v>
      </c>
      <c r="AB4" s="245">
        <f>VLOOKUP($A4,'Country characteristics'!$A:$CQ,95,0)</f>
        <v>0</v>
      </c>
      <c r="AC4" s="245">
        <f>VLOOKUP($A4,'Country characteristics'!$A:$CR,96,0)</f>
        <v>0</v>
      </c>
    </row>
    <row r="5" spans="1:29">
      <c r="A5" s="37" t="s">
        <v>17</v>
      </c>
      <c r="B5" s="5" t="s">
        <v>18</v>
      </c>
      <c r="C5" s="5" t="s">
        <v>19</v>
      </c>
      <c r="D5" s="248">
        <f t="shared" si="0"/>
        <v>3</v>
      </c>
      <c r="E5" s="249">
        <f t="shared" si="1"/>
        <v>1402.1043408204205</v>
      </c>
      <c r="F5" s="250">
        <f t="shared" si="2"/>
        <v>4.1176751592391841E-2</v>
      </c>
      <c r="G5" s="249">
        <f>VLOOKUP(C5,'SS2020'!C:X,22,0)</f>
        <v>74.05</v>
      </c>
      <c r="H5" s="194">
        <f>VLOOKUP(A5,'GSW2020'!$A$3:$D$135,4,0)</f>
        <v>4.1173277169114612E-2</v>
      </c>
      <c r="I5" s="179">
        <f t="shared" si="3"/>
        <v>3</v>
      </c>
      <c r="J5" s="251">
        <f t="shared" si="5"/>
        <v>1136.8317493415932</v>
      </c>
      <c r="K5" s="252">
        <f t="shared" si="4"/>
        <v>4.0043174164654423E-2</v>
      </c>
      <c r="L5" s="251">
        <f>IF(VLOOKUP(A5,'Country characteristics'!A:O,15,0)=1,((VLOOKUP(A5,'SS2020'!A:Z,24,0))-(VLOOKUP(A5,'SS2020'!A:Z,11,0)/20)),VLOOKUP(A5,'SS2020'!A:Z,24,0))</f>
        <v>69.05</v>
      </c>
      <c r="M5" s="186">
        <f>VLOOKUP(A5,'GSW2020'!$A$3:$D$135,4,0)</f>
        <v>4.1173277169114612E-2</v>
      </c>
      <c r="N5" s="253">
        <f t="shared" si="6"/>
        <v>3</v>
      </c>
      <c r="O5" s="254">
        <f t="shared" si="7"/>
        <v>1136.8317493415932</v>
      </c>
      <c r="P5" s="255">
        <f t="shared" si="8"/>
        <v>4.0776102254937094E-2</v>
      </c>
      <c r="Q5" s="253">
        <f>VLOOKUP(A5,'SS2020'!A:X,24,0)-(VLOOKUP(A5,'SS2020'!A:K,6,0)/20)</f>
        <v>69.05</v>
      </c>
      <c r="R5" s="256">
        <f>VLOOKUP(A5,'GSW2020'!$A$3:$D$135,4,0)</f>
        <v>4.1173277169114612E-2</v>
      </c>
      <c r="S5" s="245" t="str">
        <f>VLOOKUP($A5,'Country characteristics'!$A:$CQ,28,0)</f>
        <v>Europe &amp; Central Asia</v>
      </c>
      <c r="T5" s="245" t="str">
        <f>VLOOKUP($A5,'Country characteristics'!$A:$CQ,87,0)</f>
        <v>Europe</v>
      </c>
      <c r="U5" s="245">
        <f>VLOOKUP($A5,'Country characteristics'!$A:$CQ,92,0)</f>
        <v>1</v>
      </c>
      <c r="V5" s="245">
        <f>VLOOKUP($A5,'Country characteristics'!$A:$CQ,91,0)</f>
        <v>0</v>
      </c>
      <c r="W5" s="245">
        <f>VLOOKUP($A5,'Country characteristics'!$A:$CQ,88,0)</f>
        <v>0</v>
      </c>
      <c r="X5" s="245">
        <f>VLOOKUP($A5,'Country characteristics'!$A:$CQ,93,0)</f>
        <v>0</v>
      </c>
      <c r="Y5" s="245">
        <f>VLOOKUP($A5,'Country characteristics'!$A:$CQ,89,0)</f>
        <v>0</v>
      </c>
      <c r="Z5" s="245">
        <f>VLOOKUP($A5,'Country characteristics'!$A:$CQ,90,0)</f>
        <v>0</v>
      </c>
      <c r="AA5" s="245">
        <f>VLOOKUP($A5,'Country characteristics'!$A:$CQ,94,0)</f>
        <v>0</v>
      </c>
      <c r="AB5" s="245">
        <f>VLOOKUP($A5,'Country characteristics'!$A:$CQ,95,0)</f>
        <v>0</v>
      </c>
      <c r="AC5" s="245">
        <f>VLOOKUP($A5,'Country characteristics'!$A:$CR,96,0)</f>
        <v>0</v>
      </c>
    </row>
    <row r="6" spans="1:29">
      <c r="A6" s="37" t="s">
        <v>20</v>
      </c>
      <c r="B6" s="5" t="s">
        <v>21</v>
      </c>
      <c r="C6" s="5" t="s">
        <v>22</v>
      </c>
      <c r="D6" s="248">
        <f t="shared" si="0"/>
        <v>4</v>
      </c>
      <c r="E6" s="249">
        <f t="shared" si="1"/>
        <v>1035.2947578315061</v>
      </c>
      <c r="F6" s="250">
        <f t="shared" si="2"/>
        <v>3.0404352819554815E-2</v>
      </c>
      <c r="G6" s="249">
        <f>VLOOKUP(C6,'SS2020'!C:X,22,0)</f>
        <v>66.375</v>
      </c>
      <c r="H6" s="194">
        <f>VLOOKUP(A6,'GSW2020'!$A$3:$D$135,4,0)</f>
        <v>4.437631525372604E-2</v>
      </c>
      <c r="I6" s="179">
        <f t="shared" si="3"/>
        <v>4</v>
      </c>
      <c r="J6" s="251">
        <f t="shared" si="5"/>
        <v>838.67954043118732</v>
      </c>
      <c r="K6" s="252">
        <f t="shared" si="4"/>
        <v>2.9541214806209009E-2</v>
      </c>
      <c r="L6" s="251">
        <f>IF(VLOOKUP(A6,'Country characteristics'!A:O,15,0)=1,((VLOOKUP(A6,'SS2020'!A:Z,24,0))-(VLOOKUP(A6,'SS2020'!A:Z,11,0)/20)),VLOOKUP(A6,'SS2020'!A:Z,24,0))</f>
        <v>61.875</v>
      </c>
      <c r="M6" s="186">
        <f>VLOOKUP(A6,'GSW2020'!$A$3:$D$135,4,0)</f>
        <v>4.437631525372604E-2</v>
      </c>
      <c r="N6" s="253">
        <f t="shared" si="6"/>
        <v>4</v>
      </c>
      <c r="O6" s="254">
        <f t="shared" si="7"/>
        <v>838.67954043118732</v>
      </c>
      <c r="P6" s="255">
        <f t="shared" si="8"/>
        <v>3.0081920846732054E-2</v>
      </c>
      <c r="Q6" s="253">
        <f>VLOOKUP(A6,'SS2020'!A:X,24,0)-(VLOOKUP(A6,'SS2020'!A:K,6,0)/20)</f>
        <v>61.875</v>
      </c>
      <c r="R6" s="256">
        <f>VLOOKUP(A6,'GSW2020'!$A$3:$D$135,4,0)</f>
        <v>4.437631525372604E-2</v>
      </c>
      <c r="S6" s="245" t="str">
        <f>VLOOKUP($A6,'Country characteristics'!$A:$CQ,28,0)</f>
        <v>East Asia &amp; Pacific</v>
      </c>
      <c r="T6" s="245" t="str">
        <f>VLOOKUP($A6,'Country characteristics'!$A:$CQ,87,0)</f>
        <v>Asia</v>
      </c>
      <c r="U6" s="245">
        <f>VLOOKUP($A6,'Country characteristics'!$A:$CQ,92,0)</f>
        <v>0</v>
      </c>
      <c r="V6" s="245">
        <f>VLOOKUP($A6,'Country characteristics'!$A:$CQ,91,0)</f>
        <v>0</v>
      </c>
      <c r="W6" s="245">
        <f>VLOOKUP($A6,'Country characteristics'!$A:$CQ,88,0)</f>
        <v>0</v>
      </c>
      <c r="X6" s="245">
        <f>VLOOKUP($A6,'Country characteristics'!$A:$CQ,93,0)</f>
        <v>0</v>
      </c>
      <c r="Y6" s="245">
        <f>VLOOKUP($A6,'Country characteristics'!$A:$CQ,89,0)</f>
        <v>0</v>
      </c>
      <c r="Z6" s="245">
        <f>VLOOKUP($A6,'Country characteristics'!$A:$CQ,90,0)</f>
        <v>0</v>
      </c>
      <c r="AA6" s="245">
        <f>VLOOKUP($A6,'Country characteristics'!$A:$CQ,94,0)</f>
        <v>0</v>
      </c>
      <c r="AB6" s="245">
        <f>VLOOKUP($A6,'Country characteristics'!$A:$CQ,95,0)</f>
        <v>0</v>
      </c>
      <c r="AC6" s="245">
        <f>VLOOKUP($A6,'Country characteristics'!$A:$CR,96,0)</f>
        <v>0</v>
      </c>
    </row>
    <row r="7" spans="1:29">
      <c r="A7" s="37" t="s">
        <v>23</v>
      </c>
      <c r="B7" s="5" t="s">
        <v>24</v>
      </c>
      <c r="C7" s="5" t="s">
        <v>25</v>
      </c>
      <c r="D7" s="248">
        <f t="shared" si="0"/>
        <v>5</v>
      </c>
      <c r="E7" s="249">
        <f t="shared" si="1"/>
        <v>1022.1193446471001</v>
      </c>
      <c r="F7" s="250">
        <f t="shared" si="2"/>
        <v>3.0017419622055432E-2</v>
      </c>
      <c r="G7" s="249">
        <f>VLOOKUP(C7,'SS2020'!C:X,22,0)</f>
        <v>64.974999999999994</v>
      </c>
      <c r="H7" s="194">
        <f>VLOOKUP(A7,'GSW2020'!$A$3:$D$135,4,0)</f>
        <v>5.1735449875650368E-2</v>
      </c>
      <c r="I7" s="179">
        <f t="shared" si="3"/>
        <v>5</v>
      </c>
      <c r="J7" s="251">
        <f t="shared" si="5"/>
        <v>803.84721829459068</v>
      </c>
      <c r="K7" s="252">
        <f t="shared" si="4"/>
        <v>2.8314299088308893E-2</v>
      </c>
      <c r="L7" s="251">
        <f>IF(VLOOKUP(A7,'Country characteristics'!A:O,15,0)=1,((VLOOKUP(A7,'SS2020'!A:Z,24,0))-(VLOOKUP(A7,'SS2020'!A:Z,11,0)/20)),VLOOKUP(A7,'SS2020'!A:Z,24,0))</f>
        <v>59.974999999999994</v>
      </c>
      <c r="M7" s="186">
        <f>VLOOKUP(A7,'GSW2020'!$A$3:$D$135,4,0)</f>
        <v>5.1735449875650368E-2</v>
      </c>
      <c r="N7" s="253">
        <f t="shared" si="6"/>
        <v>5</v>
      </c>
      <c r="O7" s="254">
        <f t="shared" si="7"/>
        <v>803.84721829459068</v>
      </c>
      <c r="P7" s="255">
        <f t="shared" si="8"/>
        <v>2.8832548342804916E-2</v>
      </c>
      <c r="Q7" s="253">
        <f>VLOOKUP(A7,'SS2020'!A:X,24,0)-(VLOOKUP(A7,'SS2020'!A:K,6,0)/20)</f>
        <v>59.974999999999994</v>
      </c>
      <c r="R7" s="256">
        <f>VLOOKUP(A7,'GSW2020'!$A$3:$D$135,4,0)</f>
        <v>5.1735449875650368E-2</v>
      </c>
      <c r="S7" s="245" t="str">
        <f>VLOOKUP($A7,'Country characteristics'!$A:$CQ,28,0)</f>
        <v>East Asia &amp; Pacific</v>
      </c>
      <c r="T7" s="245" t="str">
        <f>VLOOKUP($A7,'Country characteristics'!$A:$CQ,87,0)</f>
        <v>Asia</v>
      </c>
      <c r="U7" s="245">
        <f>VLOOKUP($A7,'Country characteristics'!$A:$CQ,92,0)</f>
        <v>0</v>
      </c>
      <c r="V7" s="245">
        <f>VLOOKUP($A7,'Country characteristics'!$A:$CQ,91,0)</f>
        <v>0</v>
      </c>
      <c r="W7" s="245">
        <f>VLOOKUP($A7,'Country characteristics'!$A:$CQ,88,0)</f>
        <v>0</v>
      </c>
      <c r="X7" s="245">
        <f>VLOOKUP($A7,'Country characteristics'!$A:$CQ,93,0)</f>
        <v>0</v>
      </c>
      <c r="Y7" s="245">
        <f>VLOOKUP($A7,'Country characteristics'!$A:$CQ,89,0)</f>
        <v>0</v>
      </c>
      <c r="Z7" s="245">
        <f>VLOOKUP($A7,'Country characteristics'!$A:$CQ,90,0)</f>
        <v>0</v>
      </c>
      <c r="AA7" s="245">
        <f>VLOOKUP($A7,'Country characteristics'!$A:$CQ,94,0)</f>
        <v>0</v>
      </c>
      <c r="AB7" s="245">
        <f>VLOOKUP($A7,'Country characteristics'!$A:$CQ,95,0)</f>
        <v>0</v>
      </c>
      <c r="AC7" s="245">
        <f>VLOOKUP($A7,'Country characteristics'!$A:$CR,96,0)</f>
        <v>0</v>
      </c>
    </row>
    <row r="8" spans="1:29">
      <c r="A8" s="37" t="s">
        <v>26</v>
      </c>
      <c r="B8" s="5" t="s">
        <v>27</v>
      </c>
      <c r="C8" s="5" t="s">
        <v>28</v>
      </c>
      <c r="D8" s="248">
        <f t="shared" si="0"/>
        <v>6</v>
      </c>
      <c r="E8" s="249">
        <f t="shared" si="1"/>
        <v>849.35997759886322</v>
      </c>
      <c r="F8" s="250">
        <f t="shared" si="2"/>
        <v>2.4943853172612992E-2</v>
      </c>
      <c r="G8" s="249">
        <f>VLOOKUP(C8,'SS2020'!C:X,22,0)</f>
        <v>55.45</v>
      </c>
      <c r="H8" s="194">
        <f>VLOOKUP(A8,'GSW2020'!$A$3:$D$135,4,0)</f>
        <v>0.12364069121242181</v>
      </c>
      <c r="I8" s="179">
        <f t="shared" si="3"/>
        <v>6</v>
      </c>
      <c r="J8" s="251">
        <f t="shared" si="5"/>
        <v>739.5797896494945</v>
      </c>
      <c r="K8" s="252">
        <f t="shared" si="4"/>
        <v>2.6050576387178725E-2</v>
      </c>
      <c r="L8" s="251">
        <f>IF(VLOOKUP(A8,'Country characteristics'!A:O,15,0)=1,((VLOOKUP(A8,'SS2020'!A:Z,24,0))-(VLOOKUP(A8,'SS2020'!A:Z,11,0)/20)),VLOOKUP(A8,'SS2020'!A:Z,24,0))</f>
        <v>52.95</v>
      </c>
      <c r="M8" s="186">
        <f>VLOOKUP(A8,'GSW2020'!$A$3:$D$135,4,0)</f>
        <v>0.12364069121242181</v>
      </c>
      <c r="N8" s="253">
        <f t="shared" si="6"/>
        <v>6</v>
      </c>
      <c r="O8" s="254">
        <f t="shared" si="7"/>
        <v>688.42838823787906</v>
      </c>
      <c r="P8" s="255">
        <f t="shared" si="8"/>
        <v>2.4692683301858098E-2</v>
      </c>
      <c r="Q8" s="253">
        <f>VLOOKUP(A8,'SS2020'!A:X,24,0)-(VLOOKUP(A8,'SS2020'!A:K,6,0)/20)</f>
        <v>51.7</v>
      </c>
      <c r="R8" s="256">
        <f>VLOOKUP(A8,'GSW2020'!$A$3:$D$135,4,0)</f>
        <v>0.12364069121242181</v>
      </c>
      <c r="S8" s="245" t="str">
        <f>VLOOKUP($A8,'Country characteristics'!$A:$CQ,28,0)</f>
        <v>Europe &amp; Central Asia</v>
      </c>
      <c r="T8" s="245" t="str">
        <f>VLOOKUP($A8,'Country characteristics'!$A:$CQ,87,0)</f>
        <v>Europe</v>
      </c>
      <c r="U8" s="245">
        <f>VLOOKUP($A8,'Country characteristics'!$A:$CQ,92,0)</f>
        <v>1</v>
      </c>
      <c r="V8" s="245">
        <f>VLOOKUP($A8,'Country characteristics'!$A:$CQ,91,0)</f>
        <v>1</v>
      </c>
      <c r="W8" s="245">
        <f>VLOOKUP($A8,'Country characteristics'!$A:$CQ,88,0)</f>
        <v>0</v>
      </c>
      <c r="X8" s="245">
        <f>VLOOKUP($A8,'Country characteristics'!$A:$CQ,93,0)</f>
        <v>0</v>
      </c>
      <c r="Y8" s="245">
        <f>VLOOKUP($A8,'Country characteristics'!$A:$CQ,89,0)</f>
        <v>0</v>
      </c>
      <c r="Z8" s="245">
        <f>VLOOKUP($A8,'Country characteristics'!$A:$CQ,90,0)</f>
        <v>0</v>
      </c>
      <c r="AA8" s="245">
        <f>VLOOKUP($A8,'Country characteristics'!$A:$CQ,94,0)</f>
        <v>0</v>
      </c>
      <c r="AB8" s="245">
        <f>VLOOKUP($A8,'Country characteristics'!$A:$CQ,95,0)</f>
        <v>0</v>
      </c>
      <c r="AC8" s="245">
        <f>VLOOKUP($A8,'Country characteristics'!$A:$CR,96,0)</f>
        <v>0</v>
      </c>
    </row>
    <row r="9" spans="1:29">
      <c r="A9" s="37" t="s">
        <v>29</v>
      </c>
      <c r="B9" s="5" t="s">
        <v>30</v>
      </c>
      <c r="C9" s="5" t="s">
        <v>31</v>
      </c>
      <c r="D9" s="248">
        <f t="shared" si="0"/>
        <v>7</v>
      </c>
      <c r="E9" s="249">
        <f t="shared" si="1"/>
        <v>695.59459252213458</v>
      </c>
      <c r="F9" s="250">
        <f t="shared" si="2"/>
        <v>2.042809861678007E-2</v>
      </c>
      <c r="G9" s="249">
        <f>VLOOKUP(C9,'SS2020'!C:X,22,0)</f>
        <v>62.85</v>
      </c>
      <c r="H9" s="194">
        <f>VLOOKUP(A9,'GSW2020'!$A$3:$D$135,4,0)</f>
        <v>2.1994852472809839E-2</v>
      </c>
      <c r="I9" s="179">
        <f t="shared" si="3"/>
        <v>8</v>
      </c>
      <c r="J9" s="251">
        <f t="shared" si="5"/>
        <v>542.43841836008551</v>
      </c>
      <c r="K9" s="252">
        <f t="shared" si="4"/>
        <v>1.9106570583177745E-2</v>
      </c>
      <c r="L9" s="251">
        <f>IF(VLOOKUP(A9,'Country characteristics'!A:O,15,0)=1,((VLOOKUP(A9,'SS2020'!A:Z,24,0))-(VLOOKUP(A9,'SS2020'!A:Z,11,0)/20)),VLOOKUP(A9,'SS2020'!A:Z,24,0))</f>
        <v>57.85</v>
      </c>
      <c r="M9" s="186">
        <f>VLOOKUP(A9,'GSW2020'!$A$3:$D$135,4,0)</f>
        <v>2.1994852472809839E-2</v>
      </c>
      <c r="N9" s="253">
        <f t="shared" si="6"/>
        <v>7</v>
      </c>
      <c r="O9" s="254">
        <f t="shared" si="7"/>
        <v>542.43841836008551</v>
      </c>
      <c r="P9" s="255">
        <f t="shared" si="8"/>
        <v>1.9456286672911223E-2</v>
      </c>
      <c r="Q9" s="253">
        <f>VLOOKUP(A9,'SS2020'!A:X,24,0)-(VLOOKUP(A9,'SS2020'!A:K,6,0)/20)</f>
        <v>57.85</v>
      </c>
      <c r="R9" s="256">
        <f>VLOOKUP(A9,'GSW2020'!$A$3:$D$135,4,0)</f>
        <v>2.1994852472809839E-2</v>
      </c>
      <c r="S9" s="245" t="str">
        <f>VLOOKUP($A9,'Country characteristics'!$A:$CQ,28,0)</f>
        <v>East Asia &amp; Pacific</v>
      </c>
      <c r="T9" s="245" t="str">
        <f>VLOOKUP($A9,'Country characteristics'!$A:$CQ,87,0)</f>
        <v>Asia</v>
      </c>
      <c r="U9" s="245">
        <f>VLOOKUP($A9,'Country characteristics'!$A:$CQ,92,0)</f>
        <v>1</v>
      </c>
      <c r="V9" s="245">
        <f>VLOOKUP($A9,'Country characteristics'!$A:$CQ,91,0)</f>
        <v>0</v>
      </c>
      <c r="W9" s="245">
        <f>VLOOKUP($A9,'Country characteristics'!$A:$CQ,88,0)</f>
        <v>1</v>
      </c>
      <c r="X9" s="245">
        <f>VLOOKUP($A9,'Country characteristics'!$A:$CQ,93,0)</f>
        <v>1</v>
      </c>
      <c r="Y9" s="245">
        <f>VLOOKUP($A9,'Country characteristics'!$A:$CQ,89,0)</f>
        <v>0</v>
      </c>
      <c r="Z9" s="245">
        <f>VLOOKUP($A9,'Country characteristics'!$A:$CQ,90,0)</f>
        <v>0</v>
      </c>
      <c r="AA9" s="245">
        <f>VLOOKUP($A9,'Country characteristics'!$A:$CQ,94,0)</f>
        <v>0</v>
      </c>
      <c r="AB9" s="245">
        <f>VLOOKUP($A9,'Country characteristics'!$A:$CQ,95,0)</f>
        <v>0</v>
      </c>
      <c r="AC9" s="245">
        <f>VLOOKUP($A9,'Country characteristics'!$A:$CR,96,0)</f>
        <v>0</v>
      </c>
    </row>
    <row r="10" spans="1:29">
      <c r="A10" s="37" t="s">
        <v>32</v>
      </c>
      <c r="B10" s="5" t="s">
        <v>33</v>
      </c>
      <c r="C10" s="5" t="s">
        <v>34</v>
      </c>
      <c r="D10" s="248">
        <f t="shared" si="0"/>
        <v>8</v>
      </c>
      <c r="E10" s="249">
        <f t="shared" si="1"/>
        <v>682.2018149118785</v>
      </c>
      <c r="F10" s="250">
        <f t="shared" si="2"/>
        <v>2.0034781899375874E-2</v>
      </c>
      <c r="G10" s="249">
        <f>VLOOKUP(C10,'SS2020'!C:X,22,0)</f>
        <v>67.400000000000006</v>
      </c>
      <c r="H10" s="194">
        <f>VLOOKUP(A10,'GSW2020'!$A$3:$D$135,4,0)</f>
        <v>1.1061131171493132E-2</v>
      </c>
      <c r="I10" s="179">
        <f t="shared" si="3"/>
        <v>7</v>
      </c>
      <c r="J10" s="251">
        <f t="shared" si="5"/>
        <v>609.07008776946054</v>
      </c>
      <c r="K10" s="252">
        <f t="shared" si="4"/>
        <v>2.1453570079441431E-2</v>
      </c>
      <c r="L10" s="251">
        <f>IF(VLOOKUP(A10,'Country characteristics'!A:O,15,0)=1,((VLOOKUP(A10,'SS2020'!A:Z,24,0))-(VLOOKUP(A10,'SS2020'!A:Z,11,0)/20)),VLOOKUP(A10,'SS2020'!A:Z,24,0))</f>
        <v>64.900000000000006</v>
      </c>
      <c r="M10" s="186">
        <f>VLOOKUP(A10,'GSW2020'!$A$3:$D$135,4,0)</f>
        <v>1.1061131171493132E-2</v>
      </c>
      <c r="N10" s="253">
        <f t="shared" si="6"/>
        <v>8</v>
      </c>
      <c r="O10" s="254">
        <f t="shared" si="7"/>
        <v>541.36098030063204</v>
      </c>
      <c r="P10" s="255">
        <f t="shared" si="8"/>
        <v>1.9417640915074957E-2</v>
      </c>
      <c r="Q10" s="253">
        <f>VLOOKUP(A10,'SS2020'!A:X,24,0)-(VLOOKUP(A10,'SS2020'!A:K,6,0)/20)</f>
        <v>62.400000000000006</v>
      </c>
      <c r="R10" s="256">
        <f>VLOOKUP(A10,'GSW2020'!$A$3:$D$135,4,0)</f>
        <v>1.1061131171493132E-2</v>
      </c>
      <c r="S10" s="245" t="str">
        <f>VLOOKUP($A10,'Country characteristics'!$A:$CQ,28,0)</f>
        <v>Europe &amp; Central Asia</v>
      </c>
      <c r="T10" s="245" t="str">
        <f>VLOOKUP($A10,'Country characteristics'!$A:$CQ,87,0)</f>
        <v>Europe</v>
      </c>
      <c r="U10" s="245">
        <f>VLOOKUP($A10,'Country characteristics'!$A:$CQ,92,0)</f>
        <v>1</v>
      </c>
      <c r="V10" s="245">
        <f>VLOOKUP($A10,'Country characteristics'!$A:$CQ,91,0)</f>
        <v>1</v>
      </c>
      <c r="W10" s="245">
        <f>VLOOKUP($A10,'Country characteristics'!$A:$CQ,88,0)</f>
        <v>0</v>
      </c>
      <c r="X10" s="245">
        <f>VLOOKUP($A10,'Country characteristics'!$A:$CQ,93,0)</f>
        <v>0</v>
      </c>
      <c r="Y10" s="245">
        <f>VLOOKUP($A10,'Country characteristics'!$A:$CQ,89,0)</f>
        <v>0</v>
      </c>
      <c r="Z10" s="245">
        <f>VLOOKUP($A10,'Country characteristics'!$A:$CQ,90,0)</f>
        <v>0</v>
      </c>
      <c r="AA10" s="245">
        <f>VLOOKUP($A10,'Country characteristics'!$A:$CQ,94,0)</f>
        <v>0</v>
      </c>
      <c r="AB10" s="245">
        <f>VLOOKUP($A10,'Country characteristics'!$A:$CQ,95,0)</f>
        <v>0</v>
      </c>
      <c r="AC10" s="245">
        <f>VLOOKUP($A10,'Country characteristics'!$A:$CR,96,0)</f>
        <v>0</v>
      </c>
    </row>
    <row r="11" spans="1:29">
      <c r="A11" s="37" t="s">
        <v>35</v>
      </c>
      <c r="B11" s="5" t="s">
        <v>36</v>
      </c>
      <c r="C11" s="5" t="s">
        <v>37</v>
      </c>
      <c r="D11" s="248">
        <f t="shared" si="0"/>
        <v>9</v>
      </c>
      <c r="E11" s="249">
        <f t="shared" si="1"/>
        <v>619.14014868761899</v>
      </c>
      <c r="F11" s="250">
        <f t="shared" si="2"/>
        <v>1.8182798070840504E-2</v>
      </c>
      <c r="G11" s="249">
        <f>VLOOKUP(C11,'SS2020'!C:X,22,0)</f>
        <v>71.3</v>
      </c>
      <c r="H11" s="194">
        <f>VLOOKUP(A11,'GSW2020'!$A$3:$D$135,4,0)</f>
        <v>4.9838060474342938E-3</v>
      </c>
      <c r="I11" s="179">
        <f t="shared" si="3"/>
        <v>10</v>
      </c>
      <c r="J11" s="251">
        <f t="shared" si="5"/>
        <v>497.80695824163121</v>
      </c>
      <c r="K11" s="252">
        <f t="shared" si="4"/>
        <v>1.7534495091988168E-2</v>
      </c>
      <c r="L11" s="251">
        <f>IF(VLOOKUP(A11,'Country characteristics'!A:O,15,0)=1,((VLOOKUP(A11,'SS2020'!A:Z,24,0))-(VLOOKUP(A11,'SS2020'!A:Z,11,0)/20)),VLOOKUP(A11,'SS2020'!A:Z,24,0))</f>
        <v>66.3</v>
      </c>
      <c r="M11" s="186">
        <f>VLOOKUP(A11,'GSW2020'!$A$3:$D$135,4,0)</f>
        <v>4.9838060474342938E-3</v>
      </c>
      <c r="N11" s="253">
        <f t="shared" si="6"/>
        <v>9</v>
      </c>
      <c r="O11" s="254">
        <f t="shared" si="7"/>
        <v>526.49765070503497</v>
      </c>
      <c r="P11" s="255">
        <f t="shared" si="8"/>
        <v>1.8884520118800652E-2</v>
      </c>
      <c r="Q11" s="253">
        <f>VLOOKUP(A11,'SS2020'!A:X,24,0)-(VLOOKUP(A11,'SS2020'!A:K,6,0)/20)</f>
        <v>67.55</v>
      </c>
      <c r="R11" s="256">
        <f>VLOOKUP(A11,'GSW2020'!$A$3:$D$135,4,0)</f>
        <v>4.9838060474342938E-3</v>
      </c>
      <c r="S11" s="245" t="str">
        <f>VLOOKUP($A11,'Country characteristics'!$A:$CQ,28,0)</f>
        <v>Latin America &amp; Caribbean</v>
      </c>
      <c r="T11" s="245" t="str">
        <f>VLOOKUP($A11,'Country characteristics'!$A:$CQ,87,0)</f>
        <v>Latin America and the Caribbean</v>
      </c>
      <c r="U11" s="245">
        <f>VLOOKUP($A11,'Country characteristics'!$A:$CQ,92,0)</f>
        <v>0</v>
      </c>
      <c r="V11" s="245">
        <f>VLOOKUP($A11,'Country characteristics'!$A:$CQ,91,0)</f>
        <v>0</v>
      </c>
      <c r="W11" s="245">
        <f>VLOOKUP($A11,'Country characteristics'!$A:$CQ,88,0)</f>
        <v>0</v>
      </c>
      <c r="X11" s="245">
        <f>VLOOKUP($A11,'Country characteristics'!$A:$CQ,93,0)</f>
        <v>0</v>
      </c>
      <c r="Y11" s="245">
        <f>VLOOKUP($A11,'Country characteristics'!$A:$CQ,89,0)</f>
        <v>0</v>
      </c>
      <c r="Z11" s="245">
        <f>VLOOKUP($A11,'Country characteristics'!$A:$CQ,90,0)</f>
        <v>0</v>
      </c>
      <c r="AA11" s="245">
        <f>VLOOKUP($A11,'Country characteristics'!$A:$CQ,94,0)</f>
        <v>0</v>
      </c>
      <c r="AB11" s="245">
        <f>VLOOKUP($A11,'Country characteristics'!$A:$CQ,95,0)</f>
        <v>0</v>
      </c>
      <c r="AC11" s="245">
        <f>VLOOKUP($A11,'Country characteristics'!$A:$CR,96,0)</f>
        <v>0</v>
      </c>
    </row>
    <row r="12" spans="1:29">
      <c r="A12" s="37" t="s">
        <v>38</v>
      </c>
      <c r="B12" s="5" t="s">
        <v>39</v>
      </c>
      <c r="C12" s="5" t="s">
        <v>40</v>
      </c>
      <c r="D12" s="248">
        <f t="shared" si="0"/>
        <v>10</v>
      </c>
      <c r="E12" s="249">
        <f t="shared" si="1"/>
        <v>605.1966718680917</v>
      </c>
      <c r="F12" s="250">
        <f t="shared" si="2"/>
        <v>1.7773308516734997E-2</v>
      </c>
      <c r="G12" s="249">
        <f>VLOOKUP(C12,'SS2020'!C:X,22,0)</f>
        <v>77.924999999999997</v>
      </c>
      <c r="H12" s="194">
        <f>VLOOKUP(A12,'GSW2020'!$A$3:$D$135,4,0)</f>
        <v>2.0921763795214441E-3</v>
      </c>
      <c r="I12" s="179">
        <f t="shared" si="3"/>
        <v>11</v>
      </c>
      <c r="J12" s="251">
        <f t="shared" si="5"/>
        <v>496.01568686743963</v>
      </c>
      <c r="K12" s="252">
        <f t="shared" si="4"/>
        <v>1.7471400274611318E-2</v>
      </c>
      <c r="L12" s="251">
        <f>IF(VLOOKUP(A12,'Country characteristics'!A:O,15,0)=1,((VLOOKUP(A12,'SS2020'!A:Z,24,0))-(VLOOKUP(A12,'SS2020'!A:Z,11,0)/20)),VLOOKUP(A12,'SS2020'!A:Z,24,0))</f>
        <v>72.924999999999997</v>
      </c>
      <c r="M12" s="186">
        <f>VLOOKUP(A12,'GSW2020'!$A$3:$D$135,4,0)</f>
        <v>2.0921763795214441E-3</v>
      </c>
      <c r="N12" s="253">
        <f t="shared" si="6"/>
        <v>10</v>
      </c>
      <c r="O12" s="254">
        <f t="shared" si="7"/>
        <v>521.96185173412414</v>
      </c>
      <c r="P12" s="255">
        <f t="shared" si="8"/>
        <v>1.8721829199275564E-2</v>
      </c>
      <c r="Q12" s="253">
        <f>VLOOKUP(A12,'SS2020'!A:X,24,0)-(VLOOKUP(A12,'SS2020'!A:K,6,0)/20)</f>
        <v>74.174999999999997</v>
      </c>
      <c r="R12" s="256">
        <f>VLOOKUP(A12,'GSW2020'!$A$3:$D$135,4,0)</f>
        <v>2.0921763795214441E-3</v>
      </c>
      <c r="S12" s="245" t="str">
        <f>VLOOKUP($A12,'Country characteristics'!$A:$CQ,28,0)</f>
        <v>Middle East &amp; North Africa</v>
      </c>
      <c r="T12" s="245" t="str">
        <f>VLOOKUP($A12,'Country characteristics'!$A:$CQ,87,0)</f>
        <v>Asia</v>
      </c>
      <c r="U12" s="245">
        <f>VLOOKUP($A12,'Country characteristics'!$A:$CQ,92,0)</f>
        <v>0</v>
      </c>
      <c r="V12" s="245">
        <f>VLOOKUP($A12,'Country characteristics'!$A:$CQ,91,0)</f>
        <v>0</v>
      </c>
      <c r="W12" s="245">
        <f>VLOOKUP($A12,'Country characteristics'!$A:$CQ,88,0)</f>
        <v>0</v>
      </c>
      <c r="X12" s="245">
        <f>VLOOKUP($A12,'Country characteristics'!$A:$CQ,93,0)</f>
        <v>0</v>
      </c>
      <c r="Y12" s="245">
        <f>VLOOKUP($A12,'Country characteristics'!$A:$CQ,89,0)</f>
        <v>0</v>
      </c>
      <c r="Z12" s="245">
        <f>VLOOKUP($A12,'Country characteristics'!$A:$CQ,90,0)</f>
        <v>0</v>
      </c>
      <c r="AA12" s="245">
        <f>VLOOKUP($A12,'Country characteristics'!$A:$CQ,94,0)</f>
        <v>0</v>
      </c>
      <c r="AB12" s="245">
        <f>VLOOKUP($A12,'Country characteristics'!$A:$CQ,95,0)</f>
        <v>0</v>
      </c>
      <c r="AC12" s="245">
        <f>VLOOKUP($A12,'Country characteristics'!$A:$CR,96,0)</f>
        <v>0</v>
      </c>
    </row>
    <row r="13" spans="1:29">
      <c r="A13" s="37" t="s">
        <v>41</v>
      </c>
      <c r="B13" s="5" t="s">
        <v>42</v>
      </c>
      <c r="C13" s="5" t="s">
        <v>43</v>
      </c>
      <c r="D13" s="248">
        <f t="shared" si="0"/>
        <v>11</v>
      </c>
      <c r="E13" s="249">
        <f t="shared" si="1"/>
        <v>564.55666289543262</v>
      </c>
      <c r="F13" s="250">
        <f t="shared" si="2"/>
        <v>1.6579799941474058E-2</v>
      </c>
      <c r="G13" s="249">
        <f>VLOOKUP(C13,'SS2020'!C:X,22,0)</f>
        <v>70.650000000000006</v>
      </c>
      <c r="H13" s="194">
        <f>VLOOKUP(A13,'GSW2020'!$A$3:$D$135,4,0)</f>
        <v>4.1031095859786612E-3</v>
      </c>
      <c r="I13" s="179">
        <f t="shared" si="3"/>
        <v>12</v>
      </c>
      <c r="J13" s="251">
        <f t="shared" si="5"/>
        <v>452.97603922763983</v>
      </c>
      <c r="K13" s="252">
        <f t="shared" si="4"/>
        <v>1.5955393963717899E-2</v>
      </c>
      <c r="L13" s="251">
        <f>IF(VLOOKUP(A13,'Country characteristics'!A:O,15,0)=1,((VLOOKUP(A13,'SS2020'!A:Z,24,0))-(VLOOKUP(A13,'SS2020'!A:Z,11,0)/20)),VLOOKUP(A13,'SS2020'!A:Z,24,0))</f>
        <v>65.650000000000006</v>
      </c>
      <c r="M13" s="186">
        <f>VLOOKUP(A13,'GSW2020'!$A$3:$D$135,4,0)</f>
        <v>4.1031095859786612E-3</v>
      </c>
      <c r="N13" s="253">
        <f t="shared" si="6"/>
        <v>11</v>
      </c>
      <c r="O13" s="254">
        <f t="shared" si="7"/>
        <v>479.34631389897004</v>
      </c>
      <c r="P13" s="255">
        <f t="shared" si="8"/>
        <v>1.7193286801139882E-2</v>
      </c>
      <c r="Q13" s="253">
        <f>VLOOKUP(A13,'SS2020'!A:X,24,0)-(VLOOKUP(A13,'SS2020'!A:K,6,0)/20)</f>
        <v>66.900000000000006</v>
      </c>
      <c r="R13" s="256">
        <f>VLOOKUP(A13,'GSW2020'!$A$3:$D$135,4,0)</f>
        <v>4.1031095859786612E-3</v>
      </c>
      <c r="S13" s="245" t="str">
        <f>VLOOKUP($A13,'Country characteristics'!$A:$CQ,28,0)</f>
        <v>Europe &amp; Central Asia</v>
      </c>
      <c r="T13" s="245" t="str">
        <f>VLOOKUP($A13,'Country characteristics'!$A:$CQ,87,0)</f>
        <v>Europe</v>
      </c>
      <c r="U13" s="245">
        <f>VLOOKUP($A13,'Country characteristics'!$A:$CQ,92,0)</f>
        <v>0</v>
      </c>
      <c r="V13" s="245">
        <f>VLOOKUP($A13,'Country characteristics'!$A:$CQ,91,0)</f>
        <v>0</v>
      </c>
      <c r="W13" s="245">
        <f>VLOOKUP($A13,'Country characteristics'!$A:$CQ,88,0)</f>
        <v>0</v>
      </c>
      <c r="X13" s="245">
        <f>VLOOKUP($A13,'Country characteristics'!$A:$CQ,93,0)</f>
        <v>0</v>
      </c>
      <c r="Y13" s="245">
        <f>VLOOKUP($A13,'Country characteristics'!$A:$CQ,89,0)</f>
        <v>0</v>
      </c>
      <c r="Z13" s="245">
        <f>VLOOKUP($A13,'Country characteristics'!$A:$CQ,90,0)</f>
        <v>0</v>
      </c>
      <c r="AA13" s="245">
        <f>VLOOKUP($A13,'Country characteristics'!$A:$CQ,94,0)</f>
        <v>0</v>
      </c>
      <c r="AB13" s="245">
        <f>VLOOKUP($A13,'Country characteristics'!$A:$CQ,95,0)</f>
        <v>0</v>
      </c>
      <c r="AC13" s="245">
        <f>VLOOKUP($A13,'Country characteristics'!$A:$CR,96,0)</f>
        <v>0</v>
      </c>
    </row>
    <row r="14" spans="1:29">
      <c r="A14" s="37" t="s">
        <v>44</v>
      </c>
      <c r="B14" s="5" t="s">
        <v>45</v>
      </c>
      <c r="C14" s="5" t="s">
        <v>46</v>
      </c>
      <c r="D14" s="248">
        <f t="shared" si="0"/>
        <v>12</v>
      </c>
      <c r="E14" s="249">
        <f t="shared" si="1"/>
        <v>534.64897718861869</v>
      </c>
      <c r="F14" s="250">
        <f t="shared" si="2"/>
        <v>1.5701476332310841E-2</v>
      </c>
      <c r="G14" s="249">
        <f>VLOOKUP(C14,'SS2020'!C:X,22,0)</f>
        <v>46.2</v>
      </c>
      <c r="H14" s="194">
        <f>VLOOKUP(A14,'GSW2020'!$A$3:$D$135,4,0)</f>
        <v>0.15937802507800802</v>
      </c>
      <c r="I14" s="179">
        <f t="shared" si="3"/>
        <v>13</v>
      </c>
      <c r="J14" s="251">
        <f t="shared" si="5"/>
        <v>452.46722346902339</v>
      </c>
      <c r="K14" s="252">
        <f t="shared" si="4"/>
        <v>1.5937471700329497E-2</v>
      </c>
      <c r="L14" s="251">
        <f>IF(VLOOKUP(A14,'Country characteristics'!A:O,15,0)=1,((VLOOKUP(A14,'SS2020'!A:Z,24,0))-(VLOOKUP(A14,'SS2020'!A:Z,11,0)/20)),VLOOKUP(A14,'SS2020'!A:Z,24,0))</f>
        <v>43.7</v>
      </c>
      <c r="M14" s="186">
        <f>VLOOKUP(A14,'GSW2020'!$A$3:$D$135,4,0)</f>
        <v>0.15937802507800802</v>
      </c>
      <c r="N14" s="253">
        <f t="shared" si="6"/>
        <v>12</v>
      </c>
      <c r="O14" s="254">
        <f t="shared" si="7"/>
        <v>452.46722346902339</v>
      </c>
      <c r="P14" s="255">
        <f t="shared" si="8"/>
        <v>1.6229182358661054E-2</v>
      </c>
      <c r="Q14" s="253">
        <f>VLOOKUP(A14,'SS2020'!A:X,24,0)-(VLOOKUP(A14,'SS2020'!A:K,6,0)/20)</f>
        <v>43.7</v>
      </c>
      <c r="R14" s="256">
        <f>VLOOKUP(A14,'GSW2020'!$A$3:$D$135,4,0)</f>
        <v>0.15937802507800802</v>
      </c>
      <c r="S14" s="245" t="str">
        <f>VLOOKUP($A14,'Country characteristics'!$A:$CQ,28,0)</f>
        <v>Europe &amp; Central Asia</v>
      </c>
      <c r="T14" s="245" t="str">
        <f>VLOOKUP($A14,'Country characteristics'!$A:$CQ,87,0)</f>
        <v>Europe</v>
      </c>
      <c r="U14" s="245">
        <f>VLOOKUP($A14,'Country characteristics'!$A:$CQ,92,0)</f>
        <v>1</v>
      </c>
      <c r="V14" s="245">
        <f>VLOOKUP($A14,'Country characteristics'!$A:$CQ,91,0)</f>
        <v>1</v>
      </c>
      <c r="W14" s="245">
        <f>VLOOKUP($A14,'Country characteristics'!$A:$CQ,88,0)</f>
        <v>1</v>
      </c>
      <c r="X14" s="245">
        <f>VLOOKUP($A14,'Country characteristics'!$A:$CQ,93,0)</f>
        <v>1</v>
      </c>
      <c r="Y14" s="245">
        <f>VLOOKUP($A14,'Country characteristics'!$A:$CQ,89,0)</f>
        <v>0</v>
      </c>
      <c r="Z14" s="245">
        <f>VLOOKUP($A14,'Country characteristics'!$A:$CQ,90,0)</f>
        <v>0</v>
      </c>
      <c r="AA14" s="245">
        <f>VLOOKUP($A14,'Country characteristics'!$A:$CQ,94,0)</f>
        <v>0</v>
      </c>
      <c r="AB14" s="245">
        <f>VLOOKUP($A14,'Country characteristics'!$A:$CQ,95,0)</f>
        <v>0</v>
      </c>
      <c r="AC14" s="245">
        <f>VLOOKUP($A14,'Country characteristics'!$A:$CR,96,0)</f>
        <v>0</v>
      </c>
    </row>
    <row r="15" spans="1:29">
      <c r="A15" s="37" t="s">
        <v>47</v>
      </c>
      <c r="B15" s="5" t="s">
        <v>48</v>
      </c>
      <c r="C15" s="5" t="s">
        <v>49</v>
      </c>
      <c r="D15" s="248">
        <f t="shared" si="0"/>
        <v>13</v>
      </c>
      <c r="E15" s="249">
        <f t="shared" si="1"/>
        <v>507.57422163834929</v>
      </c>
      <c r="F15" s="250">
        <f t="shared" si="2"/>
        <v>1.49063497135131E-2</v>
      </c>
      <c r="G15" s="249">
        <f>VLOOKUP(C15,'SS2020'!C:X,22,0)</f>
        <v>65.5</v>
      </c>
      <c r="H15" s="194">
        <f>VLOOKUP(A15,'GSW2020'!$A$3:$D$135,4,0)</f>
        <v>5.8928715138963084E-3</v>
      </c>
      <c r="I15" s="179">
        <f t="shared" si="3"/>
        <v>9</v>
      </c>
      <c r="J15" s="251">
        <f t="shared" si="5"/>
        <v>507.57422163834929</v>
      </c>
      <c r="K15" s="252">
        <f t="shared" si="4"/>
        <v>1.787853213135952E-2</v>
      </c>
      <c r="L15" s="251">
        <f>IF(VLOOKUP(A15,'Country characteristics'!A:O,15,0)=1,((VLOOKUP(A15,'SS2020'!A:Z,24,0))-(VLOOKUP(A15,'SS2020'!A:Z,11,0)/20)),VLOOKUP(A15,'SS2020'!A:Z,24,0))</f>
        <v>65.5</v>
      </c>
      <c r="M15" s="186">
        <f>VLOOKUP(A15,'GSW2020'!$A$3:$D$135,4,0)</f>
        <v>5.8928715138963084E-3</v>
      </c>
      <c r="N15" s="253">
        <f t="shared" si="6"/>
        <v>14</v>
      </c>
      <c r="O15" s="254">
        <f t="shared" si="7"/>
        <v>399.98322828562357</v>
      </c>
      <c r="P15" s="255">
        <f t="shared" si="8"/>
        <v>1.4346676213327417E-2</v>
      </c>
      <c r="Q15" s="253">
        <f>VLOOKUP(A15,'SS2020'!A:X,24,0)-(VLOOKUP(A15,'SS2020'!A:K,6,0)/20)</f>
        <v>60.5</v>
      </c>
      <c r="R15" s="256">
        <f>VLOOKUP(A15,'GSW2020'!$A$3:$D$135,4,0)</f>
        <v>5.8928715138963084E-3</v>
      </c>
      <c r="S15" s="245" t="str">
        <f>VLOOKUP($A15,'Country characteristics'!$A:$CQ,28,0)</f>
        <v>East Asia &amp; Pacific</v>
      </c>
      <c r="T15" s="245" t="str">
        <f>VLOOKUP($A15,'Country characteristics'!$A:$CQ,87,0)</f>
        <v>Asia</v>
      </c>
      <c r="U15" s="245">
        <f>VLOOKUP($A15,'Country characteristics'!$A:$CQ,92,0)</f>
        <v>0</v>
      </c>
      <c r="V15" s="245">
        <f>VLOOKUP($A15,'Country characteristics'!$A:$CQ,91,0)</f>
        <v>0</v>
      </c>
      <c r="W15" s="245">
        <f>VLOOKUP($A15,'Country characteristics'!$A:$CQ,88,0)</f>
        <v>0</v>
      </c>
      <c r="X15" s="245">
        <f>VLOOKUP($A15,'Country characteristics'!$A:$CQ,93,0)</f>
        <v>0</v>
      </c>
      <c r="Y15" s="245">
        <f>VLOOKUP($A15,'Country characteristics'!$A:$CQ,89,0)</f>
        <v>0</v>
      </c>
      <c r="Z15" s="245">
        <f>VLOOKUP($A15,'Country characteristics'!$A:$CQ,90,0)</f>
        <v>0</v>
      </c>
      <c r="AA15" s="245">
        <f>VLOOKUP($A15,'Country characteristics'!$A:$CQ,94,0)</f>
        <v>0</v>
      </c>
      <c r="AB15" s="245">
        <f>VLOOKUP($A15,'Country characteristics'!$A:$CQ,95,0)</f>
        <v>0</v>
      </c>
      <c r="AC15" s="245">
        <f>VLOOKUP($A15,'Country characteristics'!$A:$CR,96,0)</f>
        <v>0</v>
      </c>
    </row>
    <row r="16" spans="1:29">
      <c r="A16" s="37" t="s">
        <v>50</v>
      </c>
      <c r="B16" s="5" t="s">
        <v>51</v>
      </c>
      <c r="C16" s="5" t="s">
        <v>52</v>
      </c>
      <c r="D16" s="248">
        <f t="shared" si="0"/>
        <v>14</v>
      </c>
      <c r="E16" s="249">
        <f t="shared" si="1"/>
        <v>499.71936184471974</v>
      </c>
      <c r="F16" s="250">
        <f t="shared" si="2"/>
        <v>1.4675669584296686E-2</v>
      </c>
      <c r="G16" s="249">
        <f>VLOOKUP(C16,'SS2020'!C:X,22,0)</f>
        <v>51.725000000000001</v>
      </c>
      <c r="H16" s="194">
        <f>VLOOKUP(A16,'GSW2020'!$A$3:$D$135,4,0)</f>
        <v>4.7084074266738031E-2</v>
      </c>
      <c r="I16" s="179">
        <f t="shared" si="3"/>
        <v>14</v>
      </c>
      <c r="J16" s="251">
        <f t="shared" si="5"/>
        <v>430.70692362611385</v>
      </c>
      <c r="K16" s="252">
        <f t="shared" si="4"/>
        <v>1.5170998141696585E-2</v>
      </c>
      <c r="L16" s="251">
        <f>IF(VLOOKUP(A16,'Country characteristics'!A:O,15,0)=1,((VLOOKUP(A16,'SS2020'!A:Z,24,0))-(VLOOKUP(A16,'SS2020'!A:Z,11,0)/20)),VLOOKUP(A16,'SS2020'!A:Z,24,0))</f>
        <v>49.225000000000001</v>
      </c>
      <c r="M16" s="186">
        <f>VLOOKUP(A16,'GSW2020'!$A$3:$D$135,4,0)</f>
        <v>4.7084074266738031E-2</v>
      </c>
      <c r="N16" s="253">
        <f t="shared" si="6"/>
        <v>15</v>
      </c>
      <c r="O16" s="254">
        <f t="shared" si="7"/>
        <v>398.72147652850538</v>
      </c>
      <c r="P16" s="255">
        <f t="shared" si="8"/>
        <v>1.4301419455941468E-2</v>
      </c>
      <c r="Q16" s="253">
        <f>VLOOKUP(A16,'SS2020'!A:X,24,0)-(VLOOKUP(A16,'SS2020'!A:K,6,0)/20)</f>
        <v>47.975000000000001</v>
      </c>
      <c r="R16" s="256">
        <f>VLOOKUP(A16,'GSW2020'!$A$3:$D$135,4,0)</f>
        <v>4.7084074266738031E-2</v>
      </c>
      <c r="S16" s="245" t="str">
        <f>VLOOKUP($A16,'Country characteristics'!$A:$CQ,28,0)</f>
        <v>Europe &amp; Central Asia</v>
      </c>
      <c r="T16" s="245" t="str">
        <f>VLOOKUP($A16,'Country characteristics'!$A:$CQ,87,0)</f>
        <v>Europe</v>
      </c>
      <c r="U16" s="245">
        <f>VLOOKUP($A16,'Country characteristics'!$A:$CQ,92,0)</f>
        <v>1</v>
      </c>
      <c r="V16" s="245">
        <f>VLOOKUP($A16,'Country characteristics'!$A:$CQ,91,0)</f>
        <v>1</v>
      </c>
      <c r="W16" s="245">
        <f>VLOOKUP($A16,'Country characteristics'!$A:$CQ,88,0)</f>
        <v>1</v>
      </c>
      <c r="X16" s="245">
        <f>VLOOKUP($A16,'Country characteristics'!$A:$CQ,93,0)</f>
        <v>1</v>
      </c>
      <c r="Y16" s="245">
        <f>VLOOKUP($A16,'Country characteristics'!$A:$CQ,89,0)</f>
        <v>0</v>
      </c>
      <c r="Z16" s="245">
        <f>VLOOKUP($A16,'Country characteristics'!$A:$CQ,90,0)</f>
        <v>0</v>
      </c>
      <c r="AA16" s="245">
        <f>VLOOKUP($A16,'Country characteristics'!$A:$CQ,94,0)</f>
        <v>0</v>
      </c>
      <c r="AB16" s="245">
        <f>VLOOKUP($A16,'Country characteristics'!$A:$CQ,95,0)</f>
        <v>0</v>
      </c>
      <c r="AC16" s="245">
        <f>VLOOKUP($A16,'Country characteristics'!$A:$CR,96,0)</f>
        <v>0</v>
      </c>
    </row>
    <row r="17" spans="1:29">
      <c r="A17" s="37" t="s">
        <v>53</v>
      </c>
      <c r="B17" s="5" t="s">
        <v>54</v>
      </c>
      <c r="C17" s="5" t="s">
        <v>55</v>
      </c>
      <c r="D17" s="248">
        <f t="shared" si="0"/>
        <v>15</v>
      </c>
      <c r="E17" s="249">
        <f t="shared" si="1"/>
        <v>479.50588924927666</v>
      </c>
      <c r="F17" s="250">
        <f t="shared" si="2"/>
        <v>1.4082043906342394E-2</v>
      </c>
      <c r="G17" s="249">
        <f>VLOOKUP(C17,'SS2020'!C:X,22,0)</f>
        <v>71.875</v>
      </c>
      <c r="H17" s="194">
        <f>VLOOKUP(A17,'GSW2020'!$A$3:$D$135,4,0)</f>
        <v>2.153679713434701E-3</v>
      </c>
      <c r="I17" s="179">
        <f t="shared" si="3"/>
        <v>17</v>
      </c>
      <c r="J17" s="251">
        <f t="shared" si="5"/>
        <v>386.23511668191117</v>
      </c>
      <c r="K17" s="252">
        <f t="shared" si="4"/>
        <v>1.3604546191427815E-2</v>
      </c>
      <c r="L17" s="251">
        <f>IF(VLOOKUP(A17,'Country characteristics'!A:O,15,0)=1,((VLOOKUP(A17,'SS2020'!A:Z,24,0))-(VLOOKUP(A17,'SS2020'!A:Z,11,0)/20)),VLOOKUP(A17,'SS2020'!A:Z,24,0))</f>
        <v>66.875</v>
      </c>
      <c r="M17" s="186">
        <f>VLOOKUP(A17,'GSW2020'!$A$3:$D$135,4,0)</f>
        <v>2.153679713434701E-3</v>
      </c>
      <c r="N17" s="253">
        <f t="shared" si="6"/>
        <v>16</v>
      </c>
      <c r="O17" s="254">
        <f t="shared" si="7"/>
        <v>386.23511668191117</v>
      </c>
      <c r="P17" s="255">
        <f t="shared" si="8"/>
        <v>1.3853556272852553E-2</v>
      </c>
      <c r="Q17" s="253">
        <f>VLOOKUP(A17,'SS2020'!A:X,24,0)-(VLOOKUP(A17,'SS2020'!A:K,6,0)/20)</f>
        <v>66.875</v>
      </c>
      <c r="R17" s="256">
        <f>VLOOKUP(A17,'GSW2020'!$A$3:$D$135,4,0)</f>
        <v>2.153679713434701E-3</v>
      </c>
      <c r="S17" s="245" t="str">
        <f>VLOOKUP($A17,'Country characteristics'!$A:$CQ,28,0)</f>
        <v>Latin America &amp; Caribbean</v>
      </c>
      <c r="T17" s="245" t="str">
        <f>VLOOKUP($A17,'Country characteristics'!$A:$CQ,87,0)</f>
        <v>Latin America and the Caribbean</v>
      </c>
      <c r="U17" s="245">
        <f>VLOOKUP($A17,'Country characteristics'!$A:$CQ,92,0)</f>
        <v>0</v>
      </c>
      <c r="V17" s="245">
        <f>VLOOKUP($A17,'Country characteristics'!$A:$CQ,91,0)</f>
        <v>0</v>
      </c>
      <c r="W17" s="245">
        <f>VLOOKUP($A17,'Country characteristics'!$A:$CQ,88,0)</f>
        <v>0</v>
      </c>
      <c r="X17" s="245">
        <f>VLOOKUP($A17,'Country characteristics'!$A:$CQ,93,0)</f>
        <v>0</v>
      </c>
      <c r="Y17" s="245">
        <f>VLOOKUP($A17,'Country characteristics'!$A:$CQ,89,0)</f>
        <v>0</v>
      </c>
      <c r="Z17" s="245">
        <f>VLOOKUP($A17,'Country characteristics'!$A:$CQ,90,0)</f>
        <v>1</v>
      </c>
      <c r="AA17" s="245">
        <f>VLOOKUP($A17,'Country characteristics'!$A:$CQ,94,0)</f>
        <v>1</v>
      </c>
      <c r="AB17" s="245">
        <f>VLOOKUP($A17,'Country characteristics'!$A:$CQ,95,0)</f>
        <v>0</v>
      </c>
      <c r="AC17" s="245">
        <f>VLOOKUP($A17,'Country characteristics'!$A:$CR,96,0)</f>
        <v>0</v>
      </c>
    </row>
    <row r="18" spans="1:29">
      <c r="A18" s="37" t="s">
        <v>56</v>
      </c>
      <c r="B18" s="5" t="s">
        <v>57</v>
      </c>
      <c r="C18" s="5" t="s">
        <v>58</v>
      </c>
      <c r="D18" s="248">
        <f t="shared" si="0"/>
        <v>16</v>
      </c>
      <c r="E18" s="249">
        <f t="shared" si="1"/>
        <v>466.8129504695969</v>
      </c>
      <c r="F18" s="250">
        <f t="shared" si="2"/>
        <v>1.3709279931585359E-2</v>
      </c>
      <c r="G18" s="249">
        <f>VLOOKUP(C18,'SS2020'!C:X,22,0)</f>
        <v>65.525000000000006</v>
      </c>
      <c r="H18" s="194">
        <f>VLOOKUP(A18,'GSW2020'!$A$3:$D$135,4,0)</f>
        <v>4.5684136558297259E-3</v>
      </c>
      <c r="I18" s="179">
        <f t="shared" si="3"/>
        <v>21</v>
      </c>
      <c r="J18" s="251">
        <f t="shared" si="5"/>
        <v>367.89696183565792</v>
      </c>
      <c r="K18" s="252">
        <f t="shared" si="4"/>
        <v>1.2958612500015511E-2</v>
      </c>
      <c r="L18" s="251">
        <f>IF(VLOOKUP(A18,'Country characteristics'!A:O,15,0)=1,((VLOOKUP(A18,'SS2020'!A:Z,24,0))-(VLOOKUP(A18,'SS2020'!A:Z,11,0)/20)),VLOOKUP(A18,'SS2020'!A:Z,24,0))</f>
        <v>60.525000000000006</v>
      </c>
      <c r="M18" s="186">
        <f>VLOOKUP(A18,'GSW2020'!$A$3:$D$135,4,0)</f>
        <v>4.5684136558297259E-3</v>
      </c>
      <c r="N18" s="253">
        <f t="shared" si="6"/>
        <v>13</v>
      </c>
      <c r="O18" s="254">
        <f t="shared" si="7"/>
        <v>425.35919772987467</v>
      </c>
      <c r="P18" s="255">
        <f t="shared" si="8"/>
        <v>1.5256866419992755E-2</v>
      </c>
      <c r="Q18" s="253">
        <f>VLOOKUP(A18,'SS2020'!A:X,24,0)-(VLOOKUP(A18,'SS2020'!A:K,6,0)/20)</f>
        <v>63.525000000000006</v>
      </c>
      <c r="R18" s="256">
        <f>VLOOKUP(A18,'GSW2020'!$A$3:$D$135,4,0)</f>
        <v>4.5684136558297259E-3</v>
      </c>
      <c r="S18" s="245" t="str">
        <f>VLOOKUP($A18,'Country characteristics'!$A:$CQ,28,0)</f>
        <v>Europe &amp; Central Asia</v>
      </c>
      <c r="T18" s="245" t="str">
        <f>VLOOKUP($A18,'Country characteristics'!$A:$CQ,87,0)</f>
        <v>Europe</v>
      </c>
      <c r="U18" s="245">
        <f>VLOOKUP($A18,'Country characteristics'!$A:$CQ,92,0)</f>
        <v>0</v>
      </c>
      <c r="V18" s="245">
        <f>VLOOKUP($A18,'Country characteristics'!$A:$CQ,91,0)</f>
        <v>0</v>
      </c>
      <c r="W18" s="245">
        <f>VLOOKUP($A18,'Country characteristics'!$A:$CQ,88,0)</f>
        <v>0</v>
      </c>
      <c r="X18" s="245">
        <f>VLOOKUP($A18,'Country characteristics'!$A:$CQ,93,0)</f>
        <v>0</v>
      </c>
      <c r="Y18" s="245">
        <f>VLOOKUP($A18,'Country characteristics'!$A:$CQ,89,0)</f>
        <v>0</v>
      </c>
      <c r="Z18" s="245">
        <f>VLOOKUP($A18,'Country characteristics'!$A:$CQ,90,0)</f>
        <v>0</v>
      </c>
      <c r="AA18" s="245">
        <f>VLOOKUP($A18,'Country characteristics'!$A:$CQ,94,0)</f>
        <v>0</v>
      </c>
      <c r="AB18" s="245">
        <f>VLOOKUP($A18,'Country characteristics'!$A:$CQ,95,0)</f>
        <v>0</v>
      </c>
      <c r="AC18" s="245">
        <f>VLOOKUP($A18,'Country characteristics'!$A:$CR,96,0)</f>
        <v>0</v>
      </c>
    </row>
    <row r="19" spans="1:29">
      <c r="A19" s="37" t="s">
        <v>59</v>
      </c>
      <c r="B19" s="5" t="s">
        <v>60</v>
      </c>
      <c r="C19" s="5" t="s">
        <v>61</v>
      </c>
      <c r="D19" s="248">
        <f t="shared" si="0"/>
        <v>17</v>
      </c>
      <c r="E19" s="249">
        <f t="shared" si="1"/>
        <v>448.85821852122143</v>
      </c>
      <c r="F19" s="250">
        <f t="shared" si="2"/>
        <v>1.3181988548325226E-2</v>
      </c>
      <c r="G19" s="249">
        <f>VLOOKUP(C19,'SS2020'!C:X,22,0)</f>
        <v>73.25</v>
      </c>
      <c r="H19" s="194">
        <f>VLOOKUP(A19,'GSW2020'!$A$3:$D$135,4,0)</f>
        <v>1.4895630240523352E-3</v>
      </c>
      <c r="I19" s="179">
        <f t="shared" si="3"/>
        <v>22</v>
      </c>
      <c r="J19" s="251">
        <f t="shared" si="5"/>
        <v>363.07325732334516</v>
      </c>
      <c r="K19" s="252">
        <f t="shared" si="4"/>
        <v>1.2788704824568167E-2</v>
      </c>
      <c r="L19" s="251">
        <f>IF(VLOOKUP(A19,'Country characteristics'!A:O,15,0)=1,((VLOOKUP(A19,'SS2020'!A:Z,24,0))-(VLOOKUP(A19,'SS2020'!A:Z,11,0)/20)),VLOOKUP(A19,'SS2020'!A:Z,24,0))</f>
        <v>68.25</v>
      </c>
      <c r="M19" s="186">
        <f>VLOOKUP(A19,'GSW2020'!$A$3:$D$135,4,0)</f>
        <v>1.4895630240523352E-3</v>
      </c>
      <c r="N19" s="253">
        <f t="shared" si="6"/>
        <v>18</v>
      </c>
      <c r="O19" s="254">
        <f t="shared" si="7"/>
        <v>363.07325732334516</v>
      </c>
      <c r="P19" s="255">
        <f t="shared" si="8"/>
        <v>1.3022782197298851E-2</v>
      </c>
      <c r="Q19" s="253">
        <f>VLOOKUP(A19,'SS2020'!A:X,24,0)-(VLOOKUP(A19,'SS2020'!A:K,6,0)/20)</f>
        <v>68.25</v>
      </c>
      <c r="R19" s="256">
        <f>VLOOKUP(A19,'GSW2020'!$A$3:$D$135,4,0)</f>
        <v>1.4895630240523352E-3</v>
      </c>
      <c r="S19" s="245" t="str">
        <f>VLOOKUP($A19,'Country characteristics'!$A:$CQ,28,0)</f>
        <v>East Asia &amp; Pacific</v>
      </c>
      <c r="T19" s="245" t="str">
        <f>VLOOKUP($A19,'Country characteristics'!$A:$CQ,87,0)</f>
        <v>Asia</v>
      </c>
      <c r="U19" s="245">
        <f>VLOOKUP($A19,'Country characteristics'!$A:$CQ,92,0)</f>
        <v>0</v>
      </c>
      <c r="V19" s="245">
        <f>VLOOKUP($A19,'Country characteristics'!$A:$CQ,91,0)</f>
        <v>0</v>
      </c>
      <c r="W19" s="245">
        <f>VLOOKUP($A19,'Country characteristics'!$A:$CQ,88,0)</f>
        <v>0</v>
      </c>
      <c r="X19" s="245">
        <f>VLOOKUP($A19,'Country characteristics'!$A:$CQ,93,0)</f>
        <v>0</v>
      </c>
      <c r="Y19" s="245">
        <f>VLOOKUP($A19,'Country characteristics'!$A:$CQ,89,0)</f>
        <v>0</v>
      </c>
      <c r="Z19" s="245">
        <f>VLOOKUP($A19,'Country characteristics'!$A:$CQ,90,0)</f>
        <v>1</v>
      </c>
      <c r="AA19" s="245">
        <f>VLOOKUP($A19,'Country characteristics'!$A:$CQ,94,0)</f>
        <v>0</v>
      </c>
      <c r="AB19" s="245">
        <f>VLOOKUP($A19,'Country characteristics'!$A:$CQ,95,0)</f>
        <v>0</v>
      </c>
      <c r="AC19" s="245">
        <f>VLOOKUP($A19,'Country characteristics'!$A:$CR,96,0)</f>
        <v>0</v>
      </c>
    </row>
    <row r="20" spans="1:29">
      <c r="A20" s="37" t="s">
        <v>62</v>
      </c>
      <c r="B20" s="5" t="s">
        <v>63</v>
      </c>
      <c r="C20" s="5" t="s">
        <v>64</v>
      </c>
      <c r="D20" s="248">
        <f t="shared" si="0"/>
        <v>18</v>
      </c>
      <c r="E20" s="249">
        <f t="shared" si="1"/>
        <v>442.19845969456946</v>
      </c>
      <c r="F20" s="250">
        <f t="shared" si="2"/>
        <v>1.2986405932334017E-2</v>
      </c>
      <c r="G20" s="249">
        <f>VLOOKUP(C20,'SS2020'!C:X,22,0)</f>
        <v>61.75</v>
      </c>
      <c r="H20" s="194">
        <f>VLOOKUP(A20,'GSW2020'!$A$3:$D$135,4,0)</f>
        <v>6.6239800996076162E-3</v>
      </c>
      <c r="I20" s="179">
        <f t="shared" si="3"/>
        <v>16</v>
      </c>
      <c r="J20" s="251">
        <f t="shared" si="5"/>
        <v>390.63522598162314</v>
      </c>
      <c r="K20" s="252">
        <f t="shared" si="4"/>
        <v>1.3759533367968165E-2</v>
      </c>
      <c r="L20" s="251">
        <f>IF(VLOOKUP(A20,'Country characteristics'!A:O,15,0)=1,((VLOOKUP(A20,'SS2020'!A:Z,24,0))-(VLOOKUP(A20,'SS2020'!A:Z,11,0)/20)),VLOOKUP(A20,'SS2020'!A:Z,24,0))</f>
        <v>59.25</v>
      </c>
      <c r="M20" s="186">
        <f>VLOOKUP(A20,'GSW2020'!$A$3:$D$135,4,0)</f>
        <v>6.6239800996076162E-3</v>
      </c>
      <c r="N20" s="253">
        <f t="shared" si="6"/>
        <v>17</v>
      </c>
      <c r="O20" s="254">
        <f t="shared" si="7"/>
        <v>375.98795989775908</v>
      </c>
      <c r="P20" s="255">
        <f t="shared" si="8"/>
        <v>1.3486009260645202E-2</v>
      </c>
      <c r="Q20" s="253">
        <f>VLOOKUP(A20,'SS2020'!A:X,24,0)-(VLOOKUP(A20,'SS2020'!A:K,6,0)/20)</f>
        <v>58.5</v>
      </c>
      <c r="R20" s="256">
        <f>VLOOKUP(A20,'GSW2020'!$A$3:$D$135,4,0)</f>
        <v>6.6239800996076162E-3</v>
      </c>
      <c r="S20" s="245" t="str">
        <f>VLOOKUP($A20,'Country characteristics'!$A:$CQ,28,0)</f>
        <v>Middle East &amp; North Africa</v>
      </c>
      <c r="T20" s="245" t="str">
        <f>VLOOKUP($A20,'Country characteristics'!$A:$CQ,87,0)</f>
        <v>Europe</v>
      </c>
      <c r="U20" s="245">
        <f>VLOOKUP($A20,'Country characteristics'!$A:$CQ,92,0)</f>
        <v>0</v>
      </c>
      <c r="V20" s="245">
        <f>VLOOKUP($A20,'Country characteristics'!$A:$CQ,91,0)</f>
        <v>1</v>
      </c>
      <c r="W20" s="245">
        <f>VLOOKUP($A20,'Country characteristics'!$A:$CQ,88,0)</f>
        <v>0</v>
      </c>
      <c r="X20" s="245">
        <f>VLOOKUP($A20,'Country characteristics'!$A:$CQ,93,0)</f>
        <v>0</v>
      </c>
      <c r="Y20" s="245">
        <f>VLOOKUP($A20,'Country characteristics'!$A:$CQ,89,0)</f>
        <v>0</v>
      </c>
      <c r="Z20" s="245">
        <f>VLOOKUP($A20,'Country characteristics'!$A:$CQ,90,0)</f>
        <v>0</v>
      </c>
      <c r="AA20" s="245">
        <f>VLOOKUP($A20,'Country characteristics'!$A:$CQ,94,0)</f>
        <v>0</v>
      </c>
      <c r="AB20" s="245">
        <f>VLOOKUP($A20,'Country characteristics'!$A:$CQ,95,0)</f>
        <v>0</v>
      </c>
      <c r="AC20" s="245">
        <f>VLOOKUP($A20,'Country characteristics'!$A:$CR,96,0)</f>
        <v>0</v>
      </c>
    </row>
    <row r="21" spans="1:29">
      <c r="A21" s="37" t="s">
        <v>65</v>
      </c>
      <c r="B21" s="5" t="s">
        <v>66</v>
      </c>
      <c r="C21" s="5" t="s">
        <v>67</v>
      </c>
      <c r="D21" s="248">
        <f t="shared" si="0"/>
        <v>19</v>
      </c>
      <c r="E21" s="249">
        <f t="shared" si="1"/>
        <v>438.37637350513234</v>
      </c>
      <c r="F21" s="250">
        <f t="shared" si="2"/>
        <v>1.2874159583039444E-2</v>
      </c>
      <c r="G21" s="249">
        <f>VLOOKUP(C21,'SS2020'!C:X,22,0)</f>
        <v>55.837499999999999</v>
      </c>
      <c r="H21" s="194">
        <f>VLOOKUP(A21,'GSW2020'!$A$3:$D$135,4,0)</f>
        <v>1.596642662531194E-2</v>
      </c>
      <c r="I21" s="179">
        <f t="shared" si="3"/>
        <v>23</v>
      </c>
      <c r="J21" s="251">
        <f t="shared" si="5"/>
        <v>355.85230523761254</v>
      </c>
      <c r="K21" s="252">
        <f t="shared" si="4"/>
        <v>1.2534357739195964E-2</v>
      </c>
      <c r="L21" s="251">
        <f>IF(VLOOKUP(A21,'Country characteristics'!A:O,15,0)=1,((VLOOKUP(A21,'SS2020'!A:Z,24,0))-(VLOOKUP(A21,'SS2020'!A:Z,11,0)/20)),VLOOKUP(A21,'SS2020'!A:Z,24,0))</f>
        <v>52.087499999999999</v>
      </c>
      <c r="M21" s="186">
        <f>VLOOKUP(A21,'GSW2020'!$A$3:$D$135,4,0)</f>
        <v>1.596642662531194E-2</v>
      </c>
      <c r="N21" s="253">
        <f t="shared" si="6"/>
        <v>23</v>
      </c>
      <c r="O21" s="254">
        <f t="shared" si="7"/>
        <v>330.84288509320538</v>
      </c>
      <c r="P21" s="255">
        <f t="shared" si="8"/>
        <v>1.186673693859455E-2</v>
      </c>
      <c r="Q21" s="253">
        <f>VLOOKUP(A21,'SS2020'!A:X,24,0)-(VLOOKUP(A21,'SS2020'!A:K,6,0)/20)</f>
        <v>50.837499999999999</v>
      </c>
      <c r="R21" s="256">
        <f>VLOOKUP(A21,'GSW2020'!$A$3:$D$135,4,0)</f>
        <v>1.596642662531194E-2</v>
      </c>
      <c r="S21" s="245" t="str">
        <f>VLOOKUP($A21,'Country characteristics'!$A:$CQ,28,0)</f>
        <v>North America</v>
      </c>
      <c r="T21" s="245" t="str">
        <f>VLOOKUP($A21,'Country characteristics'!$A:$CQ,87,0)</f>
        <v>North America</v>
      </c>
      <c r="U21" s="245">
        <f>VLOOKUP($A21,'Country characteristics'!$A:$CQ,92,0)</f>
        <v>1</v>
      </c>
      <c r="V21" s="245">
        <f>VLOOKUP($A21,'Country characteristics'!$A:$CQ,91,0)</f>
        <v>0</v>
      </c>
      <c r="W21" s="245">
        <f>VLOOKUP($A21,'Country characteristics'!$A:$CQ,88,0)</f>
        <v>1</v>
      </c>
      <c r="X21" s="245">
        <f>VLOOKUP($A21,'Country characteristics'!$A:$CQ,93,0)</f>
        <v>1</v>
      </c>
      <c r="Y21" s="245">
        <f>VLOOKUP($A21,'Country characteristics'!$A:$CQ,89,0)</f>
        <v>0</v>
      </c>
      <c r="Z21" s="245">
        <f>VLOOKUP($A21,'Country characteristics'!$A:$CQ,90,0)</f>
        <v>0</v>
      </c>
      <c r="AA21" s="245">
        <f>VLOOKUP($A21,'Country characteristics'!$A:$CQ,94,0)</f>
        <v>0</v>
      </c>
      <c r="AB21" s="245">
        <f>VLOOKUP($A21,'Country characteristics'!$A:$CQ,95,0)</f>
        <v>0</v>
      </c>
      <c r="AC21" s="245">
        <f>VLOOKUP($A21,'Country characteristics'!$A:$CR,96,0)</f>
        <v>0</v>
      </c>
    </row>
    <row r="22" spans="1:29">
      <c r="A22" s="37" t="s">
        <v>68</v>
      </c>
      <c r="B22" s="5" t="s">
        <v>69</v>
      </c>
      <c r="C22" s="5" t="s">
        <v>70</v>
      </c>
      <c r="D22" s="248">
        <f t="shared" si="0"/>
        <v>20</v>
      </c>
      <c r="E22" s="249">
        <f t="shared" si="1"/>
        <v>433.04741248971658</v>
      </c>
      <c r="F22" s="250">
        <f t="shared" si="2"/>
        <v>1.2717659601127316E-2</v>
      </c>
      <c r="G22" s="249">
        <f>VLOOKUP(C22,'SS2020'!C:X,22,0)</f>
        <v>77</v>
      </c>
      <c r="H22" s="194">
        <f>VLOOKUP(A22,'GSW2020'!$A$3:$D$135,4,0)</f>
        <v>8.5347306058138864E-4</v>
      </c>
      <c r="I22" s="179">
        <f t="shared" si="3"/>
        <v>24</v>
      </c>
      <c r="J22" s="251">
        <f t="shared" si="5"/>
        <v>354.04687200478764</v>
      </c>
      <c r="K22" s="252">
        <f t="shared" si="4"/>
        <v>1.2470764091827713E-2</v>
      </c>
      <c r="L22" s="251">
        <f>IF(VLOOKUP(A22,'Country characteristics'!A:O,15,0)=1,((VLOOKUP(A22,'SS2020'!A:Z,24,0))-(VLOOKUP(A22,'SS2020'!A:Z,11,0)/20)),VLOOKUP(A22,'SS2020'!A:Z,24,0))</f>
        <v>72</v>
      </c>
      <c r="M22" s="186">
        <f>VLOOKUP(A22,'GSW2020'!$A$3:$D$135,4,0)</f>
        <v>8.5347306058138864E-4</v>
      </c>
      <c r="N22" s="253">
        <f t="shared" si="6"/>
        <v>19</v>
      </c>
      <c r="O22" s="254">
        <f t="shared" si="7"/>
        <v>354.04687200478764</v>
      </c>
      <c r="P22" s="255">
        <f t="shared" si="8"/>
        <v>1.269902205341201E-2</v>
      </c>
      <c r="Q22" s="253">
        <f>VLOOKUP(A22,'SS2020'!A:X,24,0)-(VLOOKUP(A22,'SS2020'!A:K,6,0)/20)</f>
        <v>72</v>
      </c>
      <c r="R22" s="256">
        <f>VLOOKUP(A22,'GSW2020'!$A$3:$D$135,4,0)</f>
        <v>8.5347306058138864E-4</v>
      </c>
      <c r="S22" s="245" t="str">
        <f>VLOOKUP($A22,'Country characteristics'!$A:$CQ,28,0)</f>
        <v>Middle East &amp; North Africa</v>
      </c>
      <c r="T22" s="245" t="str">
        <f>VLOOKUP($A22,'Country characteristics'!$A:$CQ,87,0)</f>
        <v>Asia</v>
      </c>
      <c r="U22" s="245">
        <f>VLOOKUP($A22,'Country characteristics'!$A:$CQ,92,0)</f>
        <v>0</v>
      </c>
      <c r="V22" s="245">
        <f>VLOOKUP($A22,'Country characteristics'!$A:$CQ,91,0)</f>
        <v>0</v>
      </c>
      <c r="W22" s="245">
        <f>VLOOKUP($A22,'Country characteristics'!$A:$CQ,88,0)</f>
        <v>0</v>
      </c>
      <c r="X22" s="245">
        <f>VLOOKUP($A22,'Country characteristics'!$A:$CQ,93,0)</f>
        <v>0</v>
      </c>
      <c r="Y22" s="245">
        <f>VLOOKUP($A22,'Country characteristics'!$A:$CQ,89,0)</f>
        <v>0</v>
      </c>
      <c r="Z22" s="245">
        <f>VLOOKUP($A22,'Country characteristics'!$A:$CQ,90,0)</f>
        <v>0</v>
      </c>
      <c r="AA22" s="245">
        <f>VLOOKUP($A22,'Country characteristics'!$A:$CQ,94,0)</f>
        <v>0</v>
      </c>
      <c r="AB22" s="245">
        <f>VLOOKUP($A22,'Country characteristics'!$A:$CQ,95,0)</f>
        <v>0</v>
      </c>
      <c r="AC22" s="245">
        <f>VLOOKUP($A22,'Country characteristics'!$A:$CR,96,0)</f>
        <v>0</v>
      </c>
    </row>
    <row r="23" spans="1:29">
      <c r="A23" s="37" t="s">
        <v>71</v>
      </c>
      <c r="B23" s="5" t="s">
        <v>72</v>
      </c>
      <c r="C23" s="5" t="s">
        <v>73</v>
      </c>
      <c r="D23" s="248">
        <f t="shared" si="0"/>
        <v>21</v>
      </c>
      <c r="E23" s="249">
        <f t="shared" si="1"/>
        <v>411.05892397019278</v>
      </c>
      <c r="F23" s="250">
        <f t="shared" si="2"/>
        <v>1.2071905570346124E-2</v>
      </c>
      <c r="G23" s="249">
        <f>VLOOKUP(C23,'SS2020'!C:X,22,0)</f>
        <v>61.575000000000003</v>
      </c>
      <c r="H23" s="194">
        <f>VLOOKUP(A23,'GSW2020'!$A$3:$D$135,4,0)</f>
        <v>5.4584892401137938E-3</v>
      </c>
      <c r="I23" s="179">
        <f t="shared" si="3"/>
        <v>27</v>
      </c>
      <c r="J23" s="251">
        <f t="shared" si="5"/>
        <v>318.83391165639262</v>
      </c>
      <c r="K23" s="252">
        <f t="shared" si="4"/>
        <v>1.1230440970221996E-2</v>
      </c>
      <c r="L23" s="251">
        <f>IF(VLOOKUP(A23,'Country characteristics'!A:O,15,0)=1,((VLOOKUP(A23,'SS2020'!A:Z,24,0))-(VLOOKUP(A23,'SS2020'!A:Z,11,0)/20)),VLOOKUP(A23,'SS2020'!A:Z,24,0))</f>
        <v>56.575000000000003</v>
      </c>
      <c r="M23" s="186">
        <f>VLOOKUP(A23,'GSW2020'!$A$3:$D$135,4,0)</f>
        <v>5.4584892401137938E-3</v>
      </c>
      <c r="N23" s="253">
        <f t="shared" si="6"/>
        <v>27</v>
      </c>
      <c r="O23" s="254">
        <f t="shared" si="7"/>
        <v>318.83391165639262</v>
      </c>
      <c r="P23" s="255">
        <f t="shared" si="8"/>
        <v>1.1435996744084763E-2</v>
      </c>
      <c r="Q23" s="253">
        <f>VLOOKUP(A23,'SS2020'!A:X,24,0)-(VLOOKUP(A23,'SS2020'!A:K,6,0)/20)</f>
        <v>56.575000000000003</v>
      </c>
      <c r="R23" s="256">
        <f>VLOOKUP(A23,'GSW2020'!$A$3:$D$135,4,0)</f>
        <v>5.4584892401137938E-3</v>
      </c>
      <c r="S23" s="245" t="str">
        <f>VLOOKUP($A23,'Country characteristics'!$A:$CQ,28,0)</f>
        <v>East Asia &amp; Pacific</v>
      </c>
      <c r="T23" s="245" t="str">
        <f>VLOOKUP($A23,'Country characteristics'!$A:$CQ,87,0)</f>
        <v>Asia</v>
      </c>
      <c r="U23" s="245">
        <f>VLOOKUP($A23,'Country characteristics'!$A:$CQ,92,0)</f>
        <v>1</v>
      </c>
      <c r="V23" s="245">
        <f>VLOOKUP($A23,'Country characteristics'!$A:$CQ,91,0)</f>
        <v>0</v>
      </c>
      <c r="W23" s="245">
        <f>VLOOKUP($A23,'Country characteristics'!$A:$CQ,88,0)</f>
        <v>0</v>
      </c>
      <c r="X23" s="245">
        <f>VLOOKUP($A23,'Country characteristics'!$A:$CQ,93,0)</f>
        <v>1</v>
      </c>
      <c r="Y23" s="245">
        <f>VLOOKUP($A23,'Country characteristics'!$A:$CQ,89,0)</f>
        <v>0</v>
      </c>
      <c r="Z23" s="245">
        <f>VLOOKUP($A23,'Country characteristics'!$A:$CQ,90,0)</f>
        <v>0</v>
      </c>
      <c r="AA23" s="245">
        <f>VLOOKUP($A23,'Country characteristics'!$A:$CQ,94,0)</f>
        <v>0</v>
      </c>
      <c r="AB23" s="245">
        <f>VLOOKUP($A23,'Country characteristics'!$A:$CQ,95,0)</f>
        <v>0</v>
      </c>
      <c r="AC23" s="245">
        <f>VLOOKUP($A23,'Country characteristics'!$A:$CR,96,0)</f>
        <v>0</v>
      </c>
    </row>
    <row r="24" spans="1:29">
      <c r="A24" s="37" t="s">
        <v>74</v>
      </c>
      <c r="B24" s="5" t="s">
        <v>75</v>
      </c>
      <c r="C24" s="5" t="s">
        <v>76</v>
      </c>
      <c r="D24" s="248">
        <f t="shared" si="0"/>
        <v>22</v>
      </c>
      <c r="E24" s="249">
        <f t="shared" si="1"/>
        <v>407.27981568577093</v>
      </c>
      <c r="F24" s="250">
        <f t="shared" si="2"/>
        <v>1.1960921388543124E-2</v>
      </c>
      <c r="G24" s="249">
        <f>VLOOKUP(C24,'SS2020'!C:X,22,0)</f>
        <v>75.375</v>
      </c>
      <c r="H24" s="194">
        <f>VLOOKUP(A24,'GSW2020'!$A$3:$D$135,4,0)</f>
        <v>8.6026595516962377E-4</v>
      </c>
      <c r="I24" s="179">
        <f t="shared" si="3"/>
        <v>25</v>
      </c>
      <c r="J24" s="251">
        <f t="shared" si="5"/>
        <v>331.48672092506672</v>
      </c>
      <c r="K24" s="252">
        <f t="shared" si="4"/>
        <v>1.1676116986493627E-2</v>
      </c>
      <c r="L24" s="251">
        <f>IF(VLOOKUP(A24,'Country characteristics'!A:O,15,0)=1,((VLOOKUP(A24,'SS2020'!A:Z,24,0))-(VLOOKUP(A24,'SS2020'!A:Z,11,0)/20)),VLOOKUP(A24,'SS2020'!A:Z,24,0))</f>
        <v>70.375</v>
      </c>
      <c r="M24" s="186">
        <f>VLOOKUP(A24,'GSW2020'!$A$3:$D$135,4,0)</f>
        <v>8.6026595516962377E-4</v>
      </c>
      <c r="N24" s="253">
        <f t="shared" si="6"/>
        <v>21</v>
      </c>
      <c r="O24" s="254">
        <f t="shared" si="7"/>
        <v>349.46590980177803</v>
      </c>
      <c r="P24" s="255">
        <f t="shared" si="8"/>
        <v>1.2534711210295511E-2</v>
      </c>
      <c r="Q24" s="253">
        <f>VLOOKUP(A24,'SS2020'!A:X,24,0)-(VLOOKUP(A24,'SS2020'!A:K,6,0)/20)</f>
        <v>71.625</v>
      </c>
      <c r="R24" s="256">
        <f>VLOOKUP(A24,'GSW2020'!$A$3:$D$135,4,0)</f>
        <v>8.6026595516962377E-4</v>
      </c>
      <c r="S24" s="245" t="str">
        <f>VLOOKUP($A24,'Country characteristics'!$A:$CQ,28,0)</f>
        <v>Latin America &amp; Caribbean</v>
      </c>
      <c r="T24" s="245" t="str">
        <f>VLOOKUP($A24,'Country characteristics'!$A:$CQ,87,0)</f>
        <v>Latin America and the Caribbean</v>
      </c>
      <c r="U24" s="245">
        <f>VLOOKUP($A24,'Country characteristics'!$A:$CQ,92,0)</f>
        <v>0</v>
      </c>
      <c r="V24" s="245">
        <f>VLOOKUP($A24,'Country characteristics'!$A:$CQ,91,0)</f>
        <v>0</v>
      </c>
      <c r="W24" s="245">
        <f>VLOOKUP($A24,'Country characteristics'!$A:$CQ,88,0)</f>
        <v>0</v>
      </c>
      <c r="X24" s="245">
        <f>VLOOKUP($A24,'Country characteristics'!$A:$CQ,93,0)</f>
        <v>0</v>
      </c>
      <c r="Y24" s="245">
        <f>VLOOKUP($A24,'Country characteristics'!$A:$CQ,89,0)</f>
        <v>0</v>
      </c>
      <c r="Z24" s="245">
        <f>VLOOKUP($A24,'Country characteristics'!$A:$CQ,90,0)</f>
        <v>0</v>
      </c>
      <c r="AA24" s="245">
        <f>VLOOKUP($A24,'Country characteristics'!$A:$CQ,94,0)</f>
        <v>0</v>
      </c>
      <c r="AB24" s="245">
        <f>VLOOKUP($A24,'Country characteristics'!$A:$CQ,95,0)</f>
        <v>1</v>
      </c>
      <c r="AC24" s="245">
        <f>VLOOKUP($A24,'Country characteristics'!$A:$CR,96,0)</f>
        <v>1</v>
      </c>
    </row>
    <row r="25" spans="1:29">
      <c r="A25" s="37" t="s">
        <v>77</v>
      </c>
      <c r="B25" s="5" t="s">
        <v>78</v>
      </c>
      <c r="C25" s="5" t="s">
        <v>79</v>
      </c>
      <c r="D25" s="248">
        <f t="shared" si="0"/>
        <v>23</v>
      </c>
      <c r="E25" s="249">
        <f t="shared" si="1"/>
        <v>400.55743515982516</v>
      </c>
      <c r="F25" s="250">
        <f t="shared" si="2"/>
        <v>1.1763499709594158E-2</v>
      </c>
      <c r="G25" s="249">
        <f>VLOOKUP(C25,'SS2020'!C:X,22,0)</f>
        <v>79.625</v>
      </c>
      <c r="H25" s="194">
        <f>VLOOKUP(A25,'GSW2020'!$A$3:$D$135,4,0)</f>
        <v>4.9951597796405367E-4</v>
      </c>
      <c r="I25" s="179">
        <f t="shared" si="3"/>
        <v>15</v>
      </c>
      <c r="J25" s="251">
        <f t="shared" si="5"/>
        <v>400.55743515982516</v>
      </c>
      <c r="K25" s="252">
        <f t="shared" si="4"/>
        <v>1.4109028137489677E-2</v>
      </c>
      <c r="L25" s="251">
        <f>IF(VLOOKUP(A25,'Country characteristics'!A:O,15,0)=1,((VLOOKUP(A25,'SS2020'!A:Z,24,0))-(VLOOKUP(A25,'SS2020'!A:Z,11,0)/20)),VLOOKUP(A25,'SS2020'!A:Z,24,0))</f>
        <v>79.625</v>
      </c>
      <c r="M25" s="186">
        <f>VLOOKUP(A25,'GSW2020'!$A$3:$D$135,4,0)</f>
        <v>4.9951597796405367E-4</v>
      </c>
      <c r="N25" s="253">
        <f t="shared" si="6"/>
        <v>24</v>
      </c>
      <c r="O25" s="254">
        <f t="shared" si="7"/>
        <v>329.73837543880234</v>
      </c>
      <c r="P25" s="255">
        <f t="shared" si="8"/>
        <v>1.182712017152626E-2</v>
      </c>
      <c r="Q25" s="253">
        <f>VLOOKUP(A25,'SS2020'!A:X,24,0)-(VLOOKUP(A25,'SS2020'!A:K,6,0)/20)</f>
        <v>74.625</v>
      </c>
      <c r="R25" s="256">
        <f>VLOOKUP(A25,'GSW2020'!$A$3:$D$135,4,0)</f>
        <v>4.9951597796405367E-4</v>
      </c>
      <c r="S25" s="245" t="str">
        <f>VLOOKUP($A25,'Country characteristics'!$A:$CQ,28,0)</f>
        <v>Middle East &amp; North Africa</v>
      </c>
      <c r="T25" s="245" t="str">
        <f>VLOOKUP($A25,'Country characteristics'!$A:$CQ,87,0)</f>
        <v>Africa</v>
      </c>
      <c r="U25" s="245">
        <f>VLOOKUP($A25,'Country characteristics'!$A:$CQ,92,0)</f>
        <v>0</v>
      </c>
      <c r="V25" s="245">
        <f>VLOOKUP($A25,'Country characteristics'!$A:$CQ,91,0)</f>
        <v>0</v>
      </c>
      <c r="W25" s="245">
        <f>VLOOKUP($A25,'Country characteristics'!$A:$CQ,88,0)</f>
        <v>0</v>
      </c>
      <c r="X25" s="245">
        <f>VLOOKUP($A25,'Country characteristics'!$A:$CQ,93,0)</f>
        <v>0</v>
      </c>
      <c r="Y25" s="245">
        <f>VLOOKUP($A25,'Country characteristics'!$A:$CQ,89,0)</f>
        <v>1</v>
      </c>
      <c r="Z25" s="245">
        <f>VLOOKUP($A25,'Country characteristics'!$A:$CQ,90,0)</f>
        <v>1</v>
      </c>
      <c r="AA25" s="245">
        <f>VLOOKUP($A25,'Country characteristics'!$A:$CQ,94,0)</f>
        <v>0</v>
      </c>
      <c r="AB25" s="245">
        <f>VLOOKUP($A25,'Country characteristics'!$A:$CQ,95,0)</f>
        <v>0</v>
      </c>
      <c r="AC25" s="245">
        <f>VLOOKUP($A25,'Country characteristics'!$A:$CR,96,0)</f>
        <v>0</v>
      </c>
    </row>
    <row r="26" spans="1:29">
      <c r="A26" s="37" t="s">
        <v>80</v>
      </c>
      <c r="B26" s="5" t="s">
        <v>81</v>
      </c>
      <c r="C26" s="5" t="s">
        <v>82</v>
      </c>
      <c r="D26" s="248">
        <f t="shared" si="0"/>
        <v>24</v>
      </c>
      <c r="E26" s="249">
        <f t="shared" si="1"/>
        <v>398.19136548321262</v>
      </c>
      <c r="F26" s="250">
        <f t="shared" si="2"/>
        <v>1.1694013394997087E-2</v>
      </c>
      <c r="G26" s="249">
        <f>VLOOKUP(C26,'SS2020'!C:X,22,0)</f>
        <v>75.954499999999996</v>
      </c>
      <c r="H26" s="194">
        <f>VLOOKUP(A26,'GSW2020'!$A$3:$D$135,4,0)</f>
        <v>7.5040191328058792E-4</v>
      </c>
      <c r="I26" s="179">
        <f t="shared" si="3"/>
        <v>26</v>
      </c>
      <c r="J26" s="251">
        <f t="shared" si="5"/>
        <v>324.61691264991464</v>
      </c>
      <c r="K26" s="252">
        <f t="shared" si="4"/>
        <v>1.1434138409277589E-2</v>
      </c>
      <c r="L26" s="251">
        <f>IF(VLOOKUP(A26,'Country characteristics'!A:O,15,0)=1,((VLOOKUP(A26,'SS2020'!A:Z,24,0))-(VLOOKUP(A26,'SS2020'!A:Z,11,0)/20)),VLOOKUP(A26,'SS2020'!A:Z,24,0))</f>
        <v>70.954499999999996</v>
      </c>
      <c r="M26" s="186">
        <f>VLOOKUP(A26,'GSW2020'!$A$3:$D$135,4,0)</f>
        <v>7.5040191328058792E-4</v>
      </c>
      <c r="N26" s="253">
        <f t="shared" si="6"/>
        <v>22</v>
      </c>
      <c r="O26" s="254">
        <f t="shared" si="7"/>
        <v>342.07718188453305</v>
      </c>
      <c r="P26" s="255">
        <f t="shared" si="8"/>
        <v>1.2269690880539606E-2</v>
      </c>
      <c r="Q26" s="253">
        <f>VLOOKUP(A26,'SS2020'!A:X,24,0)-(VLOOKUP(A26,'SS2020'!A:K,6,0)/20)</f>
        <v>72.204499999999996</v>
      </c>
      <c r="R26" s="256">
        <f>VLOOKUP(A26,'GSW2020'!$A$3:$D$135,4,0)</f>
        <v>7.5040191328058792E-4</v>
      </c>
      <c r="S26" s="245" t="str">
        <f>VLOOKUP($A26,'Country characteristics'!$A:$CQ,28,0)</f>
        <v>Sub-Saharan Africa</v>
      </c>
      <c r="T26" s="245" t="str">
        <f>VLOOKUP($A26,'Country characteristics'!$A:$CQ,87,0)</f>
        <v>Africa</v>
      </c>
      <c r="U26" s="245">
        <f>VLOOKUP($A26,'Country characteristics'!$A:$CQ,92,0)</f>
        <v>0</v>
      </c>
      <c r="V26" s="245">
        <f>VLOOKUP($A26,'Country characteristics'!$A:$CQ,91,0)</f>
        <v>0</v>
      </c>
      <c r="W26" s="245">
        <f>VLOOKUP($A26,'Country characteristics'!$A:$CQ,88,0)</f>
        <v>0</v>
      </c>
      <c r="X26" s="245">
        <f>VLOOKUP($A26,'Country characteristics'!$A:$CQ,93,0)</f>
        <v>0</v>
      </c>
      <c r="Y26" s="245">
        <f>VLOOKUP($A26,'Country characteristics'!$A:$CQ,89,0)</f>
        <v>1</v>
      </c>
      <c r="Z26" s="245">
        <f>VLOOKUP($A26,'Country characteristics'!$A:$CQ,90,0)</f>
        <v>1</v>
      </c>
      <c r="AA26" s="245">
        <f>VLOOKUP($A26,'Country characteristics'!$A:$CQ,94,0)</f>
        <v>0</v>
      </c>
      <c r="AB26" s="245">
        <f>VLOOKUP($A26,'Country characteristics'!$A:$CQ,95,0)</f>
        <v>0</v>
      </c>
      <c r="AC26" s="245">
        <f>VLOOKUP($A26,'Country characteristics'!$A:$CR,96,0)</f>
        <v>0</v>
      </c>
    </row>
    <row r="27" spans="1:29">
      <c r="A27" s="37" t="s">
        <v>83</v>
      </c>
      <c r="B27" s="5" t="s">
        <v>84</v>
      </c>
      <c r="C27" s="5" t="s">
        <v>85</v>
      </c>
      <c r="D27" s="248">
        <f t="shared" si="0"/>
        <v>25</v>
      </c>
      <c r="E27" s="249">
        <f t="shared" si="1"/>
        <v>397.24781335609356</v>
      </c>
      <c r="F27" s="250">
        <f t="shared" si="2"/>
        <v>1.1666303323484064E-2</v>
      </c>
      <c r="G27" s="249">
        <f>VLOOKUP(C27,'SS2020'!C:X,22,0)</f>
        <v>59.85</v>
      </c>
      <c r="H27" s="194">
        <f>VLOOKUP(A27,'GSW2020'!$A$3:$D$135,4,0)</f>
        <v>6.3621975968002117E-3</v>
      </c>
      <c r="I27" s="179">
        <f t="shared" si="3"/>
        <v>29</v>
      </c>
      <c r="J27" s="251">
        <f t="shared" si="5"/>
        <v>305.77286806069861</v>
      </c>
      <c r="K27" s="252">
        <f t="shared" si="4"/>
        <v>1.0770385518940466E-2</v>
      </c>
      <c r="L27" s="251">
        <f>IF(VLOOKUP(A27,'Country characteristics'!A:O,15,0)=1,((VLOOKUP(A27,'SS2020'!A:Z,24,0))-(VLOOKUP(A27,'SS2020'!A:Z,11,0)/20)),VLOOKUP(A27,'SS2020'!A:Z,24,0))</f>
        <v>54.85</v>
      </c>
      <c r="M27" s="186">
        <f>VLOOKUP(A27,'GSW2020'!$A$3:$D$135,4,0)</f>
        <v>6.3621975968002117E-3</v>
      </c>
      <c r="N27" s="253">
        <f t="shared" si="6"/>
        <v>28</v>
      </c>
      <c r="O27" s="254">
        <f t="shared" si="7"/>
        <v>305.77286806069861</v>
      </c>
      <c r="P27" s="255">
        <f t="shared" si="8"/>
        <v>1.09675206925295E-2</v>
      </c>
      <c r="Q27" s="253">
        <f>VLOOKUP(A27,'SS2020'!A:X,24,0)-(VLOOKUP(A27,'SS2020'!A:K,6,0)/20)</f>
        <v>54.85</v>
      </c>
      <c r="R27" s="256">
        <f>VLOOKUP(A27,'GSW2020'!$A$3:$D$135,4,0)</f>
        <v>6.3621975968002117E-3</v>
      </c>
      <c r="S27" s="245" t="str">
        <f>VLOOKUP($A27,'Country characteristics'!$A:$CQ,28,0)</f>
        <v>East Asia &amp; Pacific</v>
      </c>
      <c r="T27" s="245" t="str">
        <f>VLOOKUP($A27,'Country characteristics'!$A:$CQ,87,0)</f>
        <v>Asia</v>
      </c>
      <c r="U27" s="245">
        <f>VLOOKUP($A27,'Country characteristics'!$A:$CQ,92,0)</f>
        <v>0</v>
      </c>
      <c r="V27" s="245">
        <f>VLOOKUP($A27,'Country characteristics'!$A:$CQ,91,0)</f>
        <v>0</v>
      </c>
      <c r="W27" s="245">
        <f>VLOOKUP($A27,'Country characteristics'!$A:$CQ,88,0)</f>
        <v>0</v>
      </c>
      <c r="X27" s="245">
        <f>VLOOKUP($A27,'Country characteristics'!$A:$CQ,93,0)</f>
        <v>1</v>
      </c>
      <c r="Y27" s="245">
        <f>VLOOKUP($A27,'Country characteristics'!$A:$CQ,89,0)</f>
        <v>1</v>
      </c>
      <c r="Z27" s="245">
        <f>VLOOKUP($A27,'Country characteristics'!$A:$CQ,90,0)</f>
        <v>0</v>
      </c>
      <c r="AA27" s="245">
        <f>VLOOKUP($A27,'Country characteristics'!$A:$CQ,94,0)</f>
        <v>0</v>
      </c>
      <c r="AB27" s="245">
        <f>VLOOKUP($A27,'Country characteristics'!$A:$CQ,95,0)</f>
        <v>0</v>
      </c>
      <c r="AC27" s="245">
        <f>VLOOKUP($A27,'Country characteristics'!$A:$CR,96,0)</f>
        <v>0</v>
      </c>
    </row>
    <row r="28" spans="1:29">
      <c r="A28" s="37" t="s">
        <v>86</v>
      </c>
      <c r="B28" s="5" t="s">
        <v>87</v>
      </c>
      <c r="C28" s="5" t="s">
        <v>88</v>
      </c>
      <c r="D28" s="248">
        <f t="shared" si="0"/>
        <v>26</v>
      </c>
      <c r="E28" s="249">
        <f t="shared" si="1"/>
        <v>385.5245651338696</v>
      </c>
      <c r="F28" s="250">
        <f t="shared" si="2"/>
        <v>1.1322017049026054E-2</v>
      </c>
      <c r="G28" s="249">
        <f>VLOOKUP(C28,'SS2020'!C:X,22,0)</f>
        <v>63.975000000000001</v>
      </c>
      <c r="H28" s="194">
        <f>VLOOKUP(A28,'GSW2020'!$A$3:$D$135,4,0)</f>
        <v>3.192004661034132E-3</v>
      </c>
      <c r="I28" s="179">
        <f t="shared" si="3"/>
        <v>18</v>
      </c>
      <c r="J28" s="251">
        <f t="shared" si="5"/>
        <v>385.5245651338696</v>
      </c>
      <c r="K28" s="252">
        <f t="shared" si="4"/>
        <v>1.3579518090824826E-2</v>
      </c>
      <c r="L28" s="251">
        <f>IF(VLOOKUP(A28,'Country characteristics'!A:O,15,0)=1,((VLOOKUP(A28,'SS2020'!A:Z,24,0))-(VLOOKUP(A28,'SS2020'!A:Z,11,0)/20)),VLOOKUP(A28,'SS2020'!A:Z,24,0))</f>
        <v>63.975000000000001</v>
      </c>
      <c r="M28" s="186">
        <f>VLOOKUP(A28,'GSW2020'!$A$3:$D$135,4,0)</f>
        <v>3.192004661034132E-3</v>
      </c>
      <c r="N28" s="253">
        <f t="shared" si="6"/>
        <v>20</v>
      </c>
      <c r="O28" s="254">
        <f t="shared" si="7"/>
        <v>350.48608364236793</v>
      </c>
      <c r="P28" s="255">
        <f t="shared" si="8"/>
        <v>1.2571303003993915E-2</v>
      </c>
      <c r="Q28" s="253">
        <f>VLOOKUP(A28,'SS2020'!A:X,24,0)-(VLOOKUP(A28,'SS2020'!A:K,6,0)/20)</f>
        <v>61.975000000000001</v>
      </c>
      <c r="R28" s="256">
        <f>VLOOKUP(A28,'GSW2020'!$A$3:$D$135,4,0)</f>
        <v>3.192004661034132E-3</v>
      </c>
      <c r="S28" s="245" t="str">
        <f>VLOOKUP($A28,'Country characteristics'!$A:$CQ,28,0)</f>
        <v>Middle East &amp; North Africa</v>
      </c>
      <c r="T28" s="245" t="str">
        <f>VLOOKUP($A28,'Country characteristics'!$A:$CQ,87,0)</f>
        <v>Asia</v>
      </c>
      <c r="U28" s="245">
        <f>VLOOKUP($A28,'Country characteristics'!$A:$CQ,92,0)</f>
        <v>0</v>
      </c>
      <c r="V28" s="245">
        <f>VLOOKUP($A28,'Country characteristics'!$A:$CQ,91,0)</f>
        <v>0</v>
      </c>
      <c r="W28" s="245">
        <f>VLOOKUP($A28,'Country characteristics'!$A:$CQ,88,0)</f>
        <v>0</v>
      </c>
      <c r="X28" s="245">
        <f>VLOOKUP($A28,'Country characteristics'!$A:$CQ,93,0)</f>
        <v>0</v>
      </c>
      <c r="Y28" s="245">
        <f>VLOOKUP($A28,'Country characteristics'!$A:$CQ,89,0)</f>
        <v>1</v>
      </c>
      <c r="Z28" s="245">
        <f>VLOOKUP($A28,'Country characteristics'!$A:$CQ,90,0)</f>
        <v>1</v>
      </c>
      <c r="AA28" s="245">
        <f>VLOOKUP($A28,'Country characteristics'!$A:$CQ,94,0)</f>
        <v>0</v>
      </c>
      <c r="AB28" s="245">
        <f>VLOOKUP($A28,'Country characteristics'!$A:$CQ,95,0)</f>
        <v>0</v>
      </c>
      <c r="AC28" s="245">
        <f>VLOOKUP($A28,'Country characteristics'!$A:$CR,96,0)</f>
        <v>0</v>
      </c>
    </row>
    <row r="29" spans="1:29">
      <c r="A29" s="37" t="s">
        <v>89</v>
      </c>
      <c r="B29" s="5" t="s">
        <v>90</v>
      </c>
      <c r="C29" s="5" t="s">
        <v>91</v>
      </c>
      <c r="D29" s="248">
        <f t="shared" si="0"/>
        <v>27</v>
      </c>
      <c r="E29" s="249">
        <f t="shared" si="1"/>
        <v>383.37670890702276</v>
      </c>
      <c r="F29" s="250">
        <f t="shared" si="2"/>
        <v>1.1258939188317562E-2</v>
      </c>
      <c r="G29" s="249">
        <f>VLOOKUP(C29,'SS2020'!C:X,22,0)</f>
        <v>61.075000000000003</v>
      </c>
      <c r="H29" s="194">
        <f>VLOOKUP(A29,'GSW2020'!$A$3:$D$135,4,0)</f>
        <v>4.7654716888752098E-3</v>
      </c>
      <c r="I29" s="179">
        <f t="shared" si="3"/>
        <v>19</v>
      </c>
      <c r="J29" s="251">
        <f t="shared" si="5"/>
        <v>383.37670890702276</v>
      </c>
      <c r="K29" s="252">
        <f t="shared" si="4"/>
        <v>1.3503863112837029E-2</v>
      </c>
      <c r="L29" s="251">
        <f>IF(VLOOKUP(A29,'Country characteristics'!A:O,15,0)=1,((VLOOKUP(A29,'SS2020'!A:Z,24,0))-(VLOOKUP(A29,'SS2020'!A:Z,11,0)/20)),VLOOKUP(A29,'SS2020'!A:Z,24,0))</f>
        <v>61.075000000000003</v>
      </c>
      <c r="M29" s="186">
        <f>VLOOKUP(A29,'GSW2020'!$A$3:$D$135,4,0)</f>
        <v>4.7654716888752098E-3</v>
      </c>
      <c r="N29" s="253">
        <f t="shared" si="6"/>
        <v>29</v>
      </c>
      <c r="O29" s="254">
        <f t="shared" si="7"/>
        <v>304.72563155655695</v>
      </c>
      <c r="P29" s="255">
        <f t="shared" si="8"/>
        <v>1.0929958209952186E-2</v>
      </c>
      <c r="Q29" s="253">
        <f>VLOOKUP(A29,'SS2020'!A:X,24,0)-(VLOOKUP(A29,'SS2020'!A:K,6,0)/20)</f>
        <v>56.575000000000003</v>
      </c>
      <c r="R29" s="256">
        <f>VLOOKUP(A29,'GSW2020'!$A$3:$D$135,4,0)</f>
        <v>4.7654716888752098E-3</v>
      </c>
      <c r="S29" s="245" t="str">
        <f>VLOOKUP($A29,'Country characteristics'!$A:$CQ,28,0)</f>
        <v>Europe &amp; Central Asia</v>
      </c>
      <c r="T29" s="245" t="str">
        <f>VLOOKUP($A29,'Country characteristics'!$A:$CQ,87,0)</f>
        <v>Asia</v>
      </c>
      <c r="U29" s="245">
        <f>VLOOKUP($A29,'Country characteristics'!$A:$CQ,92,0)</f>
        <v>0</v>
      </c>
      <c r="V29" s="245">
        <f>VLOOKUP($A29,'Country characteristics'!$A:$CQ,91,0)</f>
        <v>1</v>
      </c>
      <c r="W29" s="245">
        <f>VLOOKUP($A29,'Country characteristics'!$A:$CQ,88,0)</f>
        <v>0</v>
      </c>
      <c r="X29" s="245">
        <f>VLOOKUP($A29,'Country characteristics'!$A:$CQ,93,0)</f>
        <v>0</v>
      </c>
      <c r="Y29" s="245">
        <f>VLOOKUP($A29,'Country characteristics'!$A:$CQ,89,0)</f>
        <v>0</v>
      </c>
      <c r="Z29" s="245">
        <f>VLOOKUP($A29,'Country characteristics'!$A:$CQ,90,0)</f>
        <v>0</v>
      </c>
      <c r="AA29" s="245">
        <f>VLOOKUP($A29,'Country characteristics'!$A:$CQ,94,0)</f>
        <v>0</v>
      </c>
      <c r="AB29" s="245">
        <f>VLOOKUP($A29,'Country characteristics'!$A:$CQ,95,0)</f>
        <v>0</v>
      </c>
      <c r="AC29" s="245">
        <f>VLOOKUP($A29,'Country characteristics'!$A:$CR,96,0)</f>
        <v>0</v>
      </c>
    </row>
    <row r="30" spans="1:29">
      <c r="A30" s="37" t="s">
        <v>92</v>
      </c>
      <c r="B30" s="5" t="s">
        <v>93</v>
      </c>
      <c r="C30" s="5" t="s">
        <v>94</v>
      </c>
      <c r="D30" s="248">
        <f t="shared" si="0"/>
        <v>28</v>
      </c>
      <c r="E30" s="249">
        <f t="shared" si="1"/>
        <v>369.17077369276126</v>
      </c>
      <c r="F30" s="250">
        <f t="shared" si="2"/>
        <v>1.0841741802627291E-2</v>
      </c>
      <c r="G30" s="249">
        <f>VLOOKUP(C30,'SS2020'!C:X,22,0)</f>
        <v>70.575000000000003</v>
      </c>
      <c r="H30" s="194">
        <f>VLOOKUP(A30,'GSW2020'!$A$3:$D$135,4,0)</f>
        <v>1.1583077278367968E-3</v>
      </c>
      <c r="I30" s="179">
        <f t="shared" si="3"/>
        <v>20</v>
      </c>
      <c r="J30" s="251">
        <f t="shared" si="5"/>
        <v>369.17077369276126</v>
      </c>
      <c r="K30" s="252">
        <f t="shared" si="4"/>
        <v>1.3003480590721575E-2</v>
      </c>
      <c r="L30" s="251">
        <f>IF(VLOOKUP(A30,'Country characteristics'!A:O,15,0)=1,((VLOOKUP(A30,'SS2020'!A:Z,24,0))-(VLOOKUP(A30,'SS2020'!A:Z,11,0)/20)),VLOOKUP(A30,'SS2020'!A:Z,24,0))</f>
        <v>70.575000000000003</v>
      </c>
      <c r="M30" s="186">
        <f>VLOOKUP(A30,'GSW2020'!$A$3:$D$135,4,0)</f>
        <v>1.1583077278367968E-3</v>
      </c>
      <c r="N30" s="253">
        <f t="shared" si="6"/>
        <v>31</v>
      </c>
      <c r="O30" s="254">
        <f t="shared" si="7"/>
        <v>296.13487021139952</v>
      </c>
      <c r="P30" s="255">
        <f t="shared" si="8"/>
        <v>1.0621823111455176E-2</v>
      </c>
      <c r="Q30" s="253">
        <f>VLOOKUP(A30,'SS2020'!A:X,24,0)-(VLOOKUP(A30,'SS2020'!A:K,6,0)/20)</f>
        <v>65.575000000000003</v>
      </c>
      <c r="R30" s="256">
        <f>VLOOKUP(A30,'GSW2020'!$A$3:$D$135,4,0)</f>
        <v>1.1583077278367968E-3</v>
      </c>
      <c r="S30" s="245" t="str">
        <f>VLOOKUP($A30,'Country characteristics'!$A:$CQ,28,0)</f>
        <v>Middle East &amp; North Africa</v>
      </c>
      <c r="T30" s="245" t="str">
        <f>VLOOKUP($A30,'Country characteristics'!$A:$CQ,87,0)</f>
        <v>Asia</v>
      </c>
      <c r="U30" s="245">
        <f>VLOOKUP($A30,'Country characteristics'!$A:$CQ,92,0)</f>
        <v>0</v>
      </c>
      <c r="V30" s="245">
        <f>VLOOKUP($A30,'Country characteristics'!$A:$CQ,91,0)</f>
        <v>0</v>
      </c>
      <c r="W30" s="245">
        <f>VLOOKUP($A30,'Country characteristics'!$A:$CQ,88,0)</f>
        <v>0</v>
      </c>
      <c r="X30" s="245">
        <f>VLOOKUP($A30,'Country characteristics'!$A:$CQ,93,0)</f>
        <v>0</v>
      </c>
      <c r="Y30" s="245">
        <f>VLOOKUP($A30,'Country characteristics'!$A:$CQ,89,0)</f>
        <v>0</v>
      </c>
      <c r="Z30" s="245">
        <f>VLOOKUP($A30,'Country characteristics'!$A:$CQ,90,0)</f>
        <v>1</v>
      </c>
      <c r="AA30" s="245">
        <f>VLOOKUP($A30,'Country characteristics'!$A:$CQ,94,0)</f>
        <v>0</v>
      </c>
      <c r="AB30" s="245">
        <f>VLOOKUP($A30,'Country characteristics'!$A:$CQ,95,0)</f>
        <v>0</v>
      </c>
      <c r="AC30" s="245">
        <f>VLOOKUP($A30,'Country characteristics'!$A:$CR,96,0)</f>
        <v>0</v>
      </c>
    </row>
    <row r="31" spans="1:29">
      <c r="A31" s="37" t="s">
        <v>95</v>
      </c>
      <c r="B31" s="5" t="s">
        <v>96</v>
      </c>
      <c r="C31" s="5" t="s">
        <v>97</v>
      </c>
      <c r="D31" s="248">
        <f t="shared" si="0"/>
        <v>29</v>
      </c>
      <c r="E31" s="249">
        <f t="shared" si="1"/>
        <v>363.7959507447805</v>
      </c>
      <c r="F31" s="250">
        <f t="shared" si="2"/>
        <v>1.0683894955614044E-2</v>
      </c>
      <c r="G31" s="249">
        <f>VLOOKUP(C31,'SS2020'!C:X,22,0)</f>
        <v>48.15</v>
      </c>
      <c r="H31" s="194">
        <f>VLOOKUP(A31,'GSW2020'!$A$3:$D$135,4,0)</f>
        <v>3.4610427153673982E-2</v>
      </c>
      <c r="I31" s="179">
        <f t="shared" si="3"/>
        <v>28</v>
      </c>
      <c r="J31" s="251">
        <f t="shared" si="5"/>
        <v>310.02115651388033</v>
      </c>
      <c r="K31" s="252">
        <f t="shared" si="4"/>
        <v>1.0920025036424886E-2</v>
      </c>
      <c r="L31" s="251">
        <f>IF(VLOOKUP(A31,'Country characteristics'!A:O,15,0)=1,((VLOOKUP(A31,'SS2020'!A:Z,24,0))-(VLOOKUP(A31,'SS2020'!A:Z,11,0)/20)),VLOOKUP(A31,'SS2020'!A:Z,24,0))</f>
        <v>45.65</v>
      </c>
      <c r="M31" s="186">
        <f>VLOOKUP(A31,'GSW2020'!$A$3:$D$135,4,0)</f>
        <v>3.4610427153673982E-2</v>
      </c>
      <c r="N31" s="253">
        <f t="shared" si="6"/>
        <v>26</v>
      </c>
      <c r="O31" s="254">
        <f t="shared" si="7"/>
        <v>320.32003445562242</v>
      </c>
      <c r="P31" s="255">
        <f t="shared" si="8"/>
        <v>1.1489301285640612E-2</v>
      </c>
      <c r="Q31" s="253">
        <f>VLOOKUP(A31,'SS2020'!A:X,24,0)-(VLOOKUP(A31,'SS2020'!A:K,6,0)/20)</f>
        <v>46.15</v>
      </c>
      <c r="R31" s="256">
        <f>VLOOKUP(A31,'GSW2020'!$A$3:$D$135,4,0)</f>
        <v>3.4610427153673982E-2</v>
      </c>
      <c r="S31" s="245" t="str">
        <f>VLOOKUP($A31,'Country characteristics'!$A:$CQ,28,0)</f>
        <v>Europe &amp; Central Asia</v>
      </c>
      <c r="T31" s="245" t="str">
        <f>VLOOKUP($A31,'Country characteristics'!$A:$CQ,87,0)</f>
        <v>Europe</v>
      </c>
      <c r="U31" s="245">
        <f>VLOOKUP($A31,'Country characteristics'!$A:$CQ,92,0)</f>
        <v>1</v>
      </c>
      <c r="V31" s="245">
        <f>VLOOKUP($A31,'Country characteristics'!$A:$CQ,91,0)</f>
        <v>1</v>
      </c>
      <c r="W31" s="245">
        <f>VLOOKUP($A31,'Country characteristics'!$A:$CQ,88,0)</f>
        <v>0</v>
      </c>
      <c r="X31" s="245">
        <f>VLOOKUP($A31,'Country characteristics'!$A:$CQ,93,0)</f>
        <v>0</v>
      </c>
      <c r="Y31" s="245">
        <f>VLOOKUP($A31,'Country characteristics'!$A:$CQ,89,0)</f>
        <v>0</v>
      </c>
      <c r="Z31" s="245">
        <f>VLOOKUP($A31,'Country characteristics'!$A:$CQ,90,0)</f>
        <v>0</v>
      </c>
      <c r="AA31" s="245">
        <f>VLOOKUP($A31,'Country characteristics'!$A:$CQ,94,0)</f>
        <v>0</v>
      </c>
      <c r="AB31" s="245">
        <f>VLOOKUP($A31,'Country characteristics'!$A:$CQ,95,0)</f>
        <v>0</v>
      </c>
      <c r="AC31" s="245">
        <f>VLOOKUP($A31,'Country characteristics'!$A:$CR,96,0)</f>
        <v>0</v>
      </c>
    </row>
    <row r="32" spans="1:29">
      <c r="A32" s="37" t="s">
        <v>98</v>
      </c>
      <c r="B32" s="5" t="s">
        <v>99</v>
      </c>
      <c r="C32" s="5" t="s">
        <v>100</v>
      </c>
      <c r="D32" s="248">
        <f t="shared" si="0"/>
        <v>30</v>
      </c>
      <c r="E32" s="249">
        <f t="shared" si="1"/>
        <v>359.89418501626363</v>
      </c>
      <c r="F32" s="250">
        <f t="shared" si="2"/>
        <v>1.0569308591748401E-2</v>
      </c>
      <c r="G32" s="249">
        <f>VLOOKUP(C32,'SS2020'!C:X,22,0)</f>
        <v>69.474999999999994</v>
      </c>
      <c r="H32" s="194">
        <f>VLOOKUP(A32,'GSW2020'!$A$3:$D$135,4,0)</f>
        <v>1.2361395157558591E-3</v>
      </c>
      <c r="I32" s="179">
        <f t="shared" si="3"/>
        <v>31</v>
      </c>
      <c r="J32" s="251">
        <f t="shared" si="5"/>
        <v>287.64922991623263</v>
      </c>
      <c r="K32" s="252">
        <f t="shared" si="4"/>
        <v>1.0132007852996196E-2</v>
      </c>
      <c r="L32" s="251">
        <f>IF(VLOOKUP(A32,'Country characteristics'!A:O,15,0)=1,((VLOOKUP(A32,'SS2020'!A:Z,24,0))-(VLOOKUP(A32,'SS2020'!A:Z,11,0)/20)),VLOOKUP(A32,'SS2020'!A:Z,24,0))</f>
        <v>64.474999999999994</v>
      </c>
      <c r="M32" s="186">
        <f>VLOOKUP(A32,'GSW2020'!$A$3:$D$135,4,0)</f>
        <v>1.2361395157558591E-3</v>
      </c>
      <c r="N32" s="253">
        <f t="shared" si="6"/>
        <v>25</v>
      </c>
      <c r="O32" s="254">
        <f t="shared" si="7"/>
        <v>322.42397665356265</v>
      </c>
      <c r="P32" s="255">
        <f t="shared" si="8"/>
        <v>1.1564765893531247E-2</v>
      </c>
      <c r="Q32" s="253">
        <f>VLOOKUP(A32,'SS2020'!A:X,24,0)-(VLOOKUP(A32,'SS2020'!A:K,6,0)/20)</f>
        <v>66.974999999999994</v>
      </c>
      <c r="R32" s="256">
        <f>VLOOKUP(A32,'GSW2020'!$A$3:$D$135,4,0)</f>
        <v>1.2361395157558591E-3</v>
      </c>
      <c r="S32" s="245" t="str">
        <f>VLOOKUP($A32,'Country characteristics'!$A:$CQ,28,0)</f>
        <v>Europe &amp; Central Asia</v>
      </c>
      <c r="T32" s="245" t="str">
        <f>VLOOKUP($A32,'Country characteristics'!$A:$CQ,87,0)</f>
        <v>Europe</v>
      </c>
      <c r="U32" s="245">
        <f>VLOOKUP($A32,'Country characteristics'!$A:$CQ,92,0)</f>
        <v>0</v>
      </c>
      <c r="V32" s="245">
        <f>VLOOKUP($A32,'Country characteristics'!$A:$CQ,91,0)</f>
        <v>0</v>
      </c>
      <c r="W32" s="245">
        <f>VLOOKUP($A32,'Country characteristics'!$A:$CQ,88,0)</f>
        <v>0</v>
      </c>
      <c r="X32" s="245">
        <f>VLOOKUP($A32,'Country characteristics'!$A:$CQ,93,0)</f>
        <v>0</v>
      </c>
      <c r="Y32" s="245">
        <f>VLOOKUP($A32,'Country characteristics'!$A:$CQ,89,0)</f>
        <v>0</v>
      </c>
      <c r="Z32" s="245">
        <f>VLOOKUP($A32,'Country characteristics'!$A:$CQ,90,0)</f>
        <v>0</v>
      </c>
      <c r="AA32" s="245">
        <f>VLOOKUP($A32,'Country characteristics'!$A:$CQ,94,0)</f>
        <v>0</v>
      </c>
      <c r="AB32" s="245">
        <f>VLOOKUP($A32,'Country characteristics'!$A:$CQ,95,0)</f>
        <v>0</v>
      </c>
      <c r="AC32" s="245">
        <f>VLOOKUP($A32,'Country characteristics'!$A:$CR,96,0)</f>
        <v>0</v>
      </c>
    </row>
    <row r="33" spans="1:29">
      <c r="A33" s="37" t="s">
        <v>101</v>
      </c>
      <c r="B33" s="5" t="s">
        <v>102</v>
      </c>
      <c r="C33" s="5" t="s">
        <v>103</v>
      </c>
      <c r="D33" s="248">
        <f t="shared" si="0"/>
        <v>31</v>
      </c>
      <c r="E33" s="249">
        <f t="shared" si="1"/>
        <v>356.52845542867982</v>
      </c>
      <c r="F33" s="250">
        <f t="shared" si="2"/>
        <v>1.0470464442193876E-2</v>
      </c>
      <c r="G33" s="249">
        <f>VLOOKUP(C33,'SS2020'!C:X,22,0)</f>
        <v>65</v>
      </c>
      <c r="H33" s="194">
        <f>VLOOKUP(A33,'GSW2020'!$A$3:$D$135,4,0)</f>
        <v>2.188075902939718E-3</v>
      </c>
      <c r="I33" s="179">
        <f t="shared" si="3"/>
        <v>34</v>
      </c>
      <c r="J33" s="251">
        <f t="shared" si="5"/>
        <v>280.41928583557518</v>
      </c>
      <c r="K33" s="252">
        <f t="shared" si="4"/>
        <v>9.8773440382407141E-3</v>
      </c>
      <c r="L33" s="251">
        <f>IF(VLOOKUP(A33,'Country characteristics'!A:O,15,0)=1,((VLOOKUP(A33,'SS2020'!A:Z,24,0))-(VLOOKUP(A33,'SS2020'!A:Z,11,0)/20)),VLOOKUP(A33,'SS2020'!A:Z,24,0))</f>
        <v>60</v>
      </c>
      <c r="M33" s="186">
        <f>VLOOKUP(A33,'GSW2020'!$A$3:$D$135,4,0)</f>
        <v>2.188075902939718E-3</v>
      </c>
      <c r="N33" s="253">
        <f t="shared" si="6"/>
        <v>34</v>
      </c>
      <c r="O33" s="254">
        <f t="shared" si="7"/>
        <v>280.41928583557518</v>
      </c>
      <c r="P33" s="255">
        <f t="shared" si="8"/>
        <v>1.0058133474993278E-2</v>
      </c>
      <c r="Q33" s="253">
        <f>VLOOKUP(A33,'SS2020'!A:X,24,0)-(VLOOKUP(A33,'SS2020'!A:K,6,0)/20)</f>
        <v>60</v>
      </c>
      <c r="R33" s="256">
        <f>VLOOKUP(A33,'GSW2020'!$A$3:$D$135,4,0)</f>
        <v>2.188075902939718E-3</v>
      </c>
      <c r="S33" s="245" t="str">
        <f>VLOOKUP($A33,'Country characteristics'!$A:$CQ,28,0)</f>
        <v>East Asia &amp; Pacific</v>
      </c>
      <c r="T33" s="245" t="str">
        <f>VLOOKUP($A33,'Country characteristics'!$A:$CQ,87,0)</f>
        <v>Asia</v>
      </c>
      <c r="U33" s="245">
        <f>VLOOKUP($A33,'Country characteristics'!$A:$CQ,92,0)</f>
        <v>0</v>
      </c>
      <c r="V33" s="245">
        <f>VLOOKUP($A33,'Country characteristics'!$A:$CQ,91,0)</f>
        <v>0</v>
      </c>
      <c r="W33" s="245">
        <f>VLOOKUP($A33,'Country characteristics'!$A:$CQ,88,0)</f>
        <v>0</v>
      </c>
      <c r="X33" s="245">
        <f>VLOOKUP($A33,'Country characteristics'!$A:$CQ,93,0)</f>
        <v>0</v>
      </c>
      <c r="Y33" s="245">
        <f>VLOOKUP($A33,'Country characteristics'!$A:$CQ,89,0)</f>
        <v>0</v>
      </c>
      <c r="Z33" s="245">
        <f>VLOOKUP($A33,'Country characteristics'!$A:$CQ,90,0)</f>
        <v>0</v>
      </c>
      <c r="AA33" s="245">
        <f>VLOOKUP($A33,'Country characteristics'!$A:$CQ,94,0)</f>
        <v>0</v>
      </c>
      <c r="AB33" s="245">
        <f>VLOOKUP($A33,'Country characteristics'!$A:$CQ,95,0)</f>
        <v>0</v>
      </c>
      <c r="AC33" s="245">
        <f>VLOOKUP($A33,'Country characteristics'!$A:$CR,96,0)</f>
        <v>0</v>
      </c>
    </row>
    <row r="34" spans="1:29">
      <c r="A34" s="37" t="s">
        <v>104</v>
      </c>
      <c r="B34" s="5" t="s">
        <v>105</v>
      </c>
      <c r="C34" s="5" t="s">
        <v>106</v>
      </c>
      <c r="D34" s="248">
        <f t="shared" si="0"/>
        <v>32</v>
      </c>
      <c r="E34" s="249">
        <f t="shared" si="1"/>
        <v>352.69203028456826</v>
      </c>
      <c r="F34" s="250">
        <f t="shared" si="2"/>
        <v>1.0357796989021702E-2</v>
      </c>
      <c r="G34" s="249">
        <f>VLOOKUP(C34,'SS2020'!C:X,22,0)</f>
        <v>69.525000000000006</v>
      </c>
      <c r="H34" s="194">
        <f>VLOOKUP(A34,'GSW2020'!$A$3:$D$135,4,0)</f>
        <v>1.1558938698215124E-3</v>
      </c>
      <c r="I34" s="179">
        <f t="shared" si="3"/>
        <v>33</v>
      </c>
      <c r="J34" s="251">
        <f t="shared" si="5"/>
        <v>281.93999853297544</v>
      </c>
      <c r="K34" s="252">
        <f t="shared" si="4"/>
        <v>9.9309088365775542E-3</v>
      </c>
      <c r="L34" s="251">
        <f>IF(VLOOKUP(A34,'Country characteristics'!A:O,15,0)=1,((VLOOKUP(A34,'SS2020'!A:Z,24,0))-(VLOOKUP(A34,'SS2020'!A:Z,11,0)/20)),VLOOKUP(A34,'SS2020'!A:Z,24,0))</f>
        <v>64.525000000000006</v>
      </c>
      <c r="M34" s="186">
        <f>VLOOKUP(A34,'GSW2020'!$A$3:$D$135,4,0)</f>
        <v>1.1558938698215124E-3</v>
      </c>
      <c r="N34" s="253">
        <f t="shared" si="6"/>
        <v>33</v>
      </c>
      <c r="O34" s="254">
        <f t="shared" si="7"/>
        <v>281.93999853297544</v>
      </c>
      <c r="P34" s="255">
        <f t="shared" si="8"/>
        <v>1.0112678693743094E-2</v>
      </c>
      <c r="Q34" s="253">
        <f>VLOOKUP(A34,'SS2020'!A:X,24,0)-(VLOOKUP(A34,'SS2020'!A:K,6,0)/20)</f>
        <v>64.525000000000006</v>
      </c>
      <c r="R34" s="256">
        <f>VLOOKUP(A34,'GSW2020'!$A$3:$D$135,4,0)</f>
        <v>1.1558938698215124E-3</v>
      </c>
      <c r="S34" s="245" t="str">
        <f>VLOOKUP($A34,'Country characteristics'!$A:$CQ,28,0)</f>
        <v>East Asia &amp; Pacific</v>
      </c>
      <c r="T34" s="245" t="str">
        <f>VLOOKUP($A34,'Country characteristics'!$A:$CQ,87,0)</f>
        <v>Asia</v>
      </c>
      <c r="U34" s="245">
        <f>VLOOKUP($A34,'Country characteristics'!$A:$CQ,92,0)</f>
        <v>0</v>
      </c>
      <c r="V34" s="245">
        <f>VLOOKUP($A34,'Country characteristics'!$A:$CQ,91,0)</f>
        <v>0</v>
      </c>
      <c r="W34" s="245">
        <f>VLOOKUP($A34,'Country characteristics'!$A:$CQ,88,0)</f>
        <v>0</v>
      </c>
      <c r="X34" s="245">
        <f>VLOOKUP($A34,'Country characteristics'!$A:$CQ,93,0)</f>
        <v>0</v>
      </c>
      <c r="Y34" s="245">
        <f>VLOOKUP($A34,'Country characteristics'!$A:$CQ,89,0)</f>
        <v>0</v>
      </c>
      <c r="Z34" s="245">
        <f>VLOOKUP($A34,'Country characteristics'!$A:$CQ,90,0)</f>
        <v>1</v>
      </c>
      <c r="AA34" s="245">
        <f>VLOOKUP($A34,'Country characteristics'!$A:$CQ,94,0)</f>
        <v>0</v>
      </c>
      <c r="AB34" s="245">
        <f>VLOOKUP($A34,'Country characteristics'!$A:$CQ,95,0)</f>
        <v>0</v>
      </c>
      <c r="AC34" s="245">
        <f>VLOOKUP($A34,'Country characteristics'!$A:$CR,96,0)</f>
        <v>0</v>
      </c>
    </row>
    <row r="35" spans="1:29">
      <c r="A35" s="37" t="s">
        <v>107</v>
      </c>
      <c r="B35" s="5" t="s">
        <v>108</v>
      </c>
      <c r="C35" s="5" t="s">
        <v>109</v>
      </c>
      <c r="D35" s="248">
        <f t="shared" ref="D35:D66" si="9">_xlfn.RANK.AVG(E35,$E$3:$E$135)</f>
        <v>33</v>
      </c>
      <c r="E35" s="249">
        <f t="shared" ref="E35:E66" si="10">((G35^3)*(H35^(1/3)))/100</f>
        <v>350.53286280380968</v>
      </c>
      <c r="F35" s="250">
        <f t="shared" ref="F35:F66" si="11">E35/SUM($E$3:$E$135)</f>
        <v>1.0294386941414586E-2</v>
      </c>
      <c r="G35" s="249">
        <f>VLOOKUP(C35,'SS2020'!C:X,22,0)</f>
        <v>49.9</v>
      </c>
      <c r="H35" s="194">
        <f>VLOOKUP(A35,'GSW2020'!$A$3:$D$135,4,0)</f>
        <v>2.2453358401359591E-2</v>
      </c>
      <c r="I35" s="179">
        <f t="shared" ref="I35:I66" si="12">_xlfn.RANK.AVG(J35,$J$3:$J$135)</f>
        <v>30</v>
      </c>
      <c r="J35" s="251">
        <f t="shared" ref="J35:J66" si="13">((L35^3)*(M35^(1/3)))/100</f>
        <v>300.44302630979399</v>
      </c>
      <c r="K35" s="252">
        <f t="shared" ref="K35:K66" si="14">J35/SUM($J$3:$J$135)</f>
        <v>1.0582649926910135E-2</v>
      </c>
      <c r="L35" s="251">
        <f>IF(VLOOKUP(A35,'Country characteristics'!A:O,15,0)=1,((VLOOKUP(A35,'SS2020'!A:Z,24,0))-(VLOOKUP(A35,'SS2020'!A:Z,11,0)/20)),VLOOKUP(A35,'SS2020'!A:Z,24,0))</f>
        <v>47.4</v>
      </c>
      <c r="M35" s="186">
        <f>VLOOKUP(A35,'GSW2020'!$A$3:$D$135,4,0)</f>
        <v>2.2453358401359591E-2</v>
      </c>
      <c r="N35" s="253">
        <f t="shared" si="6"/>
        <v>30</v>
      </c>
      <c r="O35" s="254">
        <f t="shared" si="7"/>
        <v>300.44302630979399</v>
      </c>
      <c r="P35" s="255">
        <f t="shared" si="8"/>
        <v>1.0776348892161162E-2</v>
      </c>
      <c r="Q35" s="253">
        <f>VLOOKUP(A35,'SS2020'!A:X,24,0)-(VLOOKUP(A35,'SS2020'!A:K,6,0)/20)</f>
        <v>47.4</v>
      </c>
      <c r="R35" s="256">
        <f>VLOOKUP(A35,'GSW2020'!$A$3:$D$135,4,0)</f>
        <v>2.2453358401359591E-2</v>
      </c>
      <c r="S35" s="245" t="str">
        <f>VLOOKUP($A35,'Country characteristics'!$A:$CQ,28,0)</f>
        <v>Europe &amp; Central Asia</v>
      </c>
      <c r="T35" s="245" t="str">
        <f>VLOOKUP($A35,'Country characteristics'!$A:$CQ,87,0)</f>
        <v>Europe</v>
      </c>
      <c r="U35" s="245">
        <f>VLOOKUP($A35,'Country characteristics'!$A:$CQ,92,0)</f>
        <v>1</v>
      </c>
      <c r="V35" s="245">
        <f>VLOOKUP($A35,'Country characteristics'!$A:$CQ,91,0)</f>
        <v>1</v>
      </c>
      <c r="W35" s="245">
        <f>VLOOKUP($A35,'Country characteristics'!$A:$CQ,88,0)</f>
        <v>1</v>
      </c>
      <c r="X35" s="245">
        <f>VLOOKUP($A35,'Country characteristics'!$A:$CQ,93,0)</f>
        <v>1</v>
      </c>
      <c r="Y35" s="245">
        <f>VLOOKUP($A35,'Country characteristics'!$A:$CQ,89,0)</f>
        <v>0</v>
      </c>
      <c r="Z35" s="245">
        <f>VLOOKUP($A35,'Country characteristics'!$A:$CQ,90,0)</f>
        <v>0</v>
      </c>
      <c r="AA35" s="245">
        <f>VLOOKUP($A35,'Country characteristics'!$A:$CQ,94,0)</f>
        <v>0</v>
      </c>
      <c r="AB35" s="245">
        <f>VLOOKUP($A35,'Country characteristics'!$A:$CQ,95,0)</f>
        <v>0</v>
      </c>
      <c r="AC35" s="245">
        <f>VLOOKUP($A35,'Country characteristics'!$A:$CR,96,0)</f>
        <v>0</v>
      </c>
    </row>
    <row r="36" spans="1:29">
      <c r="A36" s="37" t="s">
        <v>110</v>
      </c>
      <c r="B36" s="5" t="s">
        <v>111</v>
      </c>
      <c r="C36" s="5" t="s">
        <v>112</v>
      </c>
      <c r="D36" s="248">
        <f t="shared" si="9"/>
        <v>34</v>
      </c>
      <c r="E36" s="249">
        <f t="shared" si="10"/>
        <v>348.53484523699916</v>
      </c>
      <c r="F36" s="250">
        <f t="shared" si="11"/>
        <v>1.0235709515897416E-2</v>
      </c>
      <c r="G36" s="249">
        <f>VLOOKUP(C36,'SS2020'!C:X,22,0)</f>
        <v>70.150000000000006</v>
      </c>
      <c r="H36" s="194">
        <f>VLOOKUP(A36,'GSW2020'!$A$3:$D$135,4,0)</f>
        <v>1.0291757226832104E-3</v>
      </c>
      <c r="I36" s="179">
        <f t="shared" si="12"/>
        <v>35</v>
      </c>
      <c r="J36" s="251">
        <f t="shared" si="13"/>
        <v>279.19422947420094</v>
      </c>
      <c r="K36" s="252">
        <f t="shared" si="14"/>
        <v>9.8341932859253977E-3</v>
      </c>
      <c r="L36" s="251">
        <f>IF(VLOOKUP(A36,'Country characteristics'!A:O,15,0)=1,((VLOOKUP(A36,'SS2020'!A:Z,24,0))-(VLOOKUP(A36,'SS2020'!A:Z,11,0)/20)),VLOOKUP(A36,'SS2020'!A:Z,24,0))</f>
        <v>65.150000000000006</v>
      </c>
      <c r="M36" s="186">
        <f>VLOOKUP(A36,'GSW2020'!$A$3:$D$135,4,0)</f>
        <v>1.0291757226832104E-3</v>
      </c>
      <c r="N36" s="253">
        <f t="shared" si="6"/>
        <v>35</v>
      </c>
      <c r="O36" s="254">
        <f t="shared" si="7"/>
        <v>279.19422947420094</v>
      </c>
      <c r="P36" s="255">
        <f t="shared" si="8"/>
        <v>1.0014192915197699E-2</v>
      </c>
      <c r="Q36" s="253">
        <f>VLOOKUP(A36,'SS2020'!A:X,24,0)-(VLOOKUP(A36,'SS2020'!A:K,6,0)/20)</f>
        <v>65.150000000000006</v>
      </c>
      <c r="R36" s="256">
        <f>VLOOKUP(A36,'GSW2020'!$A$3:$D$135,4,0)</f>
        <v>1.0291757226832104E-3</v>
      </c>
      <c r="S36" s="245" t="str">
        <f>VLOOKUP($A36,'Country characteristics'!$A:$CQ,28,0)</f>
        <v>Sub-Saharan Africa</v>
      </c>
      <c r="T36" s="245" t="str">
        <f>VLOOKUP($A36,'Country characteristics'!$A:$CQ,87,0)</f>
        <v>Africa</v>
      </c>
      <c r="U36" s="245">
        <f>VLOOKUP($A36,'Country characteristics'!$A:$CQ,92,0)</f>
        <v>0</v>
      </c>
      <c r="V36" s="245">
        <f>VLOOKUP($A36,'Country characteristics'!$A:$CQ,91,0)</f>
        <v>0</v>
      </c>
      <c r="W36" s="245">
        <f>VLOOKUP($A36,'Country characteristics'!$A:$CQ,88,0)</f>
        <v>0</v>
      </c>
      <c r="X36" s="245">
        <f>VLOOKUP($A36,'Country characteristics'!$A:$CQ,93,0)</f>
        <v>0</v>
      </c>
      <c r="Y36" s="245">
        <f>VLOOKUP($A36,'Country characteristics'!$A:$CQ,89,0)</f>
        <v>1</v>
      </c>
      <c r="Z36" s="245">
        <f>VLOOKUP($A36,'Country characteristics'!$A:$CQ,90,0)</f>
        <v>1</v>
      </c>
      <c r="AA36" s="245">
        <f>VLOOKUP($A36,'Country characteristics'!$A:$CQ,94,0)</f>
        <v>0</v>
      </c>
      <c r="AB36" s="245">
        <f>VLOOKUP($A36,'Country characteristics'!$A:$CQ,95,0)</f>
        <v>0</v>
      </c>
      <c r="AC36" s="245">
        <f>VLOOKUP($A36,'Country characteristics'!$A:$CR,96,0)</f>
        <v>0</v>
      </c>
    </row>
    <row r="37" spans="1:29">
      <c r="A37" s="37" t="s">
        <v>113</v>
      </c>
      <c r="B37" s="5" t="s">
        <v>114</v>
      </c>
      <c r="C37" s="5" t="s">
        <v>115</v>
      </c>
      <c r="D37" s="248">
        <f t="shared" si="9"/>
        <v>35</v>
      </c>
      <c r="E37" s="249">
        <f t="shared" si="10"/>
        <v>345.45172029431006</v>
      </c>
      <c r="F37" s="250">
        <f t="shared" si="11"/>
        <v>1.0145164849429062E-2</v>
      </c>
      <c r="G37" s="249">
        <f>VLOOKUP(C37,'SS2020'!C:X,22,0)</f>
        <v>79.724999999999994</v>
      </c>
      <c r="H37" s="194">
        <f>VLOOKUP(A37,'GSW2020'!$A$3:$D$135,4,0)</f>
        <v>3.1681907962798815E-4</v>
      </c>
      <c r="I37" s="179">
        <f t="shared" si="12"/>
        <v>32</v>
      </c>
      <c r="J37" s="251">
        <f t="shared" si="13"/>
        <v>284.4471240578481</v>
      </c>
      <c r="K37" s="252">
        <f t="shared" si="14"/>
        <v>1.0019218530693038E-2</v>
      </c>
      <c r="L37" s="251">
        <f>IF(VLOOKUP(A37,'Country characteristics'!A:O,15,0)=1,((VLOOKUP(A37,'SS2020'!A:Z,24,0))-(VLOOKUP(A37,'SS2020'!A:Z,11,0)/20)),VLOOKUP(A37,'SS2020'!A:Z,24,0))</f>
        <v>74.724999999999994</v>
      </c>
      <c r="M37" s="186">
        <f>VLOOKUP(A37,'GSW2020'!$A$3:$D$135,4,0)</f>
        <v>3.1681907962798815E-4</v>
      </c>
      <c r="N37" s="253">
        <f t="shared" si="6"/>
        <v>32</v>
      </c>
      <c r="O37" s="254">
        <f t="shared" si="7"/>
        <v>284.4471240578481</v>
      </c>
      <c r="P37" s="255">
        <f t="shared" si="8"/>
        <v>1.0202604759607615E-2</v>
      </c>
      <c r="Q37" s="253">
        <f>VLOOKUP(A37,'SS2020'!A:X,24,0)-(VLOOKUP(A37,'SS2020'!A:K,6,0)/20)</f>
        <v>74.724999999999994</v>
      </c>
      <c r="R37" s="256">
        <f>VLOOKUP(A37,'GSW2020'!$A$3:$D$135,4,0)</f>
        <v>3.1681907962798815E-4</v>
      </c>
      <c r="S37" s="245" t="str">
        <f>VLOOKUP($A37,'Country characteristics'!$A:$CQ,28,0)</f>
        <v>Sub-Saharan Africa</v>
      </c>
      <c r="T37" s="245" t="str">
        <f>VLOOKUP($A37,'Country characteristics'!$A:$CQ,87,0)</f>
        <v>Africa</v>
      </c>
      <c r="U37" s="245">
        <f>VLOOKUP($A37,'Country characteristics'!$A:$CQ,92,0)</f>
        <v>0</v>
      </c>
      <c r="V37" s="245">
        <f>VLOOKUP($A37,'Country characteristics'!$A:$CQ,91,0)</f>
        <v>0</v>
      </c>
      <c r="W37" s="245">
        <f>VLOOKUP($A37,'Country characteristics'!$A:$CQ,88,0)</f>
        <v>0</v>
      </c>
      <c r="X37" s="245">
        <f>VLOOKUP($A37,'Country characteristics'!$A:$CQ,93,0)</f>
        <v>0</v>
      </c>
      <c r="Y37" s="245">
        <f>VLOOKUP($A37,'Country characteristics'!$A:$CQ,89,0)</f>
        <v>0</v>
      </c>
      <c r="Z37" s="245">
        <f>VLOOKUP($A37,'Country characteristics'!$A:$CQ,90,0)</f>
        <v>0</v>
      </c>
      <c r="AA37" s="245">
        <f>VLOOKUP($A37,'Country characteristics'!$A:$CQ,94,0)</f>
        <v>0</v>
      </c>
      <c r="AB37" s="245">
        <f>VLOOKUP($A37,'Country characteristics'!$A:$CQ,95,0)</f>
        <v>0</v>
      </c>
      <c r="AC37" s="245">
        <f>VLOOKUP($A37,'Country characteristics'!$A:$CR,96,0)</f>
        <v>0</v>
      </c>
    </row>
    <row r="38" spans="1:29">
      <c r="A38" s="37" t="s">
        <v>116</v>
      </c>
      <c r="B38" s="5" t="s">
        <v>117</v>
      </c>
      <c r="C38" s="5" t="s">
        <v>118</v>
      </c>
      <c r="D38" s="248">
        <f t="shared" si="9"/>
        <v>36</v>
      </c>
      <c r="E38" s="249">
        <f t="shared" si="10"/>
        <v>317.00129080893237</v>
      </c>
      <c r="F38" s="250">
        <f t="shared" si="11"/>
        <v>9.3096376825059675E-3</v>
      </c>
      <c r="G38" s="249">
        <f>VLOOKUP(C38,'SS2020'!C:X,22,0)</f>
        <v>56.5</v>
      </c>
      <c r="H38" s="194">
        <f>VLOOKUP(A38,'GSW2020'!$A$3:$D$135,4,0)</f>
        <v>5.4293402792968803E-3</v>
      </c>
      <c r="I38" s="179">
        <f t="shared" si="12"/>
        <v>36</v>
      </c>
      <c r="J38" s="251">
        <f t="shared" si="13"/>
        <v>276.75595004182685</v>
      </c>
      <c r="K38" s="252">
        <f t="shared" si="14"/>
        <v>9.7483085910009312E-3</v>
      </c>
      <c r="L38" s="251">
        <f>IF(VLOOKUP(A38,'Country characteristics'!A:O,15,0)=1,((VLOOKUP(A38,'SS2020'!A:Z,24,0))-(VLOOKUP(A38,'SS2020'!A:Z,11,0)/20)),VLOOKUP(A38,'SS2020'!A:Z,24,0))</f>
        <v>54</v>
      </c>
      <c r="M38" s="186">
        <f>VLOOKUP(A38,'GSW2020'!$A$3:$D$135,4,0)</f>
        <v>5.4293402792968803E-3</v>
      </c>
      <c r="N38" s="253">
        <f t="shared" si="6"/>
        <v>38</v>
      </c>
      <c r="O38" s="254">
        <f t="shared" si="7"/>
        <v>240.06971357052672</v>
      </c>
      <c r="P38" s="255">
        <f t="shared" si="8"/>
        <v>8.6108671705683003E-3</v>
      </c>
      <c r="Q38" s="253">
        <f>VLOOKUP(A38,'SS2020'!A:X,24,0)-(VLOOKUP(A38,'SS2020'!A:K,6,0)/20)</f>
        <v>51.5</v>
      </c>
      <c r="R38" s="256">
        <f>VLOOKUP(A38,'GSW2020'!$A$3:$D$135,4,0)</f>
        <v>5.4293402792968803E-3</v>
      </c>
      <c r="S38" s="245" t="str">
        <f>VLOOKUP($A38,'Country characteristics'!$A:$CQ,28,0)</f>
        <v>Europe &amp; Central Asia</v>
      </c>
      <c r="T38" s="245" t="str">
        <f>VLOOKUP($A38,'Country characteristics'!$A:$CQ,87,0)</f>
        <v>Europe</v>
      </c>
      <c r="U38" s="245">
        <f>VLOOKUP($A38,'Country characteristics'!$A:$CQ,92,0)</f>
        <v>1</v>
      </c>
      <c r="V38" s="245">
        <f>VLOOKUP($A38,'Country characteristics'!$A:$CQ,91,0)</f>
        <v>1</v>
      </c>
      <c r="W38" s="245">
        <f>VLOOKUP($A38,'Country characteristics'!$A:$CQ,88,0)</f>
        <v>0</v>
      </c>
      <c r="X38" s="245">
        <f>VLOOKUP($A38,'Country characteristics'!$A:$CQ,93,0)</f>
        <v>0</v>
      </c>
      <c r="Y38" s="245">
        <f>VLOOKUP($A38,'Country characteristics'!$A:$CQ,89,0)</f>
        <v>0</v>
      </c>
      <c r="Z38" s="245">
        <f>VLOOKUP($A38,'Country characteristics'!$A:$CQ,90,0)</f>
        <v>0</v>
      </c>
      <c r="AA38" s="245">
        <f>VLOOKUP($A38,'Country characteristics'!$A:$CQ,94,0)</f>
        <v>0</v>
      </c>
      <c r="AB38" s="245">
        <f>VLOOKUP($A38,'Country characteristics'!$A:$CQ,95,0)</f>
        <v>0</v>
      </c>
      <c r="AC38" s="245">
        <f>VLOOKUP($A38,'Country characteristics'!$A:$CR,96,0)</f>
        <v>0</v>
      </c>
    </row>
    <row r="39" spans="1:29">
      <c r="A39" s="37" t="s">
        <v>119</v>
      </c>
      <c r="B39" s="5" t="s">
        <v>120</v>
      </c>
      <c r="C39" s="5" t="s">
        <v>121</v>
      </c>
      <c r="D39" s="248">
        <f t="shared" si="9"/>
        <v>37</v>
      </c>
      <c r="E39" s="249">
        <f t="shared" si="10"/>
        <v>299.29944691563526</v>
      </c>
      <c r="F39" s="250">
        <f t="shared" si="11"/>
        <v>8.7897730707930579E-3</v>
      </c>
      <c r="G39" s="249">
        <f>VLOOKUP(C39,'SS2020'!C:X,22,0)</f>
        <v>74.325000000000003</v>
      </c>
      <c r="H39" s="194">
        <f>VLOOKUP(A39,'GSW2020'!$A$3:$D$135,4,0)</f>
        <v>3.8734993015494845E-4</v>
      </c>
      <c r="I39" s="179">
        <f t="shared" si="12"/>
        <v>38</v>
      </c>
      <c r="J39" s="251">
        <f t="shared" si="13"/>
        <v>242.86827903400837</v>
      </c>
      <c r="K39" s="252">
        <f t="shared" si="14"/>
        <v>8.5546667763819369E-3</v>
      </c>
      <c r="L39" s="251">
        <f>IF(VLOOKUP(A39,'Country characteristics'!A:O,15,0)=1,((VLOOKUP(A39,'SS2020'!A:Z,24,0))-(VLOOKUP(A39,'SS2020'!A:Z,11,0)/20)),VLOOKUP(A39,'SS2020'!A:Z,24,0))</f>
        <v>69.325000000000003</v>
      </c>
      <c r="M39" s="186">
        <f>VLOOKUP(A39,'GSW2020'!$A$3:$D$135,4,0)</f>
        <v>3.8734993015494845E-4</v>
      </c>
      <c r="N39" s="253">
        <f t="shared" si="6"/>
        <v>37</v>
      </c>
      <c r="O39" s="254">
        <f t="shared" si="7"/>
        <v>242.86827903400837</v>
      </c>
      <c r="P39" s="255">
        <f t="shared" si="8"/>
        <v>8.7112466608245797E-3</v>
      </c>
      <c r="Q39" s="253">
        <f>VLOOKUP(A39,'SS2020'!A:X,24,0)-(VLOOKUP(A39,'SS2020'!A:K,6,0)/20)</f>
        <v>69.325000000000003</v>
      </c>
      <c r="R39" s="256">
        <f>VLOOKUP(A39,'GSW2020'!$A$3:$D$135,4,0)</f>
        <v>3.8734993015494845E-4</v>
      </c>
      <c r="S39" s="245" t="str">
        <f>VLOOKUP($A39,'Country characteristics'!$A:$CQ,28,0)</f>
        <v>East Asia &amp; Pacific</v>
      </c>
      <c r="T39" s="245" t="str">
        <f>VLOOKUP($A39,'Country characteristics'!$A:$CQ,87,0)</f>
        <v>Asia</v>
      </c>
      <c r="U39" s="245">
        <f>VLOOKUP($A39,'Country characteristics'!$A:$CQ,92,0)</f>
        <v>0</v>
      </c>
      <c r="V39" s="245">
        <f>VLOOKUP($A39,'Country characteristics'!$A:$CQ,91,0)</f>
        <v>0</v>
      </c>
      <c r="W39" s="245">
        <f>VLOOKUP($A39,'Country characteristics'!$A:$CQ,88,0)</f>
        <v>0</v>
      </c>
      <c r="X39" s="245">
        <f>VLOOKUP($A39,'Country characteristics'!$A:$CQ,93,0)</f>
        <v>0</v>
      </c>
      <c r="Y39" s="245">
        <f>VLOOKUP($A39,'Country characteristics'!$A:$CQ,89,0)</f>
        <v>0</v>
      </c>
      <c r="Z39" s="245">
        <f>VLOOKUP($A39,'Country characteristics'!$A:$CQ,90,0)</f>
        <v>1</v>
      </c>
      <c r="AA39" s="245">
        <f>VLOOKUP($A39,'Country characteristics'!$A:$CQ,94,0)</f>
        <v>0</v>
      </c>
      <c r="AB39" s="245">
        <f>VLOOKUP($A39,'Country characteristics'!$A:$CQ,95,0)</f>
        <v>0</v>
      </c>
      <c r="AC39" s="245">
        <f>VLOOKUP($A39,'Country characteristics'!$A:$CR,96,0)</f>
        <v>0</v>
      </c>
    </row>
    <row r="40" spans="1:29">
      <c r="A40" s="37" t="s">
        <v>122</v>
      </c>
      <c r="B40" s="5" t="s">
        <v>123</v>
      </c>
      <c r="C40" s="5" t="s">
        <v>124</v>
      </c>
      <c r="D40" s="248">
        <f t="shared" si="9"/>
        <v>38</v>
      </c>
      <c r="E40" s="249">
        <f t="shared" si="10"/>
        <v>291.49155084578206</v>
      </c>
      <c r="F40" s="250">
        <f t="shared" si="11"/>
        <v>8.560472163886633E-3</v>
      </c>
      <c r="G40" s="249">
        <f>VLOOKUP(C40,'SS2020'!C:X,22,0)</f>
        <v>58.674999999999997</v>
      </c>
      <c r="H40" s="194">
        <f>VLOOKUP(A40,'GSW2020'!$A$3:$D$135,4,0)</f>
        <v>3.0046924664941638E-3</v>
      </c>
      <c r="I40" s="179">
        <f t="shared" si="12"/>
        <v>43</v>
      </c>
      <c r="J40" s="251">
        <f t="shared" si="13"/>
        <v>223.14277793112197</v>
      </c>
      <c r="K40" s="252">
        <f t="shared" si="14"/>
        <v>7.8598659172350802E-3</v>
      </c>
      <c r="L40" s="251">
        <f>IF(VLOOKUP(A40,'Country characteristics'!A:O,15,0)=1,((VLOOKUP(A40,'SS2020'!A:Z,24,0))-(VLOOKUP(A40,'SS2020'!A:Z,11,0)/20)),VLOOKUP(A40,'SS2020'!A:Z,24,0))</f>
        <v>53.674999999999997</v>
      </c>
      <c r="M40" s="186">
        <f>VLOOKUP(A40,'GSW2020'!$A$3:$D$135,4,0)</f>
        <v>3.0046924664941638E-3</v>
      </c>
      <c r="N40" s="253">
        <f t="shared" si="6"/>
        <v>43</v>
      </c>
      <c r="O40" s="254">
        <f t="shared" si="7"/>
        <v>223.14277793112197</v>
      </c>
      <c r="P40" s="255">
        <f t="shared" si="8"/>
        <v>8.0037285514236028E-3</v>
      </c>
      <c r="Q40" s="253">
        <f>VLOOKUP(A40,'SS2020'!A:X,24,0)-(VLOOKUP(A40,'SS2020'!A:K,6,0)/20)</f>
        <v>53.674999999999997</v>
      </c>
      <c r="R40" s="256">
        <f>VLOOKUP(A40,'GSW2020'!$A$3:$D$135,4,0)</f>
        <v>3.0046924664941638E-3</v>
      </c>
      <c r="S40" s="245" t="str">
        <f>VLOOKUP($A40,'Country characteristics'!$A:$CQ,28,0)</f>
        <v>Middle East &amp; North Africa</v>
      </c>
      <c r="T40" s="245" t="str">
        <f>VLOOKUP($A40,'Country characteristics'!$A:$CQ,87,0)</f>
        <v>Asia</v>
      </c>
      <c r="U40" s="245">
        <f>VLOOKUP($A40,'Country characteristics'!$A:$CQ,92,0)</f>
        <v>1</v>
      </c>
      <c r="V40" s="245">
        <f>VLOOKUP($A40,'Country characteristics'!$A:$CQ,91,0)</f>
        <v>0</v>
      </c>
      <c r="W40" s="245">
        <f>VLOOKUP($A40,'Country characteristics'!$A:$CQ,88,0)</f>
        <v>0</v>
      </c>
      <c r="X40" s="245">
        <f>VLOOKUP($A40,'Country characteristics'!$A:$CQ,93,0)</f>
        <v>0</v>
      </c>
      <c r="Y40" s="245">
        <f>VLOOKUP($A40,'Country characteristics'!$A:$CQ,89,0)</f>
        <v>0</v>
      </c>
      <c r="Z40" s="245">
        <f>VLOOKUP($A40,'Country characteristics'!$A:$CQ,90,0)</f>
        <v>0</v>
      </c>
      <c r="AA40" s="245">
        <f>VLOOKUP($A40,'Country characteristics'!$A:$CQ,94,0)</f>
        <v>0</v>
      </c>
      <c r="AB40" s="245">
        <f>VLOOKUP($A40,'Country characteristics'!$A:$CQ,95,0)</f>
        <v>0</v>
      </c>
      <c r="AC40" s="245">
        <f>VLOOKUP($A40,'Country characteristics'!$A:$CR,96,0)</f>
        <v>0</v>
      </c>
    </row>
    <row r="41" spans="1:29">
      <c r="A41" s="37" t="s">
        <v>125</v>
      </c>
      <c r="B41" s="5" t="s">
        <v>126</v>
      </c>
      <c r="C41" s="5" t="s">
        <v>127</v>
      </c>
      <c r="D41" s="248">
        <f t="shared" si="9"/>
        <v>39</v>
      </c>
      <c r="E41" s="249">
        <f t="shared" si="10"/>
        <v>290.63869887654522</v>
      </c>
      <c r="F41" s="250">
        <f t="shared" si="11"/>
        <v>8.5354257585229642E-3</v>
      </c>
      <c r="G41" s="249">
        <f>VLOOKUP(C41,'SS2020'!C:X,22,0)</f>
        <v>72.174999999999997</v>
      </c>
      <c r="H41" s="194">
        <f>VLOOKUP(A41,'GSW2020'!$A$3:$D$135,4,0)</f>
        <v>4.6193321272835222E-4</v>
      </c>
      <c r="I41" s="179">
        <f t="shared" si="12"/>
        <v>40</v>
      </c>
      <c r="J41" s="251">
        <f t="shared" si="13"/>
        <v>234.32363093093673</v>
      </c>
      <c r="K41" s="252">
        <f t="shared" si="14"/>
        <v>8.2536945064174989E-3</v>
      </c>
      <c r="L41" s="251">
        <f>IF(VLOOKUP(A41,'Country characteristics'!A:O,15,0)=1,((VLOOKUP(A41,'SS2020'!A:Z,24,0))-(VLOOKUP(A41,'SS2020'!A:Z,11,0)/20)),VLOOKUP(A41,'SS2020'!A:Z,24,0))</f>
        <v>67.174999999999997</v>
      </c>
      <c r="M41" s="186">
        <f>VLOOKUP(A41,'GSW2020'!$A$3:$D$135,4,0)</f>
        <v>4.6193321272835222E-4</v>
      </c>
      <c r="N41" s="253">
        <f t="shared" si="6"/>
        <v>41</v>
      </c>
      <c r="O41" s="254">
        <f t="shared" si="7"/>
        <v>234.32363093093673</v>
      </c>
      <c r="P41" s="255">
        <f t="shared" si="8"/>
        <v>8.4047655610619346E-3</v>
      </c>
      <c r="Q41" s="253">
        <f>VLOOKUP(A41,'SS2020'!A:X,24,0)-(VLOOKUP(A41,'SS2020'!A:K,6,0)/20)</f>
        <v>67.174999999999997</v>
      </c>
      <c r="R41" s="256">
        <f>VLOOKUP(A41,'GSW2020'!$A$3:$D$135,4,0)</f>
        <v>4.6193321272835222E-4</v>
      </c>
      <c r="S41" s="245" t="str">
        <f>VLOOKUP($A41,'Country characteristics'!$A:$CQ,28,0)</f>
        <v>South Asia</v>
      </c>
      <c r="T41" s="245" t="str">
        <f>VLOOKUP($A41,'Country characteristics'!$A:$CQ,87,0)</f>
        <v>Asia</v>
      </c>
      <c r="U41" s="245">
        <f>VLOOKUP($A41,'Country characteristics'!$A:$CQ,92,0)</f>
        <v>0</v>
      </c>
      <c r="V41" s="245">
        <f>VLOOKUP($A41,'Country characteristics'!$A:$CQ,91,0)</f>
        <v>0</v>
      </c>
      <c r="W41" s="245">
        <f>VLOOKUP($A41,'Country characteristics'!$A:$CQ,88,0)</f>
        <v>0</v>
      </c>
      <c r="X41" s="245">
        <f>VLOOKUP($A41,'Country characteristics'!$A:$CQ,93,0)</f>
        <v>0</v>
      </c>
      <c r="Y41" s="245">
        <f>VLOOKUP($A41,'Country characteristics'!$A:$CQ,89,0)</f>
        <v>1</v>
      </c>
      <c r="Z41" s="245">
        <f>VLOOKUP($A41,'Country characteristics'!$A:$CQ,90,0)</f>
        <v>1</v>
      </c>
      <c r="AA41" s="245">
        <f>VLOOKUP($A41,'Country characteristics'!$A:$CQ,94,0)</f>
        <v>0</v>
      </c>
      <c r="AB41" s="245">
        <f>VLOOKUP($A41,'Country characteristics'!$A:$CQ,95,0)</f>
        <v>0</v>
      </c>
      <c r="AC41" s="245">
        <f>VLOOKUP($A41,'Country characteristics'!$A:$CR,96,0)</f>
        <v>0</v>
      </c>
    </row>
    <row r="42" spans="1:29">
      <c r="A42" s="37" t="s">
        <v>128</v>
      </c>
      <c r="B42" s="5" t="s">
        <v>129</v>
      </c>
      <c r="C42" s="5" t="s">
        <v>130</v>
      </c>
      <c r="D42" s="248">
        <f t="shared" si="9"/>
        <v>40</v>
      </c>
      <c r="E42" s="249">
        <f t="shared" si="10"/>
        <v>289.06936119417031</v>
      </c>
      <c r="F42" s="250">
        <f t="shared" si="11"/>
        <v>8.4893377278176876E-3</v>
      </c>
      <c r="G42" s="249">
        <f>VLOOKUP(C42,'SS2020'!C:X,22,0)</f>
        <v>72.724999999999994</v>
      </c>
      <c r="H42" s="194">
        <f>VLOOKUP(A42,'GSW2020'!$A$3:$D$135,4,0)</f>
        <v>4.2447549054034305E-4</v>
      </c>
      <c r="I42" s="179">
        <f t="shared" si="12"/>
        <v>41</v>
      </c>
      <c r="J42" s="251">
        <f t="shared" si="13"/>
        <v>233.45216941444059</v>
      </c>
      <c r="K42" s="252">
        <f t="shared" si="14"/>
        <v>8.2229985962240515E-3</v>
      </c>
      <c r="L42" s="251">
        <f>IF(VLOOKUP(A42,'Country characteristics'!A:O,15,0)=1,((VLOOKUP(A42,'SS2020'!A:Z,24,0))-(VLOOKUP(A42,'SS2020'!A:Z,11,0)/20)),VLOOKUP(A42,'SS2020'!A:Z,24,0))</f>
        <v>67.724999999999994</v>
      </c>
      <c r="M42" s="186">
        <f>VLOOKUP(A42,'GSW2020'!$A$3:$D$135,4,0)</f>
        <v>4.2447549054034305E-4</v>
      </c>
      <c r="N42" s="253">
        <f t="shared" si="6"/>
        <v>36</v>
      </c>
      <c r="O42" s="254">
        <f t="shared" si="7"/>
        <v>246.6186978922546</v>
      </c>
      <c r="P42" s="255">
        <f t="shared" si="8"/>
        <v>8.8457674137427337E-3</v>
      </c>
      <c r="Q42" s="253">
        <f>VLOOKUP(A42,'SS2020'!A:X,24,0)-(VLOOKUP(A42,'SS2020'!A:K,6,0)/20)</f>
        <v>68.974999999999994</v>
      </c>
      <c r="R42" s="256">
        <f>VLOOKUP(A42,'GSW2020'!$A$3:$D$135,4,0)</f>
        <v>4.2447549054034305E-4</v>
      </c>
      <c r="S42" s="245" t="str">
        <f>VLOOKUP($A42,'Country characteristics'!$A:$CQ,28,0)</f>
        <v>North America</v>
      </c>
      <c r="T42" s="245" t="str">
        <f>VLOOKUP($A42,'Country characteristics'!$A:$CQ,87,0)</f>
        <v>North America</v>
      </c>
      <c r="U42" s="245">
        <f>VLOOKUP($A42,'Country characteristics'!$A:$CQ,92,0)</f>
        <v>0</v>
      </c>
      <c r="V42" s="245">
        <f>VLOOKUP($A42,'Country characteristics'!$A:$CQ,91,0)</f>
        <v>0</v>
      </c>
      <c r="W42" s="245">
        <f>VLOOKUP($A42,'Country characteristics'!$A:$CQ,88,0)</f>
        <v>0</v>
      </c>
      <c r="X42" s="245">
        <f>VLOOKUP($A42,'Country characteristics'!$A:$CQ,93,0)</f>
        <v>0</v>
      </c>
      <c r="Y42" s="245">
        <f>VLOOKUP($A42,'Country characteristics'!$A:$CQ,89,0)</f>
        <v>0</v>
      </c>
      <c r="Z42" s="245">
        <f>VLOOKUP($A42,'Country characteristics'!$A:$CQ,90,0)</f>
        <v>0</v>
      </c>
      <c r="AA42" s="245">
        <f>VLOOKUP($A42,'Country characteristics'!$A:$CQ,94,0)</f>
        <v>0</v>
      </c>
      <c r="AB42" s="245">
        <f>VLOOKUP($A42,'Country characteristics'!$A:$CQ,95,0)</f>
        <v>1</v>
      </c>
      <c r="AC42" s="245">
        <f>VLOOKUP($A42,'Country characteristics'!$A:$CR,96,0)</f>
        <v>0</v>
      </c>
    </row>
    <row r="43" spans="1:29">
      <c r="A43" s="37" t="s">
        <v>131</v>
      </c>
      <c r="B43" s="5" t="s">
        <v>132</v>
      </c>
      <c r="C43" s="5" t="s">
        <v>133</v>
      </c>
      <c r="D43" s="248">
        <f t="shared" si="9"/>
        <v>41</v>
      </c>
      <c r="E43" s="249">
        <f t="shared" si="10"/>
        <v>287.79616527680247</v>
      </c>
      <c r="F43" s="250">
        <f t="shared" si="11"/>
        <v>8.4519467359409871E-3</v>
      </c>
      <c r="G43" s="249">
        <f>VLOOKUP(C43,'SS2020'!C:X,22,0)</f>
        <v>50.375</v>
      </c>
      <c r="H43" s="194">
        <f>VLOOKUP(A43,'GSW2020'!$A$3:$D$135,4,0)</f>
        <v>1.1410888884713793E-2</v>
      </c>
      <c r="I43" s="179">
        <f t="shared" si="12"/>
        <v>37</v>
      </c>
      <c r="J43" s="251">
        <f t="shared" si="13"/>
        <v>247.03937868676036</v>
      </c>
      <c r="K43" s="252">
        <f t="shared" si="14"/>
        <v>8.7015874354416534E-3</v>
      </c>
      <c r="L43" s="251">
        <f>IF(VLOOKUP(A43,'Country characteristics'!A:O,15,0)=1,((VLOOKUP(A43,'SS2020'!A:Z,24,0))-(VLOOKUP(A43,'SS2020'!A:Z,11,0)/20)),VLOOKUP(A43,'SS2020'!A:Z,24,0))</f>
        <v>47.875</v>
      </c>
      <c r="M43" s="186">
        <f>VLOOKUP(A43,'GSW2020'!$A$3:$D$135,4,0)</f>
        <v>1.1410888884713793E-2</v>
      </c>
      <c r="N43" s="253">
        <f t="shared" si="6"/>
        <v>40</v>
      </c>
      <c r="O43" s="254">
        <f t="shared" si="7"/>
        <v>235.61010623798916</v>
      </c>
      <c r="P43" s="255">
        <f t="shared" si="8"/>
        <v>8.4509091075446949E-3</v>
      </c>
      <c r="Q43" s="253">
        <f>VLOOKUP(A43,'SS2020'!A:X,24,0)-(VLOOKUP(A43,'SS2020'!A:K,6,0)/20)</f>
        <v>47.125</v>
      </c>
      <c r="R43" s="256">
        <f>VLOOKUP(A43,'GSW2020'!$A$3:$D$135,4,0)</f>
        <v>1.1410888884713793E-2</v>
      </c>
      <c r="S43" s="245" t="str">
        <f>VLOOKUP($A43,'Country characteristics'!$A:$CQ,28,0)</f>
        <v>Europe &amp; Central Asia</v>
      </c>
      <c r="T43" s="245" t="str">
        <f>VLOOKUP($A43,'Country characteristics'!$A:$CQ,87,0)</f>
        <v>Europe</v>
      </c>
      <c r="U43" s="245">
        <f>VLOOKUP($A43,'Country characteristics'!$A:$CQ,92,0)</f>
        <v>1</v>
      </c>
      <c r="V43" s="245">
        <f>VLOOKUP($A43,'Country characteristics'!$A:$CQ,91,0)</f>
        <v>1</v>
      </c>
      <c r="W43" s="245">
        <f>VLOOKUP($A43,'Country characteristics'!$A:$CQ,88,0)</f>
        <v>1</v>
      </c>
      <c r="X43" s="245">
        <f>VLOOKUP($A43,'Country characteristics'!$A:$CQ,93,0)</f>
        <v>1</v>
      </c>
      <c r="Y43" s="245">
        <f>VLOOKUP($A43,'Country characteristics'!$A:$CQ,89,0)</f>
        <v>0</v>
      </c>
      <c r="Z43" s="245">
        <f>VLOOKUP($A43,'Country characteristics'!$A:$CQ,90,0)</f>
        <v>0</v>
      </c>
      <c r="AA43" s="245">
        <f>VLOOKUP($A43,'Country characteristics'!$A:$CQ,94,0)</f>
        <v>0</v>
      </c>
      <c r="AB43" s="245">
        <f>VLOOKUP($A43,'Country characteristics'!$A:$CQ,95,0)</f>
        <v>0</v>
      </c>
      <c r="AC43" s="245">
        <f>VLOOKUP($A43,'Country characteristics'!$A:$CR,96,0)</f>
        <v>0</v>
      </c>
    </row>
    <row r="44" spans="1:29">
      <c r="A44" s="37" t="s">
        <v>134</v>
      </c>
      <c r="B44" s="5" t="s">
        <v>135</v>
      </c>
      <c r="C44" s="5" t="s">
        <v>136</v>
      </c>
      <c r="D44" s="248">
        <f t="shared" si="9"/>
        <v>42</v>
      </c>
      <c r="E44" s="249">
        <f t="shared" si="10"/>
        <v>260.3940198839033</v>
      </c>
      <c r="F44" s="250">
        <f t="shared" si="11"/>
        <v>7.6472053903134662E-3</v>
      </c>
      <c r="G44" s="249">
        <f>VLOOKUP(C44,'SS2020'!C:X,22,0)</f>
        <v>78.3</v>
      </c>
      <c r="H44" s="194">
        <f>VLOOKUP(A44,'GSW2020'!$A$3:$D$135,4,0)</f>
        <v>1.5960157028138951E-4</v>
      </c>
      <c r="I44" s="179">
        <f t="shared" si="12"/>
        <v>44</v>
      </c>
      <c r="J44" s="251">
        <f t="shared" si="13"/>
        <v>213.62773894788731</v>
      </c>
      <c r="K44" s="252">
        <f t="shared" si="14"/>
        <v>7.5247131002858627E-3</v>
      </c>
      <c r="L44" s="251">
        <f>IF(VLOOKUP(A44,'Country characteristics'!A:O,15,0)=1,((VLOOKUP(A44,'SS2020'!A:Z,24,0))-(VLOOKUP(A44,'SS2020'!A:Z,11,0)/20)),VLOOKUP(A44,'SS2020'!A:Z,24,0))</f>
        <v>73.3</v>
      </c>
      <c r="M44" s="186">
        <f>VLOOKUP(A44,'GSW2020'!$A$3:$D$135,4,0)</f>
        <v>1.5960157028138951E-4</v>
      </c>
      <c r="N44" s="253">
        <f t="shared" si="6"/>
        <v>44</v>
      </c>
      <c r="O44" s="254">
        <f t="shared" si="7"/>
        <v>218.02927238804986</v>
      </c>
      <c r="P44" s="255">
        <f t="shared" si="8"/>
        <v>7.8203163402267781E-3</v>
      </c>
      <c r="Q44" s="253">
        <f>VLOOKUP(A44,'SS2020'!A:X,24,0)-(VLOOKUP(A44,'SS2020'!A:K,6,0)/20)</f>
        <v>73.8</v>
      </c>
      <c r="R44" s="256">
        <f>VLOOKUP(A44,'GSW2020'!$A$3:$D$135,4,0)</f>
        <v>1.5960157028138951E-4</v>
      </c>
      <c r="S44" s="245" t="str">
        <f>VLOOKUP($A44,'Country characteristics'!$A:$CQ,28,0)</f>
        <v>Middle East &amp; North Africa</v>
      </c>
      <c r="T44" s="245" t="str">
        <f>VLOOKUP($A44,'Country characteristics'!$A:$CQ,87,0)</f>
        <v>Asia</v>
      </c>
      <c r="U44" s="245">
        <f>VLOOKUP($A44,'Country characteristics'!$A:$CQ,92,0)</f>
        <v>0</v>
      </c>
      <c r="V44" s="245">
        <f>VLOOKUP($A44,'Country characteristics'!$A:$CQ,91,0)</f>
        <v>0</v>
      </c>
      <c r="W44" s="245">
        <f>VLOOKUP($A44,'Country characteristics'!$A:$CQ,88,0)</f>
        <v>0</v>
      </c>
      <c r="X44" s="245">
        <f>VLOOKUP($A44,'Country characteristics'!$A:$CQ,93,0)</f>
        <v>0</v>
      </c>
      <c r="Y44" s="245">
        <f>VLOOKUP($A44,'Country characteristics'!$A:$CQ,89,0)</f>
        <v>0</v>
      </c>
      <c r="Z44" s="245">
        <f>VLOOKUP($A44,'Country characteristics'!$A:$CQ,90,0)</f>
        <v>1</v>
      </c>
      <c r="AA44" s="245">
        <f>VLOOKUP($A44,'Country characteristics'!$A:$CQ,94,0)</f>
        <v>0</v>
      </c>
      <c r="AB44" s="245">
        <f>VLOOKUP($A44,'Country characteristics'!$A:$CQ,95,0)</f>
        <v>0</v>
      </c>
      <c r="AC44" s="245">
        <f>VLOOKUP($A44,'Country characteristics'!$A:$CR,96,0)</f>
        <v>0</v>
      </c>
    </row>
    <row r="45" spans="1:29">
      <c r="A45" s="37" t="s">
        <v>140</v>
      </c>
      <c r="B45" s="5" t="s">
        <v>141</v>
      </c>
      <c r="C45" s="5" t="s">
        <v>142</v>
      </c>
      <c r="D45" s="248">
        <f t="shared" si="9"/>
        <v>44</v>
      </c>
      <c r="E45" s="249">
        <f t="shared" si="10"/>
        <v>256.35312856977748</v>
      </c>
      <c r="F45" s="250">
        <f t="shared" si="11"/>
        <v>7.5285332109261234E-3</v>
      </c>
      <c r="G45" s="249">
        <f>VLOOKUP(C45,'SS2020'!C:X,22,0)</f>
        <v>57.05</v>
      </c>
      <c r="H45" s="194">
        <f>VLOOKUP(A45,'GSW2020'!$A$3:$D$135,4,0)</f>
        <v>2.6315706085607844E-3</v>
      </c>
      <c r="I45" s="179">
        <f t="shared" si="12"/>
        <v>50</v>
      </c>
      <c r="J45" s="251">
        <f t="shared" si="13"/>
        <v>194.68562122062286</v>
      </c>
      <c r="K45" s="252">
        <f t="shared" si="14"/>
        <v>6.8575057324061989E-3</v>
      </c>
      <c r="L45" s="251">
        <f>IF(VLOOKUP(A45,'Country characteristics'!A:O,15,0)=1,((VLOOKUP(A45,'SS2020'!A:Z,24,0))-(VLOOKUP(A45,'SS2020'!A:Z,11,0)/20)),VLOOKUP(A45,'SS2020'!A:Z,24,0))</f>
        <v>52.05</v>
      </c>
      <c r="M45" s="186">
        <f>VLOOKUP(A45,'GSW2020'!$A$3:$D$135,4,0)</f>
        <v>2.6315706085607844E-3</v>
      </c>
      <c r="N45" s="253">
        <f t="shared" si="6"/>
        <v>45</v>
      </c>
      <c r="O45" s="254">
        <f t="shared" si="7"/>
        <v>200.3502260766405</v>
      </c>
      <c r="P45" s="255">
        <f t="shared" si="8"/>
        <v>7.1862008692423485E-3</v>
      </c>
      <c r="Q45" s="253">
        <f>VLOOKUP(A45,'SS2020'!A:X,24,0)-(VLOOKUP(A45,'SS2020'!A:K,6,0)/20)</f>
        <v>52.55</v>
      </c>
      <c r="R45" s="256">
        <f>VLOOKUP(A45,'GSW2020'!$A$3:$D$135,4,0)</f>
        <v>2.6315706085607844E-3</v>
      </c>
      <c r="S45" s="245" t="str">
        <f>VLOOKUP($A45,'Country characteristics'!$A:$CQ,28,0)</f>
        <v>Europe &amp; Central Asia</v>
      </c>
      <c r="T45" s="245" t="str">
        <f>VLOOKUP($A45,'Country characteristics'!$A:$CQ,87,0)</f>
        <v>Europe</v>
      </c>
      <c r="U45" s="245">
        <f>VLOOKUP($A45,'Country characteristics'!$A:$CQ,92,0)</f>
        <v>0</v>
      </c>
      <c r="V45" s="245">
        <f>VLOOKUP($A45,'Country characteristics'!$A:$CQ,91,0)</f>
        <v>0</v>
      </c>
      <c r="W45" s="245">
        <f>VLOOKUP($A45,'Country characteristics'!$A:$CQ,88,0)</f>
        <v>0</v>
      </c>
      <c r="X45" s="245">
        <f>VLOOKUP($A45,'Country characteristics'!$A:$CQ,93,0)</f>
        <v>1</v>
      </c>
      <c r="Y45" s="245">
        <f>VLOOKUP($A45,'Country characteristics'!$A:$CQ,89,0)</f>
        <v>0</v>
      </c>
      <c r="Z45" s="245">
        <f>VLOOKUP($A45,'Country characteristics'!$A:$CQ,90,0)</f>
        <v>0</v>
      </c>
      <c r="AA45" s="245">
        <f>VLOOKUP($A45,'Country characteristics'!$A:$CQ,94,0)</f>
        <v>0</v>
      </c>
      <c r="AB45" s="245">
        <f>VLOOKUP($A45,'Country characteristics'!$A:$CQ,95,0)</f>
        <v>0</v>
      </c>
      <c r="AC45" s="245">
        <f>VLOOKUP($A45,'Country characteristics'!$A:$CR,96,0)</f>
        <v>0</v>
      </c>
    </row>
    <row r="46" spans="1:29">
      <c r="A46" s="37" t="s">
        <v>137</v>
      </c>
      <c r="B46" s="5" t="s">
        <v>138</v>
      </c>
      <c r="C46" s="5" t="s">
        <v>139</v>
      </c>
      <c r="D46" s="248">
        <f t="shared" si="9"/>
        <v>43</v>
      </c>
      <c r="E46" s="249">
        <f t="shared" si="10"/>
        <v>258.34415498585582</v>
      </c>
      <c r="F46" s="250">
        <f t="shared" si="11"/>
        <v>7.5870053215685998E-3</v>
      </c>
      <c r="G46" s="249">
        <f>VLOOKUP(C46,'SS2020'!C:X,22,0)</f>
        <v>64.674999999999997</v>
      </c>
      <c r="H46" s="194">
        <f>VLOOKUP(A46,'GSW2020'!$A$3:$D$135,4,0)</f>
        <v>8.7089938497769172E-4</v>
      </c>
      <c r="I46" s="179">
        <f t="shared" si="12"/>
        <v>45</v>
      </c>
      <c r="J46" s="251">
        <f t="shared" si="13"/>
        <v>202.93951166264799</v>
      </c>
      <c r="K46" s="252">
        <f t="shared" si="14"/>
        <v>7.1482365047455601E-3</v>
      </c>
      <c r="L46" s="251">
        <f>IF(VLOOKUP(A46,'Country characteristics'!A:O,15,0)=1,((VLOOKUP(A46,'SS2020'!A:Z,24,0))-(VLOOKUP(A46,'SS2020'!A:Z,11,0)/20)),VLOOKUP(A46,'SS2020'!A:Z,24,0))</f>
        <v>59.674999999999997</v>
      </c>
      <c r="M46" s="186">
        <f>VLOOKUP(A46,'GSW2020'!$A$3:$D$135,4,0)</f>
        <v>8.7089938497769172E-4</v>
      </c>
      <c r="N46" s="253">
        <f t="shared" si="6"/>
        <v>42</v>
      </c>
      <c r="O46" s="254">
        <f t="shared" si="7"/>
        <v>229.52854823100225</v>
      </c>
      <c r="P46" s="255">
        <f t="shared" si="8"/>
        <v>8.2327746023236267E-3</v>
      </c>
      <c r="Q46" s="253">
        <f>VLOOKUP(A46,'SS2020'!A:X,24,0)-(VLOOKUP(A46,'SS2020'!A:K,6,0)/20)</f>
        <v>62.174999999999997</v>
      </c>
      <c r="R46" s="256">
        <f>VLOOKUP(A46,'GSW2020'!$A$3:$D$135,4,0)</f>
        <v>8.7089938497769172E-4</v>
      </c>
      <c r="S46" s="245" t="str">
        <f>VLOOKUP($A46,'Country characteristics'!$A:$CQ,28,0)</f>
        <v>Europe &amp; Central Asia</v>
      </c>
      <c r="T46" s="245" t="str">
        <f>VLOOKUP($A46,'Country characteristics'!$A:$CQ,87,0)</f>
        <v>Europe</v>
      </c>
      <c r="U46" s="245">
        <f>VLOOKUP($A46,'Country characteristics'!$A:$CQ,92,0)</f>
        <v>0</v>
      </c>
      <c r="V46" s="245">
        <f>VLOOKUP($A46,'Country characteristics'!$A:$CQ,91,0)</f>
        <v>0</v>
      </c>
      <c r="W46" s="245">
        <f>VLOOKUP($A46,'Country characteristics'!$A:$CQ,88,0)</f>
        <v>0</v>
      </c>
      <c r="X46" s="245">
        <f>VLOOKUP($A46,'Country characteristics'!$A:$CQ,93,0)</f>
        <v>0</v>
      </c>
      <c r="Y46" s="245">
        <f>VLOOKUP($A46,'Country characteristics'!$A:$CQ,89,0)</f>
        <v>0</v>
      </c>
      <c r="Z46" s="245">
        <f>VLOOKUP($A46,'Country characteristics'!$A:$CQ,90,0)</f>
        <v>0</v>
      </c>
      <c r="AA46" s="245">
        <f>VLOOKUP($A46,'Country characteristics'!$A:$CQ,94,0)</f>
        <v>0</v>
      </c>
      <c r="AB46" s="245">
        <f>VLOOKUP($A46,'Country characteristics'!$A:$CQ,95,0)</f>
        <v>0</v>
      </c>
      <c r="AC46" s="245">
        <f>VLOOKUP($A46,'Country characteristics'!$A:$CR,96,0)</f>
        <v>0</v>
      </c>
    </row>
    <row r="47" spans="1:29">
      <c r="A47" s="37" t="s">
        <v>143</v>
      </c>
      <c r="B47" s="5" t="s">
        <v>144</v>
      </c>
      <c r="C47" s="5" t="s">
        <v>145</v>
      </c>
      <c r="D47" s="248">
        <f t="shared" si="9"/>
        <v>45</v>
      </c>
      <c r="E47" s="249">
        <f t="shared" si="10"/>
        <v>245.47460139378833</v>
      </c>
      <c r="F47" s="250">
        <f t="shared" si="11"/>
        <v>7.2090545543272277E-3</v>
      </c>
      <c r="G47" s="249">
        <f>VLOOKUP(C47,'SS2020'!C:X,22,0)</f>
        <v>66.674999999999997</v>
      </c>
      <c r="H47" s="194">
        <f>VLOOKUP(A47,'GSW2020'!$A$3:$D$135,4,0)</f>
        <v>5.6800540869729628E-4</v>
      </c>
      <c r="I47" s="179">
        <f t="shared" si="12"/>
        <v>52</v>
      </c>
      <c r="J47" s="251">
        <f t="shared" si="13"/>
        <v>194.28754691482811</v>
      </c>
      <c r="K47" s="252">
        <f t="shared" si="14"/>
        <v>6.8434841687344903E-3</v>
      </c>
      <c r="L47" s="251">
        <f>IF(VLOOKUP(A47,'Country characteristics'!A:O,15,0)=1,((VLOOKUP(A47,'SS2020'!A:Z,24,0))-(VLOOKUP(A47,'SS2020'!A:Z,11,0)/20)),VLOOKUP(A47,'SS2020'!A:Z,24,0))</f>
        <v>61.674999999999997</v>
      </c>
      <c r="M47" s="186">
        <f>VLOOKUP(A47,'GSW2020'!$A$3:$D$135,4,0)</f>
        <v>5.6800540869729628E-4</v>
      </c>
      <c r="N47" s="253">
        <f t="shared" si="6"/>
        <v>48</v>
      </c>
      <c r="O47" s="254">
        <f t="shared" si="7"/>
        <v>194.28754691482811</v>
      </c>
      <c r="P47" s="255">
        <f t="shared" si="8"/>
        <v>6.9687435141112019E-3</v>
      </c>
      <c r="Q47" s="253">
        <f>VLOOKUP(A47,'SS2020'!A:X,24,0)-(VLOOKUP(A47,'SS2020'!A:K,6,0)/20)</f>
        <v>61.674999999999997</v>
      </c>
      <c r="R47" s="256">
        <f>VLOOKUP(A47,'GSW2020'!$A$3:$D$135,4,0)</f>
        <v>5.6800540869729628E-4</v>
      </c>
      <c r="S47" s="245" t="str">
        <f>VLOOKUP($A47,'Country characteristics'!$A:$CQ,28,0)</f>
        <v>Middle East &amp; North Africa</v>
      </c>
      <c r="T47" s="245" t="str">
        <f>VLOOKUP($A47,'Country characteristics'!$A:$CQ,87,0)</f>
        <v>Asia</v>
      </c>
      <c r="U47" s="245">
        <f>VLOOKUP($A47,'Country characteristics'!$A:$CQ,92,0)</f>
        <v>0</v>
      </c>
      <c r="V47" s="245">
        <f>VLOOKUP($A47,'Country characteristics'!$A:$CQ,91,0)</f>
        <v>0</v>
      </c>
      <c r="W47" s="245">
        <f>VLOOKUP($A47,'Country characteristics'!$A:$CQ,88,0)</f>
        <v>0</v>
      </c>
      <c r="X47" s="245">
        <f>VLOOKUP($A47,'Country characteristics'!$A:$CQ,93,0)</f>
        <v>1</v>
      </c>
      <c r="Y47" s="245">
        <f>VLOOKUP($A47,'Country characteristics'!$A:$CQ,89,0)</f>
        <v>0</v>
      </c>
      <c r="Z47" s="245">
        <f>VLOOKUP($A47,'Country characteristics'!$A:$CQ,90,0)</f>
        <v>1</v>
      </c>
      <c r="AA47" s="245">
        <f>VLOOKUP($A47,'Country characteristics'!$A:$CQ,94,0)</f>
        <v>0</v>
      </c>
      <c r="AB47" s="245">
        <f>VLOOKUP($A47,'Country characteristics'!$A:$CQ,95,0)</f>
        <v>0</v>
      </c>
      <c r="AC47" s="245">
        <f>VLOOKUP($A47,'Country characteristics'!$A:$CR,96,0)</f>
        <v>0</v>
      </c>
    </row>
    <row r="48" spans="1:29">
      <c r="A48" s="37" t="s">
        <v>146</v>
      </c>
      <c r="B48" s="5" t="s">
        <v>147</v>
      </c>
      <c r="C48" s="5" t="s">
        <v>148</v>
      </c>
      <c r="D48" s="248">
        <f t="shared" si="9"/>
        <v>46</v>
      </c>
      <c r="E48" s="249">
        <f t="shared" si="10"/>
        <v>241.93042237856588</v>
      </c>
      <c r="F48" s="250">
        <f t="shared" si="11"/>
        <v>7.1049697336330771E-3</v>
      </c>
      <c r="G48" s="249">
        <f>VLOOKUP(C48,'SS2020'!C:X,22,0)</f>
        <v>71.375</v>
      </c>
      <c r="H48" s="194">
        <f>VLOOKUP(A48,'GSW2020'!$A$3:$D$135,4,0)</f>
        <v>2.9454819091796378E-4</v>
      </c>
      <c r="I48" s="179">
        <f t="shared" si="12"/>
        <v>51</v>
      </c>
      <c r="J48" s="251">
        <f t="shared" si="13"/>
        <v>194.56544969513911</v>
      </c>
      <c r="K48" s="252">
        <f t="shared" si="14"/>
        <v>6.8532728726823523E-3</v>
      </c>
      <c r="L48" s="251">
        <f>IF(VLOOKUP(A48,'Country characteristics'!A:O,15,0)=1,((VLOOKUP(A48,'SS2020'!A:Z,24,0))-(VLOOKUP(A48,'SS2020'!A:Z,11,0)/20)),VLOOKUP(A48,'SS2020'!A:Z,24,0))</f>
        <v>66.375</v>
      </c>
      <c r="M48" s="186">
        <f>VLOOKUP(A48,'GSW2020'!$A$3:$D$135,4,0)</f>
        <v>2.9454819091796378E-4</v>
      </c>
      <c r="N48" s="253">
        <f t="shared" si="6"/>
        <v>47</v>
      </c>
      <c r="O48" s="254">
        <f t="shared" si="7"/>
        <v>194.56544969513911</v>
      </c>
      <c r="P48" s="255">
        <f t="shared" si="8"/>
        <v>6.9787113850766766E-3</v>
      </c>
      <c r="Q48" s="253">
        <f>VLOOKUP(A48,'SS2020'!A:X,24,0)-(VLOOKUP(A48,'SS2020'!A:K,6,0)/20)</f>
        <v>66.375</v>
      </c>
      <c r="R48" s="256">
        <f>VLOOKUP(A48,'GSW2020'!$A$3:$D$135,4,0)</f>
        <v>2.9454819091796378E-4</v>
      </c>
      <c r="S48" s="245" t="str">
        <f>VLOOKUP($A48,'Country characteristics'!$A:$CQ,28,0)</f>
        <v>Middle East &amp; North Africa</v>
      </c>
      <c r="T48" s="245" t="str">
        <f>VLOOKUP($A48,'Country characteristics'!$A:$CQ,87,0)</f>
        <v>Africa</v>
      </c>
      <c r="U48" s="245">
        <f>VLOOKUP($A48,'Country characteristics'!$A:$CQ,92,0)</f>
        <v>0</v>
      </c>
      <c r="V48" s="245">
        <f>VLOOKUP($A48,'Country characteristics'!$A:$CQ,91,0)</f>
        <v>0</v>
      </c>
      <c r="W48" s="245">
        <f>VLOOKUP($A48,'Country characteristics'!$A:$CQ,88,0)</f>
        <v>0</v>
      </c>
      <c r="X48" s="245">
        <f>VLOOKUP($A48,'Country characteristics'!$A:$CQ,93,0)</f>
        <v>0</v>
      </c>
      <c r="Y48" s="245">
        <f>VLOOKUP($A48,'Country characteristics'!$A:$CQ,89,0)</f>
        <v>1</v>
      </c>
      <c r="Z48" s="245">
        <f>VLOOKUP($A48,'Country characteristics'!$A:$CQ,90,0)</f>
        <v>1</v>
      </c>
      <c r="AA48" s="245">
        <f>VLOOKUP($A48,'Country characteristics'!$A:$CQ,94,0)</f>
        <v>0</v>
      </c>
      <c r="AB48" s="245">
        <f>VLOOKUP($A48,'Country characteristics'!$A:$CQ,95,0)</f>
        <v>0</v>
      </c>
      <c r="AC48" s="245">
        <f>VLOOKUP($A48,'Country characteristics'!$A:$CR,96,0)</f>
        <v>0</v>
      </c>
    </row>
    <row r="49" spans="1:29">
      <c r="A49" s="37" t="s">
        <v>149</v>
      </c>
      <c r="B49" s="5" t="s">
        <v>150</v>
      </c>
      <c r="C49" s="5" t="s">
        <v>151</v>
      </c>
      <c r="D49" s="248">
        <f t="shared" si="9"/>
        <v>47</v>
      </c>
      <c r="E49" s="249">
        <f t="shared" si="10"/>
        <v>238.68228392249432</v>
      </c>
      <c r="F49" s="250">
        <f t="shared" si="11"/>
        <v>7.0095789795718687E-3</v>
      </c>
      <c r="G49" s="249">
        <f>VLOOKUP(C49,'SS2020'!C:X,22,0)</f>
        <v>47.837499999999999</v>
      </c>
      <c r="H49" s="194">
        <f>VLOOKUP(A49,'GSW2020'!$A$3:$D$135,4,0)</f>
        <v>1.0364402672268663E-2</v>
      </c>
      <c r="I49" s="179">
        <f t="shared" si="12"/>
        <v>59</v>
      </c>
      <c r="J49" s="251">
        <f t="shared" si="13"/>
        <v>171.39064434592947</v>
      </c>
      <c r="K49" s="252">
        <f t="shared" si="14"/>
        <v>6.0369755029371615E-3</v>
      </c>
      <c r="L49" s="251">
        <f>IF(VLOOKUP(A49,'Country characteristics'!A:O,15,0)=1,((VLOOKUP(A49,'SS2020'!A:Z,24,0))-(VLOOKUP(A49,'SS2020'!A:Z,11,0)/20)),VLOOKUP(A49,'SS2020'!A:Z,24,0))</f>
        <v>42.837499999999999</v>
      </c>
      <c r="M49" s="186">
        <f>VLOOKUP(A49,'GSW2020'!$A$3:$D$135,4,0)</f>
        <v>1.0364402672268663E-2</v>
      </c>
      <c r="N49" s="253">
        <f t="shared" si="6"/>
        <v>39</v>
      </c>
      <c r="O49" s="254">
        <f t="shared" si="7"/>
        <v>238.68228392249432</v>
      </c>
      <c r="P49" s="255">
        <f t="shared" si="8"/>
        <v>8.561102574151578E-3</v>
      </c>
      <c r="Q49" s="253">
        <f>VLOOKUP(A49,'SS2020'!A:X,24,0)-(VLOOKUP(A49,'SS2020'!A:K,6,0)/20)</f>
        <v>47.837499999999999</v>
      </c>
      <c r="R49" s="256">
        <f>VLOOKUP(A49,'GSW2020'!$A$3:$D$135,4,0)</f>
        <v>1.0364402672268663E-2</v>
      </c>
      <c r="S49" s="245" t="str">
        <f>VLOOKUP($A49,'Country characteristics'!$A:$CQ,28,0)</f>
        <v>South Asia</v>
      </c>
      <c r="T49" s="245" t="str">
        <f>VLOOKUP($A49,'Country characteristics'!$A:$CQ,87,0)</f>
        <v>Asia</v>
      </c>
      <c r="U49" s="245">
        <f>VLOOKUP($A49,'Country characteristics'!$A:$CQ,92,0)</f>
        <v>0</v>
      </c>
      <c r="V49" s="245">
        <f>VLOOKUP($A49,'Country characteristics'!$A:$CQ,91,0)</f>
        <v>0</v>
      </c>
      <c r="W49" s="245">
        <f>VLOOKUP($A49,'Country characteristics'!$A:$CQ,88,0)</f>
        <v>0</v>
      </c>
      <c r="X49" s="245">
        <f>VLOOKUP($A49,'Country characteristics'!$A:$CQ,93,0)</f>
        <v>1</v>
      </c>
      <c r="Y49" s="245">
        <f>VLOOKUP($A49,'Country characteristics'!$A:$CQ,89,0)</f>
        <v>1</v>
      </c>
      <c r="Z49" s="245">
        <f>VLOOKUP($A49,'Country characteristics'!$A:$CQ,90,0)</f>
        <v>1</v>
      </c>
      <c r="AA49" s="245">
        <f>VLOOKUP($A49,'Country characteristics'!$A:$CQ,94,0)</f>
        <v>0</v>
      </c>
      <c r="AB49" s="245">
        <f>VLOOKUP($A49,'Country characteristics'!$A:$CQ,95,0)</f>
        <v>0</v>
      </c>
      <c r="AC49" s="245">
        <f>VLOOKUP($A49,'Country characteristics'!$A:$CR,96,0)</f>
        <v>0</v>
      </c>
    </row>
    <row r="50" spans="1:29">
      <c r="A50" s="37" t="s">
        <v>152</v>
      </c>
      <c r="B50" s="5" t="s">
        <v>153</v>
      </c>
      <c r="C50" s="5" t="s">
        <v>154</v>
      </c>
      <c r="D50" s="248">
        <f t="shared" si="9"/>
        <v>48</v>
      </c>
      <c r="E50" s="249">
        <f t="shared" si="10"/>
        <v>238.07400055906908</v>
      </c>
      <c r="F50" s="250">
        <f t="shared" si="11"/>
        <v>6.9917150216449644E-3</v>
      </c>
      <c r="G50" s="249">
        <f>VLOOKUP(C50,'SS2020'!C:X,22,0)</f>
        <v>50.087499999999999</v>
      </c>
      <c r="H50" s="194">
        <f>VLOOKUP(A50,'GSW2020'!$A$3:$D$135,4,0)</f>
        <v>6.8009833326751713E-3</v>
      </c>
      <c r="I50" s="179">
        <f t="shared" si="12"/>
        <v>57</v>
      </c>
      <c r="J50" s="251">
        <f t="shared" si="13"/>
        <v>173.65703013240613</v>
      </c>
      <c r="K50" s="252">
        <f t="shared" si="14"/>
        <v>6.1168055048919298E-3</v>
      </c>
      <c r="L50" s="251">
        <f>IF(VLOOKUP(A50,'Country characteristics'!A:O,15,0)=1,((VLOOKUP(A50,'SS2020'!A:Z,24,0))-(VLOOKUP(A50,'SS2020'!A:Z,11,0)/20)),VLOOKUP(A50,'SS2020'!A:Z,24,0))</f>
        <v>45.087499999999999</v>
      </c>
      <c r="M50" s="186">
        <f>VLOOKUP(A50,'GSW2020'!$A$3:$D$135,4,0)</f>
        <v>6.8009833326751713E-3</v>
      </c>
      <c r="N50" s="253">
        <f t="shared" si="6"/>
        <v>56</v>
      </c>
      <c r="O50" s="254">
        <f t="shared" si="7"/>
        <v>173.65703013240613</v>
      </c>
      <c r="P50" s="255">
        <f t="shared" si="8"/>
        <v>6.228764126326297E-3</v>
      </c>
      <c r="Q50" s="253">
        <f>VLOOKUP(A50,'SS2020'!A:X,24,0)-(VLOOKUP(A50,'SS2020'!A:K,6,0)/20)</f>
        <v>45.087499999999999</v>
      </c>
      <c r="R50" s="256">
        <f>VLOOKUP(A50,'GSW2020'!$A$3:$D$135,4,0)</f>
        <v>6.8009833326751713E-3</v>
      </c>
      <c r="S50" s="245" t="str">
        <f>VLOOKUP($A50,'Country characteristics'!$A:$CQ,28,0)</f>
        <v>East Asia &amp; Pacific</v>
      </c>
      <c r="T50" s="245" t="str">
        <f>VLOOKUP($A50,'Country characteristics'!$A:$CQ,87,0)</f>
        <v>Oceania</v>
      </c>
      <c r="U50" s="245">
        <f>VLOOKUP($A50,'Country characteristics'!$A:$CQ,92,0)</f>
        <v>1</v>
      </c>
      <c r="V50" s="245">
        <f>VLOOKUP($A50,'Country characteristics'!$A:$CQ,91,0)</f>
        <v>0</v>
      </c>
      <c r="W50" s="245">
        <f>VLOOKUP($A50,'Country characteristics'!$A:$CQ,88,0)</f>
        <v>0</v>
      </c>
      <c r="X50" s="245">
        <f>VLOOKUP($A50,'Country characteristics'!$A:$CQ,93,0)</f>
        <v>1</v>
      </c>
      <c r="Y50" s="245">
        <f>VLOOKUP($A50,'Country characteristics'!$A:$CQ,89,0)</f>
        <v>0</v>
      </c>
      <c r="Z50" s="245">
        <f>VLOOKUP($A50,'Country characteristics'!$A:$CQ,90,0)</f>
        <v>0</v>
      </c>
      <c r="AA50" s="245">
        <f>VLOOKUP($A50,'Country characteristics'!$A:$CQ,94,0)</f>
        <v>0</v>
      </c>
      <c r="AB50" s="245">
        <f>VLOOKUP($A50,'Country characteristics'!$A:$CQ,95,0)</f>
        <v>0</v>
      </c>
      <c r="AC50" s="245">
        <f>VLOOKUP($A50,'Country characteristics'!$A:$CR,96,0)</f>
        <v>0</v>
      </c>
    </row>
    <row r="51" spans="1:29">
      <c r="A51" s="37" t="s">
        <v>155</v>
      </c>
      <c r="B51" s="5" t="s">
        <v>156</v>
      </c>
      <c r="C51" s="5" t="s">
        <v>157</v>
      </c>
      <c r="D51" s="248">
        <f t="shared" si="9"/>
        <v>49</v>
      </c>
      <c r="E51" s="249">
        <f t="shared" si="10"/>
        <v>236.43286729070311</v>
      </c>
      <c r="F51" s="250">
        <f t="shared" si="11"/>
        <v>6.9435185109045627E-3</v>
      </c>
      <c r="G51" s="249">
        <f>VLOOKUP(C51,'SS2020'!C:X,22,0)</f>
        <v>70.099999999999994</v>
      </c>
      <c r="H51" s="194">
        <f>VLOOKUP(A51,'GSW2020'!$A$3:$D$135,4,0)</f>
        <v>3.2334145296110547E-4</v>
      </c>
      <c r="I51" s="179">
        <f t="shared" si="12"/>
        <v>39</v>
      </c>
      <c r="J51" s="251">
        <f t="shared" si="13"/>
        <v>236.43286729070311</v>
      </c>
      <c r="K51" s="252">
        <f t="shared" si="14"/>
        <v>8.3279891581612281E-3</v>
      </c>
      <c r="L51" s="251">
        <f>IF(VLOOKUP(A51,'Country characteristics'!A:O,15,0)=1,((VLOOKUP(A51,'SS2020'!A:Z,24,0))-(VLOOKUP(A51,'SS2020'!A:Z,11,0)/20)),VLOOKUP(A51,'SS2020'!A:Z,24,0))</f>
        <v>70.099999999999994</v>
      </c>
      <c r="M51" s="186">
        <f>VLOOKUP(A51,'GSW2020'!$A$3:$D$135,4,0)</f>
        <v>3.2334145296110547E-4</v>
      </c>
      <c r="N51" s="253">
        <f t="shared" si="6"/>
        <v>51</v>
      </c>
      <c r="O51" s="254">
        <f t="shared" si="7"/>
        <v>189.36371314298219</v>
      </c>
      <c r="P51" s="255">
        <f t="shared" si="8"/>
        <v>6.7921344868884992E-3</v>
      </c>
      <c r="Q51" s="253">
        <f>VLOOKUP(A51,'SS2020'!A:X,24,0)-(VLOOKUP(A51,'SS2020'!A:K,6,0)/20)</f>
        <v>65.099999999999994</v>
      </c>
      <c r="R51" s="256">
        <f>VLOOKUP(A51,'GSW2020'!$A$3:$D$135,4,0)</f>
        <v>3.2334145296110547E-4</v>
      </c>
      <c r="S51" s="245" t="str">
        <f>VLOOKUP($A51,'Country characteristics'!$A:$CQ,28,0)</f>
        <v>East Asia &amp; Pacific</v>
      </c>
      <c r="T51" s="245" t="str">
        <f>VLOOKUP($A51,'Country characteristics'!$A:$CQ,87,0)</f>
        <v>Oceania</v>
      </c>
      <c r="U51" s="245">
        <f>VLOOKUP($A51,'Country characteristics'!$A:$CQ,92,0)</f>
        <v>0</v>
      </c>
      <c r="V51" s="245">
        <f>VLOOKUP($A51,'Country characteristics'!$A:$CQ,91,0)</f>
        <v>0</v>
      </c>
      <c r="W51" s="245">
        <f>VLOOKUP($A51,'Country characteristics'!$A:$CQ,88,0)</f>
        <v>0</v>
      </c>
      <c r="X51" s="245">
        <f>VLOOKUP($A51,'Country characteristics'!$A:$CQ,93,0)</f>
        <v>0</v>
      </c>
      <c r="Y51" s="245">
        <f>VLOOKUP($A51,'Country characteristics'!$A:$CQ,89,0)</f>
        <v>0</v>
      </c>
      <c r="Z51" s="245">
        <f>VLOOKUP($A51,'Country characteristics'!$A:$CQ,90,0)</f>
        <v>0</v>
      </c>
      <c r="AA51" s="245">
        <f>VLOOKUP($A51,'Country characteristics'!$A:$CQ,94,0)</f>
        <v>0</v>
      </c>
      <c r="AB51" s="245">
        <f>VLOOKUP($A51,'Country characteristics'!$A:$CQ,95,0)</f>
        <v>0</v>
      </c>
      <c r="AC51" s="245">
        <f>VLOOKUP($A51,'Country characteristics'!$A:$CR,96,0)</f>
        <v>0</v>
      </c>
    </row>
    <row r="52" spans="1:29">
      <c r="A52" s="37" t="s">
        <v>158</v>
      </c>
      <c r="B52" s="5" t="s">
        <v>159</v>
      </c>
      <c r="C52" s="5" t="s">
        <v>160</v>
      </c>
      <c r="D52" s="248">
        <f t="shared" si="9"/>
        <v>50</v>
      </c>
      <c r="E52" s="249">
        <f t="shared" si="10"/>
        <v>236.20874776385097</v>
      </c>
      <c r="F52" s="250">
        <f t="shared" si="11"/>
        <v>6.9369366083916612E-3</v>
      </c>
      <c r="G52" s="249">
        <f>VLOOKUP(C52,'SS2020'!C:X,22,0)</f>
        <v>45.05</v>
      </c>
      <c r="H52" s="194">
        <f>VLOOKUP(A52,'GSW2020'!$A$3:$D$135,4,0)</f>
        <v>1.7243871343598092E-2</v>
      </c>
      <c r="I52" s="179">
        <f t="shared" si="12"/>
        <v>47</v>
      </c>
      <c r="J52" s="251">
        <f t="shared" si="13"/>
        <v>199.02621533155744</v>
      </c>
      <c r="K52" s="252">
        <f t="shared" si="14"/>
        <v>7.0103965766871498E-3</v>
      </c>
      <c r="L52" s="251">
        <f>IF(VLOOKUP(A52,'Country characteristics'!A:O,15,0)=1,((VLOOKUP(A52,'SS2020'!A:Z,24,0))-(VLOOKUP(A52,'SS2020'!A:Z,11,0)/20)),VLOOKUP(A52,'SS2020'!A:Z,24,0))</f>
        <v>42.55</v>
      </c>
      <c r="M52" s="186">
        <f>VLOOKUP(A52,'GSW2020'!$A$3:$D$135,4,0)</f>
        <v>1.7243871343598092E-2</v>
      </c>
      <c r="N52" s="253">
        <f t="shared" si="6"/>
        <v>46</v>
      </c>
      <c r="O52" s="254">
        <f t="shared" si="7"/>
        <v>199.02621533155744</v>
      </c>
      <c r="P52" s="255">
        <f t="shared" si="8"/>
        <v>7.138710994369123E-3</v>
      </c>
      <c r="Q52" s="253">
        <f>VLOOKUP(A52,'SS2020'!A:X,24,0)-(VLOOKUP(A52,'SS2020'!A:K,6,0)/20)</f>
        <v>42.55</v>
      </c>
      <c r="R52" s="256">
        <f>VLOOKUP(A52,'GSW2020'!$A$3:$D$135,4,0)</f>
        <v>1.7243871343598092E-2</v>
      </c>
      <c r="S52" s="245" t="str">
        <f>VLOOKUP($A52,'Country characteristics'!$A:$CQ,28,0)</f>
        <v>Europe &amp; Central Asia</v>
      </c>
      <c r="T52" s="245" t="str">
        <f>VLOOKUP($A52,'Country characteristics'!$A:$CQ,87,0)</f>
        <v>Europe</v>
      </c>
      <c r="U52" s="245">
        <f>VLOOKUP($A52,'Country characteristics'!$A:$CQ,92,0)</f>
        <v>1</v>
      </c>
      <c r="V52" s="245">
        <f>VLOOKUP($A52,'Country characteristics'!$A:$CQ,91,0)</f>
        <v>1</v>
      </c>
      <c r="W52" s="245">
        <f>VLOOKUP($A52,'Country characteristics'!$A:$CQ,88,0)</f>
        <v>0</v>
      </c>
      <c r="X52" s="245">
        <f>VLOOKUP($A52,'Country characteristics'!$A:$CQ,93,0)</f>
        <v>0</v>
      </c>
      <c r="Y52" s="245">
        <f>VLOOKUP($A52,'Country characteristics'!$A:$CQ,89,0)</f>
        <v>0</v>
      </c>
      <c r="Z52" s="245">
        <f>VLOOKUP($A52,'Country characteristics'!$A:$CQ,90,0)</f>
        <v>0</v>
      </c>
      <c r="AA52" s="245">
        <f>VLOOKUP($A52,'Country characteristics'!$A:$CQ,94,0)</f>
        <v>0</v>
      </c>
      <c r="AB52" s="245">
        <f>VLOOKUP($A52,'Country characteristics'!$A:$CQ,95,0)</f>
        <v>0</v>
      </c>
      <c r="AC52" s="245">
        <f>VLOOKUP($A52,'Country characteristics'!$A:$CR,96,0)</f>
        <v>0</v>
      </c>
    </row>
    <row r="53" spans="1:29">
      <c r="A53" s="37" t="s">
        <v>161</v>
      </c>
      <c r="B53" s="5" t="s">
        <v>162</v>
      </c>
      <c r="C53" s="5" t="s">
        <v>163</v>
      </c>
      <c r="D53" s="248">
        <f t="shared" si="9"/>
        <v>51</v>
      </c>
      <c r="E53" s="249">
        <f t="shared" si="10"/>
        <v>235.81937790371623</v>
      </c>
      <c r="F53" s="250">
        <f t="shared" si="11"/>
        <v>6.9255016634010838E-3</v>
      </c>
      <c r="G53" s="249">
        <f>VLOOKUP(C53,'SS2020'!C:X,22,0)</f>
        <v>71.525000000000006</v>
      </c>
      <c r="H53" s="194">
        <f>VLOOKUP(A53,'GSW2020'!$A$3:$D$135,4,0)</f>
        <v>2.6768107625239809E-4</v>
      </c>
      <c r="I53" s="179">
        <f t="shared" si="12"/>
        <v>53</v>
      </c>
      <c r="J53" s="251">
        <f t="shared" si="13"/>
        <v>189.74071796799478</v>
      </c>
      <c r="K53" s="252">
        <f t="shared" si="14"/>
        <v>6.6833290151505171E-3</v>
      </c>
      <c r="L53" s="251">
        <f>IF(VLOOKUP(A53,'Country characteristics'!A:O,15,0)=1,((VLOOKUP(A53,'SS2020'!A:Z,24,0))-(VLOOKUP(A53,'SS2020'!A:Z,11,0)/20)),VLOOKUP(A53,'SS2020'!A:Z,24,0))</f>
        <v>66.525000000000006</v>
      </c>
      <c r="M53" s="186">
        <f>VLOOKUP(A53,'GSW2020'!$A$3:$D$135,4,0)</f>
        <v>2.6768107625239809E-4</v>
      </c>
      <c r="N53" s="253">
        <f t="shared" si="6"/>
        <v>49</v>
      </c>
      <c r="O53" s="254">
        <f t="shared" si="7"/>
        <v>189.74071796799478</v>
      </c>
      <c r="P53" s="255">
        <f t="shared" si="8"/>
        <v>6.805656969264824E-3</v>
      </c>
      <c r="Q53" s="253">
        <f>VLOOKUP(A53,'SS2020'!A:X,24,0)-(VLOOKUP(A53,'SS2020'!A:K,6,0)/20)</f>
        <v>66.525000000000006</v>
      </c>
      <c r="R53" s="256">
        <f>VLOOKUP(A53,'GSW2020'!$A$3:$D$135,4,0)</f>
        <v>2.6768107625239809E-4</v>
      </c>
      <c r="S53" s="245" t="str">
        <f>VLOOKUP($A53,'Country characteristics'!$A:$CQ,28,0)</f>
        <v>Sub-Saharan Africa</v>
      </c>
      <c r="T53" s="245" t="str">
        <f>VLOOKUP($A53,'Country characteristics'!$A:$CQ,87,0)</f>
        <v>Africa</v>
      </c>
      <c r="U53" s="245">
        <f>VLOOKUP($A53,'Country characteristics'!$A:$CQ,92,0)</f>
        <v>0</v>
      </c>
      <c r="V53" s="245">
        <f>VLOOKUP($A53,'Country characteristics'!$A:$CQ,91,0)</f>
        <v>0</v>
      </c>
      <c r="W53" s="245">
        <f>VLOOKUP($A53,'Country characteristics'!$A:$CQ,88,0)</f>
        <v>0</v>
      </c>
      <c r="X53" s="245">
        <f>VLOOKUP($A53,'Country characteristics'!$A:$CQ,93,0)</f>
        <v>0</v>
      </c>
      <c r="Y53" s="245">
        <f>VLOOKUP($A53,'Country characteristics'!$A:$CQ,89,0)</f>
        <v>0</v>
      </c>
      <c r="Z53" s="245">
        <f>VLOOKUP($A53,'Country characteristics'!$A:$CQ,90,0)</f>
        <v>0</v>
      </c>
      <c r="AA53" s="245">
        <f>VLOOKUP($A53,'Country characteristics'!$A:$CQ,94,0)</f>
        <v>0</v>
      </c>
      <c r="AB53" s="245">
        <f>VLOOKUP($A53,'Country characteristics'!$A:$CQ,95,0)</f>
        <v>0</v>
      </c>
      <c r="AC53" s="245">
        <f>VLOOKUP($A53,'Country characteristics'!$A:$CR,96,0)</f>
        <v>1</v>
      </c>
    </row>
    <row r="54" spans="1:29">
      <c r="A54" s="37" t="s">
        <v>173</v>
      </c>
      <c r="B54" s="5" t="s">
        <v>174</v>
      </c>
      <c r="C54" s="5" t="s">
        <v>175</v>
      </c>
      <c r="D54" s="248">
        <f t="shared" si="9"/>
        <v>55</v>
      </c>
      <c r="E54" s="249">
        <f t="shared" si="10"/>
        <v>225.72196550581771</v>
      </c>
      <c r="F54" s="250">
        <f t="shared" si="11"/>
        <v>6.6289626470601749E-3</v>
      </c>
      <c r="G54" s="249">
        <f>VLOOKUP(C54,'SS2020'!C:X,22,0)</f>
        <v>59.5</v>
      </c>
      <c r="H54" s="194">
        <f>VLOOKUP(A54,'GSW2020'!$A$3:$D$135,4,0)</f>
        <v>1.2304636213865713E-3</v>
      </c>
      <c r="I54" s="179">
        <f t="shared" si="12"/>
        <v>58</v>
      </c>
      <c r="J54" s="251">
        <f t="shared" si="13"/>
        <v>173.46522866212246</v>
      </c>
      <c r="K54" s="252">
        <f t="shared" si="14"/>
        <v>6.1100495890019542E-3</v>
      </c>
      <c r="L54" s="251">
        <f>IF(VLOOKUP(A54,'Country characteristics'!A:O,15,0)=1,((VLOOKUP(A54,'SS2020'!A:Z,24,0))-(VLOOKUP(A54,'SS2020'!A:Z,11,0)/20)),VLOOKUP(A54,'SS2020'!A:Z,24,0))</f>
        <v>54.5</v>
      </c>
      <c r="M54" s="186">
        <f>VLOOKUP(A54,'GSW2020'!$A$3:$D$135,4,0)</f>
        <v>1.2304636213865713E-3</v>
      </c>
      <c r="N54" s="253">
        <f t="shared" si="6"/>
        <v>57</v>
      </c>
      <c r="O54" s="254">
        <f t="shared" si="7"/>
        <v>173.46522866212246</v>
      </c>
      <c r="P54" s="255">
        <f t="shared" si="8"/>
        <v>6.2218845538922372E-3</v>
      </c>
      <c r="Q54" s="253">
        <f>VLOOKUP(A54,'SS2020'!A:X,24,0)-(VLOOKUP(A54,'SS2020'!A:K,6,0)/20)</f>
        <v>54.5</v>
      </c>
      <c r="R54" s="256">
        <f>VLOOKUP(A54,'GSW2020'!$A$3:$D$135,4,0)</f>
        <v>1.2304636213865713E-3</v>
      </c>
      <c r="S54" s="245" t="str">
        <f>VLOOKUP($A54,'Country characteristics'!$A:$CQ,28,0)</f>
        <v>Europe &amp; Central Asia</v>
      </c>
      <c r="T54" s="245" t="str">
        <f>VLOOKUP($A54,'Country characteristics'!$A:$CQ,87,0)</f>
        <v>Asia</v>
      </c>
      <c r="U54" s="245">
        <f>VLOOKUP($A54,'Country characteristics'!$A:$CQ,92,0)</f>
        <v>1</v>
      </c>
      <c r="V54" s="245">
        <f>VLOOKUP($A54,'Country characteristics'!$A:$CQ,91,0)</f>
        <v>0</v>
      </c>
      <c r="W54" s="245">
        <f>VLOOKUP($A54,'Country characteristics'!$A:$CQ,88,0)</f>
        <v>0</v>
      </c>
      <c r="X54" s="245">
        <f>VLOOKUP($A54,'Country characteristics'!$A:$CQ,93,0)</f>
        <v>1</v>
      </c>
      <c r="Y54" s="245">
        <f>VLOOKUP($A54,'Country characteristics'!$A:$CQ,89,0)</f>
        <v>0</v>
      </c>
      <c r="Z54" s="245">
        <f>VLOOKUP($A54,'Country characteristics'!$A:$CQ,90,0)</f>
        <v>0</v>
      </c>
      <c r="AA54" s="245">
        <f>VLOOKUP($A54,'Country characteristics'!$A:$CQ,94,0)</f>
        <v>0</v>
      </c>
      <c r="AB54" s="245">
        <f>VLOOKUP($A54,'Country characteristics'!$A:$CQ,95,0)</f>
        <v>0</v>
      </c>
      <c r="AC54" s="245">
        <f>VLOOKUP($A54,'Country characteristics'!$A:$CR,96,0)</f>
        <v>0</v>
      </c>
    </row>
    <row r="55" spans="1:29">
      <c r="A55" s="37" t="s">
        <v>164</v>
      </c>
      <c r="B55" s="5" t="s">
        <v>165</v>
      </c>
      <c r="C55" s="5" t="s">
        <v>166</v>
      </c>
      <c r="D55" s="248">
        <f t="shared" si="9"/>
        <v>52</v>
      </c>
      <c r="E55" s="249">
        <f t="shared" si="10"/>
        <v>229.67763212859424</v>
      </c>
      <c r="F55" s="250">
        <f t="shared" si="11"/>
        <v>6.7451319628281277E-3</v>
      </c>
      <c r="G55" s="249">
        <f>VLOOKUP(C55,'SS2020'!C:X,22,0)</f>
        <v>74.974999999999994</v>
      </c>
      <c r="H55" s="194">
        <f>VLOOKUP(A55,'GSW2020'!$A$3:$D$135,4,0)</f>
        <v>1.6184818612642059E-4</v>
      </c>
      <c r="I55" s="179">
        <f t="shared" si="12"/>
        <v>54</v>
      </c>
      <c r="J55" s="251">
        <f t="shared" si="13"/>
        <v>186.72307905389388</v>
      </c>
      <c r="K55" s="252">
        <f t="shared" si="14"/>
        <v>6.5770372611830864E-3</v>
      </c>
      <c r="L55" s="251">
        <f>IF(VLOOKUP(A55,'Country characteristics'!A:O,15,0)=1,((VLOOKUP(A55,'SS2020'!A:Z,24,0))-(VLOOKUP(A55,'SS2020'!A:Z,11,0)/20)),VLOOKUP(A55,'SS2020'!A:Z,24,0))</f>
        <v>69.974999999999994</v>
      </c>
      <c r="M55" s="186">
        <f>VLOOKUP(A55,'GSW2020'!$A$3:$D$135,4,0)</f>
        <v>1.6184818612642059E-4</v>
      </c>
      <c r="N55" s="253">
        <f t="shared" si="6"/>
        <v>52</v>
      </c>
      <c r="O55" s="254">
        <f t="shared" si="7"/>
        <v>186.72307905389388</v>
      </c>
      <c r="P55" s="255">
        <f t="shared" si="8"/>
        <v>6.6974197098804691E-3</v>
      </c>
      <c r="Q55" s="253">
        <f>VLOOKUP(A55,'SS2020'!A:X,24,0)-(VLOOKUP(A55,'SS2020'!A:K,6,0)/20)</f>
        <v>69.974999999999994</v>
      </c>
      <c r="R55" s="256">
        <f>VLOOKUP(A55,'GSW2020'!$A$3:$D$135,4,0)</f>
        <v>1.6184818612642059E-4</v>
      </c>
      <c r="S55" s="245" t="str">
        <f>VLOOKUP($A55,'Country characteristics'!$A:$CQ,28,0)</f>
        <v>Europe &amp; Central Asia</v>
      </c>
      <c r="T55" s="245" t="str">
        <f>VLOOKUP($A55,'Country characteristics'!$A:$CQ,87,0)</f>
        <v>Europe</v>
      </c>
      <c r="U55" s="245">
        <f>VLOOKUP($A55,'Country characteristics'!$A:$CQ,92,0)</f>
        <v>0</v>
      </c>
      <c r="V55" s="245">
        <f>VLOOKUP($A55,'Country characteristics'!$A:$CQ,91,0)</f>
        <v>0</v>
      </c>
      <c r="W55" s="245">
        <f>VLOOKUP($A55,'Country characteristics'!$A:$CQ,88,0)</f>
        <v>0</v>
      </c>
      <c r="X55" s="245">
        <f>VLOOKUP($A55,'Country characteristics'!$A:$CQ,93,0)</f>
        <v>0</v>
      </c>
      <c r="Y55" s="245">
        <f>VLOOKUP($A55,'Country characteristics'!$A:$CQ,89,0)</f>
        <v>0</v>
      </c>
      <c r="Z55" s="245">
        <f>VLOOKUP($A55,'Country characteristics'!$A:$CQ,90,0)</f>
        <v>0</v>
      </c>
      <c r="AA55" s="245">
        <f>VLOOKUP($A55,'Country characteristics'!$A:$CQ,94,0)</f>
        <v>0</v>
      </c>
      <c r="AB55" s="245">
        <f>VLOOKUP($A55,'Country characteristics'!$A:$CQ,95,0)</f>
        <v>0</v>
      </c>
      <c r="AC55" s="245">
        <f>VLOOKUP($A55,'Country characteristics'!$A:$CR,96,0)</f>
        <v>0</v>
      </c>
    </row>
    <row r="56" spans="1:29">
      <c r="A56" s="37" t="s">
        <v>167</v>
      </c>
      <c r="B56" s="5" t="s">
        <v>168</v>
      </c>
      <c r="C56" s="5" t="s">
        <v>169</v>
      </c>
      <c r="D56" s="248">
        <f t="shared" si="9"/>
        <v>53</v>
      </c>
      <c r="E56" s="249">
        <f t="shared" si="10"/>
        <v>229.23189436533426</v>
      </c>
      <c r="F56" s="250">
        <f t="shared" si="11"/>
        <v>6.732041615256445E-3</v>
      </c>
      <c r="G56" s="249">
        <f>VLOOKUP(C56,'SS2020'!C:X,22,0)</f>
        <v>71.474999999999994</v>
      </c>
      <c r="H56" s="194">
        <f>VLOOKUP(A56,'GSW2020'!$A$3:$D$135,4,0)</f>
        <v>2.4742162446893864E-4</v>
      </c>
      <c r="I56" s="179">
        <f t="shared" si="12"/>
        <v>56</v>
      </c>
      <c r="J56" s="251">
        <f t="shared" si="13"/>
        <v>184.41132545276574</v>
      </c>
      <c r="K56" s="252">
        <f t="shared" si="14"/>
        <v>6.4956092467655137E-3</v>
      </c>
      <c r="L56" s="251">
        <f>IF(VLOOKUP(A56,'Country characteristics'!A:O,15,0)=1,((VLOOKUP(A56,'SS2020'!A:Z,24,0))-(VLOOKUP(A56,'SS2020'!A:Z,11,0)/20)),VLOOKUP(A56,'SS2020'!A:Z,24,0))</f>
        <v>66.474999999999994</v>
      </c>
      <c r="M56" s="186">
        <f>VLOOKUP(A56,'GSW2020'!$A$3:$D$135,4,0)</f>
        <v>2.4742162446893864E-4</v>
      </c>
      <c r="N56" s="253">
        <f t="shared" si="6"/>
        <v>55</v>
      </c>
      <c r="O56" s="254">
        <f t="shared" si="7"/>
        <v>184.41132545276574</v>
      </c>
      <c r="P56" s="255">
        <f t="shared" si="8"/>
        <v>6.6145012821690555E-3</v>
      </c>
      <c r="Q56" s="253">
        <f>VLOOKUP(A56,'SS2020'!A:X,24,0)-(VLOOKUP(A56,'SS2020'!A:K,6,0)/20)</f>
        <v>66.474999999999994</v>
      </c>
      <c r="R56" s="256">
        <f>VLOOKUP(A56,'GSW2020'!$A$3:$D$135,4,0)</f>
        <v>2.4742162446893864E-4</v>
      </c>
      <c r="S56" s="245" t="str">
        <f>VLOOKUP($A56,'Country characteristics'!$A:$CQ,28,0)</f>
        <v>Sub-Saharan Africa</v>
      </c>
      <c r="T56" s="245" t="str">
        <f>VLOOKUP($A56,'Country characteristics'!$A:$CQ,87,0)</f>
        <v>Africa</v>
      </c>
      <c r="U56" s="245">
        <f>VLOOKUP($A56,'Country characteristics'!$A:$CQ,92,0)</f>
        <v>0</v>
      </c>
      <c r="V56" s="245">
        <f>VLOOKUP($A56,'Country characteristics'!$A:$CQ,91,0)</f>
        <v>0</v>
      </c>
      <c r="W56" s="245">
        <f>VLOOKUP($A56,'Country characteristics'!$A:$CQ,88,0)</f>
        <v>0</v>
      </c>
      <c r="X56" s="245">
        <f>VLOOKUP($A56,'Country characteristics'!$A:$CQ,93,0)</f>
        <v>0</v>
      </c>
      <c r="Y56" s="245">
        <f>VLOOKUP($A56,'Country characteristics'!$A:$CQ,89,0)</f>
        <v>0</v>
      </c>
      <c r="Z56" s="245">
        <f>VLOOKUP($A56,'Country characteristics'!$A:$CQ,90,0)</f>
        <v>1</v>
      </c>
      <c r="AA56" s="245">
        <f>VLOOKUP($A56,'Country characteristics'!$A:$CQ,94,0)</f>
        <v>0</v>
      </c>
      <c r="AB56" s="245">
        <f>VLOOKUP($A56,'Country characteristics'!$A:$CQ,95,0)</f>
        <v>0</v>
      </c>
      <c r="AC56" s="245">
        <f>VLOOKUP($A56,'Country characteristics'!$A:$CR,96,0)</f>
        <v>0</v>
      </c>
    </row>
    <row r="57" spans="1:29">
      <c r="A57" s="37" t="s">
        <v>170</v>
      </c>
      <c r="B57" s="5" t="s">
        <v>171</v>
      </c>
      <c r="C57" s="5" t="s">
        <v>172</v>
      </c>
      <c r="D57" s="248">
        <f t="shared" si="9"/>
        <v>54</v>
      </c>
      <c r="E57" s="249">
        <f t="shared" si="10"/>
        <v>228.79073150900354</v>
      </c>
      <c r="F57" s="250">
        <f t="shared" si="11"/>
        <v>6.7190856227400172E-3</v>
      </c>
      <c r="G57" s="249">
        <f>VLOOKUP(C57,'SS2020'!C:X,22,0)</f>
        <v>72.724999999999994</v>
      </c>
      <c r="H57" s="194">
        <f>VLOOKUP(A57,'GSW2020'!$A$3:$D$135,4,0)</f>
        <v>2.1045619361760142E-4</v>
      </c>
      <c r="I57" s="179">
        <f t="shared" si="12"/>
        <v>42</v>
      </c>
      <c r="J57" s="251">
        <f t="shared" si="13"/>
        <v>228.79073150900354</v>
      </c>
      <c r="K57" s="252">
        <f t="shared" si="14"/>
        <v>8.0588065158979684E-3</v>
      </c>
      <c r="L57" s="251">
        <f>IF(VLOOKUP(A57,'Country characteristics'!A:O,15,0)=1,((VLOOKUP(A57,'SS2020'!A:Z,24,0))-(VLOOKUP(A57,'SS2020'!A:Z,11,0)/20)),VLOOKUP(A57,'SS2020'!A:Z,24,0))</f>
        <v>72.724999999999994</v>
      </c>
      <c r="M57" s="186">
        <f>VLOOKUP(A57,'GSW2020'!$A$3:$D$135,4,0)</f>
        <v>2.1045619361760142E-4</v>
      </c>
      <c r="N57" s="253">
        <f t="shared" si="6"/>
        <v>54</v>
      </c>
      <c r="O57" s="254">
        <f t="shared" si="7"/>
        <v>184.7711995212685</v>
      </c>
      <c r="P57" s="255">
        <f t="shared" si="8"/>
        <v>6.6274093152396199E-3</v>
      </c>
      <c r="Q57" s="253">
        <f>VLOOKUP(A57,'SS2020'!A:X,24,0)-(VLOOKUP(A57,'SS2020'!A:K,6,0)/20)</f>
        <v>67.724999999999994</v>
      </c>
      <c r="R57" s="256">
        <f>VLOOKUP(A57,'GSW2020'!$A$3:$D$135,4,0)</f>
        <v>2.1045619361760142E-4</v>
      </c>
      <c r="S57" s="245" t="str">
        <f>VLOOKUP($A57,'Country characteristics'!$A:$CQ,28,0)</f>
        <v>South Asia</v>
      </c>
      <c r="T57" s="245" t="str">
        <f>VLOOKUP($A57,'Country characteristics'!$A:$CQ,87,0)</f>
        <v>Asia</v>
      </c>
      <c r="U57" s="245">
        <f>VLOOKUP($A57,'Country characteristics'!$A:$CQ,92,0)</f>
        <v>0</v>
      </c>
      <c r="V57" s="245">
        <f>VLOOKUP($A57,'Country characteristics'!$A:$CQ,91,0)</f>
        <v>0</v>
      </c>
      <c r="W57" s="245">
        <f>VLOOKUP($A57,'Country characteristics'!$A:$CQ,88,0)</f>
        <v>0</v>
      </c>
      <c r="X57" s="245">
        <f>VLOOKUP($A57,'Country characteristics'!$A:$CQ,93,0)</f>
        <v>0</v>
      </c>
      <c r="Y57" s="245">
        <f>VLOOKUP($A57,'Country characteristics'!$A:$CQ,89,0)</f>
        <v>0</v>
      </c>
      <c r="Z57" s="245">
        <f>VLOOKUP($A57,'Country characteristics'!$A:$CQ,90,0)</f>
        <v>0</v>
      </c>
      <c r="AA57" s="245">
        <f>VLOOKUP($A57,'Country characteristics'!$A:$CQ,94,0)</f>
        <v>0</v>
      </c>
      <c r="AB57" s="245">
        <f>VLOOKUP($A57,'Country characteristics'!$A:$CQ,95,0)</f>
        <v>0</v>
      </c>
      <c r="AC57" s="245">
        <f>VLOOKUP($A57,'Country characteristics'!$A:$CR,96,0)</f>
        <v>0</v>
      </c>
    </row>
    <row r="58" spans="1:29">
      <c r="A58" s="37" t="s">
        <v>176</v>
      </c>
      <c r="B58" s="5" t="s">
        <v>177</v>
      </c>
      <c r="C58" s="5" t="s">
        <v>178</v>
      </c>
      <c r="D58" s="248">
        <f t="shared" si="9"/>
        <v>56</v>
      </c>
      <c r="E58" s="249">
        <f t="shared" si="10"/>
        <v>224.13354234286413</v>
      </c>
      <c r="F58" s="250">
        <f t="shared" si="11"/>
        <v>6.5823141173464239E-3</v>
      </c>
      <c r="G58" s="249">
        <f>VLOOKUP(C58,'SS2020'!C:X,22,0)</f>
        <v>62.625</v>
      </c>
      <c r="H58" s="194">
        <f>VLOOKUP(A58,'GSW2020'!$A$3:$D$135,4,0)</f>
        <v>7.5996031700542187E-4</v>
      </c>
      <c r="I58" s="179">
        <f t="shared" si="12"/>
        <v>48</v>
      </c>
      <c r="J58" s="251">
        <f t="shared" si="13"/>
        <v>198.34849363495016</v>
      </c>
      <c r="K58" s="252">
        <f t="shared" si="14"/>
        <v>6.9865248578086722E-3</v>
      </c>
      <c r="L58" s="251">
        <f>IF(VLOOKUP(A58,'Country characteristics'!A:O,15,0)=1,((VLOOKUP(A58,'SS2020'!A:Z,24,0))-(VLOOKUP(A58,'SS2020'!A:Z,11,0)/20)),VLOOKUP(A58,'SS2020'!A:Z,24,0))</f>
        <v>60.125</v>
      </c>
      <c r="M58" s="186">
        <f>VLOOKUP(A58,'GSW2020'!$A$3:$D$135,4,0)</f>
        <v>7.5996031700542187E-4</v>
      </c>
      <c r="N58" s="253">
        <f t="shared" si="6"/>
        <v>53</v>
      </c>
      <c r="O58" s="254">
        <f t="shared" si="7"/>
        <v>186.23289687494105</v>
      </c>
      <c r="P58" s="255">
        <f t="shared" si="8"/>
        <v>6.6798377601644228E-3</v>
      </c>
      <c r="Q58" s="253">
        <f>VLOOKUP(A58,'SS2020'!A:X,24,0)-(VLOOKUP(A58,'SS2020'!A:K,6,0)/20)</f>
        <v>58.875</v>
      </c>
      <c r="R58" s="256">
        <f>VLOOKUP(A58,'GSW2020'!$A$3:$D$135,4,0)</f>
        <v>7.5996031700542187E-4</v>
      </c>
      <c r="S58" s="245" t="str">
        <f>VLOOKUP($A58,'Country characteristics'!$A:$CQ,28,0)</f>
        <v>Europe &amp; Central Asia</v>
      </c>
      <c r="T58" s="245" t="str">
        <f>VLOOKUP($A58,'Country characteristics'!$A:$CQ,87,0)</f>
        <v>Europe</v>
      </c>
      <c r="U58" s="245">
        <f>VLOOKUP($A58,'Country characteristics'!$A:$CQ,92,0)</f>
        <v>0</v>
      </c>
      <c r="V58" s="245">
        <f>VLOOKUP($A58,'Country characteristics'!$A:$CQ,91,0)</f>
        <v>1</v>
      </c>
      <c r="W58" s="245">
        <f>VLOOKUP($A58,'Country characteristics'!$A:$CQ,88,0)</f>
        <v>0</v>
      </c>
      <c r="X58" s="245">
        <f>VLOOKUP($A58,'Country characteristics'!$A:$CQ,93,0)</f>
        <v>0</v>
      </c>
      <c r="Y58" s="245">
        <f>VLOOKUP($A58,'Country characteristics'!$A:$CQ,89,0)</f>
        <v>0</v>
      </c>
      <c r="Z58" s="245">
        <f>VLOOKUP($A58,'Country characteristics'!$A:$CQ,90,0)</f>
        <v>0</v>
      </c>
      <c r="AA58" s="245">
        <f>VLOOKUP($A58,'Country characteristics'!$A:$CQ,94,0)</f>
        <v>0</v>
      </c>
      <c r="AB58" s="245">
        <f>VLOOKUP($A58,'Country characteristics'!$A:$CQ,95,0)</f>
        <v>0</v>
      </c>
      <c r="AC58" s="245">
        <f>VLOOKUP($A58,'Country characteristics'!$A:$CR,96,0)</f>
        <v>0</v>
      </c>
    </row>
    <row r="59" spans="1:29">
      <c r="A59" s="37" t="s">
        <v>179</v>
      </c>
      <c r="B59" s="5" t="s">
        <v>180</v>
      </c>
      <c r="C59" s="5" t="s">
        <v>181</v>
      </c>
      <c r="D59" s="248">
        <f t="shared" si="9"/>
        <v>57</v>
      </c>
      <c r="E59" s="249">
        <f t="shared" si="10"/>
        <v>218.99670776158737</v>
      </c>
      <c r="F59" s="250">
        <f t="shared" si="11"/>
        <v>6.4314564704749545E-3</v>
      </c>
      <c r="G59" s="249">
        <f>VLOOKUP(C59,'SS2020'!C:X,22,0)</f>
        <v>59.2</v>
      </c>
      <c r="H59" s="194">
        <f>VLOOKUP(A59,'GSW2020'!$A$3:$D$135,4,0)</f>
        <v>1.1760272840039593E-3</v>
      </c>
      <c r="I59" s="179">
        <f t="shared" si="12"/>
        <v>60</v>
      </c>
      <c r="J59" s="251">
        <f t="shared" si="13"/>
        <v>168.06230879359231</v>
      </c>
      <c r="K59" s="252">
        <f t="shared" si="14"/>
        <v>5.9197399311141218E-3</v>
      </c>
      <c r="L59" s="251">
        <f>IF(VLOOKUP(A59,'Country characteristics'!A:O,15,0)=1,((VLOOKUP(A59,'SS2020'!A:Z,24,0))-(VLOOKUP(A59,'SS2020'!A:Z,11,0)/20)),VLOOKUP(A59,'SS2020'!A:Z,24,0))</f>
        <v>54.2</v>
      </c>
      <c r="M59" s="186">
        <f>VLOOKUP(A59,'GSW2020'!$A$3:$D$135,4,0)</f>
        <v>1.1760272840039593E-3</v>
      </c>
      <c r="N59" s="253">
        <f t="shared" si="6"/>
        <v>58</v>
      </c>
      <c r="O59" s="254">
        <f t="shared" si="7"/>
        <v>172.75651912368374</v>
      </c>
      <c r="P59" s="255">
        <f t="shared" si="8"/>
        <v>6.1964644223510808E-3</v>
      </c>
      <c r="Q59" s="253">
        <f>VLOOKUP(A59,'SS2020'!A:X,24,0)-(VLOOKUP(A59,'SS2020'!A:K,6,0)/20)</f>
        <v>54.7</v>
      </c>
      <c r="R59" s="256">
        <f>VLOOKUP(A59,'GSW2020'!$A$3:$D$135,4,0)</f>
        <v>1.1760272840039593E-3</v>
      </c>
      <c r="S59" s="245" t="str">
        <f>VLOOKUP($A59,'Country characteristics'!$A:$CQ,28,0)</f>
        <v>East Asia &amp; Pacific</v>
      </c>
      <c r="T59" s="245" t="str">
        <f>VLOOKUP($A59,'Country characteristics'!$A:$CQ,87,0)</f>
        <v>Oceania</v>
      </c>
      <c r="U59" s="245">
        <f>VLOOKUP($A59,'Country characteristics'!$A:$CQ,92,0)</f>
        <v>1</v>
      </c>
      <c r="V59" s="245">
        <f>VLOOKUP($A59,'Country characteristics'!$A:$CQ,91,0)</f>
        <v>0</v>
      </c>
      <c r="W59" s="245">
        <f>VLOOKUP($A59,'Country characteristics'!$A:$CQ,88,0)</f>
        <v>0</v>
      </c>
      <c r="X59" s="245">
        <f>VLOOKUP($A59,'Country characteristics'!$A:$CQ,93,0)</f>
        <v>0</v>
      </c>
      <c r="Y59" s="245">
        <f>VLOOKUP($A59,'Country characteristics'!$A:$CQ,89,0)</f>
        <v>0</v>
      </c>
      <c r="Z59" s="245">
        <f>VLOOKUP($A59,'Country characteristics'!$A:$CQ,90,0)</f>
        <v>0</v>
      </c>
      <c r="AA59" s="245">
        <f>VLOOKUP($A59,'Country characteristics'!$A:$CQ,94,0)</f>
        <v>0</v>
      </c>
      <c r="AB59" s="245">
        <f>VLOOKUP($A59,'Country characteristics'!$A:$CQ,95,0)</f>
        <v>0</v>
      </c>
      <c r="AC59" s="245">
        <f>VLOOKUP($A59,'Country characteristics'!$A:$CR,96,0)</f>
        <v>0</v>
      </c>
    </row>
    <row r="60" spans="1:29">
      <c r="A60" s="37" t="s">
        <v>182</v>
      </c>
      <c r="B60" s="5" t="s">
        <v>183</v>
      </c>
      <c r="C60" s="5" t="s">
        <v>184</v>
      </c>
      <c r="D60" s="248">
        <f t="shared" si="9"/>
        <v>58</v>
      </c>
      <c r="E60" s="249">
        <f t="shared" si="10"/>
        <v>218.58531626081793</v>
      </c>
      <c r="F60" s="250">
        <f t="shared" si="11"/>
        <v>6.4193747978481567E-3</v>
      </c>
      <c r="G60" s="249">
        <f>VLOOKUP(C60,'SS2020'!C:X,22,0)</f>
        <v>56.237499999999997</v>
      </c>
      <c r="H60" s="194">
        <f>VLOOKUP(A60,'GSW2020'!$A$3:$D$135,4,0)</f>
        <v>1.8562176479875454E-3</v>
      </c>
      <c r="I60" s="179">
        <f t="shared" si="12"/>
        <v>61</v>
      </c>
      <c r="J60" s="251">
        <f t="shared" si="13"/>
        <v>165.31290579271987</v>
      </c>
      <c r="K60" s="252">
        <f t="shared" si="14"/>
        <v>5.8228963803630797E-3</v>
      </c>
      <c r="L60" s="251">
        <f>IF(VLOOKUP(A60,'Country characteristics'!A:O,15,0)=1,((VLOOKUP(A60,'SS2020'!A:Z,24,0))-(VLOOKUP(A60,'SS2020'!A:Z,11,0)/20)),VLOOKUP(A60,'SS2020'!A:Z,24,0))</f>
        <v>51.237499999999997</v>
      </c>
      <c r="M60" s="186">
        <f>VLOOKUP(A60,'GSW2020'!$A$3:$D$135,4,0)</f>
        <v>1.8562176479875454E-3</v>
      </c>
      <c r="N60" s="253">
        <f t="shared" si="6"/>
        <v>59</v>
      </c>
      <c r="O60" s="254">
        <f t="shared" si="7"/>
        <v>165.31290579271987</v>
      </c>
      <c r="P60" s="255">
        <f t="shared" si="8"/>
        <v>5.9294754519028303E-3</v>
      </c>
      <c r="Q60" s="253">
        <f>VLOOKUP(A60,'SS2020'!A:X,24,0)-(VLOOKUP(A60,'SS2020'!A:K,6,0)/20)</f>
        <v>51.237499999999997</v>
      </c>
      <c r="R60" s="256">
        <f>VLOOKUP(A60,'GSW2020'!$A$3:$D$135,4,0)</f>
        <v>1.8562176479875454E-3</v>
      </c>
      <c r="S60" s="245" t="str">
        <f>VLOOKUP($A60,'Country characteristics'!$A:$CQ,28,0)</f>
        <v>Sub-Saharan Africa</v>
      </c>
      <c r="T60" s="245" t="str">
        <f>VLOOKUP($A60,'Country characteristics'!$A:$CQ,87,0)</f>
        <v>Africa</v>
      </c>
      <c r="U60" s="245">
        <f>VLOOKUP($A60,'Country characteristics'!$A:$CQ,92,0)</f>
        <v>0</v>
      </c>
      <c r="V60" s="245">
        <f>VLOOKUP($A60,'Country characteristics'!$A:$CQ,91,0)</f>
        <v>0</v>
      </c>
      <c r="W60" s="245">
        <f>VLOOKUP($A60,'Country characteristics'!$A:$CQ,88,0)</f>
        <v>0</v>
      </c>
      <c r="X60" s="245">
        <f>VLOOKUP($A60,'Country characteristics'!$A:$CQ,93,0)</f>
        <v>1</v>
      </c>
      <c r="Y60" s="245">
        <f>VLOOKUP($A60,'Country characteristics'!$A:$CQ,89,0)</f>
        <v>1</v>
      </c>
      <c r="Z60" s="245">
        <f>VLOOKUP($A60,'Country characteristics'!$A:$CQ,90,0)</f>
        <v>0</v>
      </c>
      <c r="AA60" s="245">
        <f>VLOOKUP($A60,'Country characteristics'!$A:$CQ,94,0)</f>
        <v>0</v>
      </c>
      <c r="AB60" s="245">
        <f>VLOOKUP($A60,'Country characteristics'!$A:$CQ,95,0)</f>
        <v>0</v>
      </c>
      <c r="AC60" s="245">
        <f>VLOOKUP($A60,'Country characteristics'!$A:$CR,96,0)</f>
        <v>0</v>
      </c>
    </row>
    <row r="61" spans="1:29">
      <c r="A61" s="37" t="s">
        <v>185</v>
      </c>
      <c r="B61" s="5" t="s">
        <v>186</v>
      </c>
      <c r="C61" s="5" t="s">
        <v>187</v>
      </c>
      <c r="D61" s="248">
        <f t="shared" si="9"/>
        <v>59</v>
      </c>
      <c r="E61" s="249">
        <f t="shared" si="10"/>
        <v>212.09884028867427</v>
      </c>
      <c r="F61" s="250">
        <f t="shared" si="11"/>
        <v>6.2288811219932674E-3</v>
      </c>
      <c r="G61" s="249">
        <f>VLOOKUP(C61,'SS2020'!C:X,22,0)</f>
        <v>55.55</v>
      </c>
      <c r="H61" s="194">
        <f>VLOOKUP(A61,'GSW2020'!$A$3:$D$135,4,0)</f>
        <v>1.89434166827421E-3</v>
      </c>
      <c r="I61" s="179">
        <f t="shared" si="12"/>
        <v>55</v>
      </c>
      <c r="J61" s="251">
        <f t="shared" si="13"/>
        <v>184.73205811626889</v>
      </c>
      <c r="K61" s="252">
        <f t="shared" si="14"/>
        <v>6.5069065683897457E-3</v>
      </c>
      <c r="L61" s="251">
        <f>IF(VLOOKUP(A61,'Country characteristics'!A:O,15,0)=1,((VLOOKUP(A61,'SS2020'!A:Z,24,0))-(VLOOKUP(A61,'SS2020'!A:Z,11,0)/20)),VLOOKUP(A61,'SS2020'!A:Z,24,0))</f>
        <v>53.05</v>
      </c>
      <c r="M61" s="186">
        <f>VLOOKUP(A61,'GSW2020'!$A$3:$D$135,4,0)</f>
        <v>1.89434166827421E-3</v>
      </c>
      <c r="N61" s="253">
        <f t="shared" si="6"/>
        <v>62</v>
      </c>
      <c r="O61" s="254">
        <f t="shared" si="7"/>
        <v>159.82679249347396</v>
      </c>
      <c r="P61" s="255">
        <f t="shared" si="8"/>
        <v>5.7326984732498486E-3</v>
      </c>
      <c r="Q61" s="253">
        <f>VLOOKUP(A61,'SS2020'!A:X,24,0)-(VLOOKUP(A61,'SS2020'!A:K,6,0)/20)</f>
        <v>50.55</v>
      </c>
      <c r="R61" s="256">
        <f>VLOOKUP(A61,'GSW2020'!$A$3:$D$135,4,0)</f>
        <v>1.89434166827421E-3</v>
      </c>
      <c r="S61" s="245" t="str">
        <f>VLOOKUP($A61,'Country characteristics'!$A:$CQ,28,0)</f>
        <v>Europe &amp; Central Asia</v>
      </c>
      <c r="T61" s="245" t="str">
        <f>VLOOKUP($A61,'Country characteristics'!$A:$CQ,87,0)</f>
        <v>Europe</v>
      </c>
      <c r="U61" s="245">
        <f>VLOOKUP($A61,'Country characteristics'!$A:$CQ,92,0)</f>
        <v>1</v>
      </c>
      <c r="V61" s="245">
        <f>VLOOKUP($A61,'Country characteristics'!$A:$CQ,91,0)</f>
        <v>1</v>
      </c>
      <c r="W61" s="245">
        <f>VLOOKUP($A61,'Country characteristics'!$A:$CQ,88,0)</f>
        <v>0</v>
      </c>
      <c r="X61" s="245">
        <f>VLOOKUP($A61,'Country characteristics'!$A:$CQ,93,0)</f>
        <v>0</v>
      </c>
      <c r="Y61" s="245">
        <f>VLOOKUP($A61,'Country characteristics'!$A:$CQ,89,0)</f>
        <v>0</v>
      </c>
      <c r="Z61" s="245">
        <f>VLOOKUP($A61,'Country characteristics'!$A:$CQ,90,0)</f>
        <v>0</v>
      </c>
      <c r="AA61" s="245">
        <f>VLOOKUP($A61,'Country characteristics'!$A:$CQ,94,0)</f>
        <v>0</v>
      </c>
      <c r="AB61" s="245">
        <f>VLOOKUP($A61,'Country characteristics'!$A:$CQ,95,0)</f>
        <v>0</v>
      </c>
      <c r="AC61" s="245">
        <f>VLOOKUP($A61,'Country characteristics'!$A:$CR,96,0)</f>
        <v>0</v>
      </c>
    </row>
    <row r="62" spans="1:29">
      <c r="A62" s="37" t="s">
        <v>188</v>
      </c>
      <c r="B62" s="5" t="s">
        <v>189</v>
      </c>
      <c r="C62" s="5" t="s">
        <v>190</v>
      </c>
      <c r="D62" s="248">
        <f t="shared" si="9"/>
        <v>60</v>
      </c>
      <c r="E62" s="249">
        <f t="shared" si="10"/>
        <v>201.17695097495164</v>
      </c>
      <c r="F62" s="250">
        <f t="shared" si="11"/>
        <v>5.9081290138244822E-3</v>
      </c>
      <c r="G62" s="249">
        <f>VLOOKUP(C62,'SS2020'!C:X,22,0)</f>
        <v>62.845000000000006</v>
      </c>
      <c r="H62" s="194">
        <f>VLOOKUP(A62,'GSW2020'!$A$3:$D$135,4,0)</f>
        <v>5.3247361187515319E-4</v>
      </c>
      <c r="I62" s="179">
        <f t="shared" si="12"/>
        <v>46</v>
      </c>
      <c r="J62" s="251">
        <f t="shared" si="13"/>
        <v>201.17695097495164</v>
      </c>
      <c r="K62" s="252">
        <f t="shared" si="14"/>
        <v>7.0861529777556829E-3</v>
      </c>
      <c r="L62" s="251">
        <f>IF(VLOOKUP(A62,'Country characteristics'!A:O,15,0)=1,((VLOOKUP(A62,'SS2020'!A:Z,24,0))-(VLOOKUP(A62,'SS2020'!A:Z,11,0)/20)),VLOOKUP(A62,'SS2020'!A:Z,24,0))</f>
        <v>62.845000000000006</v>
      </c>
      <c r="M62" s="186">
        <f>VLOOKUP(A62,'GSW2020'!$A$3:$D$135,4,0)</f>
        <v>5.3247361187515319E-4</v>
      </c>
      <c r="N62" s="253">
        <f t="shared" si="6"/>
        <v>50</v>
      </c>
      <c r="O62" s="254">
        <f t="shared" si="7"/>
        <v>189.40978394535068</v>
      </c>
      <c r="P62" s="255">
        <f t="shared" si="8"/>
        <v>6.7937869633868308E-3</v>
      </c>
      <c r="Q62" s="253">
        <f>VLOOKUP(A62,'SS2020'!A:X,24,0)-(VLOOKUP(A62,'SS2020'!A:K,6,0)/20)</f>
        <v>61.595000000000006</v>
      </c>
      <c r="R62" s="256">
        <f>VLOOKUP(A62,'GSW2020'!$A$3:$D$135,4,0)</f>
        <v>5.3247361187515319E-4</v>
      </c>
      <c r="S62" s="245" t="str">
        <f>VLOOKUP($A62,'Country characteristics'!$A:$CQ,28,0)</f>
        <v>East Asia &amp; Pacific</v>
      </c>
      <c r="T62" s="245" t="str">
        <f>VLOOKUP($A62,'Country characteristics'!$A:$CQ,87,0)</f>
        <v>Asia</v>
      </c>
      <c r="U62" s="245">
        <f>VLOOKUP($A62,'Country characteristics'!$A:$CQ,92,0)</f>
        <v>0</v>
      </c>
      <c r="V62" s="245">
        <f>VLOOKUP($A62,'Country characteristics'!$A:$CQ,91,0)</f>
        <v>0</v>
      </c>
      <c r="W62" s="245">
        <f>VLOOKUP($A62,'Country characteristics'!$A:$CQ,88,0)</f>
        <v>0</v>
      </c>
      <c r="X62" s="245">
        <f>VLOOKUP($A62,'Country characteristics'!$A:$CQ,93,0)</f>
        <v>0</v>
      </c>
      <c r="Y62" s="245">
        <f>VLOOKUP($A62,'Country characteristics'!$A:$CQ,89,0)</f>
        <v>1</v>
      </c>
      <c r="Z62" s="245">
        <f>VLOOKUP($A62,'Country characteristics'!$A:$CQ,90,0)</f>
        <v>1</v>
      </c>
      <c r="AA62" s="245">
        <f>VLOOKUP($A62,'Country characteristics'!$A:$CQ,94,0)</f>
        <v>0</v>
      </c>
      <c r="AB62" s="245">
        <f>VLOOKUP($A62,'Country characteristics'!$A:$CQ,95,0)</f>
        <v>0</v>
      </c>
      <c r="AC62" s="245">
        <f>VLOOKUP($A62,'Country characteristics'!$A:$CR,96,0)</f>
        <v>0</v>
      </c>
    </row>
    <row r="63" spans="1:29">
      <c r="A63" s="37" t="s">
        <v>191</v>
      </c>
      <c r="B63" s="5" t="s">
        <v>192</v>
      </c>
      <c r="C63" s="5" t="s">
        <v>193</v>
      </c>
      <c r="D63" s="248">
        <f t="shared" si="9"/>
        <v>61</v>
      </c>
      <c r="E63" s="249">
        <f t="shared" si="10"/>
        <v>196.99883941202646</v>
      </c>
      <c r="F63" s="250">
        <f t="shared" si="11"/>
        <v>5.7854269745089178E-3</v>
      </c>
      <c r="G63" s="249">
        <f>VLOOKUP(C63,'SS2020'!C:X,22,0)</f>
        <v>69.025000000000006</v>
      </c>
      <c r="H63" s="194">
        <f>VLOOKUP(A63,'GSW2020'!$A$3:$D$135,4,0)</f>
        <v>2.1494792893957202E-4</v>
      </c>
      <c r="I63" s="179">
        <f t="shared" si="12"/>
        <v>49</v>
      </c>
      <c r="J63" s="251">
        <f t="shared" si="13"/>
        <v>196.99883941202646</v>
      </c>
      <c r="K63" s="252">
        <f t="shared" si="14"/>
        <v>6.938985334794914E-3</v>
      </c>
      <c r="L63" s="251">
        <f>IF(VLOOKUP(A63,'Country characteristics'!A:O,15,0)=1,((VLOOKUP(A63,'SS2020'!A:Z,24,0))-(VLOOKUP(A63,'SS2020'!A:Z,11,0)/20)),VLOOKUP(A63,'SS2020'!A:Z,24,0))</f>
        <v>69.025000000000006</v>
      </c>
      <c r="M63" s="186">
        <f>VLOOKUP(A63,'GSW2020'!$A$3:$D$135,4,0)</f>
        <v>2.1494792893957202E-4</v>
      </c>
      <c r="N63" s="253">
        <f t="shared" si="6"/>
        <v>60</v>
      </c>
      <c r="O63" s="254">
        <f t="shared" si="7"/>
        <v>160.92683179360222</v>
      </c>
      <c r="P63" s="255">
        <f t="shared" si="8"/>
        <v>5.7721548967817017E-3</v>
      </c>
      <c r="Q63" s="253">
        <f>VLOOKUP(A63,'SS2020'!A:X,24,0)-(VLOOKUP(A63,'SS2020'!A:K,6,0)/20)</f>
        <v>64.525000000000006</v>
      </c>
      <c r="R63" s="256">
        <f>VLOOKUP(A63,'GSW2020'!$A$3:$D$135,4,0)</f>
        <v>2.1494792893957202E-4</v>
      </c>
      <c r="S63" s="245" t="str">
        <f>VLOOKUP($A63,'Country characteristics'!$A:$CQ,28,0)</f>
        <v>Latin America &amp; Caribbean</v>
      </c>
      <c r="T63" s="245" t="str">
        <f>VLOOKUP($A63,'Country characteristics'!$A:$CQ,87,0)</f>
        <v>Latin America and the Caribbean</v>
      </c>
      <c r="U63" s="245">
        <f>VLOOKUP($A63,'Country characteristics'!$A:$CQ,92,0)</f>
        <v>0</v>
      </c>
      <c r="V63" s="245">
        <f>VLOOKUP($A63,'Country characteristics'!$A:$CQ,91,0)</f>
        <v>0</v>
      </c>
      <c r="W63" s="245">
        <f>VLOOKUP($A63,'Country characteristics'!$A:$CQ,88,0)</f>
        <v>0</v>
      </c>
      <c r="X63" s="245">
        <f>VLOOKUP($A63,'Country characteristics'!$A:$CQ,93,0)</f>
        <v>0</v>
      </c>
      <c r="Y63" s="245">
        <f>VLOOKUP($A63,'Country characteristics'!$A:$CQ,89,0)</f>
        <v>1</v>
      </c>
      <c r="Z63" s="245">
        <f>VLOOKUP($A63,'Country characteristics'!$A:$CQ,90,0)</f>
        <v>1</v>
      </c>
      <c r="AA63" s="245">
        <f>VLOOKUP($A63,'Country characteristics'!$A:$CQ,94,0)</f>
        <v>0</v>
      </c>
      <c r="AB63" s="245">
        <f>VLOOKUP($A63,'Country characteristics'!$A:$CQ,95,0)</f>
        <v>1</v>
      </c>
      <c r="AC63" s="245">
        <f>VLOOKUP($A63,'Country characteristics'!$A:$CR,96,0)</f>
        <v>0</v>
      </c>
    </row>
    <row r="64" spans="1:29">
      <c r="A64" s="37" t="s">
        <v>194</v>
      </c>
      <c r="B64" s="5" t="s">
        <v>195</v>
      </c>
      <c r="C64" s="5" t="s">
        <v>196</v>
      </c>
      <c r="D64" s="248">
        <f t="shared" si="9"/>
        <v>62</v>
      </c>
      <c r="E64" s="249">
        <f t="shared" si="10"/>
        <v>192.98633022155909</v>
      </c>
      <c r="F64" s="250">
        <f t="shared" si="11"/>
        <v>5.6675883162950885E-3</v>
      </c>
      <c r="G64" s="249">
        <f>VLOOKUP(C64,'SS2020'!C:X,22,0)</f>
        <v>78.2</v>
      </c>
      <c r="H64" s="194">
        <f>VLOOKUP(A64,'GSW2020'!$A$3:$D$135,4,0)</f>
        <v>6.5723224984814342E-5</v>
      </c>
      <c r="I64" s="179">
        <f t="shared" si="12"/>
        <v>64</v>
      </c>
      <c r="J64" s="251">
        <f t="shared" si="13"/>
        <v>158.28491661082259</v>
      </c>
      <c r="K64" s="252">
        <f t="shared" si="14"/>
        <v>5.5753461206161916E-3</v>
      </c>
      <c r="L64" s="251">
        <f>IF(VLOOKUP(A64,'Country characteristics'!A:O,15,0)=1,((VLOOKUP(A64,'SS2020'!A:Z,24,0))-(VLOOKUP(A64,'SS2020'!A:Z,11,0)/20)),VLOOKUP(A64,'SS2020'!A:Z,24,0))</f>
        <v>73.2</v>
      </c>
      <c r="M64" s="186">
        <f>VLOOKUP(A64,'GSW2020'!$A$3:$D$135,4,0)</f>
        <v>6.5723224984814342E-5</v>
      </c>
      <c r="N64" s="253">
        <f t="shared" si="6"/>
        <v>63</v>
      </c>
      <c r="O64" s="254">
        <f t="shared" si="7"/>
        <v>158.28491661082259</v>
      </c>
      <c r="P64" s="255">
        <f t="shared" si="8"/>
        <v>5.677394169256029E-3</v>
      </c>
      <c r="Q64" s="253">
        <f>VLOOKUP(A64,'SS2020'!A:X,24,0)-(VLOOKUP(A64,'SS2020'!A:K,6,0)/20)</f>
        <v>73.2</v>
      </c>
      <c r="R64" s="256">
        <f>VLOOKUP(A64,'GSW2020'!$A$3:$D$135,4,0)</f>
        <v>6.5723224984814342E-5</v>
      </c>
      <c r="S64" s="245" t="str">
        <f>VLOOKUP($A64,'Country characteristics'!$A:$CQ,28,0)</f>
        <v>Latin America &amp; Caribbean</v>
      </c>
      <c r="T64" s="245" t="str">
        <f>VLOOKUP($A64,'Country characteristics'!$A:$CQ,87,0)</f>
        <v>Latin America and the Caribbean</v>
      </c>
      <c r="U64" s="245">
        <f>VLOOKUP($A64,'Country characteristics'!$A:$CQ,92,0)</f>
        <v>0</v>
      </c>
      <c r="V64" s="245">
        <f>VLOOKUP($A64,'Country characteristics'!$A:$CQ,91,0)</f>
        <v>0</v>
      </c>
      <c r="W64" s="245">
        <f>VLOOKUP($A64,'Country characteristics'!$A:$CQ,88,0)</f>
        <v>0</v>
      </c>
      <c r="X64" s="245">
        <f>VLOOKUP($A64,'Country characteristics'!$A:$CQ,93,0)</f>
        <v>0</v>
      </c>
      <c r="Y64" s="245">
        <f>VLOOKUP($A64,'Country characteristics'!$A:$CQ,89,0)</f>
        <v>0</v>
      </c>
      <c r="Z64" s="245">
        <f>VLOOKUP($A64,'Country characteristics'!$A:$CQ,90,0)</f>
        <v>0</v>
      </c>
      <c r="AA64" s="245">
        <f>VLOOKUP($A64,'Country characteristics'!$A:$CQ,94,0)</f>
        <v>0</v>
      </c>
      <c r="AB64" s="245">
        <f>VLOOKUP($A64,'Country characteristics'!$A:$CQ,95,0)</f>
        <v>1</v>
      </c>
      <c r="AC64" s="245">
        <f>VLOOKUP($A64,'Country characteristics'!$A:$CR,96,0)</f>
        <v>0</v>
      </c>
    </row>
    <row r="65" spans="1:29">
      <c r="A65" s="37" t="s">
        <v>197</v>
      </c>
      <c r="B65" s="5" t="s">
        <v>198</v>
      </c>
      <c r="C65" s="5" t="s">
        <v>199</v>
      </c>
      <c r="D65" s="248">
        <f t="shared" si="9"/>
        <v>63</v>
      </c>
      <c r="E65" s="249">
        <f t="shared" si="10"/>
        <v>192.86310419130669</v>
      </c>
      <c r="F65" s="250">
        <f t="shared" si="11"/>
        <v>5.6639694360950234E-3</v>
      </c>
      <c r="G65" s="249">
        <f>VLOOKUP(C65,'SS2020'!C:X,22,0)</f>
        <v>74</v>
      </c>
      <c r="H65" s="194">
        <f>VLOOKUP(A65,'GSW2020'!$A$3:$D$135,4,0)</f>
        <v>1.078107283779335E-4</v>
      </c>
      <c r="I65" s="179">
        <f t="shared" si="12"/>
        <v>65</v>
      </c>
      <c r="J65" s="251">
        <f t="shared" si="13"/>
        <v>156.35121684495977</v>
      </c>
      <c r="K65" s="252">
        <f t="shared" si="14"/>
        <v>5.5072344791605044E-3</v>
      </c>
      <c r="L65" s="251">
        <f>IF(VLOOKUP(A65,'Country characteristics'!A:O,15,0)=1,((VLOOKUP(A65,'SS2020'!A:Z,24,0))-(VLOOKUP(A65,'SS2020'!A:Z,11,0)/20)),VLOOKUP(A65,'SS2020'!A:Z,24,0))</f>
        <v>69</v>
      </c>
      <c r="M65" s="186">
        <f>VLOOKUP(A65,'GSW2020'!$A$3:$D$135,4,0)</f>
        <v>1.078107283779335E-4</v>
      </c>
      <c r="N65" s="253">
        <f t="shared" si="6"/>
        <v>64</v>
      </c>
      <c r="O65" s="254">
        <f t="shared" si="7"/>
        <v>156.35121684495977</v>
      </c>
      <c r="P65" s="255">
        <f t="shared" si="8"/>
        <v>5.6080358500246773E-3</v>
      </c>
      <c r="Q65" s="253">
        <f>VLOOKUP(A65,'SS2020'!A:X,24,0)-(VLOOKUP(A65,'SS2020'!A:K,6,0)/20)</f>
        <v>69</v>
      </c>
      <c r="R65" s="256">
        <f>VLOOKUP(A65,'GSW2020'!$A$3:$D$135,4,0)</f>
        <v>1.078107283779335E-4</v>
      </c>
      <c r="S65" s="245" t="str">
        <f>VLOOKUP($A65,'Country characteristics'!$A:$CQ,28,0)</f>
        <v>Latin America &amp; Caribbean</v>
      </c>
      <c r="T65" s="245" t="str">
        <f>VLOOKUP($A65,'Country characteristics'!$A:$CQ,87,0)</f>
        <v>Latin America and the Caribbean</v>
      </c>
      <c r="U65" s="245">
        <f>VLOOKUP($A65,'Country characteristics'!$A:$CQ,92,0)</f>
        <v>0</v>
      </c>
      <c r="V65" s="245">
        <f>VLOOKUP($A65,'Country characteristics'!$A:$CQ,91,0)</f>
        <v>0</v>
      </c>
      <c r="W65" s="245">
        <f>VLOOKUP($A65,'Country characteristics'!$A:$CQ,88,0)</f>
        <v>0</v>
      </c>
      <c r="X65" s="245">
        <f>VLOOKUP($A65,'Country characteristics'!$A:$CQ,93,0)</f>
        <v>0</v>
      </c>
      <c r="Y65" s="245">
        <f>VLOOKUP($A65,'Country characteristics'!$A:$CQ,89,0)</f>
        <v>0</v>
      </c>
      <c r="Z65" s="245">
        <f>VLOOKUP($A65,'Country characteristics'!$A:$CQ,90,0)</f>
        <v>0</v>
      </c>
      <c r="AA65" s="245">
        <f>VLOOKUP($A65,'Country characteristics'!$A:$CQ,94,0)</f>
        <v>0</v>
      </c>
      <c r="AB65" s="245">
        <f>VLOOKUP($A65,'Country characteristics'!$A:$CQ,95,0)</f>
        <v>1</v>
      </c>
      <c r="AC65" s="245">
        <f>VLOOKUP($A65,'Country characteristics'!$A:$CR,96,0)</f>
        <v>0</v>
      </c>
    </row>
    <row r="66" spans="1:29">
      <c r="A66" s="37" t="s">
        <v>200</v>
      </c>
      <c r="B66" s="5" t="s">
        <v>201</v>
      </c>
      <c r="C66" s="5" t="s">
        <v>202</v>
      </c>
      <c r="D66" s="248">
        <f t="shared" si="9"/>
        <v>64</v>
      </c>
      <c r="E66" s="249">
        <f t="shared" si="10"/>
        <v>182.86465778893088</v>
      </c>
      <c r="F66" s="250">
        <f t="shared" si="11"/>
        <v>5.3703368355571988E-3</v>
      </c>
      <c r="G66" s="249">
        <f>VLOOKUP(C66,'SS2020'!C:X,22,0)</f>
        <v>45.65</v>
      </c>
      <c r="H66" s="194">
        <f>VLOOKUP(A66,'GSW2020'!$A$3:$D$135,4,0)</f>
        <v>7.1026807731609156E-3</v>
      </c>
      <c r="I66" s="179">
        <f t="shared" si="12"/>
        <v>66</v>
      </c>
      <c r="J66" s="251">
        <f t="shared" si="13"/>
        <v>154.43645786137347</v>
      </c>
      <c r="K66" s="252">
        <f t="shared" si="14"/>
        <v>5.4397899980334697E-3</v>
      </c>
      <c r="L66" s="251">
        <f>IF(VLOOKUP(A66,'Country characteristics'!A:O,15,0)=1,((VLOOKUP(A66,'SS2020'!A:Z,24,0))-(VLOOKUP(A66,'SS2020'!A:Z,11,0)/20)),VLOOKUP(A66,'SS2020'!A:Z,24,0))</f>
        <v>43.15</v>
      </c>
      <c r="M66" s="186">
        <f>VLOOKUP(A66,'GSW2020'!$A$3:$D$135,4,0)</f>
        <v>7.1026807731609156E-3</v>
      </c>
      <c r="N66" s="253">
        <f t="shared" si="6"/>
        <v>61</v>
      </c>
      <c r="O66" s="254">
        <f t="shared" si="7"/>
        <v>159.86749726340443</v>
      </c>
      <c r="P66" s="255">
        <f t="shared" si="8"/>
        <v>5.7341584798532097E-3</v>
      </c>
      <c r="Q66" s="253">
        <f>VLOOKUP(A66,'SS2020'!A:X,24,0)-(VLOOKUP(A66,'SS2020'!A:K,6,0)/20)</f>
        <v>43.65</v>
      </c>
      <c r="R66" s="256">
        <f>VLOOKUP(A66,'GSW2020'!$A$3:$D$135,4,0)</f>
        <v>7.1026807731609156E-3</v>
      </c>
      <c r="S66" s="245" t="str">
        <f>VLOOKUP($A66,'Country characteristics'!$A:$CQ,28,0)</f>
        <v>Europe &amp; Central Asia</v>
      </c>
      <c r="T66" s="245" t="str">
        <f>VLOOKUP($A66,'Country characteristics'!$A:$CQ,87,0)</f>
        <v>Europe</v>
      </c>
      <c r="U66" s="245">
        <f>VLOOKUP($A66,'Country characteristics'!$A:$CQ,92,0)</f>
        <v>1</v>
      </c>
      <c r="V66" s="245">
        <f>VLOOKUP($A66,'Country characteristics'!$A:$CQ,91,0)</f>
        <v>1</v>
      </c>
      <c r="W66" s="245">
        <f>VLOOKUP($A66,'Country characteristics'!$A:$CQ,88,0)</f>
        <v>0</v>
      </c>
      <c r="X66" s="245">
        <f>VLOOKUP($A66,'Country characteristics'!$A:$CQ,93,0)</f>
        <v>0</v>
      </c>
      <c r="Y66" s="245">
        <f>VLOOKUP($A66,'Country characteristics'!$A:$CQ,89,0)</f>
        <v>0</v>
      </c>
      <c r="Z66" s="245">
        <f>VLOOKUP($A66,'Country characteristics'!$A:$CQ,90,0)</f>
        <v>0</v>
      </c>
      <c r="AA66" s="245">
        <f>VLOOKUP($A66,'Country characteristics'!$A:$CQ,94,0)</f>
        <v>0</v>
      </c>
      <c r="AB66" s="245">
        <f>VLOOKUP($A66,'Country characteristics'!$A:$CQ,95,0)</f>
        <v>0</v>
      </c>
      <c r="AC66" s="245">
        <f>VLOOKUP($A66,'Country characteristics'!$A:$CR,96,0)</f>
        <v>0</v>
      </c>
    </row>
    <row r="67" spans="1:29">
      <c r="A67" s="37" t="s">
        <v>203</v>
      </c>
      <c r="B67" s="5" t="s">
        <v>204</v>
      </c>
      <c r="C67" s="5" t="s">
        <v>205</v>
      </c>
      <c r="D67" s="248">
        <f t="shared" ref="D67:D98" si="15">_xlfn.RANK.AVG(E67,$E$3:$E$135)</f>
        <v>65</v>
      </c>
      <c r="E67" s="249">
        <f t="shared" ref="E67:E98" si="16">((G67^3)*(H67^(1/3)))/100</f>
        <v>182.8323824143414</v>
      </c>
      <c r="F67" s="250">
        <f t="shared" ref="F67:F98" si="17">E67/SUM($E$3:$E$135)</f>
        <v>5.369388978080882E-3</v>
      </c>
      <c r="G67" s="249">
        <f>VLOOKUP(C67,'SS2020'!C:X,22,0)</f>
        <v>59.125</v>
      </c>
      <c r="H67" s="194">
        <f>VLOOKUP(A67,'GSW2020'!$A$3:$D$135,4,0)</f>
        <v>6.9217988044243035E-4</v>
      </c>
      <c r="I67" s="179">
        <f t="shared" ref="I67:I98" si="18">_xlfn.RANK.AVG(J67,$J$3:$J$135)</f>
        <v>63</v>
      </c>
      <c r="J67" s="251">
        <f t="shared" ref="J67:J98" si="19">((L67^3)*(M67^(1/3)))/100</f>
        <v>160.60693798615918</v>
      </c>
      <c r="K67" s="252">
        <f t="shared" ref="K67:K98" si="20">J67/SUM($J$3:$J$135)</f>
        <v>5.6571358018073659E-3</v>
      </c>
      <c r="L67" s="251">
        <f>IF(VLOOKUP(A67,'Country characteristics'!A:O,15,0)=1,((VLOOKUP(A67,'SS2020'!A:Z,24,0))-(VLOOKUP(A67,'SS2020'!A:Z,11,0)/20)),VLOOKUP(A67,'SS2020'!A:Z,24,0))</f>
        <v>56.625</v>
      </c>
      <c r="M67" s="186">
        <f>VLOOKUP(A67,'GSW2020'!$A$3:$D$135,4,0)</f>
        <v>6.9217988044243035E-4</v>
      </c>
      <c r="N67" s="253">
        <f t="shared" si="6"/>
        <v>65</v>
      </c>
      <c r="O67" s="254">
        <f t="shared" si="7"/>
        <v>154.30935842664542</v>
      </c>
      <c r="P67" s="255">
        <f t="shared" si="8"/>
        <v>5.5347980752145434E-3</v>
      </c>
      <c r="Q67" s="253">
        <f>VLOOKUP(A67,'SS2020'!A:X,24,0)-(VLOOKUP(A67,'SS2020'!A:K,6,0)/20)</f>
        <v>55.875</v>
      </c>
      <c r="R67" s="256">
        <f>VLOOKUP(A67,'GSW2020'!$A$3:$D$135,4,0)</f>
        <v>6.9217988044243035E-4</v>
      </c>
      <c r="S67" s="245" t="str">
        <f>VLOOKUP($A67,'Country characteristics'!$A:$CQ,28,0)</f>
        <v>Europe &amp; Central Asia</v>
      </c>
      <c r="T67" s="245" t="str">
        <f>VLOOKUP($A67,'Country characteristics'!$A:$CQ,87,0)</f>
        <v>Europe</v>
      </c>
      <c r="U67" s="245">
        <f>VLOOKUP($A67,'Country characteristics'!$A:$CQ,92,0)</f>
        <v>1</v>
      </c>
      <c r="V67" s="245">
        <f>VLOOKUP($A67,'Country characteristics'!$A:$CQ,91,0)</f>
        <v>1</v>
      </c>
      <c r="W67" s="245">
        <f>VLOOKUP($A67,'Country characteristics'!$A:$CQ,88,0)</f>
        <v>0</v>
      </c>
      <c r="X67" s="245">
        <f>VLOOKUP($A67,'Country characteristics'!$A:$CQ,93,0)</f>
        <v>0</v>
      </c>
      <c r="Y67" s="245">
        <f>VLOOKUP($A67,'Country characteristics'!$A:$CQ,89,0)</f>
        <v>0</v>
      </c>
      <c r="Z67" s="245">
        <f>VLOOKUP($A67,'Country characteristics'!$A:$CQ,90,0)</f>
        <v>0</v>
      </c>
      <c r="AA67" s="245">
        <f>VLOOKUP($A67,'Country characteristics'!$A:$CQ,94,0)</f>
        <v>0</v>
      </c>
      <c r="AB67" s="245">
        <f>VLOOKUP($A67,'Country characteristics'!$A:$CQ,95,0)</f>
        <v>0</v>
      </c>
      <c r="AC67" s="245">
        <f>VLOOKUP($A67,'Country characteristics'!$A:$CR,96,0)</f>
        <v>0</v>
      </c>
    </row>
    <row r="68" spans="1:29">
      <c r="A68" s="37" t="s">
        <v>209</v>
      </c>
      <c r="B68" s="5" t="s">
        <v>210</v>
      </c>
      <c r="C68" s="5" t="s">
        <v>211</v>
      </c>
      <c r="D68" s="248">
        <f t="shared" si="15"/>
        <v>67</v>
      </c>
      <c r="E68" s="249">
        <f t="shared" si="16"/>
        <v>163.30154898509079</v>
      </c>
      <c r="F68" s="250">
        <f t="shared" si="17"/>
        <v>4.7958109260808016E-3</v>
      </c>
      <c r="G68" s="249">
        <f>VLOOKUP(C68,'SS2020'!C:X,22,0)</f>
        <v>55.4</v>
      </c>
      <c r="H68" s="194">
        <f>VLOOKUP(A68,'GSW2020'!$A$3:$D$135,4,0)</f>
        <v>8.858965902481036E-4</v>
      </c>
      <c r="I68" s="179">
        <f t="shared" si="18"/>
        <v>68</v>
      </c>
      <c r="J68" s="251">
        <f t="shared" si="19"/>
        <v>142.17656785619963</v>
      </c>
      <c r="K68" s="252">
        <f t="shared" si="20"/>
        <v>5.007953966887255E-3</v>
      </c>
      <c r="L68" s="251">
        <f>IF(VLOOKUP(A68,'Country characteristics'!A:O,15,0)=1,((VLOOKUP(A68,'SS2020'!A:Z,24,0))-(VLOOKUP(A68,'SS2020'!A:Z,11,0)/20)),VLOOKUP(A68,'SS2020'!A:Z,24,0))</f>
        <v>52.9</v>
      </c>
      <c r="M68" s="186">
        <f>VLOOKUP(A68,'GSW2020'!$A$3:$D$135,4,0)</f>
        <v>8.858965902481036E-4</v>
      </c>
      <c r="N68" s="253">
        <f t="shared" ref="N68:N131" si="21">_xlfn.RANK.AVG(O68,$O$3:$O$135)</f>
        <v>75</v>
      </c>
      <c r="O68" s="254">
        <f t="shared" ref="O68:O131" si="22">((Q68^3)*(R68^(1/3)))/100</f>
        <v>122.95681908947392</v>
      </c>
      <c r="P68" s="255">
        <f t="shared" ref="P68:P131" si="23">O68/SUM($O$3:$O$135)</f>
        <v>4.41023909741958E-3</v>
      </c>
      <c r="Q68" s="253">
        <f>VLOOKUP(A68,'SS2020'!A:X,24,0)-(VLOOKUP(A68,'SS2020'!A:K,6,0)/20)</f>
        <v>50.4</v>
      </c>
      <c r="R68" s="256">
        <f>VLOOKUP(A68,'GSW2020'!$A$3:$D$135,4,0)</f>
        <v>8.858965902481036E-4</v>
      </c>
      <c r="S68" s="245" t="str">
        <f>VLOOKUP($A68,'Country characteristics'!$A:$CQ,28,0)</f>
        <v>Europe &amp; Central Asia</v>
      </c>
      <c r="T68" s="245" t="str">
        <f>VLOOKUP($A68,'Country characteristics'!$A:$CQ,87,0)</f>
        <v>Europe</v>
      </c>
      <c r="U68" s="245">
        <f>VLOOKUP($A68,'Country characteristics'!$A:$CQ,92,0)</f>
        <v>1</v>
      </c>
      <c r="V68" s="245">
        <f>VLOOKUP($A68,'Country characteristics'!$A:$CQ,91,0)</f>
        <v>1</v>
      </c>
      <c r="W68" s="245">
        <f>VLOOKUP($A68,'Country characteristics'!$A:$CQ,88,0)</f>
        <v>0</v>
      </c>
      <c r="X68" s="245">
        <f>VLOOKUP($A68,'Country characteristics'!$A:$CQ,93,0)</f>
        <v>0</v>
      </c>
      <c r="Y68" s="245">
        <f>VLOOKUP($A68,'Country characteristics'!$A:$CQ,89,0)</f>
        <v>0</v>
      </c>
      <c r="Z68" s="245">
        <f>VLOOKUP($A68,'Country characteristics'!$A:$CQ,90,0)</f>
        <v>0</v>
      </c>
      <c r="AA68" s="245">
        <f>VLOOKUP($A68,'Country characteristics'!$A:$CQ,94,0)</f>
        <v>0</v>
      </c>
      <c r="AB68" s="245">
        <f>VLOOKUP($A68,'Country characteristics'!$A:$CQ,95,0)</f>
        <v>0</v>
      </c>
      <c r="AC68" s="245">
        <f>VLOOKUP($A68,'Country characteristics'!$A:$CR,96,0)</f>
        <v>0</v>
      </c>
    </row>
    <row r="69" spans="1:29">
      <c r="A69" s="37" t="s">
        <v>239</v>
      </c>
      <c r="B69" s="5" t="s">
        <v>240</v>
      </c>
      <c r="C69" s="5" t="s">
        <v>241</v>
      </c>
      <c r="D69" s="248">
        <f t="shared" si="15"/>
        <v>77</v>
      </c>
      <c r="E69" s="249">
        <f t="shared" si="16"/>
        <v>150.5337915039425</v>
      </c>
      <c r="F69" s="250">
        <f t="shared" si="17"/>
        <v>4.4208496889695031E-3</v>
      </c>
      <c r="G69" s="249">
        <f>VLOOKUP(C69,'SS2020'!C:X,22,0)</f>
        <v>73.138000000000005</v>
      </c>
      <c r="H69" s="194">
        <f>VLOOKUP(A69,'GSW2020'!$A$3:$D$135,4,0)</f>
        <v>5.6965810376783067E-5</v>
      </c>
      <c r="I69" s="179">
        <f t="shared" si="18"/>
        <v>67</v>
      </c>
      <c r="J69" s="251">
        <f t="shared" si="19"/>
        <v>150.5337915039425</v>
      </c>
      <c r="K69" s="252">
        <f t="shared" si="20"/>
        <v>5.3023244946749874E-3</v>
      </c>
      <c r="L69" s="251">
        <f>IF(VLOOKUP(A69,'Country characteristics'!A:O,15,0)=1,((VLOOKUP(A69,'SS2020'!A:Z,24,0))-(VLOOKUP(A69,'SS2020'!A:Z,11,0)/20)),VLOOKUP(A69,'SS2020'!A:Z,24,0))</f>
        <v>73.138000000000005</v>
      </c>
      <c r="M69" s="186">
        <f>VLOOKUP(A69,'GSW2020'!$A$3:$D$135,4,0)</f>
        <v>5.6965810376783067E-5</v>
      </c>
      <c r="N69" s="253">
        <f t="shared" si="21"/>
        <v>77</v>
      </c>
      <c r="O69" s="254">
        <f t="shared" si="22"/>
        <v>121.72307237755285</v>
      </c>
      <c r="P69" s="255">
        <f t="shared" si="23"/>
        <v>4.3659868304406517E-3</v>
      </c>
      <c r="Q69" s="253">
        <f>VLOOKUP(A69,'SS2020'!A:X,24,0)-(VLOOKUP(A69,'SS2020'!A:K,6,0)/20)</f>
        <v>68.138000000000005</v>
      </c>
      <c r="R69" s="256">
        <f>VLOOKUP(A69,'GSW2020'!$A$3:$D$135,4,0)</f>
        <v>5.6965810376783067E-5</v>
      </c>
      <c r="S69" s="245" t="str">
        <f>VLOOKUP($A69,'Country characteristics'!$A:$CQ,28,0)</f>
        <v>Latin America &amp; Caribbean</v>
      </c>
      <c r="T69" s="245" t="str">
        <f>VLOOKUP($A69,'Country characteristics'!$A:$CQ,87,0)</f>
        <v>Latin America and the Caribbean</v>
      </c>
      <c r="U69" s="245">
        <f>VLOOKUP($A69,'Country characteristics'!$A:$CQ,92,0)</f>
        <v>0</v>
      </c>
      <c r="V69" s="245">
        <f>VLOOKUP($A69,'Country characteristics'!$A:$CQ,91,0)</f>
        <v>0</v>
      </c>
      <c r="W69" s="245">
        <f>VLOOKUP($A69,'Country characteristics'!$A:$CQ,88,0)</f>
        <v>0</v>
      </c>
      <c r="X69" s="245">
        <f>VLOOKUP($A69,'Country characteristics'!$A:$CQ,93,0)</f>
        <v>0</v>
      </c>
      <c r="Y69" s="245">
        <f>VLOOKUP($A69,'Country characteristics'!$A:$CQ,89,0)</f>
        <v>0</v>
      </c>
      <c r="Z69" s="245">
        <f>VLOOKUP($A69,'Country characteristics'!$A:$CQ,90,0)</f>
        <v>0</v>
      </c>
      <c r="AA69" s="245">
        <f>VLOOKUP($A69,'Country characteristics'!$A:$CQ,94,0)</f>
        <v>0</v>
      </c>
      <c r="AB69" s="245">
        <f>VLOOKUP($A69,'Country characteristics'!$A:$CQ,95,0)</f>
        <v>0</v>
      </c>
      <c r="AC69" s="245">
        <f>VLOOKUP($A69,'Country characteristics'!$A:$CR,96,0)</f>
        <v>0</v>
      </c>
    </row>
    <row r="70" spans="1:29">
      <c r="A70" s="37" t="s">
        <v>206</v>
      </c>
      <c r="B70" s="5" t="s">
        <v>207</v>
      </c>
      <c r="C70" s="5" t="s">
        <v>208</v>
      </c>
      <c r="D70" s="248">
        <f t="shared" si="15"/>
        <v>66</v>
      </c>
      <c r="E70" s="249">
        <f t="shared" si="16"/>
        <v>164.29630268519659</v>
      </c>
      <c r="F70" s="250">
        <f t="shared" si="17"/>
        <v>4.8250246763077648E-3</v>
      </c>
      <c r="G70" s="249">
        <f>VLOOKUP(C70,'SS2020'!C:X,22,0)</f>
        <v>43.95</v>
      </c>
      <c r="H70" s="194">
        <f>VLOOKUP(A70,'GSW2020'!$A$3:$D$135,4,0)</f>
        <v>7.2485886708199563E-3</v>
      </c>
      <c r="I70" s="179">
        <f t="shared" si="18"/>
        <v>69</v>
      </c>
      <c r="J70" s="251">
        <f t="shared" si="19"/>
        <v>137.82397034455582</v>
      </c>
      <c r="K70" s="252">
        <f t="shared" si="20"/>
        <v>4.8546403210215959E-3</v>
      </c>
      <c r="L70" s="251">
        <f>IF(VLOOKUP(A70,'Country characteristics'!A:O,15,0)=1,((VLOOKUP(A70,'SS2020'!A:Z,24,0))-(VLOOKUP(A70,'SS2020'!A:Z,11,0)/20)),VLOOKUP(A70,'SS2020'!A:Z,24,0))</f>
        <v>41.45</v>
      </c>
      <c r="M70" s="186">
        <f>VLOOKUP(A70,'GSW2020'!$A$3:$D$135,4,0)</f>
        <v>7.2485886708199563E-3</v>
      </c>
      <c r="N70" s="253">
        <f t="shared" si="21"/>
        <v>71</v>
      </c>
      <c r="O70" s="254">
        <f t="shared" si="22"/>
        <v>125.72721954054413</v>
      </c>
      <c r="P70" s="255">
        <f t="shared" si="23"/>
        <v>4.5096083595336858E-3</v>
      </c>
      <c r="Q70" s="253">
        <f>VLOOKUP(A70,'SS2020'!A:X,24,0)-(VLOOKUP(A70,'SS2020'!A:K,6,0)/20)</f>
        <v>40.200000000000003</v>
      </c>
      <c r="R70" s="256">
        <f>VLOOKUP(A70,'GSW2020'!$A$3:$D$135,4,0)</f>
        <v>7.2485886708199563E-3</v>
      </c>
      <c r="S70" s="245" t="str">
        <f>VLOOKUP($A70,'Country characteristics'!$A:$CQ,28,0)</f>
        <v>Europe &amp; Central Asia</v>
      </c>
      <c r="T70" s="245" t="str">
        <f>VLOOKUP($A70,'Country characteristics'!$A:$CQ,87,0)</f>
        <v>Europe</v>
      </c>
      <c r="U70" s="245">
        <f>VLOOKUP($A70,'Country characteristics'!$A:$CQ,92,0)</f>
        <v>1</v>
      </c>
      <c r="V70" s="245">
        <f>VLOOKUP($A70,'Country characteristics'!$A:$CQ,91,0)</f>
        <v>1</v>
      </c>
      <c r="W70" s="245">
        <f>VLOOKUP($A70,'Country characteristics'!$A:$CQ,88,0)</f>
        <v>0</v>
      </c>
      <c r="X70" s="245">
        <f>VLOOKUP($A70,'Country characteristics'!$A:$CQ,93,0)</f>
        <v>0</v>
      </c>
      <c r="Y70" s="245">
        <f>VLOOKUP($A70,'Country characteristics'!$A:$CQ,89,0)</f>
        <v>0</v>
      </c>
      <c r="Z70" s="245">
        <f>VLOOKUP($A70,'Country characteristics'!$A:$CQ,90,0)</f>
        <v>0</v>
      </c>
      <c r="AA70" s="245">
        <f>VLOOKUP($A70,'Country characteristics'!$A:$CQ,94,0)</f>
        <v>0</v>
      </c>
      <c r="AB70" s="245">
        <f>VLOOKUP($A70,'Country characteristics'!$A:$CQ,95,0)</f>
        <v>0</v>
      </c>
      <c r="AC70" s="245">
        <f>VLOOKUP($A70,'Country characteristics'!$A:$CR,96,0)</f>
        <v>0</v>
      </c>
    </row>
    <row r="71" spans="1:29">
      <c r="A71" s="37" t="s">
        <v>212</v>
      </c>
      <c r="B71" s="5" t="s">
        <v>213</v>
      </c>
      <c r="C71" s="5" t="s">
        <v>214</v>
      </c>
      <c r="D71" s="248">
        <f t="shared" si="15"/>
        <v>68</v>
      </c>
      <c r="E71" s="249">
        <f t="shared" si="16"/>
        <v>162.25430247964749</v>
      </c>
      <c r="F71" s="250">
        <f t="shared" si="17"/>
        <v>4.7650555764572437E-3</v>
      </c>
      <c r="G71" s="249">
        <f>VLOOKUP(C71,'SS2020'!C:X,22,0)</f>
        <v>75.174999999999997</v>
      </c>
      <c r="H71" s="194">
        <f>VLOOKUP(A71,'GSW2020'!$A$3:$D$135,4,0)</f>
        <v>5.5709304214562996E-5</v>
      </c>
      <c r="I71" s="179">
        <f t="shared" si="18"/>
        <v>71</v>
      </c>
      <c r="J71" s="251">
        <f t="shared" si="19"/>
        <v>131.98457410900389</v>
      </c>
      <c r="K71" s="252">
        <f t="shared" si="20"/>
        <v>4.6489564450988338E-3</v>
      </c>
      <c r="L71" s="251">
        <f>IF(VLOOKUP(A71,'Country characteristics'!A:O,15,0)=1,((VLOOKUP(A71,'SS2020'!A:Z,24,0))-(VLOOKUP(A71,'SS2020'!A:Z,11,0)/20)),VLOOKUP(A71,'SS2020'!A:Z,24,0))</f>
        <v>70.174999999999997</v>
      </c>
      <c r="M71" s="186">
        <f>VLOOKUP(A71,'GSW2020'!$A$3:$D$135,4,0)</f>
        <v>5.5709304214562996E-5</v>
      </c>
      <c r="N71" s="253">
        <f t="shared" si="21"/>
        <v>67</v>
      </c>
      <c r="O71" s="254">
        <f t="shared" si="22"/>
        <v>131.98457410900389</v>
      </c>
      <c r="P71" s="255">
        <f t="shared" si="23"/>
        <v>4.7340483700072543E-3</v>
      </c>
      <c r="Q71" s="253">
        <f>VLOOKUP(A71,'SS2020'!A:X,24,0)-(VLOOKUP(A71,'SS2020'!A:K,6,0)/20)</f>
        <v>70.174999999999997</v>
      </c>
      <c r="R71" s="256">
        <f>VLOOKUP(A71,'GSW2020'!$A$3:$D$135,4,0)</f>
        <v>5.5709304214562996E-5</v>
      </c>
      <c r="S71" s="245" t="str">
        <f>VLOOKUP($A71,'Country characteristics'!$A:$CQ,28,0)</f>
        <v>Latin America &amp; Caribbean</v>
      </c>
      <c r="T71" s="245" t="str">
        <f>VLOOKUP($A71,'Country characteristics'!$A:$CQ,87,0)</f>
        <v>Latin America and the Caribbean</v>
      </c>
      <c r="U71" s="245">
        <f>VLOOKUP($A71,'Country characteristics'!$A:$CQ,92,0)</f>
        <v>0</v>
      </c>
      <c r="V71" s="245">
        <f>VLOOKUP($A71,'Country characteristics'!$A:$CQ,91,0)</f>
        <v>0</v>
      </c>
      <c r="W71" s="245">
        <f>VLOOKUP($A71,'Country characteristics'!$A:$CQ,88,0)</f>
        <v>0</v>
      </c>
      <c r="X71" s="245">
        <f>VLOOKUP($A71,'Country characteristics'!$A:$CQ,93,0)</f>
        <v>0</v>
      </c>
      <c r="Y71" s="245">
        <f>VLOOKUP($A71,'Country characteristics'!$A:$CQ,89,0)</f>
        <v>0</v>
      </c>
      <c r="Z71" s="245">
        <f>VLOOKUP($A71,'Country characteristics'!$A:$CQ,90,0)</f>
        <v>0</v>
      </c>
      <c r="AA71" s="245">
        <f>VLOOKUP($A71,'Country characteristics'!$A:$CQ,94,0)</f>
        <v>0</v>
      </c>
      <c r="AB71" s="245">
        <f>VLOOKUP($A71,'Country characteristics'!$A:$CQ,95,0)</f>
        <v>1</v>
      </c>
      <c r="AC71" s="245">
        <f>VLOOKUP($A71,'Country characteristics'!$A:$CR,96,0)</f>
        <v>1</v>
      </c>
    </row>
    <row r="72" spans="1:29">
      <c r="A72" s="37" t="s">
        <v>215</v>
      </c>
      <c r="B72" s="5" t="s">
        <v>216</v>
      </c>
      <c r="C72" s="5" t="s">
        <v>217</v>
      </c>
      <c r="D72" s="248">
        <f t="shared" si="15"/>
        <v>69</v>
      </c>
      <c r="E72" s="249">
        <f t="shared" si="16"/>
        <v>162.15155227337644</v>
      </c>
      <c r="F72" s="250">
        <f t="shared" si="17"/>
        <v>4.7620380266241019E-3</v>
      </c>
      <c r="G72" s="249">
        <f>VLOOKUP(C72,'SS2020'!C:X,22,0)</f>
        <v>73.5</v>
      </c>
      <c r="H72" s="194">
        <f>VLOOKUP(A72,'GSW2020'!$A$3:$D$135,4,0)</f>
        <v>6.8104730672093953E-5</v>
      </c>
      <c r="I72" s="179">
        <f t="shared" si="18"/>
        <v>62</v>
      </c>
      <c r="J72" s="251">
        <f t="shared" si="19"/>
        <v>162.15155227337644</v>
      </c>
      <c r="K72" s="252">
        <f t="shared" si="20"/>
        <v>5.7115424973945327E-3</v>
      </c>
      <c r="L72" s="251">
        <f>IF(VLOOKUP(A72,'Country characteristics'!A:O,15,0)=1,((VLOOKUP(A72,'SS2020'!A:Z,24,0))-(VLOOKUP(A72,'SS2020'!A:Z,11,0)/20)),VLOOKUP(A72,'SS2020'!A:Z,24,0))</f>
        <v>73.5</v>
      </c>
      <c r="M72" s="186">
        <f>VLOOKUP(A72,'GSW2020'!$A$3:$D$135,4,0)</f>
        <v>6.8104730672093953E-5</v>
      </c>
      <c r="N72" s="253">
        <f t="shared" si="21"/>
        <v>68</v>
      </c>
      <c r="O72" s="254">
        <f t="shared" si="22"/>
        <v>131.25951878604477</v>
      </c>
      <c r="P72" s="255">
        <f t="shared" si="23"/>
        <v>4.7080419446883012E-3</v>
      </c>
      <c r="Q72" s="253">
        <f>VLOOKUP(A72,'SS2020'!A:X,24,0)-(VLOOKUP(A72,'SS2020'!A:K,6,0)/20)</f>
        <v>68.5</v>
      </c>
      <c r="R72" s="256">
        <f>VLOOKUP(A72,'GSW2020'!$A$3:$D$135,4,0)</f>
        <v>6.8104730672093953E-5</v>
      </c>
      <c r="S72" s="245" t="str">
        <f>VLOOKUP($A72,'Country characteristics'!$A:$CQ,28,0)</f>
        <v>Latin America &amp; Caribbean</v>
      </c>
      <c r="T72" s="245" t="str">
        <f>VLOOKUP($A72,'Country characteristics'!$A:$CQ,87,0)</f>
        <v>Latin America and the Caribbean</v>
      </c>
      <c r="U72" s="245">
        <f>VLOOKUP($A72,'Country characteristics'!$A:$CQ,92,0)</f>
        <v>0</v>
      </c>
      <c r="V72" s="245">
        <f>VLOOKUP($A72,'Country characteristics'!$A:$CQ,91,0)</f>
        <v>0</v>
      </c>
      <c r="W72" s="245">
        <f>VLOOKUP($A72,'Country characteristics'!$A:$CQ,88,0)</f>
        <v>0</v>
      </c>
      <c r="X72" s="245">
        <f>VLOOKUP($A72,'Country characteristics'!$A:$CQ,93,0)</f>
        <v>0</v>
      </c>
      <c r="Y72" s="245">
        <f>VLOOKUP($A72,'Country characteristics'!$A:$CQ,89,0)</f>
        <v>1</v>
      </c>
      <c r="Z72" s="245">
        <f>VLOOKUP($A72,'Country characteristics'!$A:$CQ,90,0)</f>
        <v>1</v>
      </c>
      <c r="AA72" s="245">
        <f>VLOOKUP($A72,'Country characteristics'!$A:$CQ,94,0)</f>
        <v>1</v>
      </c>
      <c r="AB72" s="245">
        <f>VLOOKUP($A72,'Country characteristics'!$A:$CQ,95,0)</f>
        <v>1</v>
      </c>
      <c r="AC72" s="245">
        <f>VLOOKUP($A72,'Country characteristics'!$A:$CR,96,0)</f>
        <v>0</v>
      </c>
    </row>
    <row r="73" spans="1:29">
      <c r="A73" s="37" t="s">
        <v>218</v>
      </c>
      <c r="B73" s="5" t="s">
        <v>219</v>
      </c>
      <c r="C73" s="5" t="s">
        <v>220</v>
      </c>
      <c r="D73" s="248">
        <f t="shared" si="15"/>
        <v>70</v>
      </c>
      <c r="E73" s="249">
        <f t="shared" si="16"/>
        <v>160.44975811721187</v>
      </c>
      <c r="F73" s="250">
        <f t="shared" si="17"/>
        <v>4.7120600376901476E-3</v>
      </c>
      <c r="G73" s="249">
        <f>VLOOKUP(C73,'SS2020'!C:X,22,0)</f>
        <v>64.900000000000006</v>
      </c>
      <c r="H73" s="194">
        <f>VLOOKUP(A73,'GSW2020'!$A$3:$D$135,4,0)</f>
        <v>2.0221572692554507E-4</v>
      </c>
      <c r="I73" s="179">
        <f t="shared" si="18"/>
        <v>70</v>
      </c>
      <c r="J73" s="251">
        <f t="shared" si="19"/>
        <v>134.21293089480588</v>
      </c>
      <c r="K73" s="252">
        <f t="shared" si="20"/>
        <v>4.7274469331825249E-3</v>
      </c>
      <c r="L73" s="251">
        <f>IF(VLOOKUP(A73,'Country characteristics'!A:O,15,0)=1,((VLOOKUP(A73,'SS2020'!A:Z,24,0))-(VLOOKUP(A73,'SS2020'!A:Z,11,0)/20)),VLOOKUP(A73,'SS2020'!A:Z,24,0))</f>
        <v>61.150000000000006</v>
      </c>
      <c r="M73" s="186">
        <f>VLOOKUP(A73,'GSW2020'!$A$3:$D$135,4,0)</f>
        <v>2.0221572692554507E-4</v>
      </c>
      <c r="N73" s="253">
        <f t="shared" si="21"/>
        <v>70</v>
      </c>
      <c r="O73" s="254">
        <f t="shared" si="22"/>
        <v>126.14947385142713</v>
      </c>
      <c r="P73" s="255">
        <f t="shared" si="23"/>
        <v>4.5247538592684752E-3</v>
      </c>
      <c r="Q73" s="253">
        <f>VLOOKUP(A73,'SS2020'!A:X,24,0)-(VLOOKUP(A73,'SS2020'!A:K,6,0)/20)</f>
        <v>59.900000000000006</v>
      </c>
      <c r="R73" s="256">
        <f>VLOOKUP(A73,'GSW2020'!$A$3:$D$135,4,0)</f>
        <v>2.0221572692554507E-4</v>
      </c>
      <c r="S73" s="245" t="str">
        <f>VLOOKUP($A73,'Country characteristics'!$A:$CQ,28,0)</f>
        <v>Europe &amp; Central Asia</v>
      </c>
      <c r="T73" s="245" t="str">
        <f>VLOOKUP($A73,'Country characteristics'!$A:$CQ,87,0)</f>
        <v>Europe</v>
      </c>
      <c r="U73" s="245">
        <f>VLOOKUP($A73,'Country characteristics'!$A:$CQ,92,0)</f>
        <v>0</v>
      </c>
      <c r="V73" s="245">
        <f>VLOOKUP($A73,'Country characteristics'!$A:$CQ,91,0)</f>
        <v>0</v>
      </c>
      <c r="W73" s="245">
        <f>VLOOKUP($A73,'Country characteristics'!$A:$CQ,88,0)</f>
        <v>0</v>
      </c>
      <c r="X73" s="245">
        <f>VLOOKUP($A73,'Country characteristics'!$A:$CQ,93,0)</f>
        <v>0</v>
      </c>
      <c r="Y73" s="245">
        <f>VLOOKUP($A73,'Country characteristics'!$A:$CQ,89,0)</f>
        <v>0</v>
      </c>
      <c r="Z73" s="245">
        <f>VLOOKUP($A73,'Country characteristics'!$A:$CQ,90,0)</f>
        <v>0</v>
      </c>
      <c r="AA73" s="245">
        <f>VLOOKUP($A73,'Country characteristics'!$A:$CQ,94,0)</f>
        <v>0</v>
      </c>
      <c r="AB73" s="245">
        <f>VLOOKUP($A73,'Country characteristics'!$A:$CQ,95,0)</f>
        <v>0</v>
      </c>
      <c r="AC73" s="245">
        <f>VLOOKUP($A73,'Country characteristics'!$A:$CR,96,0)</f>
        <v>0</v>
      </c>
    </row>
    <row r="74" spans="1:29">
      <c r="A74" s="37" t="s">
        <v>221</v>
      </c>
      <c r="B74" s="5" t="s">
        <v>222</v>
      </c>
      <c r="C74" s="5" t="s">
        <v>223</v>
      </c>
      <c r="D74" s="248">
        <f t="shared" si="15"/>
        <v>71</v>
      </c>
      <c r="E74" s="249">
        <f t="shared" si="16"/>
        <v>157.87857103539508</v>
      </c>
      <c r="F74" s="250">
        <f t="shared" si="17"/>
        <v>4.6365498715183586E-3</v>
      </c>
      <c r="G74" s="249">
        <f>VLOOKUP(C74,'SS2020'!C:X,22,0)</f>
        <v>44.3</v>
      </c>
      <c r="H74" s="194">
        <f>VLOOKUP(A74,'GSW2020'!$A$3:$D$135,4,0)</f>
        <v>5.9887478061458341E-3</v>
      </c>
      <c r="I74" s="179">
        <f t="shared" si="18"/>
        <v>82</v>
      </c>
      <c r="J74" s="251">
        <f t="shared" si="19"/>
        <v>110.22742431841205</v>
      </c>
      <c r="K74" s="252">
        <f t="shared" si="20"/>
        <v>3.8825938422812028E-3</v>
      </c>
      <c r="L74" s="251">
        <f>IF(VLOOKUP(A74,'Country characteristics'!A:O,15,0)=1,((VLOOKUP(A74,'SS2020'!A:Z,24,0))-(VLOOKUP(A74,'SS2020'!A:Z,11,0)/20)),VLOOKUP(A74,'SS2020'!A:Z,24,0))</f>
        <v>39.299999999999997</v>
      </c>
      <c r="M74" s="186">
        <f>VLOOKUP(A74,'GSW2020'!$A$3:$D$135,4,0)</f>
        <v>5.9887478061458341E-3</v>
      </c>
      <c r="N74" s="253">
        <f t="shared" si="21"/>
        <v>72</v>
      </c>
      <c r="O74" s="254">
        <f t="shared" si="22"/>
        <v>125.61788951575112</v>
      </c>
      <c r="P74" s="255">
        <f t="shared" si="23"/>
        <v>4.5056868889439732E-3</v>
      </c>
      <c r="Q74" s="253">
        <f>VLOOKUP(A74,'SS2020'!A:X,24,0)-(VLOOKUP(A74,'SS2020'!A:K,6,0)/20)</f>
        <v>41.05</v>
      </c>
      <c r="R74" s="256">
        <f>VLOOKUP(A74,'GSW2020'!$A$3:$D$135,4,0)</f>
        <v>5.9887478061458341E-3</v>
      </c>
      <c r="S74" s="245" t="str">
        <f>VLOOKUP($A74,'Country characteristics'!$A:$CQ,28,0)</f>
        <v>Europe &amp; Central Asia</v>
      </c>
      <c r="T74" s="245" t="str">
        <f>VLOOKUP($A74,'Country characteristics'!$A:$CQ,87,0)</f>
        <v>Europe</v>
      </c>
      <c r="U74" s="245">
        <f>VLOOKUP($A74,'Country characteristics'!$A:$CQ,92,0)</f>
        <v>1</v>
      </c>
      <c r="V74" s="245">
        <f>VLOOKUP($A74,'Country characteristics'!$A:$CQ,91,0)</f>
        <v>0</v>
      </c>
      <c r="W74" s="245">
        <f>VLOOKUP($A74,'Country characteristics'!$A:$CQ,88,0)</f>
        <v>0</v>
      </c>
      <c r="X74" s="245">
        <f>VLOOKUP($A74,'Country characteristics'!$A:$CQ,93,0)</f>
        <v>0</v>
      </c>
      <c r="Y74" s="245">
        <f>VLOOKUP($A74,'Country characteristics'!$A:$CQ,89,0)</f>
        <v>0</v>
      </c>
      <c r="Z74" s="245">
        <f>VLOOKUP($A74,'Country characteristics'!$A:$CQ,90,0)</f>
        <v>0</v>
      </c>
      <c r="AA74" s="245">
        <f>VLOOKUP($A74,'Country characteristics'!$A:$CQ,94,0)</f>
        <v>0</v>
      </c>
      <c r="AB74" s="245">
        <f>VLOOKUP($A74,'Country characteristics'!$A:$CQ,95,0)</f>
        <v>0</v>
      </c>
      <c r="AC74" s="245">
        <f>VLOOKUP($A74,'Country characteristics'!$A:$CR,96,0)</f>
        <v>0</v>
      </c>
    </row>
    <row r="75" spans="1:29">
      <c r="A75" s="37" t="s">
        <v>224</v>
      </c>
      <c r="B75" s="5" t="s">
        <v>225</v>
      </c>
      <c r="C75" s="5" t="s">
        <v>226</v>
      </c>
      <c r="D75" s="248">
        <f t="shared" si="15"/>
        <v>72</v>
      </c>
      <c r="E75" s="249">
        <f t="shared" si="16"/>
        <v>157.49061606910391</v>
      </c>
      <c r="F75" s="250">
        <f t="shared" si="17"/>
        <v>4.6251564788792211E-3</v>
      </c>
      <c r="G75" s="249">
        <f>VLOOKUP(C75,'SS2020'!C:X,22,0)</f>
        <v>67.75</v>
      </c>
      <c r="H75" s="194">
        <f>VLOOKUP(A75,'GSW2020'!$A$3:$D$135,4,0)</f>
        <v>1.2989138562225083E-4</v>
      </c>
      <c r="I75" s="179">
        <f t="shared" si="18"/>
        <v>75</v>
      </c>
      <c r="J75" s="251">
        <f t="shared" si="19"/>
        <v>125.13188120058686</v>
      </c>
      <c r="K75" s="252">
        <f t="shared" si="20"/>
        <v>4.4075807307175641E-3</v>
      </c>
      <c r="L75" s="251">
        <f>IF(VLOOKUP(A75,'Country characteristics'!A:O,15,0)=1,((VLOOKUP(A75,'SS2020'!A:Z,24,0))-(VLOOKUP(A75,'SS2020'!A:Z,11,0)/20)),VLOOKUP(A75,'SS2020'!A:Z,24,0))</f>
        <v>62.75</v>
      </c>
      <c r="M75" s="186">
        <f>VLOOKUP(A75,'GSW2020'!$A$3:$D$135,4,0)</f>
        <v>1.2989138562225083E-4</v>
      </c>
      <c r="N75" s="253">
        <f t="shared" si="21"/>
        <v>74</v>
      </c>
      <c r="O75" s="254">
        <f t="shared" si="22"/>
        <v>125.13188120058686</v>
      </c>
      <c r="P75" s="255">
        <f t="shared" si="23"/>
        <v>4.4882546481859499E-3</v>
      </c>
      <c r="Q75" s="253">
        <f>VLOOKUP(A75,'SS2020'!A:X,24,0)-(VLOOKUP(A75,'SS2020'!A:K,6,0)/20)</f>
        <v>62.75</v>
      </c>
      <c r="R75" s="256">
        <f>VLOOKUP(A75,'GSW2020'!$A$3:$D$135,4,0)</f>
        <v>1.2989138562225083E-4</v>
      </c>
      <c r="S75" s="245" t="str">
        <f>VLOOKUP($A75,'Country characteristics'!$A:$CQ,28,0)</f>
        <v>Middle East &amp; North Africa</v>
      </c>
      <c r="T75" s="245" t="str">
        <f>VLOOKUP($A75,'Country characteristics'!$A:$CQ,87,0)</f>
        <v>Africa</v>
      </c>
      <c r="U75" s="245">
        <f>VLOOKUP($A75,'Country characteristics'!$A:$CQ,92,0)</f>
        <v>0</v>
      </c>
      <c r="V75" s="245">
        <f>VLOOKUP($A75,'Country characteristics'!$A:$CQ,91,0)</f>
        <v>0</v>
      </c>
      <c r="W75" s="245">
        <f>VLOOKUP($A75,'Country characteristics'!$A:$CQ,88,0)</f>
        <v>0</v>
      </c>
      <c r="X75" s="245">
        <f>VLOOKUP($A75,'Country characteristics'!$A:$CQ,93,0)</f>
        <v>0</v>
      </c>
      <c r="Y75" s="245">
        <f>VLOOKUP($A75,'Country characteristics'!$A:$CQ,89,0)</f>
        <v>1</v>
      </c>
      <c r="Z75" s="245">
        <f>VLOOKUP($A75,'Country characteristics'!$A:$CQ,90,0)</f>
        <v>1</v>
      </c>
      <c r="AA75" s="245">
        <f>VLOOKUP($A75,'Country characteristics'!$A:$CQ,94,0)</f>
        <v>0</v>
      </c>
      <c r="AB75" s="245">
        <f>VLOOKUP($A75,'Country characteristics'!$A:$CQ,95,0)</f>
        <v>0</v>
      </c>
      <c r="AC75" s="245">
        <f>VLOOKUP($A75,'Country characteristics'!$A:$CR,96,0)</f>
        <v>0</v>
      </c>
    </row>
    <row r="76" spans="1:29">
      <c r="A76" s="37" t="s">
        <v>227</v>
      </c>
      <c r="B76" s="5" t="s">
        <v>228</v>
      </c>
      <c r="C76" s="5" t="s">
        <v>229</v>
      </c>
      <c r="D76" s="248">
        <f t="shared" si="15"/>
        <v>73</v>
      </c>
      <c r="E76" s="249">
        <f t="shared" si="16"/>
        <v>157.21232755462535</v>
      </c>
      <c r="F76" s="250">
        <f t="shared" si="17"/>
        <v>4.6169837511455675E-3</v>
      </c>
      <c r="G76" s="249">
        <f>VLOOKUP(C76,'SS2020'!C:X,22,0)</f>
        <v>51.674999999999997</v>
      </c>
      <c r="H76" s="194">
        <f>VLOOKUP(A76,'GSW2020'!$A$3:$D$135,4,0)</f>
        <v>1.478888476578479E-3</v>
      </c>
      <c r="I76" s="179">
        <f t="shared" si="18"/>
        <v>80</v>
      </c>
      <c r="J76" s="251">
        <f t="shared" si="19"/>
        <v>115.85055575470741</v>
      </c>
      <c r="K76" s="252">
        <f t="shared" si="20"/>
        <v>4.0806601186538739E-3</v>
      </c>
      <c r="L76" s="251">
        <f>IF(VLOOKUP(A76,'Country characteristics'!A:O,15,0)=1,((VLOOKUP(A76,'SS2020'!A:Z,24,0))-(VLOOKUP(A76,'SS2020'!A:Z,11,0)/20)),VLOOKUP(A76,'SS2020'!A:Z,24,0))</f>
        <v>46.674999999999997</v>
      </c>
      <c r="M76" s="186">
        <f>VLOOKUP(A76,'GSW2020'!$A$3:$D$135,4,0)</f>
        <v>1.478888476578479E-3</v>
      </c>
      <c r="N76" s="253">
        <f t="shared" si="21"/>
        <v>73</v>
      </c>
      <c r="O76" s="254">
        <f t="shared" si="22"/>
        <v>125.40980896745786</v>
      </c>
      <c r="P76" s="255">
        <f t="shared" si="23"/>
        <v>4.4982234153742185E-3</v>
      </c>
      <c r="Q76" s="253">
        <f>VLOOKUP(A76,'SS2020'!A:X,24,0)-(VLOOKUP(A76,'SS2020'!A:K,6,0)/20)</f>
        <v>47.924999999999997</v>
      </c>
      <c r="R76" s="256">
        <f>VLOOKUP(A76,'GSW2020'!$A$3:$D$135,4,0)</f>
        <v>1.478888476578479E-3</v>
      </c>
      <c r="S76" s="245" t="str">
        <f>VLOOKUP($A76,'Country characteristics'!$A:$CQ,28,0)</f>
        <v>Latin America &amp; Caribbean</v>
      </c>
      <c r="T76" s="245" t="str">
        <f>VLOOKUP($A76,'Country characteristics'!$A:$CQ,87,0)</f>
        <v>Latin America and the Caribbean</v>
      </c>
      <c r="U76" s="245">
        <f>VLOOKUP($A76,'Country characteristics'!$A:$CQ,92,0)</f>
        <v>0</v>
      </c>
      <c r="V76" s="245">
        <f>VLOOKUP($A76,'Country characteristics'!$A:$CQ,91,0)</f>
        <v>0</v>
      </c>
      <c r="W76" s="245">
        <f>VLOOKUP($A76,'Country characteristics'!$A:$CQ,88,0)</f>
        <v>0</v>
      </c>
      <c r="X76" s="245">
        <f>VLOOKUP($A76,'Country characteristics'!$A:$CQ,93,0)</f>
        <v>1</v>
      </c>
      <c r="Y76" s="245">
        <f>VLOOKUP($A76,'Country characteristics'!$A:$CQ,89,0)</f>
        <v>1</v>
      </c>
      <c r="Z76" s="245">
        <f>VLOOKUP($A76,'Country characteristics'!$A:$CQ,90,0)</f>
        <v>1</v>
      </c>
      <c r="AA76" s="245">
        <f>VLOOKUP($A76,'Country characteristics'!$A:$CQ,94,0)</f>
        <v>1</v>
      </c>
      <c r="AB76" s="245">
        <f>VLOOKUP($A76,'Country characteristics'!$A:$CQ,95,0)</f>
        <v>0</v>
      </c>
      <c r="AC76" s="245">
        <f>VLOOKUP($A76,'Country characteristics'!$A:$CR,96,0)</f>
        <v>0</v>
      </c>
    </row>
    <row r="77" spans="1:29">
      <c r="A77" s="37" t="s">
        <v>230</v>
      </c>
      <c r="B77" s="5" t="s">
        <v>231</v>
      </c>
      <c r="C77" s="5" t="s">
        <v>232</v>
      </c>
      <c r="D77" s="248">
        <f t="shared" si="15"/>
        <v>74</v>
      </c>
      <c r="E77" s="249">
        <f t="shared" si="16"/>
        <v>155.38673569507853</v>
      </c>
      <c r="F77" s="250">
        <f t="shared" si="17"/>
        <v>4.5633700932164673E-3</v>
      </c>
      <c r="G77" s="249">
        <f>VLOOKUP(C77,'SS2020'!C:X,22,0)</f>
        <v>79.825000000000003</v>
      </c>
      <c r="H77" s="194">
        <f>VLOOKUP(A77,'GSW2020'!$A$3:$D$135,4,0)</f>
        <v>2.8509623693444192E-5</v>
      </c>
      <c r="I77" s="179">
        <f t="shared" si="18"/>
        <v>74</v>
      </c>
      <c r="J77" s="251">
        <f t="shared" si="19"/>
        <v>127.97859505676549</v>
      </c>
      <c r="K77" s="252">
        <f t="shared" si="20"/>
        <v>4.5078519087576874E-3</v>
      </c>
      <c r="L77" s="251">
        <f>IF(VLOOKUP(A77,'Country characteristics'!A:O,15,0)=1,((VLOOKUP(A77,'SS2020'!A:Z,24,0))-(VLOOKUP(A77,'SS2020'!A:Z,11,0)/20)),VLOOKUP(A77,'SS2020'!A:Z,24,0))</f>
        <v>74.825000000000003</v>
      </c>
      <c r="M77" s="186">
        <f>VLOOKUP(A77,'GSW2020'!$A$3:$D$135,4,0)</f>
        <v>2.8509623693444192E-5</v>
      </c>
      <c r="N77" s="253">
        <f t="shared" si="21"/>
        <v>69</v>
      </c>
      <c r="O77" s="254">
        <f t="shared" si="22"/>
        <v>130.56133517001885</v>
      </c>
      <c r="P77" s="255">
        <f t="shared" si="23"/>
        <v>4.6829993589791296E-3</v>
      </c>
      <c r="Q77" s="253">
        <f>VLOOKUP(A77,'SS2020'!A:X,24,0)-(VLOOKUP(A77,'SS2020'!A:K,6,0)/20)</f>
        <v>75.325000000000003</v>
      </c>
      <c r="R77" s="256">
        <f>VLOOKUP(A77,'GSW2020'!$A$3:$D$135,4,0)</f>
        <v>2.8509623693444192E-5</v>
      </c>
      <c r="S77" s="245" t="str">
        <f>VLOOKUP($A77,'Country characteristics'!$A:$CQ,28,0)</f>
        <v>South Asia</v>
      </c>
      <c r="T77" s="245" t="str">
        <f>VLOOKUP($A77,'Country characteristics'!$A:$CQ,87,0)</f>
        <v>Asia</v>
      </c>
      <c r="U77" s="245">
        <f>VLOOKUP($A77,'Country characteristics'!$A:$CQ,92,0)</f>
        <v>0</v>
      </c>
      <c r="V77" s="245">
        <f>VLOOKUP($A77,'Country characteristics'!$A:$CQ,91,0)</f>
        <v>0</v>
      </c>
      <c r="W77" s="245">
        <f>VLOOKUP($A77,'Country characteristics'!$A:$CQ,88,0)</f>
        <v>0</v>
      </c>
      <c r="X77" s="245">
        <f>VLOOKUP($A77,'Country characteristics'!$A:$CQ,93,0)</f>
        <v>0</v>
      </c>
      <c r="Y77" s="245">
        <f>VLOOKUP($A77,'Country characteristics'!$A:$CQ,89,0)</f>
        <v>0</v>
      </c>
      <c r="Z77" s="245">
        <f>VLOOKUP($A77,'Country characteristics'!$A:$CQ,90,0)</f>
        <v>0</v>
      </c>
      <c r="AA77" s="245">
        <f>VLOOKUP($A77,'Country characteristics'!$A:$CQ,94,0)</f>
        <v>0</v>
      </c>
      <c r="AB77" s="245">
        <f>VLOOKUP($A77,'Country characteristics'!$A:$CQ,95,0)</f>
        <v>0</v>
      </c>
      <c r="AC77" s="245">
        <f>VLOOKUP($A77,'Country characteristics'!$A:$CR,96,0)</f>
        <v>0</v>
      </c>
    </row>
    <row r="78" spans="1:29">
      <c r="A78" s="37" t="s">
        <v>233</v>
      </c>
      <c r="B78" s="5" t="s">
        <v>234</v>
      </c>
      <c r="C78" s="5" t="s">
        <v>235</v>
      </c>
      <c r="D78" s="248">
        <f t="shared" si="15"/>
        <v>75</v>
      </c>
      <c r="E78" s="249">
        <f t="shared" si="16"/>
        <v>151.51596471043132</v>
      </c>
      <c r="F78" s="250">
        <f t="shared" si="17"/>
        <v>4.4496939774913034E-3</v>
      </c>
      <c r="G78" s="249">
        <f>VLOOKUP(C78,'SS2020'!C:X,22,0)</f>
        <v>53.8</v>
      </c>
      <c r="H78" s="194">
        <f>VLOOKUP(A78,'GSW2020'!$A$3:$D$135,4,0)</f>
        <v>9.2115922356532907E-4</v>
      </c>
      <c r="I78" s="179">
        <f t="shared" si="18"/>
        <v>72</v>
      </c>
      <c r="J78" s="251">
        <f t="shared" si="19"/>
        <v>131.36015846584255</v>
      </c>
      <c r="K78" s="252">
        <f t="shared" si="20"/>
        <v>4.6269623511049551E-3</v>
      </c>
      <c r="L78" s="251">
        <f>IF(VLOOKUP(A78,'Country characteristics'!A:O,15,0)=1,((VLOOKUP(A78,'SS2020'!A:Z,24,0))-(VLOOKUP(A78,'SS2020'!A:Z,11,0)/20)),VLOOKUP(A78,'SS2020'!A:Z,24,0))</f>
        <v>51.3</v>
      </c>
      <c r="M78" s="186">
        <f>VLOOKUP(A78,'GSW2020'!$A$3:$D$135,4,0)</f>
        <v>9.2115922356532907E-4</v>
      </c>
      <c r="N78" s="253">
        <f t="shared" si="21"/>
        <v>81</v>
      </c>
      <c r="O78" s="254">
        <f t="shared" si="22"/>
        <v>113.07615548929408</v>
      </c>
      <c r="P78" s="255">
        <f t="shared" si="23"/>
        <v>4.0558375340036135E-3</v>
      </c>
      <c r="Q78" s="253">
        <f>VLOOKUP(A78,'SS2020'!A:X,24,0)-(VLOOKUP(A78,'SS2020'!A:K,6,0)/20)</f>
        <v>48.8</v>
      </c>
      <c r="R78" s="256">
        <f>VLOOKUP(A78,'GSW2020'!$A$3:$D$135,4,0)</f>
        <v>9.2115922356532907E-4</v>
      </c>
      <c r="S78" s="245" t="str">
        <f>VLOOKUP($A78,'Country characteristics'!$A:$CQ,28,0)</f>
        <v>Europe &amp; Central Asia</v>
      </c>
      <c r="T78" s="245" t="str">
        <f>VLOOKUP($A78,'Country characteristics'!$A:$CQ,87,0)</f>
        <v>Europe</v>
      </c>
      <c r="U78" s="245">
        <f>VLOOKUP($A78,'Country characteristics'!$A:$CQ,92,0)</f>
        <v>1</v>
      </c>
      <c r="V78" s="245">
        <f>VLOOKUP($A78,'Country characteristics'!$A:$CQ,91,0)</f>
        <v>1</v>
      </c>
      <c r="W78" s="245">
        <f>VLOOKUP($A78,'Country characteristics'!$A:$CQ,88,0)</f>
        <v>0</v>
      </c>
      <c r="X78" s="245">
        <f>VLOOKUP($A78,'Country characteristics'!$A:$CQ,93,0)</f>
        <v>0</v>
      </c>
      <c r="Y78" s="245">
        <f>VLOOKUP($A78,'Country characteristics'!$A:$CQ,89,0)</f>
        <v>0</v>
      </c>
      <c r="Z78" s="245">
        <f>VLOOKUP($A78,'Country characteristics'!$A:$CQ,90,0)</f>
        <v>0</v>
      </c>
      <c r="AA78" s="245">
        <f>VLOOKUP($A78,'Country characteristics'!$A:$CQ,94,0)</f>
        <v>0</v>
      </c>
      <c r="AB78" s="245">
        <f>VLOOKUP($A78,'Country characteristics'!$A:$CQ,95,0)</f>
        <v>0</v>
      </c>
      <c r="AC78" s="245">
        <f>VLOOKUP($A78,'Country characteristics'!$A:$CR,96,0)</f>
        <v>0</v>
      </c>
    </row>
    <row r="79" spans="1:29">
      <c r="A79" s="37" t="s">
        <v>236</v>
      </c>
      <c r="B79" s="5" t="s">
        <v>237</v>
      </c>
      <c r="C79" s="5" t="s">
        <v>238</v>
      </c>
      <c r="D79" s="248">
        <f t="shared" si="15"/>
        <v>76</v>
      </c>
      <c r="E79" s="249">
        <f t="shared" si="16"/>
        <v>151.17777612116603</v>
      </c>
      <c r="F79" s="250">
        <f t="shared" si="17"/>
        <v>4.4397621149856858E-3</v>
      </c>
      <c r="G79" s="249">
        <f>VLOOKUP(C79,'SS2020'!C:X,22,0)</f>
        <v>54.024999999999999</v>
      </c>
      <c r="H79" s="194">
        <f>VLOOKUP(A79,'GSW2020'!$A$3:$D$135,4,0)</f>
        <v>8.8127383735553985E-4</v>
      </c>
      <c r="I79" s="179">
        <f t="shared" si="18"/>
        <v>73</v>
      </c>
      <c r="J79" s="251">
        <f t="shared" si="19"/>
        <v>131.14677853057844</v>
      </c>
      <c r="K79" s="252">
        <f t="shared" si="20"/>
        <v>4.6194463665135922E-3</v>
      </c>
      <c r="L79" s="251">
        <f>IF(VLOOKUP(A79,'Country characteristics'!A:O,15,0)=1,((VLOOKUP(A79,'SS2020'!A:Z,24,0))-(VLOOKUP(A79,'SS2020'!A:Z,11,0)/20)),VLOOKUP(A79,'SS2020'!A:Z,24,0))</f>
        <v>51.524999999999999</v>
      </c>
      <c r="M79" s="186">
        <f>VLOOKUP(A79,'GSW2020'!$A$3:$D$135,4,0)</f>
        <v>8.8127383735553985E-4</v>
      </c>
      <c r="N79" s="253">
        <f t="shared" si="21"/>
        <v>76</v>
      </c>
      <c r="O79" s="254">
        <f t="shared" si="22"/>
        <v>121.8315763743779</v>
      </c>
      <c r="P79" s="255">
        <f t="shared" si="23"/>
        <v>4.3698786728985787E-3</v>
      </c>
      <c r="Q79" s="253">
        <f>VLOOKUP(A79,'SS2020'!A:X,24,0)-(VLOOKUP(A79,'SS2020'!A:K,6,0)/20)</f>
        <v>50.274999999999999</v>
      </c>
      <c r="R79" s="256">
        <f>VLOOKUP(A79,'GSW2020'!$A$3:$D$135,4,0)</f>
        <v>8.8127383735553985E-4</v>
      </c>
      <c r="S79" s="245" t="str">
        <f>VLOOKUP($A79,'Country characteristics'!$A:$CQ,28,0)</f>
        <v>Europe &amp; Central Asia</v>
      </c>
      <c r="T79" s="245" t="str">
        <f>VLOOKUP($A79,'Country characteristics'!$A:$CQ,87,0)</f>
        <v>Europe</v>
      </c>
      <c r="U79" s="245">
        <f>VLOOKUP($A79,'Country characteristics'!$A:$CQ,92,0)</f>
        <v>1</v>
      </c>
      <c r="V79" s="245">
        <f>VLOOKUP($A79,'Country characteristics'!$A:$CQ,91,0)</f>
        <v>1</v>
      </c>
      <c r="W79" s="245">
        <f>VLOOKUP($A79,'Country characteristics'!$A:$CQ,88,0)</f>
        <v>0</v>
      </c>
      <c r="X79" s="245">
        <f>VLOOKUP($A79,'Country characteristics'!$A:$CQ,93,0)</f>
        <v>0</v>
      </c>
      <c r="Y79" s="245">
        <f>VLOOKUP($A79,'Country characteristics'!$A:$CQ,89,0)</f>
        <v>0</v>
      </c>
      <c r="Z79" s="245">
        <f>VLOOKUP($A79,'Country characteristics'!$A:$CQ,90,0)</f>
        <v>0</v>
      </c>
      <c r="AA79" s="245">
        <f>VLOOKUP($A79,'Country characteristics'!$A:$CQ,94,0)</f>
        <v>0</v>
      </c>
      <c r="AB79" s="245">
        <f>VLOOKUP($A79,'Country characteristics'!$A:$CQ,95,0)</f>
        <v>0</v>
      </c>
      <c r="AC79" s="245">
        <f>VLOOKUP($A79,'Country characteristics'!$A:$CR,96,0)</f>
        <v>0</v>
      </c>
    </row>
    <row r="80" spans="1:29">
      <c r="A80" s="37" t="s">
        <v>242</v>
      </c>
      <c r="B80" s="5" t="s">
        <v>243</v>
      </c>
      <c r="C80" s="5" t="s">
        <v>244</v>
      </c>
      <c r="D80" s="248">
        <f t="shared" si="15"/>
        <v>78</v>
      </c>
      <c r="E80" s="249">
        <f t="shared" si="16"/>
        <v>147.48308321752813</v>
      </c>
      <c r="F80" s="250">
        <f t="shared" si="17"/>
        <v>4.3312570291129393E-3</v>
      </c>
      <c r="G80" s="249">
        <f>VLOOKUP(C80,'SS2020'!C:X,22,0)</f>
        <v>66.474999999999994</v>
      </c>
      <c r="H80" s="194">
        <f>VLOOKUP(A80,'GSW2020'!$A$3:$D$135,4,0)</f>
        <v>1.2656147002861469E-4</v>
      </c>
      <c r="I80" s="179">
        <f t="shared" si="18"/>
        <v>79</v>
      </c>
      <c r="J80" s="251">
        <f t="shared" si="19"/>
        <v>116.64410157902603</v>
      </c>
      <c r="K80" s="252">
        <f t="shared" si="20"/>
        <v>4.1086115667632603E-3</v>
      </c>
      <c r="L80" s="251">
        <f>IF(VLOOKUP(A80,'Country characteristics'!A:O,15,0)=1,((VLOOKUP(A80,'SS2020'!A:Z,24,0))-(VLOOKUP(A80,'SS2020'!A:Z,11,0)/20)),VLOOKUP(A80,'SS2020'!A:Z,24,0))</f>
        <v>61.474999999999994</v>
      </c>
      <c r="M80" s="186">
        <f>VLOOKUP(A80,'GSW2020'!$A$3:$D$135,4,0)</f>
        <v>1.2656147002861469E-4</v>
      </c>
      <c r="N80" s="253">
        <f t="shared" si="21"/>
        <v>79</v>
      </c>
      <c r="O80" s="254">
        <f t="shared" si="22"/>
        <v>116.64410157902603</v>
      </c>
      <c r="P80" s="255">
        <f t="shared" si="23"/>
        <v>4.1838133181768414E-3</v>
      </c>
      <c r="Q80" s="253">
        <f>VLOOKUP(A80,'SS2020'!A:X,24,0)-(VLOOKUP(A80,'SS2020'!A:K,6,0)/20)</f>
        <v>61.474999999999994</v>
      </c>
      <c r="R80" s="256">
        <f>VLOOKUP(A80,'GSW2020'!$A$3:$D$135,4,0)</f>
        <v>1.2656147002861469E-4</v>
      </c>
      <c r="S80" s="245" t="str">
        <f>VLOOKUP($A80,'Country characteristics'!$A:$CQ,28,0)</f>
        <v>Middle East &amp; North Africa</v>
      </c>
      <c r="T80" s="245" t="str">
        <f>VLOOKUP($A80,'Country characteristics'!$A:$CQ,87,0)</f>
        <v>Africa</v>
      </c>
      <c r="U80" s="245">
        <f>VLOOKUP($A80,'Country characteristics'!$A:$CQ,92,0)</f>
        <v>0</v>
      </c>
      <c r="V80" s="245">
        <f>VLOOKUP($A80,'Country characteristics'!$A:$CQ,91,0)</f>
        <v>0</v>
      </c>
      <c r="W80" s="245">
        <f>VLOOKUP($A80,'Country characteristics'!$A:$CQ,88,0)</f>
        <v>0</v>
      </c>
      <c r="X80" s="245">
        <f>VLOOKUP($A80,'Country characteristics'!$A:$CQ,93,0)</f>
        <v>0</v>
      </c>
      <c r="Y80" s="245">
        <f>VLOOKUP($A80,'Country characteristics'!$A:$CQ,89,0)</f>
        <v>0</v>
      </c>
      <c r="Z80" s="245">
        <f>VLOOKUP($A80,'Country characteristics'!$A:$CQ,90,0)</f>
        <v>1</v>
      </c>
      <c r="AA80" s="245">
        <f>VLOOKUP($A80,'Country characteristics'!$A:$CQ,94,0)</f>
        <v>0</v>
      </c>
      <c r="AB80" s="245">
        <f>VLOOKUP($A80,'Country characteristics'!$A:$CQ,95,0)</f>
        <v>0</v>
      </c>
      <c r="AC80" s="245">
        <f>VLOOKUP($A80,'Country characteristics'!$A:$CR,96,0)</f>
        <v>0</v>
      </c>
    </row>
    <row r="81" spans="1:29">
      <c r="A81" s="37" t="s">
        <v>245</v>
      </c>
      <c r="B81" s="5" t="s">
        <v>246</v>
      </c>
      <c r="C81" s="5" t="s">
        <v>247</v>
      </c>
      <c r="D81" s="248">
        <f t="shared" si="15"/>
        <v>79</v>
      </c>
      <c r="E81" s="249">
        <f t="shared" si="16"/>
        <v>143.83507759117248</v>
      </c>
      <c r="F81" s="250">
        <f t="shared" si="17"/>
        <v>4.2241230469185756E-3</v>
      </c>
      <c r="G81" s="249">
        <f>VLOOKUP(C81,'SS2020'!C:X,22,0)</f>
        <v>51.075000000000003</v>
      </c>
      <c r="H81" s="194">
        <f>VLOOKUP(A81,'GSW2020'!$A$3:$D$135,4,0)</f>
        <v>1.2581112857061041E-3</v>
      </c>
      <c r="I81" s="179">
        <f t="shared" si="18"/>
        <v>84</v>
      </c>
      <c r="J81" s="251">
        <f t="shared" si="19"/>
        <v>105.59314319261868</v>
      </c>
      <c r="K81" s="252">
        <f t="shared" si="20"/>
        <v>3.7193583183300206E-3</v>
      </c>
      <c r="L81" s="251">
        <f>IF(VLOOKUP(A81,'Country characteristics'!A:O,15,0)=1,((VLOOKUP(A81,'SS2020'!A:Z,24,0))-(VLOOKUP(A81,'SS2020'!A:Z,11,0)/20)),VLOOKUP(A81,'SS2020'!A:Z,24,0))</f>
        <v>46.075000000000003</v>
      </c>
      <c r="M81" s="186">
        <f>VLOOKUP(A81,'GSW2020'!$A$3:$D$135,4,0)</f>
        <v>1.2581112857061041E-3</v>
      </c>
      <c r="N81" s="253">
        <f t="shared" si="21"/>
        <v>80</v>
      </c>
      <c r="O81" s="254">
        <f t="shared" si="22"/>
        <v>114.42253203437778</v>
      </c>
      <c r="P81" s="255">
        <f t="shared" si="23"/>
        <v>4.1041296297405399E-3</v>
      </c>
      <c r="Q81" s="253">
        <f>VLOOKUP(A81,'SS2020'!A:X,24,0)-(VLOOKUP(A81,'SS2020'!A:K,6,0)/20)</f>
        <v>47.325000000000003</v>
      </c>
      <c r="R81" s="256">
        <f>VLOOKUP(A81,'GSW2020'!$A$3:$D$135,4,0)</f>
        <v>1.2581112857061041E-3</v>
      </c>
      <c r="S81" s="245" t="str">
        <f>VLOOKUP($A81,'Country characteristics'!$A:$CQ,28,0)</f>
        <v>East Asia &amp; Pacific</v>
      </c>
      <c r="T81" s="245" t="str">
        <f>VLOOKUP($A81,'Country characteristics'!$A:$CQ,87,0)</f>
        <v>Asia</v>
      </c>
      <c r="U81" s="245">
        <f>VLOOKUP($A81,'Country characteristics'!$A:$CQ,92,0)</f>
        <v>0</v>
      </c>
      <c r="V81" s="245">
        <f>VLOOKUP($A81,'Country characteristics'!$A:$CQ,91,0)</f>
        <v>0</v>
      </c>
      <c r="W81" s="245">
        <f>VLOOKUP($A81,'Country characteristics'!$A:$CQ,88,0)</f>
        <v>0</v>
      </c>
      <c r="X81" s="245">
        <f>VLOOKUP($A81,'Country characteristics'!$A:$CQ,93,0)</f>
        <v>1</v>
      </c>
      <c r="Y81" s="245">
        <f>VLOOKUP($A81,'Country characteristics'!$A:$CQ,89,0)</f>
        <v>0</v>
      </c>
      <c r="Z81" s="245">
        <f>VLOOKUP($A81,'Country characteristics'!$A:$CQ,90,0)</f>
        <v>1</v>
      </c>
      <c r="AA81" s="245">
        <f>VLOOKUP($A81,'Country characteristics'!$A:$CQ,94,0)</f>
        <v>0</v>
      </c>
      <c r="AB81" s="245">
        <f>VLOOKUP($A81,'Country characteristics'!$A:$CQ,95,0)</f>
        <v>0</v>
      </c>
      <c r="AC81" s="245">
        <f>VLOOKUP($A81,'Country characteristics'!$A:$CR,96,0)</f>
        <v>0</v>
      </c>
    </row>
    <row r="82" spans="1:29">
      <c r="A82" s="37" t="s">
        <v>248</v>
      </c>
      <c r="B82" s="5" t="s">
        <v>249</v>
      </c>
      <c r="C82" s="5" t="s">
        <v>250</v>
      </c>
      <c r="D82" s="248">
        <f t="shared" si="15"/>
        <v>80</v>
      </c>
      <c r="E82" s="249">
        <f t="shared" si="16"/>
        <v>139.80542315622151</v>
      </c>
      <c r="F82" s="250">
        <f t="shared" si="17"/>
        <v>4.1057808702057745E-3</v>
      </c>
      <c r="G82" s="249">
        <f>VLOOKUP(C82,'SS2020'!C:X,22,0)</f>
        <v>52.75</v>
      </c>
      <c r="H82" s="194">
        <f>VLOOKUP(A82,'GSW2020'!$A$3:$D$135,4,0)</f>
        <v>8.6411168768868354E-4</v>
      </c>
      <c r="I82" s="179">
        <f t="shared" si="18"/>
        <v>85</v>
      </c>
      <c r="J82" s="251">
        <f t="shared" si="19"/>
        <v>103.69952192037225</v>
      </c>
      <c r="K82" s="252">
        <f t="shared" si="20"/>
        <v>3.6526583810258641E-3</v>
      </c>
      <c r="L82" s="251">
        <f>IF(VLOOKUP(A82,'Country characteristics'!A:O,15,0)=1,((VLOOKUP(A82,'SS2020'!A:Z,24,0))-(VLOOKUP(A82,'SS2020'!A:Z,11,0)/20)),VLOOKUP(A82,'SS2020'!A:Z,24,0))</f>
        <v>47.75</v>
      </c>
      <c r="M82" s="186">
        <f>VLOOKUP(A82,'GSW2020'!$A$3:$D$135,4,0)</f>
        <v>8.6411168768868354E-4</v>
      </c>
      <c r="N82" s="253">
        <f t="shared" si="21"/>
        <v>86</v>
      </c>
      <c r="O82" s="254">
        <f t="shared" si="22"/>
        <v>103.69952192037225</v>
      </c>
      <c r="P82" s="255">
        <f t="shared" si="23"/>
        <v>3.7195146177630444E-3</v>
      </c>
      <c r="Q82" s="253">
        <f>VLOOKUP(A82,'SS2020'!A:X,24,0)-(VLOOKUP(A82,'SS2020'!A:K,6,0)/20)</f>
        <v>47.75</v>
      </c>
      <c r="R82" s="256">
        <f>VLOOKUP(A82,'GSW2020'!$A$3:$D$135,4,0)</f>
        <v>8.6411168768868354E-4</v>
      </c>
      <c r="S82" s="245" t="str">
        <f>VLOOKUP($A82,'Country characteristics'!$A:$CQ,28,0)</f>
        <v>Latin America &amp; Caribbean</v>
      </c>
      <c r="T82" s="245" t="str">
        <f>VLOOKUP($A82,'Country characteristics'!$A:$CQ,87,0)</f>
        <v>Latin America and the Caribbean</v>
      </c>
      <c r="U82" s="245">
        <f>VLOOKUP($A82,'Country characteristics'!$A:$CQ,92,0)</f>
        <v>1</v>
      </c>
      <c r="V82" s="245">
        <f>VLOOKUP($A82,'Country characteristics'!$A:$CQ,91,0)</f>
        <v>0</v>
      </c>
      <c r="W82" s="245">
        <f>VLOOKUP($A82,'Country characteristics'!$A:$CQ,88,0)</f>
        <v>0</v>
      </c>
      <c r="X82" s="245">
        <f>VLOOKUP($A82,'Country characteristics'!$A:$CQ,93,0)</f>
        <v>1</v>
      </c>
      <c r="Y82" s="245">
        <f>VLOOKUP($A82,'Country characteristics'!$A:$CQ,89,0)</f>
        <v>1</v>
      </c>
      <c r="Z82" s="245">
        <f>VLOOKUP($A82,'Country characteristics'!$A:$CQ,90,0)</f>
        <v>0</v>
      </c>
      <c r="AA82" s="245">
        <f>VLOOKUP($A82,'Country characteristics'!$A:$CQ,94,0)</f>
        <v>1</v>
      </c>
      <c r="AB82" s="245">
        <f>VLOOKUP($A82,'Country characteristics'!$A:$CQ,95,0)</f>
        <v>0</v>
      </c>
      <c r="AC82" s="245">
        <f>VLOOKUP($A82,'Country characteristics'!$A:$CR,96,0)</f>
        <v>0</v>
      </c>
    </row>
    <row r="83" spans="1:29">
      <c r="A83" s="37" t="s">
        <v>251</v>
      </c>
      <c r="B83" s="5" t="s">
        <v>252</v>
      </c>
      <c r="C83" s="5" t="s">
        <v>253</v>
      </c>
      <c r="D83" s="248">
        <f t="shared" si="15"/>
        <v>81</v>
      </c>
      <c r="E83" s="249">
        <f t="shared" si="16"/>
        <v>137.9927224012265</v>
      </c>
      <c r="F83" s="250">
        <f t="shared" si="17"/>
        <v>4.0525457959486796E-3</v>
      </c>
      <c r="G83" s="249">
        <f>VLOOKUP(C83,'SS2020'!C:X,22,0)</f>
        <v>62.4</v>
      </c>
      <c r="H83" s="194">
        <f>VLOOKUP(A83,'GSW2020'!$A$3:$D$135,4,0)</f>
        <v>1.8319231088013716E-4</v>
      </c>
      <c r="I83" s="179">
        <f t="shared" si="18"/>
        <v>83</v>
      </c>
      <c r="J83" s="251">
        <f t="shared" si="19"/>
        <v>107.40836134234637</v>
      </c>
      <c r="K83" s="252">
        <f t="shared" si="20"/>
        <v>3.7832966245556206E-3</v>
      </c>
      <c r="L83" s="251">
        <f>IF(VLOOKUP(A83,'Country characteristics'!A:O,15,0)=1,((VLOOKUP(A83,'SS2020'!A:Z,24,0))-(VLOOKUP(A83,'SS2020'!A:Z,11,0)/20)),VLOOKUP(A83,'SS2020'!A:Z,24,0))</f>
        <v>57.4</v>
      </c>
      <c r="M83" s="186">
        <f>VLOOKUP(A83,'GSW2020'!$A$3:$D$135,4,0)</f>
        <v>1.8319231088013716E-4</v>
      </c>
      <c r="N83" s="253">
        <f t="shared" si="21"/>
        <v>66</v>
      </c>
      <c r="O83" s="254">
        <f t="shared" si="22"/>
        <v>137.9927224012265</v>
      </c>
      <c r="P83" s="255">
        <f t="shared" si="23"/>
        <v>4.9495498013038229E-3</v>
      </c>
      <c r="Q83" s="253">
        <f>VLOOKUP(A83,'SS2020'!A:X,24,0)-(VLOOKUP(A83,'SS2020'!A:K,6,0)/20)</f>
        <v>62.4</v>
      </c>
      <c r="R83" s="256">
        <f>VLOOKUP(A83,'GSW2020'!$A$3:$D$135,4,0)</f>
        <v>1.8319231088013716E-4</v>
      </c>
      <c r="S83" s="245" t="str">
        <f>VLOOKUP($A83,'Country characteristics'!$A:$CQ,28,0)</f>
        <v>Middle East &amp; North Africa</v>
      </c>
      <c r="T83" s="245" t="str">
        <f>VLOOKUP($A83,'Country characteristics'!$A:$CQ,87,0)</f>
        <v>Asia</v>
      </c>
      <c r="U83" s="245">
        <f>VLOOKUP($A83,'Country characteristics'!$A:$CQ,92,0)</f>
        <v>0</v>
      </c>
      <c r="V83" s="245">
        <f>VLOOKUP($A83,'Country characteristics'!$A:$CQ,91,0)</f>
        <v>0</v>
      </c>
      <c r="W83" s="245">
        <f>VLOOKUP($A83,'Country characteristics'!$A:$CQ,88,0)</f>
        <v>0</v>
      </c>
      <c r="X83" s="245">
        <f>VLOOKUP($A83,'Country characteristics'!$A:$CQ,93,0)</f>
        <v>0</v>
      </c>
      <c r="Y83" s="245">
        <f>VLOOKUP($A83,'Country characteristics'!$A:$CQ,89,0)</f>
        <v>0</v>
      </c>
      <c r="Z83" s="245">
        <f>VLOOKUP($A83,'Country characteristics'!$A:$CQ,90,0)</f>
        <v>0</v>
      </c>
      <c r="AA83" s="245">
        <f>VLOOKUP($A83,'Country characteristics'!$A:$CQ,94,0)</f>
        <v>0</v>
      </c>
      <c r="AB83" s="245">
        <f>VLOOKUP($A83,'Country characteristics'!$A:$CQ,95,0)</f>
        <v>0</v>
      </c>
      <c r="AC83" s="245">
        <f>VLOOKUP($A83,'Country characteristics'!$A:$CR,96,0)</f>
        <v>0</v>
      </c>
    </row>
    <row r="84" spans="1:29">
      <c r="A84" s="37" t="s">
        <v>254</v>
      </c>
      <c r="B84" s="5" t="s">
        <v>255</v>
      </c>
      <c r="C84" s="5" t="s">
        <v>256</v>
      </c>
      <c r="D84" s="248">
        <f t="shared" si="15"/>
        <v>82</v>
      </c>
      <c r="E84" s="249">
        <f t="shared" si="16"/>
        <v>135.12468445806098</v>
      </c>
      <c r="F84" s="250">
        <f t="shared" si="17"/>
        <v>3.9683177663327246E-3</v>
      </c>
      <c r="G84" s="249">
        <f>VLOOKUP(C84,'SS2020'!C:X,22,0)</f>
        <v>55.787500000000001</v>
      </c>
      <c r="H84" s="194">
        <f>VLOOKUP(A84,'GSW2020'!$A$3:$D$135,4,0)</f>
        <v>4.7138089838292115E-4</v>
      </c>
      <c r="I84" s="179">
        <f t="shared" si="18"/>
        <v>88</v>
      </c>
      <c r="J84" s="251">
        <f t="shared" si="19"/>
        <v>101.95170643564826</v>
      </c>
      <c r="K84" s="252">
        <f t="shared" si="20"/>
        <v>3.591094231446987E-3</v>
      </c>
      <c r="L84" s="251">
        <f>IF(VLOOKUP(A84,'Country characteristics'!A:O,15,0)=1,((VLOOKUP(A84,'SS2020'!A:Z,24,0))-(VLOOKUP(A84,'SS2020'!A:Z,11,0)/20)),VLOOKUP(A84,'SS2020'!A:Z,24,0))</f>
        <v>50.787500000000001</v>
      </c>
      <c r="M84" s="186">
        <f>VLOOKUP(A84,'GSW2020'!$A$3:$D$135,4,0)</f>
        <v>4.7138089838292115E-4</v>
      </c>
      <c r="N84" s="253">
        <f t="shared" si="21"/>
        <v>85</v>
      </c>
      <c r="O84" s="254">
        <f t="shared" si="22"/>
        <v>104.99257403810743</v>
      </c>
      <c r="P84" s="255">
        <f t="shared" si="23"/>
        <v>3.7658940625703075E-3</v>
      </c>
      <c r="Q84" s="253">
        <f>VLOOKUP(A84,'SS2020'!A:X,24,0)-(VLOOKUP(A84,'SS2020'!A:K,6,0)/20)</f>
        <v>51.287500000000001</v>
      </c>
      <c r="R84" s="256">
        <f>VLOOKUP(A84,'GSW2020'!$A$3:$D$135,4,0)</f>
        <v>4.7138089838292115E-4</v>
      </c>
      <c r="S84" s="245" t="str">
        <f>VLOOKUP($A84,'Country characteristics'!$A:$CQ,28,0)</f>
        <v>Latin America &amp; Caribbean</v>
      </c>
      <c r="T84" s="245" t="str">
        <f>VLOOKUP($A84,'Country characteristics'!$A:$CQ,87,0)</f>
        <v>Latin America and the Caribbean</v>
      </c>
      <c r="U84" s="245">
        <f>VLOOKUP($A84,'Country characteristics'!$A:$CQ,92,0)</f>
        <v>1</v>
      </c>
      <c r="V84" s="245">
        <f>VLOOKUP($A84,'Country characteristics'!$A:$CQ,91,0)</f>
        <v>0</v>
      </c>
      <c r="W84" s="245">
        <f>VLOOKUP($A84,'Country characteristics'!$A:$CQ,88,0)</f>
        <v>0</v>
      </c>
      <c r="X84" s="245">
        <f>VLOOKUP($A84,'Country characteristics'!$A:$CQ,93,0)</f>
        <v>0</v>
      </c>
      <c r="Y84" s="245">
        <f>VLOOKUP($A84,'Country characteristics'!$A:$CQ,89,0)</f>
        <v>0</v>
      </c>
      <c r="Z84" s="245">
        <f>VLOOKUP($A84,'Country characteristics'!$A:$CQ,90,0)</f>
        <v>1</v>
      </c>
      <c r="AA84" s="245">
        <f>VLOOKUP($A84,'Country characteristics'!$A:$CQ,94,0)</f>
        <v>1</v>
      </c>
      <c r="AB84" s="245">
        <f>VLOOKUP($A84,'Country characteristics'!$A:$CQ,95,0)</f>
        <v>0</v>
      </c>
      <c r="AC84" s="245">
        <f>VLOOKUP($A84,'Country characteristics'!$A:$CR,96,0)</f>
        <v>0</v>
      </c>
    </row>
    <row r="85" spans="1:29">
      <c r="A85" s="37" t="s">
        <v>257</v>
      </c>
      <c r="B85" s="5" t="s">
        <v>258</v>
      </c>
      <c r="C85" s="5" t="s">
        <v>259</v>
      </c>
      <c r="D85" s="248">
        <f t="shared" si="15"/>
        <v>83</v>
      </c>
      <c r="E85" s="249">
        <f t="shared" si="16"/>
        <v>132.24362730235097</v>
      </c>
      <c r="F85" s="250">
        <f t="shared" si="17"/>
        <v>3.8837073907919584E-3</v>
      </c>
      <c r="G85" s="249">
        <f>VLOOKUP(C85,'SS2020'!C:X,22,0)</f>
        <v>62.325000000000003</v>
      </c>
      <c r="H85" s="194">
        <f>VLOOKUP(A85,'GSW2020'!$A$3:$D$135,4,0)</f>
        <v>1.6299101877111189E-4</v>
      </c>
      <c r="I85" s="179">
        <f t="shared" si="18"/>
        <v>87</v>
      </c>
      <c r="J85" s="251">
        <f t="shared" si="19"/>
        <v>102.90111523528817</v>
      </c>
      <c r="K85" s="252">
        <f t="shared" si="20"/>
        <v>3.6245357164683672E-3</v>
      </c>
      <c r="L85" s="251">
        <f>IF(VLOOKUP(A85,'Country characteristics'!A:O,15,0)=1,((VLOOKUP(A85,'SS2020'!A:Z,24,0))-(VLOOKUP(A85,'SS2020'!A:Z,11,0)/20)),VLOOKUP(A85,'SS2020'!A:Z,24,0))</f>
        <v>57.325000000000003</v>
      </c>
      <c r="M85" s="186">
        <f>VLOOKUP(A85,'GSW2020'!$A$3:$D$135,4,0)</f>
        <v>1.6299101877111189E-4</v>
      </c>
      <c r="N85" s="253">
        <f t="shared" si="21"/>
        <v>78</v>
      </c>
      <c r="O85" s="254">
        <f t="shared" si="22"/>
        <v>116.95963742229986</v>
      </c>
      <c r="P85" s="255">
        <f t="shared" si="23"/>
        <v>4.1951310191628349E-3</v>
      </c>
      <c r="Q85" s="253">
        <f>VLOOKUP(A85,'SS2020'!A:X,24,0)-(VLOOKUP(A85,'SS2020'!A:K,6,0)/20)</f>
        <v>59.825000000000003</v>
      </c>
      <c r="R85" s="256">
        <f>VLOOKUP(A85,'GSW2020'!$A$3:$D$135,4,0)</f>
        <v>1.6299101877111189E-4</v>
      </c>
      <c r="S85" s="245" t="str">
        <f>VLOOKUP($A85,'Country characteristics'!$A:$CQ,28,0)</f>
        <v>Latin America &amp; Caribbean</v>
      </c>
      <c r="T85" s="245" t="str">
        <f>VLOOKUP($A85,'Country characteristics'!$A:$CQ,87,0)</f>
        <v>Latin America and the Caribbean</v>
      </c>
      <c r="U85" s="245">
        <f>VLOOKUP($A85,'Country characteristics'!$A:$CQ,92,0)</f>
        <v>0</v>
      </c>
      <c r="V85" s="245">
        <f>VLOOKUP($A85,'Country characteristics'!$A:$CQ,91,0)</f>
        <v>0</v>
      </c>
      <c r="W85" s="245">
        <f>VLOOKUP($A85,'Country characteristics'!$A:$CQ,88,0)</f>
        <v>0</v>
      </c>
      <c r="X85" s="245">
        <f>VLOOKUP($A85,'Country characteristics'!$A:$CQ,93,0)</f>
        <v>0</v>
      </c>
      <c r="Y85" s="245">
        <f>VLOOKUP($A85,'Country characteristics'!$A:$CQ,89,0)</f>
        <v>0</v>
      </c>
      <c r="Z85" s="245">
        <f>VLOOKUP($A85,'Country characteristics'!$A:$CQ,90,0)</f>
        <v>1</v>
      </c>
      <c r="AA85" s="245">
        <f>VLOOKUP($A85,'Country characteristics'!$A:$CQ,94,0)</f>
        <v>1</v>
      </c>
      <c r="AB85" s="245">
        <f>VLOOKUP($A85,'Country characteristics'!$A:$CQ,95,0)</f>
        <v>0</v>
      </c>
      <c r="AC85" s="245">
        <f>VLOOKUP($A85,'Country characteristics'!$A:$CR,96,0)</f>
        <v>0</v>
      </c>
    </row>
    <row r="86" spans="1:29">
      <c r="A86" s="37" t="s">
        <v>260</v>
      </c>
      <c r="B86" s="5" t="s">
        <v>261</v>
      </c>
      <c r="C86" s="5" t="s">
        <v>262</v>
      </c>
      <c r="D86" s="248">
        <f t="shared" si="15"/>
        <v>84</v>
      </c>
      <c r="E86" s="249">
        <f t="shared" si="16"/>
        <v>129.30880588717415</v>
      </c>
      <c r="F86" s="250">
        <f t="shared" si="17"/>
        <v>3.7975180760152446E-3</v>
      </c>
      <c r="G86" s="249">
        <f>VLOOKUP(C86,'SS2020'!C:X,22,0)</f>
        <v>57.375</v>
      </c>
      <c r="H86" s="194">
        <f>VLOOKUP(A86,'GSW2020'!$A$3:$D$135,4,0)</f>
        <v>3.2090761045525524E-4</v>
      </c>
      <c r="I86" s="179">
        <f t="shared" si="18"/>
        <v>91</v>
      </c>
      <c r="J86" s="251">
        <f t="shared" si="19"/>
        <v>98.363078716650136</v>
      </c>
      <c r="K86" s="252">
        <f t="shared" si="20"/>
        <v>3.4646902628323053E-3</v>
      </c>
      <c r="L86" s="251">
        <f>IF(VLOOKUP(A86,'Country characteristics'!A:O,15,0)=1,((VLOOKUP(A86,'SS2020'!A:Z,24,0))-(VLOOKUP(A86,'SS2020'!A:Z,11,0)/20)),VLOOKUP(A86,'SS2020'!A:Z,24,0))</f>
        <v>52.375</v>
      </c>
      <c r="M86" s="186">
        <f>VLOOKUP(A86,'GSW2020'!$A$3:$D$135,4,0)</f>
        <v>3.2090761045525524E-4</v>
      </c>
      <c r="N86" s="253">
        <f t="shared" si="21"/>
        <v>82</v>
      </c>
      <c r="O86" s="254">
        <f t="shared" si="22"/>
        <v>108.55597532846059</v>
      </c>
      <c r="P86" s="255">
        <f t="shared" si="23"/>
        <v>3.8937068329956306E-3</v>
      </c>
      <c r="Q86" s="253">
        <f>VLOOKUP(A86,'SS2020'!A:X,24,0)-(VLOOKUP(A86,'SS2020'!A:K,6,0)/20)</f>
        <v>54.125</v>
      </c>
      <c r="R86" s="256">
        <f>VLOOKUP(A86,'GSW2020'!$A$3:$D$135,4,0)</f>
        <v>3.2090761045525524E-4</v>
      </c>
      <c r="S86" s="245" t="str">
        <f>VLOOKUP($A86,'Country characteristics'!$A:$CQ,28,0)</f>
        <v>Europe &amp; Central Asia</v>
      </c>
      <c r="T86" s="245" t="str">
        <f>VLOOKUP($A86,'Country characteristics'!$A:$CQ,87,0)</f>
        <v>Europe</v>
      </c>
      <c r="U86" s="245">
        <f>VLOOKUP($A86,'Country characteristics'!$A:$CQ,92,0)</f>
        <v>1</v>
      </c>
      <c r="V86" s="245">
        <f>VLOOKUP($A86,'Country characteristics'!$A:$CQ,91,0)</f>
        <v>0</v>
      </c>
      <c r="W86" s="245">
        <f>VLOOKUP($A86,'Country characteristics'!$A:$CQ,88,0)</f>
        <v>0</v>
      </c>
      <c r="X86" s="245">
        <f>VLOOKUP($A86,'Country characteristics'!$A:$CQ,93,0)</f>
        <v>0</v>
      </c>
      <c r="Y86" s="245">
        <f>VLOOKUP($A86,'Country characteristics'!$A:$CQ,89,0)</f>
        <v>0</v>
      </c>
      <c r="Z86" s="245">
        <f>VLOOKUP($A86,'Country characteristics'!$A:$CQ,90,0)</f>
        <v>0</v>
      </c>
      <c r="AA86" s="245">
        <f>VLOOKUP($A86,'Country characteristics'!$A:$CQ,94,0)</f>
        <v>0</v>
      </c>
      <c r="AB86" s="245">
        <f>VLOOKUP($A86,'Country characteristics'!$A:$CQ,95,0)</f>
        <v>0</v>
      </c>
      <c r="AC86" s="245">
        <f>VLOOKUP($A86,'Country characteristics'!$A:$CR,96,0)</f>
        <v>0</v>
      </c>
    </row>
    <row r="87" spans="1:29">
      <c r="A87" s="37" t="s">
        <v>263</v>
      </c>
      <c r="B87" s="5" t="s">
        <v>264</v>
      </c>
      <c r="C87" s="5" t="s">
        <v>265</v>
      </c>
      <c r="D87" s="248">
        <f t="shared" si="15"/>
        <v>85</v>
      </c>
      <c r="E87" s="249">
        <f t="shared" si="16"/>
        <v>123.12146853346387</v>
      </c>
      <c r="F87" s="250">
        <f t="shared" si="17"/>
        <v>3.6158094500488079E-3</v>
      </c>
      <c r="G87" s="249">
        <f>VLOOKUP(C87,'SS2020'!C:X,22,0)</f>
        <v>64.099999999999994</v>
      </c>
      <c r="H87" s="194">
        <f>VLOOKUP(A87,'GSW2020'!$A$3:$D$135,4,0)</f>
        <v>1.0215957912437234E-4</v>
      </c>
      <c r="I87" s="179">
        <f t="shared" si="18"/>
        <v>76</v>
      </c>
      <c r="J87" s="251">
        <f t="shared" si="19"/>
        <v>123.12146853346387</v>
      </c>
      <c r="K87" s="252">
        <f t="shared" si="20"/>
        <v>4.3367669936636355E-3</v>
      </c>
      <c r="L87" s="251">
        <f>IF(VLOOKUP(A87,'Country characteristics'!A:O,15,0)=1,((VLOOKUP(A87,'SS2020'!A:Z,24,0))-(VLOOKUP(A87,'SS2020'!A:Z,11,0)/20)),VLOOKUP(A87,'SS2020'!A:Z,24,0))</f>
        <v>64.099999999999994</v>
      </c>
      <c r="M87" s="186">
        <f>VLOOKUP(A87,'GSW2020'!$A$3:$D$135,4,0)</f>
        <v>1.0215957912437234E-4</v>
      </c>
      <c r="N87" s="253">
        <f t="shared" si="21"/>
        <v>89</v>
      </c>
      <c r="O87" s="254">
        <f t="shared" si="22"/>
        <v>96.49885071409166</v>
      </c>
      <c r="P87" s="255">
        <f t="shared" si="23"/>
        <v>3.4612395426857267E-3</v>
      </c>
      <c r="Q87" s="253">
        <f>VLOOKUP(A87,'SS2020'!A:X,24,0)-(VLOOKUP(A87,'SS2020'!A:K,6,0)/20)</f>
        <v>59.099999999999994</v>
      </c>
      <c r="R87" s="256">
        <f>VLOOKUP(A87,'GSW2020'!$A$3:$D$135,4,0)</f>
        <v>1.0215957912437234E-4</v>
      </c>
      <c r="S87" s="245" t="str">
        <f>VLOOKUP($A87,'Country characteristics'!$A:$CQ,28,0)</f>
        <v>Latin America &amp; Caribbean</v>
      </c>
      <c r="T87" s="245" t="str">
        <f>VLOOKUP($A87,'Country characteristics'!$A:$CQ,87,0)</f>
        <v>Latin America and the Caribbean</v>
      </c>
      <c r="U87" s="245">
        <f>VLOOKUP($A87,'Country characteristics'!$A:$CQ,92,0)</f>
        <v>0</v>
      </c>
      <c r="V87" s="245">
        <f>VLOOKUP($A87,'Country characteristics'!$A:$CQ,91,0)</f>
        <v>0</v>
      </c>
      <c r="W87" s="245">
        <f>VLOOKUP($A87,'Country characteristics'!$A:$CQ,88,0)</f>
        <v>0</v>
      </c>
      <c r="X87" s="245">
        <f>VLOOKUP($A87,'Country characteristics'!$A:$CQ,93,0)</f>
        <v>0</v>
      </c>
      <c r="Y87" s="245">
        <f>VLOOKUP($A87,'Country characteristics'!$A:$CQ,89,0)</f>
        <v>0</v>
      </c>
      <c r="Z87" s="245">
        <f>VLOOKUP($A87,'Country characteristics'!$A:$CQ,90,0)</f>
        <v>1</v>
      </c>
      <c r="AA87" s="245">
        <f>VLOOKUP($A87,'Country characteristics'!$A:$CQ,94,0)</f>
        <v>0</v>
      </c>
      <c r="AB87" s="245">
        <f>VLOOKUP($A87,'Country characteristics'!$A:$CQ,95,0)</f>
        <v>1</v>
      </c>
      <c r="AC87" s="245">
        <f>VLOOKUP($A87,'Country characteristics'!$A:$CR,96,0)</f>
        <v>0</v>
      </c>
    </row>
    <row r="88" spans="1:29">
      <c r="A88" s="37" t="s">
        <v>266</v>
      </c>
      <c r="B88" s="5" t="s">
        <v>267</v>
      </c>
      <c r="C88" s="5" t="s">
        <v>268</v>
      </c>
      <c r="D88" s="248">
        <f t="shared" si="15"/>
        <v>86</v>
      </c>
      <c r="E88" s="249">
        <f t="shared" si="16"/>
        <v>120.85997402392775</v>
      </c>
      <c r="F88" s="250">
        <f t="shared" si="17"/>
        <v>3.5493942804101213E-3</v>
      </c>
      <c r="G88" s="249">
        <f>VLOOKUP(C88,'SS2020'!C:X,22,0)</f>
        <v>74.625</v>
      </c>
      <c r="H88" s="194">
        <f>VLOOKUP(A88,'GSW2020'!$A$3:$D$135,4,0)</f>
        <v>2.4597354057934953E-5</v>
      </c>
      <c r="I88" s="179">
        <f t="shared" si="18"/>
        <v>77</v>
      </c>
      <c r="J88" s="251">
        <f t="shared" si="19"/>
        <v>120.85997402392775</v>
      </c>
      <c r="K88" s="252">
        <f t="shared" si="20"/>
        <v>4.2571092795206135E-3</v>
      </c>
      <c r="L88" s="251">
        <f>IF(VLOOKUP(A88,'Country characteristics'!A:O,15,0)=1,((VLOOKUP(A88,'SS2020'!A:Z,24,0))-(VLOOKUP(A88,'SS2020'!A:Z,11,0)/20)),VLOOKUP(A88,'SS2020'!A:Z,24,0))</f>
        <v>74.625</v>
      </c>
      <c r="M88" s="186">
        <f>VLOOKUP(A88,'GSW2020'!$A$3:$D$135,4,0)</f>
        <v>2.4597354057934953E-5</v>
      </c>
      <c r="N88" s="253">
        <f t="shared" si="21"/>
        <v>88</v>
      </c>
      <c r="O88" s="254">
        <f t="shared" si="22"/>
        <v>98.157861628091723</v>
      </c>
      <c r="P88" s="255">
        <f t="shared" si="23"/>
        <v>3.5207452687621688E-3</v>
      </c>
      <c r="Q88" s="253">
        <f>VLOOKUP(A88,'SS2020'!A:X,24,0)-(VLOOKUP(A88,'SS2020'!A:K,6,0)/20)</f>
        <v>69.625</v>
      </c>
      <c r="R88" s="256">
        <f>VLOOKUP(A88,'GSW2020'!$A$3:$D$135,4,0)</f>
        <v>2.4597354057934953E-5</v>
      </c>
      <c r="S88" s="245" t="str">
        <f>VLOOKUP($A88,'Country characteristics'!$A:$CQ,28,0)</f>
        <v>East Asia &amp; Pacific</v>
      </c>
      <c r="T88" s="245" t="str">
        <f>VLOOKUP($A88,'Country characteristics'!$A:$CQ,87,0)</f>
        <v>Oceania</v>
      </c>
      <c r="U88" s="245">
        <f>VLOOKUP($A88,'Country characteristics'!$A:$CQ,92,0)</f>
        <v>0</v>
      </c>
      <c r="V88" s="245">
        <f>VLOOKUP($A88,'Country characteristics'!$A:$CQ,91,0)</f>
        <v>0</v>
      </c>
      <c r="W88" s="245">
        <f>VLOOKUP($A88,'Country characteristics'!$A:$CQ,88,0)</f>
        <v>0</v>
      </c>
      <c r="X88" s="245">
        <f>VLOOKUP($A88,'Country characteristics'!$A:$CQ,93,0)</f>
        <v>0</v>
      </c>
      <c r="Y88" s="245">
        <f>VLOOKUP($A88,'Country characteristics'!$A:$CQ,89,0)</f>
        <v>0</v>
      </c>
      <c r="Z88" s="245">
        <f>VLOOKUP($A88,'Country characteristics'!$A:$CQ,90,0)</f>
        <v>0</v>
      </c>
      <c r="AA88" s="245">
        <f>VLOOKUP($A88,'Country characteristics'!$A:$CQ,94,0)</f>
        <v>0</v>
      </c>
      <c r="AB88" s="245">
        <f>VLOOKUP($A88,'Country characteristics'!$A:$CQ,95,0)</f>
        <v>0</v>
      </c>
      <c r="AC88" s="245">
        <f>VLOOKUP($A88,'Country characteristics'!$A:$CR,96,0)</f>
        <v>0</v>
      </c>
    </row>
    <row r="89" spans="1:29">
      <c r="A89" s="37" t="s">
        <v>269</v>
      </c>
      <c r="B89" s="5" t="s">
        <v>270</v>
      </c>
      <c r="C89" s="5" t="s">
        <v>271</v>
      </c>
      <c r="D89" s="248">
        <f t="shared" si="15"/>
        <v>87</v>
      </c>
      <c r="E89" s="249">
        <f t="shared" si="16"/>
        <v>119.34389663287745</v>
      </c>
      <c r="F89" s="250">
        <f t="shared" si="17"/>
        <v>3.5048703884937812E-3</v>
      </c>
      <c r="G89" s="249">
        <f>VLOOKUP(C89,'SS2020'!C:X,22,0)</f>
        <v>52.125</v>
      </c>
      <c r="H89" s="194">
        <f>VLOOKUP(A89,'GSW2020'!$A$3:$D$135,4,0)</f>
        <v>5.983923449884394E-4</v>
      </c>
      <c r="I89" s="179">
        <f t="shared" si="18"/>
        <v>86</v>
      </c>
      <c r="J89" s="251">
        <f t="shared" si="19"/>
        <v>102.98253283784977</v>
      </c>
      <c r="K89" s="252">
        <f t="shared" si="20"/>
        <v>3.6274035280344421E-3</v>
      </c>
      <c r="L89" s="251">
        <f>IF(VLOOKUP(A89,'Country characteristics'!A:O,15,0)=1,((VLOOKUP(A89,'SS2020'!A:Z,24,0))-(VLOOKUP(A89,'SS2020'!A:Z,11,0)/20)),VLOOKUP(A89,'SS2020'!A:Z,24,0))</f>
        <v>49.625</v>
      </c>
      <c r="M89" s="186">
        <f>VLOOKUP(A89,'GSW2020'!$A$3:$D$135,4,0)</f>
        <v>5.983923449884394E-4</v>
      </c>
      <c r="N89" s="253">
        <f t="shared" si="21"/>
        <v>93</v>
      </c>
      <c r="O89" s="254">
        <f t="shared" si="22"/>
        <v>88.189341411220099</v>
      </c>
      <c r="P89" s="255">
        <f t="shared" si="23"/>
        <v>3.1631924471340078E-3</v>
      </c>
      <c r="Q89" s="253">
        <f>VLOOKUP(A89,'SS2020'!A:X,24,0)-(VLOOKUP(A89,'SS2020'!A:K,6,0)/20)</f>
        <v>47.125</v>
      </c>
      <c r="R89" s="256">
        <f>VLOOKUP(A89,'GSW2020'!$A$3:$D$135,4,0)</f>
        <v>5.983923449884394E-4</v>
      </c>
      <c r="S89" s="245" t="str">
        <f>VLOOKUP($A89,'Country characteristics'!$A:$CQ,28,0)</f>
        <v>Europe &amp; Central Asia</v>
      </c>
      <c r="T89" s="245" t="str">
        <f>VLOOKUP($A89,'Country characteristics'!$A:$CQ,87,0)</f>
        <v>Europe</v>
      </c>
      <c r="U89" s="245">
        <f>VLOOKUP($A89,'Country characteristics'!$A:$CQ,92,0)</f>
        <v>1</v>
      </c>
      <c r="V89" s="245">
        <f>VLOOKUP($A89,'Country characteristics'!$A:$CQ,91,0)</f>
        <v>1</v>
      </c>
      <c r="W89" s="245">
        <f>VLOOKUP($A89,'Country characteristics'!$A:$CQ,88,0)</f>
        <v>0</v>
      </c>
      <c r="X89" s="245">
        <f>VLOOKUP($A89,'Country characteristics'!$A:$CQ,93,0)</f>
        <v>0</v>
      </c>
      <c r="Y89" s="245">
        <f>VLOOKUP($A89,'Country characteristics'!$A:$CQ,89,0)</f>
        <v>0</v>
      </c>
      <c r="Z89" s="245">
        <f>VLOOKUP($A89,'Country characteristics'!$A:$CQ,90,0)</f>
        <v>0</v>
      </c>
      <c r="AA89" s="245">
        <f>VLOOKUP($A89,'Country characteristics'!$A:$CQ,94,0)</f>
        <v>0</v>
      </c>
      <c r="AB89" s="245">
        <f>VLOOKUP($A89,'Country characteristics'!$A:$CQ,95,0)</f>
        <v>0</v>
      </c>
      <c r="AC89" s="245">
        <f>VLOOKUP($A89,'Country characteristics'!$A:$CR,96,0)</f>
        <v>0</v>
      </c>
    </row>
    <row r="90" spans="1:29">
      <c r="A90" s="37" t="s">
        <v>272</v>
      </c>
      <c r="B90" s="5" t="s">
        <v>273</v>
      </c>
      <c r="C90" s="5" t="s">
        <v>274</v>
      </c>
      <c r="D90" s="248">
        <f t="shared" si="15"/>
        <v>88</v>
      </c>
      <c r="E90" s="249">
        <f t="shared" si="16"/>
        <v>117.59086798733695</v>
      </c>
      <c r="F90" s="250">
        <f t="shared" si="17"/>
        <v>3.4533877541632072E-3</v>
      </c>
      <c r="G90" s="249">
        <f>VLOOKUP(C90,'SS2020'!C:X,22,0)</f>
        <v>77.45</v>
      </c>
      <c r="H90" s="194">
        <f>VLOOKUP(A90,'GSW2020'!$A$3:$D$135,4,0)</f>
        <v>1.6215412064784275E-5</v>
      </c>
      <c r="I90" s="179">
        <f t="shared" si="18"/>
        <v>93</v>
      </c>
      <c r="J90" s="251">
        <f t="shared" si="19"/>
        <v>96.25526615711992</v>
      </c>
      <c r="K90" s="252">
        <f t="shared" si="20"/>
        <v>3.390445762292452E-3</v>
      </c>
      <c r="L90" s="251">
        <f>IF(VLOOKUP(A90,'Country characteristics'!A:O,15,0)=1,((VLOOKUP(A90,'SS2020'!A:Z,24,0))-(VLOOKUP(A90,'SS2020'!A:Z,11,0)/20)),VLOOKUP(A90,'SS2020'!A:Z,24,0))</f>
        <v>72.45</v>
      </c>
      <c r="M90" s="186">
        <f>VLOOKUP(A90,'GSW2020'!$A$3:$D$135,4,0)</f>
        <v>1.6215412064784275E-5</v>
      </c>
      <c r="N90" s="253">
        <f t="shared" si="21"/>
        <v>84</v>
      </c>
      <c r="O90" s="254">
        <f t="shared" si="22"/>
        <v>106.56736840407893</v>
      </c>
      <c r="P90" s="255">
        <f t="shared" si="23"/>
        <v>3.8223790931252188E-3</v>
      </c>
      <c r="Q90" s="253">
        <f>VLOOKUP(A90,'SS2020'!A:X,24,0)-(VLOOKUP(A90,'SS2020'!A:K,6,0)/20)</f>
        <v>74.95</v>
      </c>
      <c r="R90" s="256">
        <f>VLOOKUP(A90,'GSW2020'!$A$3:$D$135,4,0)</f>
        <v>1.6215412064784275E-5</v>
      </c>
      <c r="S90" s="245" t="str">
        <f>VLOOKUP($A90,'Country characteristics'!$A:$CQ,28,0)</f>
        <v>Latin America &amp; Caribbean</v>
      </c>
      <c r="T90" s="245" t="str">
        <f>VLOOKUP($A90,'Country characteristics'!$A:$CQ,87,0)</f>
        <v>Latin America and the Caribbean</v>
      </c>
      <c r="U90" s="245">
        <f>VLOOKUP($A90,'Country characteristics'!$A:$CQ,92,0)</f>
        <v>0</v>
      </c>
      <c r="V90" s="245">
        <f>VLOOKUP($A90,'Country characteristics'!$A:$CQ,91,0)</f>
        <v>0</v>
      </c>
      <c r="W90" s="245">
        <f>VLOOKUP($A90,'Country characteristics'!$A:$CQ,88,0)</f>
        <v>0</v>
      </c>
      <c r="X90" s="245">
        <f>VLOOKUP($A90,'Country characteristics'!$A:$CQ,93,0)</f>
        <v>0</v>
      </c>
      <c r="Y90" s="245">
        <f>VLOOKUP($A90,'Country characteristics'!$A:$CQ,89,0)</f>
        <v>0</v>
      </c>
      <c r="Z90" s="245">
        <f>VLOOKUP($A90,'Country characteristics'!$A:$CQ,90,0)</f>
        <v>1</v>
      </c>
      <c r="AA90" s="245">
        <f>VLOOKUP($A90,'Country characteristics'!$A:$CQ,94,0)</f>
        <v>1</v>
      </c>
      <c r="AB90" s="245">
        <f>VLOOKUP($A90,'Country characteristics'!$A:$CQ,95,0)</f>
        <v>0</v>
      </c>
      <c r="AC90" s="245">
        <f>VLOOKUP($A90,'Country characteristics'!$A:$CR,96,0)</f>
        <v>0</v>
      </c>
    </row>
    <row r="91" spans="1:29">
      <c r="A91" s="37" t="s">
        <v>275</v>
      </c>
      <c r="B91" s="5" t="s">
        <v>276</v>
      </c>
      <c r="C91" s="5" t="s">
        <v>277</v>
      </c>
      <c r="D91" s="248">
        <f t="shared" si="15"/>
        <v>89</v>
      </c>
      <c r="E91" s="249">
        <f t="shared" si="16"/>
        <v>117.03465118059781</v>
      </c>
      <c r="F91" s="250">
        <f t="shared" si="17"/>
        <v>3.4370528776381053E-3</v>
      </c>
      <c r="G91" s="249">
        <f>VLOOKUP(C91,'SS2020'!C:X,22,0)</f>
        <v>73.888000000000005</v>
      </c>
      <c r="H91" s="194">
        <f>VLOOKUP(A91,'GSW2020'!$A$3:$D$135,4,0)</f>
        <v>2.4421829452703491E-5</v>
      </c>
      <c r="I91" s="179">
        <f t="shared" si="18"/>
        <v>78</v>
      </c>
      <c r="J91" s="251">
        <f t="shared" si="19"/>
        <v>117.03465118059781</v>
      </c>
      <c r="K91" s="252">
        <f t="shared" si="20"/>
        <v>4.122368084141256E-3</v>
      </c>
      <c r="L91" s="251">
        <f>IF(VLOOKUP(A91,'Country characteristics'!A:O,15,0)=1,((VLOOKUP(A91,'SS2020'!A:Z,24,0))-(VLOOKUP(A91,'SS2020'!A:Z,11,0)/20)),VLOOKUP(A91,'SS2020'!A:Z,24,0))</f>
        <v>73.888000000000005</v>
      </c>
      <c r="M91" s="186">
        <f>VLOOKUP(A91,'GSW2020'!$A$3:$D$135,4,0)</f>
        <v>2.4421829452703491E-5</v>
      </c>
      <c r="N91" s="253">
        <f t="shared" si="21"/>
        <v>90</v>
      </c>
      <c r="O91" s="254">
        <f t="shared" si="22"/>
        <v>94.846969701969485</v>
      </c>
      <c r="P91" s="255">
        <f t="shared" si="23"/>
        <v>3.4019895533163292E-3</v>
      </c>
      <c r="Q91" s="253">
        <f>VLOOKUP(A91,'SS2020'!A:X,24,0)-(VLOOKUP(A91,'SS2020'!A:K,6,0)/20)</f>
        <v>68.888000000000005</v>
      </c>
      <c r="R91" s="256">
        <f>VLOOKUP(A91,'GSW2020'!$A$3:$D$135,4,0)</f>
        <v>2.4421829452703491E-5</v>
      </c>
      <c r="S91" s="245" t="str">
        <f>VLOOKUP($A91,'Country characteristics'!$A:$CQ,28,0)</f>
        <v>Latin America &amp; Caribbean</v>
      </c>
      <c r="T91" s="245" t="str">
        <f>VLOOKUP($A91,'Country characteristics'!$A:$CQ,87,0)</f>
        <v>Latin America and the Caribbean</v>
      </c>
      <c r="U91" s="245">
        <f>VLOOKUP($A91,'Country characteristics'!$A:$CQ,92,0)</f>
        <v>0</v>
      </c>
      <c r="V91" s="245">
        <f>VLOOKUP($A91,'Country characteristics'!$A:$CQ,91,0)</f>
        <v>0</v>
      </c>
      <c r="W91" s="245">
        <f>VLOOKUP($A91,'Country characteristics'!$A:$CQ,88,0)</f>
        <v>0</v>
      </c>
      <c r="X91" s="245">
        <f>VLOOKUP($A91,'Country characteristics'!$A:$CQ,93,0)</f>
        <v>0</v>
      </c>
      <c r="Y91" s="245">
        <f>VLOOKUP($A91,'Country characteristics'!$A:$CQ,89,0)</f>
        <v>0</v>
      </c>
      <c r="Z91" s="245">
        <f>VLOOKUP($A91,'Country characteristics'!$A:$CQ,90,0)</f>
        <v>0</v>
      </c>
      <c r="AA91" s="245">
        <f>VLOOKUP($A91,'Country characteristics'!$A:$CQ,94,0)</f>
        <v>0</v>
      </c>
      <c r="AB91" s="245">
        <f>VLOOKUP($A91,'Country characteristics'!$A:$CQ,95,0)</f>
        <v>1</v>
      </c>
      <c r="AC91" s="245">
        <f>VLOOKUP($A91,'Country characteristics'!$A:$CR,96,0)</f>
        <v>0</v>
      </c>
    </row>
    <row r="92" spans="1:29">
      <c r="A92" s="37" t="s">
        <v>278</v>
      </c>
      <c r="B92" s="5" t="s">
        <v>279</v>
      </c>
      <c r="C92" s="5" t="s">
        <v>280</v>
      </c>
      <c r="D92" s="248">
        <f t="shared" si="15"/>
        <v>90</v>
      </c>
      <c r="E92" s="249">
        <f t="shared" si="16"/>
        <v>115.47005201556073</v>
      </c>
      <c r="F92" s="250">
        <f t="shared" si="17"/>
        <v>3.3911040068695442E-3</v>
      </c>
      <c r="G92" s="249">
        <f>VLOOKUP(C92,'SS2020'!C:X,22,0)</f>
        <v>57</v>
      </c>
      <c r="H92" s="194">
        <f>VLOOKUP(A92,'GSW2020'!$A$3:$D$135,4,0)</f>
        <v>2.4240098669556291E-4</v>
      </c>
      <c r="I92" s="179">
        <f t="shared" si="18"/>
        <v>96</v>
      </c>
      <c r="J92" s="251">
        <f t="shared" si="19"/>
        <v>87.670770892009756</v>
      </c>
      <c r="K92" s="252">
        <f t="shared" si="20"/>
        <v>3.0880699364804584E-3</v>
      </c>
      <c r="L92" s="251">
        <f>IF(VLOOKUP(A92,'Country characteristics'!A:O,15,0)=1,((VLOOKUP(A92,'SS2020'!A:Z,24,0))-(VLOOKUP(A92,'SS2020'!A:Z,11,0)/20)),VLOOKUP(A92,'SS2020'!A:Z,24,0))</f>
        <v>52</v>
      </c>
      <c r="M92" s="186">
        <f>VLOOKUP(A92,'GSW2020'!$A$3:$D$135,4,0)</f>
        <v>2.4240098669556291E-4</v>
      </c>
      <c r="N92" s="253">
        <f t="shared" si="21"/>
        <v>83</v>
      </c>
      <c r="O92" s="254">
        <f t="shared" si="22"/>
        <v>108.03871487448615</v>
      </c>
      <c r="P92" s="255">
        <f t="shared" si="23"/>
        <v>3.8751536344454381E-3</v>
      </c>
      <c r="Q92" s="253">
        <f>VLOOKUP(A92,'SS2020'!A:X,24,0)-(VLOOKUP(A92,'SS2020'!A:K,6,0)/20)</f>
        <v>55.75</v>
      </c>
      <c r="R92" s="256">
        <f>VLOOKUP(A92,'GSW2020'!$A$3:$D$135,4,0)</f>
        <v>2.4240098669556291E-4</v>
      </c>
      <c r="S92" s="245" t="str">
        <f>VLOOKUP($A92,'Country characteristics'!$A:$CQ,28,0)</f>
        <v>Latin America &amp; Caribbean</v>
      </c>
      <c r="T92" s="245" t="str">
        <f>VLOOKUP($A92,'Country characteristics'!$A:$CQ,87,0)</f>
        <v>Latin America and the Caribbean</v>
      </c>
      <c r="U92" s="245">
        <f>VLOOKUP($A92,'Country characteristics'!$A:$CQ,92,0)</f>
        <v>0</v>
      </c>
      <c r="V92" s="245">
        <f>VLOOKUP($A92,'Country characteristics'!$A:$CQ,91,0)</f>
        <v>0</v>
      </c>
      <c r="W92" s="245">
        <f>VLOOKUP($A92,'Country characteristics'!$A:$CQ,88,0)</f>
        <v>0</v>
      </c>
      <c r="X92" s="245">
        <f>VLOOKUP($A92,'Country characteristics'!$A:$CQ,93,0)</f>
        <v>0</v>
      </c>
      <c r="Y92" s="245">
        <f>VLOOKUP($A92,'Country characteristics'!$A:$CQ,89,0)</f>
        <v>0</v>
      </c>
      <c r="Z92" s="245">
        <f>VLOOKUP($A92,'Country characteristics'!$A:$CQ,90,0)</f>
        <v>1</v>
      </c>
      <c r="AA92" s="245">
        <f>VLOOKUP($A92,'Country characteristics'!$A:$CQ,94,0)</f>
        <v>1</v>
      </c>
      <c r="AB92" s="245">
        <f>VLOOKUP($A92,'Country characteristics'!$A:$CQ,95,0)</f>
        <v>0</v>
      </c>
      <c r="AC92" s="245">
        <f>VLOOKUP($A92,'Country characteristics'!$A:$CR,96,0)</f>
        <v>0</v>
      </c>
    </row>
    <row r="93" spans="1:29">
      <c r="A93" s="37" t="s">
        <v>281</v>
      </c>
      <c r="B93" s="5" t="s">
        <v>282</v>
      </c>
      <c r="C93" s="5" t="s">
        <v>283</v>
      </c>
      <c r="D93" s="248">
        <f t="shared" si="15"/>
        <v>91</v>
      </c>
      <c r="E93" s="249">
        <f t="shared" si="16"/>
        <v>114.74294147467648</v>
      </c>
      <c r="F93" s="250">
        <f t="shared" si="17"/>
        <v>3.3697503534711954E-3</v>
      </c>
      <c r="G93" s="249">
        <f>VLOOKUP(C93,'SS2020'!C:X,22,0)</f>
        <v>79.099999999999994</v>
      </c>
      <c r="H93" s="194">
        <f>VLOOKUP(A93,'GSW2020'!$A$3:$D$135,4,0)</f>
        <v>1.246205275649802E-5</v>
      </c>
      <c r="I93" s="179">
        <f t="shared" si="18"/>
        <v>81</v>
      </c>
      <c r="J93" s="251">
        <f t="shared" si="19"/>
        <v>114.74294147467648</v>
      </c>
      <c r="K93" s="252">
        <f t="shared" si="20"/>
        <v>4.0416460855322404E-3</v>
      </c>
      <c r="L93" s="251">
        <f>IF(VLOOKUP(A93,'Country characteristics'!A:O,15,0)=1,((VLOOKUP(A93,'SS2020'!A:Z,24,0))-(VLOOKUP(A93,'SS2020'!A:Z,11,0)/20)),VLOOKUP(A93,'SS2020'!A:Z,24,0))</f>
        <v>79.099999999999994</v>
      </c>
      <c r="M93" s="186">
        <f>VLOOKUP(A93,'GSW2020'!$A$3:$D$135,4,0)</f>
        <v>1.246205275649802E-5</v>
      </c>
      <c r="N93" s="253">
        <f t="shared" si="21"/>
        <v>91</v>
      </c>
      <c r="O93" s="254">
        <f t="shared" si="22"/>
        <v>94.330286270192616</v>
      </c>
      <c r="P93" s="255">
        <f t="shared" si="23"/>
        <v>3.3834570515105279E-3</v>
      </c>
      <c r="Q93" s="253">
        <f>VLOOKUP(A93,'SS2020'!A:X,24,0)-(VLOOKUP(A93,'SS2020'!A:K,6,0)/20)</f>
        <v>74.099999999999994</v>
      </c>
      <c r="R93" s="256">
        <f>VLOOKUP(A93,'GSW2020'!$A$3:$D$135,4,0)</f>
        <v>1.246205275649802E-5</v>
      </c>
      <c r="S93" s="245" t="str">
        <f>VLOOKUP($A93,'Country characteristics'!$A:$CQ,28,0)</f>
        <v>Latin America &amp; Caribbean</v>
      </c>
      <c r="T93" s="245" t="str">
        <f>VLOOKUP($A93,'Country characteristics'!$A:$CQ,87,0)</f>
        <v>Latin America and the Caribbean</v>
      </c>
      <c r="U93" s="245">
        <f>VLOOKUP($A93,'Country characteristics'!$A:$CQ,92,0)</f>
        <v>0</v>
      </c>
      <c r="V93" s="245">
        <f>VLOOKUP($A93,'Country characteristics'!$A:$CQ,91,0)</f>
        <v>0</v>
      </c>
      <c r="W93" s="245">
        <f>VLOOKUP($A93,'Country characteristics'!$A:$CQ,88,0)</f>
        <v>0</v>
      </c>
      <c r="X93" s="245">
        <f>VLOOKUP($A93,'Country characteristics'!$A:$CQ,93,0)</f>
        <v>0</v>
      </c>
      <c r="Y93" s="245">
        <f>VLOOKUP($A93,'Country characteristics'!$A:$CQ,89,0)</f>
        <v>0</v>
      </c>
      <c r="Z93" s="245">
        <f>VLOOKUP($A93,'Country characteristics'!$A:$CQ,90,0)</f>
        <v>1</v>
      </c>
      <c r="AA93" s="245">
        <f>VLOOKUP($A93,'Country characteristics'!$A:$CQ,94,0)</f>
        <v>1</v>
      </c>
      <c r="AB93" s="245">
        <f>VLOOKUP($A93,'Country characteristics'!$A:$CQ,95,0)</f>
        <v>0</v>
      </c>
      <c r="AC93" s="245">
        <f>VLOOKUP($A93,'Country characteristics'!$A:$CR,96,0)</f>
        <v>0</v>
      </c>
    </row>
    <row r="94" spans="1:29">
      <c r="A94" s="37" t="s">
        <v>284</v>
      </c>
      <c r="B94" s="5" t="s">
        <v>285</v>
      </c>
      <c r="C94" s="5" t="s">
        <v>286</v>
      </c>
      <c r="D94" s="248">
        <f t="shared" si="15"/>
        <v>92</v>
      </c>
      <c r="E94" s="249">
        <f t="shared" si="16"/>
        <v>114.32236792325024</v>
      </c>
      <c r="F94" s="250">
        <f t="shared" si="17"/>
        <v>3.3573990240093128E-3</v>
      </c>
      <c r="G94" s="249">
        <f>VLOOKUP(C94,'SS2020'!C:X,22,0)</f>
        <v>77.825000000000003</v>
      </c>
      <c r="H94" s="194">
        <f>VLOOKUP(A94,'GSW2020'!$A$3:$D$135,4,0)</f>
        <v>1.426663235001991E-5</v>
      </c>
      <c r="I94" s="179">
        <f t="shared" si="18"/>
        <v>94</v>
      </c>
      <c r="J94" s="251">
        <f t="shared" si="19"/>
        <v>93.673188473723954</v>
      </c>
      <c r="K94" s="252">
        <f t="shared" si="20"/>
        <v>3.2994959920711556E-3</v>
      </c>
      <c r="L94" s="251">
        <f>IF(VLOOKUP(A94,'Country characteristics'!A:O,15,0)=1,((VLOOKUP(A94,'SS2020'!A:Z,24,0))-(VLOOKUP(A94,'SS2020'!A:Z,11,0)/20)),VLOOKUP(A94,'SS2020'!A:Z,24,0))</f>
        <v>72.825000000000003</v>
      </c>
      <c r="M94" s="186">
        <f>VLOOKUP(A94,'GSW2020'!$A$3:$D$135,4,0)</f>
        <v>1.426663235001991E-5</v>
      </c>
      <c r="N94" s="253">
        <f t="shared" si="21"/>
        <v>87</v>
      </c>
      <c r="O94" s="254">
        <f t="shared" si="22"/>
        <v>100.58972233122195</v>
      </c>
      <c r="P94" s="255">
        <f t="shared" si="23"/>
        <v>3.6079717213643517E-3</v>
      </c>
      <c r="Q94" s="253">
        <f>VLOOKUP(A94,'SS2020'!A:X,24,0)-(VLOOKUP(A94,'SS2020'!A:K,6,0)/20)</f>
        <v>74.575000000000003</v>
      </c>
      <c r="R94" s="256">
        <f>VLOOKUP(A94,'GSW2020'!$A$3:$D$135,4,0)</f>
        <v>1.426663235001991E-5</v>
      </c>
      <c r="S94" s="245" t="str">
        <f>VLOOKUP($A94,'Country characteristics'!$A:$CQ,28,0)</f>
        <v>Latin America &amp; Caribbean</v>
      </c>
      <c r="T94" s="245" t="str">
        <f>VLOOKUP($A94,'Country characteristics'!$A:$CQ,87,0)</f>
        <v>Latin America and the Caribbean</v>
      </c>
      <c r="U94" s="245">
        <f>VLOOKUP($A94,'Country characteristics'!$A:$CQ,92,0)</f>
        <v>0</v>
      </c>
      <c r="V94" s="245">
        <f>VLOOKUP($A94,'Country characteristics'!$A:$CQ,91,0)</f>
        <v>0</v>
      </c>
      <c r="W94" s="245">
        <f>VLOOKUP($A94,'Country characteristics'!$A:$CQ,88,0)</f>
        <v>0</v>
      </c>
      <c r="X94" s="245">
        <f>VLOOKUP($A94,'Country characteristics'!$A:$CQ,93,0)</f>
        <v>0</v>
      </c>
      <c r="Y94" s="245">
        <f>VLOOKUP($A94,'Country characteristics'!$A:$CQ,89,0)</f>
        <v>0</v>
      </c>
      <c r="Z94" s="245">
        <f>VLOOKUP($A94,'Country characteristics'!$A:$CQ,90,0)</f>
        <v>0</v>
      </c>
      <c r="AA94" s="245">
        <f>VLOOKUP($A94,'Country characteristics'!$A:$CQ,94,0)</f>
        <v>0</v>
      </c>
      <c r="AB94" s="245">
        <f>VLOOKUP($A94,'Country characteristics'!$A:$CQ,95,0)</f>
        <v>1</v>
      </c>
      <c r="AC94" s="245">
        <f>VLOOKUP($A94,'Country characteristics'!$A:$CR,96,0)</f>
        <v>0</v>
      </c>
    </row>
    <row r="95" spans="1:29">
      <c r="A95" s="37" t="s">
        <v>287</v>
      </c>
      <c r="B95" s="5" t="s">
        <v>288</v>
      </c>
      <c r="C95" s="5" t="s">
        <v>289</v>
      </c>
      <c r="D95" s="248">
        <f t="shared" si="15"/>
        <v>93</v>
      </c>
      <c r="E95" s="249">
        <f t="shared" si="16"/>
        <v>112.33012751732663</v>
      </c>
      <c r="F95" s="250">
        <f t="shared" si="17"/>
        <v>3.2988912611283841E-3</v>
      </c>
      <c r="G95" s="249">
        <f>VLOOKUP(C95,'SS2020'!C:X,22,0)</f>
        <v>55.075000000000003</v>
      </c>
      <c r="H95" s="194">
        <f>VLOOKUP(A95,'GSW2020'!$A$3:$D$135,4,0)</f>
        <v>3.0401723391209348E-4</v>
      </c>
      <c r="I95" s="179">
        <f t="shared" si="18"/>
        <v>92</v>
      </c>
      <c r="J95" s="251">
        <f t="shared" si="19"/>
        <v>97.717101977265173</v>
      </c>
      <c r="K95" s="252">
        <f t="shared" si="20"/>
        <v>3.441936711925156E-3</v>
      </c>
      <c r="L95" s="251">
        <f>IF(VLOOKUP(A95,'Country characteristics'!A:O,15,0)=1,((VLOOKUP(A95,'SS2020'!A:Z,24,0))-(VLOOKUP(A95,'SS2020'!A:Z,11,0)/20)),VLOOKUP(A95,'SS2020'!A:Z,24,0))</f>
        <v>52.575000000000003</v>
      </c>
      <c r="M95" s="186">
        <f>VLOOKUP(A95,'GSW2020'!$A$3:$D$135,4,0)</f>
        <v>3.0401723391209348E-4</v>
      </c>
      <c r="N95" s="253">
        <f t="shared" si="21"/>
        <v>97</v>
      </c>
      <c r="O95" s="254">
        <f t="shared" si="22"/>
        <v>84.429770415268663</v>
      </c>
      <c r="P95" s="255">
        <f t="shared" si="23"/>
        <v>3.0283434235609092E-3</v>
      </c>
      <c r="Q95" s="253">
        <f>VLOOKUP(A95,'SS2020'!A:X,24,0)-(VLOOKUP(A95,'SS2020'!A:K,6,0)/20)</f>
        <v>50.075000000000003</v>
      </c>
      <c r="R95" s="256">
        <f>VLOOKUP(A95,'GSW2020'!$A$3:$D$135,4,0)</f>
        <v>3.0401723391209348E-4</v>
      </c>
      <c r="S95" s="245" t="str">
        <f>VLOOKUP($A95,'Country characteristics'!$A:$CQ,28,0)</f>
        <v>Europe &amp; Central Asia</v>
      </c>
      <c r="T95" s="245" t="str">
        <f>VLOOKUP($A95,'Country characteristics'!$A:$CQ,87,0)</f>
        <v>Europe</v>
      </c>
      <c r="U95" s="245">
        <f>VLOOKUP($A95,'Country characteristics'!$A:$CQ,92,0)</f>
        <v>0</v>
      </c>
      <c r="V95" s="245">
        <f>VLOOKUP($A95,'Country characteristics'!$A:$CQ,91,0)</f>
        <v>0</v>
      </c>
      <c r="W95" s="245">
        <f>VLOOKUP($A95,'Country characteristics'!$A:$CQ,88,0)</f>
        <v>0</v>
      </c>
      <c r="X95" s="245">
        <f>VLOOKUP($A95,'Country characteristics'!$A:$CQ,93,0)</f>
        <v>0</v>
      </c>
      <c r="Y95" s="245">
        <f>VLOOKUP($A95,'Country characteristics'!$A:$CQ,89,0)</f>
        <v>0</v>
      </c>
      <c r="Z95" s="245">
        <f>VLOOKUP($A95,'Country characteristics'!$A:$CQ,90,0)</f>
        <v>0</v>
      </c>
      <c r="AA95" s="245">
        <f>VLOOKUP($A95,'Country characteristics'!$A:$CQ,94,0)</f>
        <v>0</v>
      </c>
      <c r="AB95" s="245">
        <f>VLOOKUP($A95,'Country characteristics'!$A:$CQ,95,0)</f>
        <v>0</v>
      </c>
      <c r="AC95" s="245">
        <f>VLOOKUP($A95,'Country characteristics'!$A:$CR,96,0)</f>
        <v>0</v>
      </c>
    </row>
    <row r="96" spans="1:29">
      <c r="A96" s="37" t="s">
        <v>290</v>
      </c>
      <c r="B96" s="5" t="s">
        <v>291</v>
      </c>
      <c r="C96" s="5" t="s">
        <v>292</v>
      </c>
      <c r="D96" s="248">
        <f t="shared" si="15"/>
        <v>94</v>
      </c>
      <c r="E96" s="249">
        <f t="shared" si="16"/>
        <v>109.37070179912645</v>
      </c>
      <c r="F96" s="250">
        <f t="shared" si="17"/>
        <v>3.2119793715445029E-3</v>
      </c>
      <c r="G96" s="249">
        <f>VLOOKUP(C96,'SS2020'!C:X,22,0)</f>
        <v>54.975000000000001</v>
      </c>
      <c r="H96" s="194">
        <f>VLOOKUP(A96,'GSW2020'!$A$3:$D$135,4,0)</f>
        <v>2.8524356409838901E-4</v>
      </c>
      <c r="I96" s="179">
        <f t="shared" si="18"/>
        <v>100</v>
      </c>
      <c r="J96" s="251">
        <f t="shared" si="19"/>
        <v>82.160617211707674</v>
      </c>
      <c r="K96" s="252">
        <f t="shared" si="20"/>
        <v>2.8939831302119529E-3</v>
      </c>
      <c r="L96" s="251">
        <f>IF(VLOOKUP(A96,'Country characteristics'!A:O,15,0)=1,((VLOOKUP(A96,'SS2020'!A:Z,24,0))-(VLOOKUP(A96,'SS2020'!A:Z,11,0)/20)),VLOOKUP(A96,'SS2020'!A:Z,24,0))</f>
        <v>49.975000000000001</v>
      </c>
      <c r="M96" s="186">
        <f>VLOOKUP(A96,'GSW2020'!$A$3:$D$135,4,0)</f>
        <v>2.8524356409838901E-4</v>
      </c>
      <c r="N96" s="253">
        <f t="shared" si="21"/>
        <v>96</v>
      </c>
      <c r="O96" s="254">
        <f t="shared" si="22"/>
        <v>84.651423889658588</v>
      </c>
      <c r="P96" s="255">
        <f t="shared" si="23"/>
        <v>3.0362937334833051E-3</v>
      </c>
      <c r="Q96" s="253">
        <f>VLOOKUP(A96,'SS2020'!A:X,24,0)-(VLOOKUP(A96,'SS2020'!A:K,6,0)/20)</f>
        <v>50.475000000000001</v>
      </c>
      <c r="R96" s="256">
        <f>VLOOKUP(A96,'GSW2020'!$A$3:$D$135,4,0)</f>
        <v>2.8524356409838901E-4</v>
      </c>
      <c r="S96" s="245" t="str">
        <f>VLOOKUP($A96,'Country characteristics'!$A:$CQ,28,0)</f>
        <v>Latin America &amp; Caribbean</v>
      </c>
      <c r="T96" s="245" t="str">
        <f>VLOOKUP($A96,'Country characteristics'!$A:$CQ,87,0)</f>
        <v>Latin America and the Caribbean</v>
      </c>
      <c r="U96" s="245">
        <f>VLOOKUP($A96,'Country characteristics'!$A:$CQ,92,0)</f>
        <v>0</v>
      </c>
      <c r="V96" s="245">
        <f>VLOOKUP($A96,'Country characteristics'!$A:$CQ,91,0)</f>
        <v>0</v>
      </c>
      <c r="W96" s="245">
        <f>VLOOKUP($A96,'Country characteristics'!$A:$CQ,88,0)</f>
        <v>0</v>
      </c>
      <c r="X96" s="245">
        <f>VLOOKUP($A96,'Country characteristics'!$A:$CQ,93,0)</f>
        <v>1</v>
      </c>
      <c r="Y96" s="245">
        <f>VLOOKUP($A96,'Country characteristics'!$A:$CQ,89,0)</f>
        <v>1</v>
      </c>
      <c r="Z96" s="245">
        <f>VLOOKUP($A96,'Country characteristics'!$A:$CQ,90,0)</f>
        <v>1</v>
      </c>
      <c r="AA96" s="245">
        <f>VLOOKUP($A96,'Country characteristics'!$A:$CQ,94,0)</f>
        <v>1</v>
      </c>
      <c r="AB96" s="245">
        <f>VLOOKUP($A96,'Country characteristics'!$A:$CQ,95,0)</f>
        <v>0</v>
      </c>
      <c r="AC96" s="245">
        <f>VLOOKUP($A96,'Country characteristics'!$A:$CR,96,0)</f>
        <v>0</v>
      </c>
    </row>
    <row r="97" spans="1:29">
      <c r="A97" s="37" t="s">
        <v>293</v>
      </c>
      <c r="B97" s="5" t="s">
        <v>294</v>
      </c>
      <c r="C97" s="5" t="s">
        <v>295</v>
      </c>
      <c r="D97" s="248">
        <f t="shared" si="15"/>
        <v>95</v>
      </c>
      <c r="E97" s="249">
        <f t="shared" si="16"/>
        <v>108.53233246651779</v>
      </c>
      <c r="F97" s="250">
        <f t="shared" si="17"/>
        <v>3.1873582896845705E-3</v>
      </c>
      <c r="G97" s="249">
        <f>VLOOKUP(C97,'SS2020'!C:X,22,0)</f>
        <v>70.4375</v>
      </c>
      <c r="H97" s="194">
        <f>VLOOKUP(A97,'GSW2020'!$A$3:$D$135,4,0)</f>
        <v>2.9953116045764865E-5</v>
      </c>
      <c r="I97" s="179">
        <f t="shared" si="18"/>
        <v>98</v>
      </c>
      <c r="J97" s="251">
        <f t="shared" si="19"/>
        <v>87.021674008673074</v>
      </c>
      <c r="K97" s="252">
        <f t="shared" si="20"/>
        <v>3.0652064832348584E-3</v>
      </c>
      <c r="L97" s="251">
        <f>IF(VLOOKUP(A97,'Country characteristics'!A:O,15,0)=1,((VLOOKUP(A97,'SS2020'!A:Z,24,0))-(VLOOKUP(A97,'SS2020'!A:Z,11,0)/20)),VLOOKUP(A97,'SS2020'!A:Z,24,0))</f>
        <v>65.4375</v>
      </c>
      <c r="M97" s="186">
        <f>VLOOKUP(A97,'GSW2020'!$A$3:$D$135,4,0)</f>
        <v>2.9953116045764865E-5</v>
      </c>
      <c r="N97" s="253">
        <f t="shared" si="21"/>
        <v>95</v>
      </c>
      <c r="O97" s="254">
        <f t="shared" si="22"/>
        <v>87.021674008673074</v>
      </c>
      <c r="P97" s="255">
        <f t="shared" si="23"/>
        <v>3.1213103256735632E-3</v>
      </c>
      <c r="Q97" s="253">
        <f>VLOOKUP(A97,'SS2020'!A:X,24,0)-(VLOOKUP(A97,'SS2020'!A:K,6,0)/20)</f>
        <v>65.4375</v>
      </c>
      <c r="R97" s="256">
        <f>VLOOKUP(A97,'GSW2020'!$A$3:$D$135,4,0)</f>
        <v>2.9953116045764865E-5</v>
      </c>
      <c r="S97" s="245" t="str">
        <f>VLOOKUP($A97,'Country characteristics'!$A:$CQ,28,0)</f>
        <v>Sub-Saharan Africa</v>
      </c>
      <c r="T97" s="245" t="str">
        <f>VLOOKUP($A97,'Country characteristics'!$A:$CQ,87,0)</f>
        <v>Africa</v>
      </c>
      <c r="U97" s="245">
        <f>VLOOKUP($A97,'Country characteristics'!$A:$CQ,92,0)</f>
        <v>0</v>
      </c>
      <c r="V97" s="245">
        <f>VLOOKUP($A97,'Country characteristics'!$A:$CQ,91,0)</f>
        <v>0</v>
      </c>
      <c r="W97" s="245">
        <f>VLOOKUP($A97,'Country characteristics'!$A:$CQ,88,0)</f>
        <v>0</v>
      </c>
      <c r="X97" s="245">
        <f>VLOOKUP($A97,'Country characteristics'!$A:$CQ,93,0)</f>
        <v>0</v>
      </c>
      <c r="Y97" s="245">
        <f>VLOOKUP($A97,'Country characteristics'!$A:$CQ,89,0)</f>
        <v>0</v>
      </c>
      <c r="Z97" s="245">
        <f>VLOOKUP($A97,'Country characteristics'!$A:$CQ,90,0)</f>
        <v>0</v>
      </c>
      <c r="AA97" s="245">
        <f>VLOOKUP($A97,'Country characteristics'!$A:$CQ,94,0)</f>
        <v>0</v>
      </c>
      <c r="AB97" s="245">
        <f>VLOOKUP($A97,'Country characteristics'!$A:$CQ,95,0)</f>
        <v>0</v>
      </c>
      <c r="AC97" s="245">
        <f>VLOOKUP($A97,'Country characteristics'!$A:$CR,96,0)</f>
        <v>0</v>
      </c>
    </row>
    <row r="98" spans="1:29">
      <c r="A98" s="37" t="s">
        <v>296</v>
      </c>
      <c r="B98" s="5" t="s">
        <v>297</v>
      </c>
      <c r="C98" s="5" t="s">
        <v>298</v>
      </c>
      <c r="D98" s="248">
        <f t="shared" si="15"/>
        <v>96</v>
      </c>
      <c r="E98" s="249">
        <f t="shared" si="16"/>
        <v>103.60472720768232</v>
      </c>
      <c r="F98" s="250">
        <f t="shared" si="17"/>
        <v>3.0426452524439139E-3</v>
      </c>
      <c r="G98" s="249">
        <f>VLOOKUP(C98,'SS2020'!C:X,22,0)</f>
        <v>74.849999999999994</v>
      </c>
      <c r="H98" s="194">
        <f>VLOOKUP(A98,'GSW2020'!$A$3:$D$135,4,0)</f>
        <v>1.5080386507834201E-5</v>
      </c>
      <c r="I98" s="179">
        <f t="shared" si="18"/>
        <v>99</v>
      </c>
      <c r="J98" s="251">
        <f t="shared" si="19"/>
        <v>84.198312772333168</v>
      </c>
      <c r="K98" s="252">
        <f t="shared" si="20"/>
        <v>2.965757865810186E-3</v>
      </c>
      <c r="L98" s="251">
        <f>IF(VLOOKUP(A98,'Country characteristics'!A:O,15,0)=1,((VLOOKUP(A98,'SS2020'!A:Z,24,0))-(VLOOKUP(A98,'SS2020'!A:Z,11,0)/20)),VLOOKUP(A98,'SS2020'!A:Z,24,0))</f>
        <v>69.849999999999994</v>
      </c>
      <c r="M98" s="186">
        <f>VLOOKUP(A98,'GSW2020'!$A$3:$D$135,4,0)</f>
        <v>1.5080386507834201E-5</v>
      </c>
      <c r="N98" s="253">
        <f t="shared" si="21"/>
        <v>98</v>
      </c>
      <c r="O98" s="254">
        <f t="shared" si="22"/>
        <v>84.198312772333168</v>
      </c>
      <c r="P98" s="255">
        <f t="shared" si="23"/>
        <v>3.0200414558145907E-3</v>
      </c>
      <c r="Q98" s="253">
        <f>VLOOKUP(A98,'SS2020'!A:X,24,0)-(VLOOKUP(A98,'SS2020'!A:K,6,0)/20)</f>
        <v>69.849999999999994</v>
      </c>
      <c r="R98" s="256">
        <f>VLOOKUP(A98,'GSW2020'!$A$3:$D$135,4,0)</f>
        <v>1.5080386507834201E-5</v>
      </c>
      <c r="S98" s="245" t="str">
        <f>VLOOKUP($A98,'Country characteristics'!$A:$CQ,28,0)</f>
        <v>Latin America &amp; Caribbean</v>
      </c>
      <c r="T98" s="245" t="str">
        <f>VLOOKUP($A98,'Country characteristics'!$A:$CQ,87,0)</f>
        <v>Latin America and the Caribbean</v>
      </c>
      <c r="U98" s="245">
        <f>VLOOKUP($A98,'Country characteristics'!$A:$CQ,92,0)</f>
        <v>0</v>
      </c>
      <c r="V98" s="245">
        <f>VLOOKUP($A98,'Country characteristics'!$A:$CQ,91,0)</f>
        <v>0</v>
      </c>
      <c r="W98" s="245">
        <f>VLOOKUP($A98,'Country characteristics'!$A:$CQ,88,0)</f>
        <v>0</v>
      </c>
      <c r="X98" s="245">
        <f>VLOOKUP($A98,'Country characteristics'!$A:$CQ,93,0)</f>
        <v>0</v>
      </c>
      <c r="Y98" s="245">
        <f>VLOOKUP($A98,'Country characteristics'!$A:$CQ,89,0)</f>
        <v>0</v>
      </c>
      <c r="Z98" s="245">
        <f>VLOOKUP($A98,'Country characteristics'!$A:$CQ,90,0)</f>
        <v>0</v>
      </c>
      <c r="AA98" s="245">
        <f>VLOOKUP($A98,'Country characteristics'!$A:$CQ,94,0)</f>
        <v>0</v>
      </c>
      <c r="AB98" s="245">
        <f>VLOOKUP($A98,'Country characteristics'!$A:$CQ,95,0)</f>
        <v>1</v>
      </c>
      <c r="AC98" s="245">
        <f>VLOOKUP($A98,'Country characteristics'!$A:$CR,96,0)</f>
        <v>0</v>
      </c>
    </row>
    <row r="99" spans="1:29">
      <c r="A99" s="37" t="s">
        <v>299</v>
      </c>
      <c r="B99" s="5" t="s">
        <v>300</v>
      </c>
      <c r="C99" s="5" t="s">
        <v>301</v>
      </c>
      <c r="D99" s="248">
        <f t="shared" ref="D99:D130" si="24">_xlfn.RANK.AVG(E99,$E$3:$E$135)</f>
        <v>97</v>
      </c>
      <c r="E99" s="249">
        <f t="shared" ref="E99:E135" si="25">((G99^3)*(H99^(1/3)))/100</f>
        <v>103.52130666839741</v>
      </c>
      <c r="F99" s="250">
        <f t="shared" ref="F99:F130" si="26">E99/SUM($E$3:$E$135)</f>
        <v>3.0401953728423515E-3</v>
      </c>
      <c r="G99" s="249">
        <f>VLOOKUP(C99,'SS2020'!C:X,22,0)</f>
        <v>45.325000000000003</v>
      </c>
      <c r="H99" s="194">
        <f>VLOOKUP(A99,'GSW2020'!$A$3:$D$135,4,0)</f>
        <v>1.3741967606174233E-3</v>
      </c>
      <c r="I99" s="179">
        <f t="shared" ref="I99:I130" si="27">_xlfn.RANK.AVG(J99,$J$3:$J$135)</f>
        <v>97</v>
      </c>
      <c r="J99" s="251">
        <f t="shared" ref="J99:J135" si="28">((L99^3)*(M99^(1/3)))/100</f>
        <v>87.318933311972216</v>
      </c>
      <c r="K99" s="252">
        <f t="shared" ref="K99:K130" si="29">J99/SUM($J$3:$J$135)</f>
        <v>3.0756769913473959E-3</v>
      </c>
      <c r="L99" s="251">
        <f>IF(VLOOKUP(A99,'Country characteristics'!A:O,15,0)=1,((VLOOKUP(A99,'SS2020'!A:Z,24,0))-(VLOOKUP(A99,'SS2020'!A:Z,11,0)/20)),VLOOKUP(A99,'SS2020'!A:Z,24,0))</f>
        <v>42.825000000000003</v>
      </c>
      <c r="M99" s="186">
        <f>VLOOKUP(A99,'GSW2020'!$A$3:$D$135,4,0)</f>
        <v>1.3741967606174233E-3</v>
      </c>
      <c r="N99" s="253">
        <f t="shared" si="21"/>
        <v>94</v>
      </c>
      <c r="O99" s="254">
        <f t="shared" si="22"/>
        <v>87.318933311972216</v>
      </c>
      <c r="P99" s="255">
        <f t="shared" si="23"/>
        <v>3.1319724801696677E-3</v>
      </c>
      <c r="Q99" s="253">
        <f>VLOOKUP(A99,'SS2020'!A:X,24,0)-(VLOOKUP(A99,'SS2020'!A:K,6,0)/20)</f>
        <v>42.825000000000003</v>
      </c>
      <c r="R99" s="256">
        <f>VLOOKUP(A99,'GSW2020'!$A$3:$D$135,4,0)</f>
        <v>1.3741967606174233E-3</v>
      </c>
      <c r="S99" s="245" t="str">
        <f>VLOOKUP($A99,'Country characteristics'!$A:$CQ,28,0)</f>
        <v>Europe &amp; Central Asia</v>
      </c>
      <c r="T99" s="245" t="str">
        <f>VLOOKUP($A99,'Country characteristics'!$A:$CQ,87,0)</f>
        <v>Europe</v>
      </c>
      <c r="U99" s="245">
        <f>VLOOKUP($A99,'Country characteristics'!$A:$CQ,92,0)</f>
        <v>1</v>
      </c>
      <c r="V99" s="245">
        <f>VLOOKUP($A99,'Country characteristics'!$A:$CQ,91,0)</f>
        <v>1</v>
      </c>
      <c r="W99" s="245">
        <f>VLOOKUP($A99,'Country characteristics'!$A:$CQ,88,0)</f>
        <v>0</v>
      </c>
      <c r="X99" s="245">
        <f>VLOOKUP($A99,'Country characteristics'!$A:$CQ,93,0)</f>
        <v>0</v>
      </c>
      <c r="Y99" s="245">
        <f>VLOOKUP($A99,'Country characteristics'!$A:$CQ,89,0)</f>
        <v>0</v>
      </c>
      <c r="Z99" s="245">
        <f>VLOOKUP($A99,'Country characteristics'!$A:$CQ,90,0)</f>
        <v>0</v>
      </c>
      <c r="AA99" s="245">
        <f>VLOOKUP($A99,'Country characteristics'!$A:$CQ,94,0)</f>
        <v>0</v>
      </c>
      <c r="AB99" s="245">
        <f>VLOOKUP($A99,'Country characteristics'!$A:$CQ,95,0)</f>
        <v>0</v>
      </c>
      <c r="AC99" s="245">
        <f>VLOOKUP($A99,'Country characteristics'!$A:$CR,96,0)</f>
        <v>0</v>
      </c>
    </row>
    <row r="100" spans="1:29">
      <c r="A100" s="37" t="s">
        <v>302</v>
      </c>
      <c r="B100" s="5" t="s">
        <v>303</v>
      </c>
      <c r="C100" s="5" t="s">
        <v>304</v>
      </c>
      <c r="D100" s="248">
        <f t="shared" si="24"/>
        <v>98</v>
      </c>
      <c r="E100" s="249">
        <f t="shared" si="25"/>
        <v>100.61867687185409</v>
      </c>
      <c r="F100" s="250">
        <f t="shared" si="26"/>
        <v>2.9549514558118947E-3</v>
      </c>
      <c r="G100" s="249">
        <f>VLOOKUP(C100,'SS2020'!C:X,22,0)</f>
        <v>70.775000000000006</v>
      </c>
      <c r="H100" s="194">
        <f>VLOOKUP(A100,'GSW2020'!$A$3:$D$135,4,0)</f>
        <v>2.2862141265065027E-5</v>
      </c>
      <c r="I100" s="179">
        <f t="shared" si="27"/>
        <v>89</v>
      </c>
      <c r="J100" s="251">
        <f t="shared" si="28"/>
        <v>100.61867687185409</v>
      </c>
      <c r="K100" s="252">
        <f t="shared" si="29"/>
        <v>3.5441402868368384E-3</v>
      </c>
      <c r="L100" s="251">
        <f>IF(VLOOKUP(A100,'Country characteristics'!A:O,15,0)=1,((VLOOKUP(A100,'SS2020'!A:Z,24,0))-(VLOOKUP(A100,'SS2020'!A:Z,11,0)/20)),VLOOKUP(A100,'SS2020'!A:Z,24,0))</f>
        <v>70.775000000000006</v>
      </c>
      <c r="M100" s="186">
        <f>VLOOKUP(A100,'GSW2020'!$A$3:$D$135,4,0)</f>
        <v>2.2862141265065027E-5</v>
      </c>
      <c r="N100" s="253">
        <f t="shared" si="21"/>
        <v>99</v>
      </c>
      <c r="O100" s="254">
        <f t="shared" si="22"/>
        <v>80.764691449470916</v>
      </c>
      <c r="P100" s="255">
        <f t="shared" si="23"/>
        <v>2.8968836585003873E-3</v>
      </c>
      <c r="Q100" s="253">
        <f>VLOOKUP(A100,'SS2020'!A:X,24,0)-(VLOOKUP(A100,'SS2020'!A:K,6,0)/20)</f>
        <v>65.775000000000006</v>
      </c>
      <c r="R100" s="256">
        <f>VLOOKUP(A100,'GSW2020'!$A$3:$D$135,4,0)</f>
        <v>2.2862141265065027E-5</v>
      </c>
      <c r="S100" s="245" t="str">
        <f>VLOOKUP($A100,'Country characteristics'!$A:$CQ,28,0)</f>
        <v>Sub-Saharan Africa</v>
      </c>
      <c r="T100" s="245" t="str">
        <f>VLOOKUP($A100,'Country characteristics'!$A:$CQ,87,0)</f>
        <v>Africa</v>
      </c>
      <c r="U100" s="245">
        <f>VLOOKUP($A100,'Country characteristics'!$A:$CQ,92,0)</f>
        <v>0</v>
      </c>
      <c r="V100" s="245">
        <f>VLOOKUP($A100,'Country characteristics'!$A:$CQ,91,0)</f>
        <v>0</v>
      </c>
      <c r="W100" s="245">
        <f>VLOOKUP($A100,'Country characteristics'!$A:$CQ,88,0)</f>
        <v>0</v>
      </c>
      <c r="X100" s="245">
        <f>VLOOKUP($A100,'Country characteristics'!$A:$CQ,93,0)</f>
        <v>0</v>
      </c>
      <c r="Y100" s="245">
        <f>VLOOKUP($A100,'Country characteristics'!$A:$CQ,89,0)</f>
        <v>0</v>
      </c>
      <c r="Z100" s="245">
        <f>VLOOKUP($A100,'Country characteristics'!$A:$CQ,90,0)</f>
        <v>1</v>
      </c>
      <c r="AA100" s="245">
        <f>VLOOKUP($A100,'Country characteristics'!$A:$CQ,94,0)</f>
        <v>0</v>
      </c>
      <c r="AB100" s="245">
        <f>VLOOKUP($A100,'Country characteristics'!$A:$CQ,95,0)</f>
        <v>0</v>
      </c>
      <c r="AC100" s="245">
        <f>VLOOKUP($A100,'Country characteristics'!$A:$CR,96,0)</f>
        <v>0</v>
      </c>
    </row>
    <row r="101" spans="1:29">
      <c r="A101" s="37" t="s">
        <v>305</v>
      </c>
      <c r="B101" s="5" t="s">
        <v>306</v>
      </c>
      <c r="C101" s="5" t="s">
        <v>307</v>
      </c>
      <c r="D101" s="248">
        <f t="shared" si="24"/>
        <v>99</v>
      </c>
      <c r="E101" s="249">
        <f t="shared" si="25"/>
        <v>100.47089339178585</v>
      </c>
      <c r="F101" s="250">
        <f t="shared" si="26"/>
        <v>2.950611376781351E-3</v>
      </c>
      <c r="G101" s="249">
        <f>VLOOKUP(C101,'SS2020'!C:X,22,0)</f>
        <v>63</v>
      </c>
      <c r="H101" s="194">
        <f>VLOOKUP(A101,'GSW2020'!$A$3:$D$135,4,0)</f>
        <v>6.4871784848552749E-5</v>
      </c>
      <c r="I101" s="179">
        <f t="shared" si="27"/>
        <v>90</v>
      </c>
      <c r="J101" s="251">
        <f t="shared" si="28"/>
        <v>100.47089339178585</v>
      </c>
      <c r="K101" s="252">
        <f t="shared" si="29"/>
        <v>3.5389348378911537E-3</v>
      </c>
      <c r="L101" s="251">
        <f>IF(VLOOKUP(A101,'Country characteristics'!A:O,15,0)=1,((VLOOKUP(A101,'SS2020'!A:Z,24,0))-(VLOOKUP(A101,'SS2020'!A:Z,11,0)/20)),VLOOKUP(A101,'SS2020'!A:Z,24,0))</f>
        <v>63</v>
      </c>
      <c r="M101" s="186">
        <f>VLOOKUP(A101,'GSW2020'!$A$3:$D$135,4,0)</f>
        <v>6.4871784848552749E-5</v>
      </c>
      <c r="N101" s="253">
        <f t="shared" si="21"/>
        <v>100</v>
      </c>
      <c r="O101" s="254">
        <f t="shared" si="22"/>
        <v>80.442621276149239</v>
      </c>
      <c r="P101" s="255">
        <f t="shared" si="23"/>
        <v>2.8853315828935651E-3</v>
      </c>
      <c r="Q101" s="253">
        <f>VLOOKUP(A101,'SS2020'!A:X,24,0)-(VLOOKUP(A101,'SS2020'!A:K,6,0)/20)</f>
        <v>58.5</v>
      </c>
      <c r="R101" s="256">
        <f>VLOOKUP(A101,'GSW2020'!$A$3:$D$135,4,0)</f>
        <v>6.4871784848552749E-5</v>
      </c>
      <c r="S101" s="245" t="str">
        <f>VLOOKUP($A101,'Country characteristics'!$A:$CQ,28,0)</f>
        <v>Sub-Saharan Africa</v>
      </c>
      <c r="T101" s="245" t="str">
        <f>VLOOKUP($A101,'Country characteristics'!$A:$CQ,87,0)</f>
        <v>Africa</v>
      </c>
      <c r="U101" s="245">
        <f>VLOOKUP($A101,'Country characteristics'!$A:$CQ,92,0)</f>
        <v>0</v>
      </c>
      <c r="V101" s="245">
        <f>VLOOKUP($A101,'Country characteristics'!$A:$CQ,91,0)</f>
        <v>0</v>
      </c>
      <c r="W101" s="245">
        <f>VLOOKUP($A101,'Country characteristics'!$A:$CQ,88,0)</f>
        <v>0</v>
      </c>
      <c r="X101" s="245">
        <f>VLOOKUP($A101,'Country characteristics'!$A:$CQ,93,0)</f>
        <v>0</v>
      </c>
      <c r="Y101" s="245">
        <f>VLOOKUP($A101,'Country characteristics'!$A:$CQ,89,0)</f>
        <v>0</v>
      </c>
      <c r="Z101" s="245">
        <f>VLOOKUP($A101,'Country characteristics'!$A:$CQ,90,0)</f>
        <v>1</v>
      </c>
      <c r="AA101" s="245">
        <f>VLOOKUP($A101,'Country characteristics'!$A:$CQ,94,0)</f>
        <v>0</v>
      </c>
      <c r="AB101" s="245">
        <f>VLOOKUP($A101,'Country characteristics'!$A:$CQ,95,0)</f>
        <v>0</v>
      </c>
      <c r="AC101" s="245">
        <f>VLOOKUP($A101,'Country characteristics'!$A:$CR,96,0)</f>
        <v>0</v>
      </c>
    </row>
    <row r="102" spans="1:29">
      <c r="A102" s="37" t="s">
        <v>308</v>
      </c>
      <c r="B102" s="5" t="s">
        <v>309</v>
      </c>
      <c r="C102" s="5" t="s">
        <v>310</v>
      </c>
      <c r="D102" s="248">
        <f t="shared" si="24"/>
        <v>100</v>
      </c>
      <c r="E102" s="249">
        <f t="shared" si="25"/>
        <v>97.921249431835975</v>
      </c>
      <c r="F102" s="250">
        <f t="shared" si="26"/>
        <v>2.8757338851914832E-3</v>
      </c>
      <c r="G102" s="249">
        <f>VLOOKUP(C102,'SS2020'!C:X,22,0)</f>
        <v>55.05</v>
      </c>
      <c r="H102" s="194">
        <f>VLOOKUP(A102,'GSW2020'!$A$3:$D$135,4,0)</f>
        <v>2.0221572692554507E-4</v>
      </c>
      <c r="I102" s="179">
        <f t="shared" si="27"/>
        <v>104</v>
      </c>
      <c r="J102" s="251">
        <f t="shared" si="28"/>
        <v>73.58973207712657</v>
      </c>
      <c r="K102" s="252">
        <f t="shared" si="29"/>
        <v>2.5920867006056815E-3</v>
      </c>
      <c r="L102" s="251">
        <f>IF(VLOOKUP(A102,'Country characteristics'!A:O,15,0)=1,((VLOOKUP(A102,'SS2020'!A:Z,24,0))-(VLOOKUP(A102,'SS2020'!A:Z,11,0)/20)),VLOOKUP(A102,'SS2020'!A:Z,24,0))</f>
        <v>50.05</v>
      </c>
      <c r="M102" s="186">
        <f>VLOOKUP(A102,'GSW2020'!$A$3:$D$135,4,0)</f>
        <v>2.0221572692554507E-4</v>
      </c>
      <c r="N102" s="253">
        <f t="shared" si="21"/>
        <v>104</v>
      </c>
      <c r="O102" s="254">
        <f t="shared" si="22"/>
        <v>73.58973207712657</v>
      </c>
      <c r="P102" s="255">
        <f t="shared" si="23"/>
        <v>2.639530820482646E-3</v>
      </c>
      <c r="Q102" s="253">
        <f>VLOOKUP(A102,'SS2020'!A:X,24,0)-(VLOOKUP(A102,'SS2020'!A:K,6,0)/20)</f>
        <v>50.05</v>
      </c>
      <c r="R102" s="256">
        <f>VLOOKUP(A102,'GSW2020'!$A$3:$D$135,4,0)</f>
        <v>2.0221572692554507E-4</v>
      </c>
      <c r="S102" s="245" t="str">
        <f>VLOOKUP($A102,'Country characteristics'!$A:$CQ,28,0)</f>
        <v>South Asia</v>
      </c>
      <c r="T102" s="245" t="str">
        <f>VLOOKUP($A102,'Country characteristics'!$A:$CQ,87,0)</f>
        <v>Asia</v>
      </c>
      <c r="U102" s="245">
        <f>VLOOKUP($A102,'Country characteristics'!$A:$CQ,92,0)</f>
        <v>0</v>
      </c>
      <c r="V102" s="245">
        <f>VLOOKUP($A102,'Country characteristics'!$A:$CQ,91,0)</f>
        <v>0</v>
      </c>
      <c r="W102" s="245">
        <f>VLOOKUP($A102,'Country characteristics'!$A:$CQ,88,0)</f>
        <v>0</v>
      </c>
      <c r="X102" s="245">
        <f>VLOOKUP($A102,'Country characteristics'!$A:$CQ,93,0)</f>
        <v>0</v>
      </c>
      <c r="Y102" s="245">
        <f>VLOOKUP($A102,'Country characteristics'!$A:$CQ,89,0)</f>
        <v>1</v>
      </c>
      <c r="Z102" s="245">
        <f>VLOOKUP($A102,'Country characteristics'!$A:$CQ,90,0)</f>
        <v>1</v>
      </c>
      <c r="AA102" s="245">
        <f>VLOOKUP($A102,'Country characteristics'!$A:$CQ,94,0)</f>
        <v>0</v>
      </c>
      <c r="AB102" s="245">
        <f>VLOOKUP($A102,'Country characteristics'!$A:$CQ,95,0)</f>
        <v>0</v>
      </c>
      <c r="AC102" s="245">
        <f>VLOOKUP($A102,'Country characteristics'!$A:$CR,96,0)</f>
        <v>0</v>
      </c>
    </row>
    <row r="103" spans="1:29">
      <c r="A103" s="37" t="s">
        <v>320</v>
      </c>
      <c r="B103" s="5" t="s">
        <v>321</v>
      </c>
      <c r="C103" s="5" t="s">
        <v>322</v>
      </c>
      <c r="D103" s="248">
        <f t="shared" si="24"/>
        <v>104</v>
      </c>
      <c r="E103" s="249">
        <f t="shared" si="25"/>
        <v>91.293904493996052</v>
      </c>
      <c r="F103" s="250">
        <f t="shared" si="26"/>
        <v>2.6811031945377112E-3</v>
      </c>
      <c r="G103" s="249">
        <f>VLOOKUP(C103,'SS2020'!C:X,22,0)</f>
        <v>50.924999999999997</v>
      </c>
      <c r="H103" s="194">
        <f>VLOOKUP(A103,'GSW2020'!$A$3:$D$135,4,0)</f>
        <v>3.3032846984440618E-4</v>
      </c>
      <c r="I103" s="179">
        <f t="shared" si="27"/>
        <v>102</v>
      </c>
      <c r="J103" s="251">
        <f t="shared" si="28"/>
        <v>78.497812913808488</v>
      </c>
      <c r="K103" s="252">
        <f t="shared" si="29"/>
        <v>2.7649664041073494E-3</v>
      </c>
      <c r="L103" s="251">
        <f>IF(VLOOKUP(A103,'Country characteristics'!A:O,15,0)=1,((VLOOKUP(A103,'SS2020'!A:Z,24,0))-(VLOOKUP(A103,'SS2020'!A:Z,11,0)/20)),VLOOKUP(A103,'SS2020'!A:Z,24,0))</f>
        <v>48.424999999999997</v>
      </c>
      <c r="M103" s="186">
        <f>VLOOKUP(A103,'GSW2020'!$A$3:$D$135,4,0)</f>
        <v>3.3032846984440618E-4</v>
      </c>
      <c r="N103" s="253">
        <f t="shared" si="21"/>
        <v>103</v>
      </c>
      <c r="O103" s="254">
        <f t="shared" si="22"/>
        <v>74.906718792888611</v>
      </c>
      <c r="P103" s="255">
        <f t="shared" si="23"/>
        <v>2.6867687561062848E-3</v>
      </c>
      <c r="Q103" s="253">
        <f>VLOOKUP(A103,'SS2020'!A:X,24,0)-(VLOOKUP(A103,'SS2020'!A:K,6,0)/20)</f>
        <v>47.674999999999997</v>
      </c>
      <c r="R103" s="256">
        <f>VLOOKUP(A103,'GSW2020'!$A$3:$D$135,4,0)</f>
        <v>3.3032846984440618E-4</v>
      </c>
      <c r="S103" s="245" t="str">
        <f>VLOOKUP($A103,'Country characteristics'!$A:$CQ,28,0)</f>
        <v>Europe &amp; Central Asia</v>
      </c>
      <c r="T103" s="245" t="str">
        <f>VLOOKUP($A103,'Country characteristics'!$A:$CQ,87,0)</f>
        <v>Europe</v>
      </c>
      <c r="U103" s="245">
        <f>VLOOKUP($A103,'Country characteristics'!$A:$CQ,92,0)</f>
        <v>1</v>
      </c>
      <c r="V103" s="245">
        <f>VLOOKUP($A103,'Country characteristics'!$A:$CQ,91,0)</f>
        <v>1</v>
      </c>
      <c r="W103" s="245">
        <f>VLOOKUP($A103,'Country characteristics'!$A:$CQ,88,0)</f>
        <v>0</v>
      </c>
      <c r="X103" s="245">
        <f>VLOOKUP($A103,'Country characteristics'!$A:$CQ,93,0)</f>
        <v>0</v>
      </c>
      <c r="Y103" s="245">
        <f>VLOOKUP($A103,'Country characteristics'!$A:$CQ,89,0)</f>
        <v>0</v>
      </c>
      <c r="Z103" s="245">
        <f>VLOOKUP($A103,'Country characteristics'!$A:$CQ,90,0)</f>
        <v>0</v>
      </c>
      <c r="AA103" s="245">
        <f>VLOOKUP($A103,'Country characteristics'!$A:$CQ,94,0)</f>
        <v>0</v>
      </c>
      <c r="AB103" s="245">
        <f>VLOOKUP($A103,'Country characteristics'!$A:$CQ,95,0)</f>
        <v>0</v>
      </c>
      <c r="AC103" s="245">
        <f>VLOOKUP($A103,'Country characteristics'!$A:$CR,96,0)</f>
        <v>0</v>
      </c>
    </row>
    <row r="104" spans="1:29">
      <c r="A104" s="37" t="s">
        <v>311</v>
      </c>
      <c r="B104" s="5" t="s">
        <v>312</v>
      </c>
      <c r="C104" s="5" t="s">
        <v>313</v>
      </c>
      <c r="D104" s="248">
        <f t="shared" si="24"/>
        <v>101</v>
      </c>
      <c r="E104" s="249">
        <f t="shared" si="25"/>
        <v>96.175855694003189</v>
      </c>
      <c r="F104" s="250">
        <f t="shared" si="26"/>
        <v>2.8244754714762789E-3</v>
      </c>
      <c r="G104" s="249">
        <f>VLOOKUP(C104,'SS2020'!C:X,22,0)</f>
        <v>57</v>
      </c>
      <c r="H104" s="194">
        <f>VLOOKUP(A104,'GSW2020'!$A$3:$D$135,4,0)</f>
        <v>1.4006333917766765E-4</v>
      </c>
      <c r="I104" s="179">
        <f t="shared" si="27"/>
        <v>105</v>
      </c>
      <c r="J104" s="251">
        <f t="shared" si="28"/>
        <v>73.021629961296583</v>
      </c>
      <c r="K104" s="252">
        <f t="shared" si="29"/>
        <v>2.572076165202651E-3</v>
      </c>
      <c r="L104" s="251">
        <f>IF(VLOOKUP(A104,'Country characteristics'!A:O,15,0)=1,((VLOOKUP(A104,'SS2020'!A:Z,24,0))-(VLOOKUP(A104,'SS2020'!A:Z,11,0)/20)),VLOOKUP(A104,'SS2020'!A:Z,24,0))</f>
        <v>52</v>
      </c>
      <c r="M104" s="186">
        <f>VLOOKUP(A104,'GSW2020'!$A$3:$D$135,4,0)</f>
        <v>1.4006333917766765E-4</v>
      </c>
      <c r="N104" s="253">
        <f t="shared" si="21"/>
        <v>92</v>
      </c>
      <c r="O104" s="254">
        <f t="shared" si="22"/>
        <v>89.986240326053405</v>
      </c>
      <c r="P104" s="255">
        <f t="shared" si="23"/>
        <v>3.2276439668381886E-3</v>
      </c>
      <c r="Q104" s="253">
        <f>VLOOKUP(A104,'SS2020'!A:X,24,0)-(VLOOKUP(A104,'SS2020'!A:K,6,0)/20)</f>
        <v>55.75</v>
      </c>
      <c r="R104" s="256">
        <f>VLOOKUP(A104,'GSW2020'!$A$3:$D$135,4,0)</f>
        <v>1.4006333917766765E-4</v>
      </c>
      <c r="S104" s="245" t="str">
        <f>VLOOKUP($A104,'Country characteristics'!$A:$CQ,28,0)</f>
        <v>Latin America &amp; Caribbean</v>
      </c>
      <c r="T104" s="245" t="str">
        <f>VLOOKUP($A104,'Country characteristics'!$A:$CQ,87,0)</f>
        <v>Latin America and the Caribbean</v>
      </c>
      <c r="U104" s="245">
        <f>VLOOKUP($A104,'Country characteristics'!$A:$CQ,92,0)</f>
        <v>0</v>
      </c>
      <c r="V104" s="245">
        <f>VLOOKUP($A104,'Country characteristics'!$A:$CQ,91,0)</f>
        <v>0</v>
      </c>
      <c r="W104" s="245">
        <f>VLOOKUP($A104,'Country characteristics'!$A:$CQ,88,0)</f>
        <v>0</v>
      </c>
      <c r="X104" s="245">
        <f>VLOOKUP($A104,'Country characteristics'!$A:$CQ,93,0)</f>
        <v>0</v>
      </c>
      <c r="Y104" s="245">
        <f>VLOOKUP($A104,'Country characteristics'!$A:$CQ,89,0)</f>
        <v>1</v>
      </c>
      <c r="Z104" s="245">
        <f>VLOOKUP($A104,'Country characteristics'!$A:$CQ,90,0)</f>
        <v>1</v>
      </c>
      <c r="AA104" s="245">
        <f>VLOOKUP($A104,'Country characteristics'!$A:$CQ,94,0)</f>
        <v>1</v>
      </c>
      <c r="AB104" s="245">
        <f>VLOOKUP($A104,'Country characteristics'!$A:$CQ,95,0)</f>
        <v>0</v>
      </c>
      <c r="AC104" s="245">
        <f>VLOOKUP($A104,'Country characteristics'!$A:$CR,96,0)</f>
        <v>0</v>
      </c>
    </row>
    <row r="105" spans="1:29">
      <c r="A105" s="37" t="s">
        <v>314</v>
      </c>
      <c r="B105" s="5" t="s">
        <v>315</v>
      </c>
      <c r="C105" s="5" t="s">
        <v>316</v>
      </c>
      <c r="D105" s="248">
        <f t="shared" si="24"/>
        <v>102</v>
      </c>
      <c r="E105" s="249">
        <f t="shared" si="25"/>
        <v>92.254504407520201</v>
      </c>
      <c r="F105" s="250">
        <f t="shared" si="26"/>
        <v>2.7093139224181428E-3</v>
      </c>
      <c r="G105" s="249">
        <f>VLOOKUP(C105,'SS2020'!C:X,22,0)</f>
        <v>56.475000000000001</v>
      </c>
      <c r="H105" s="194">
        <f>VLOOKUP(A105,'GSW2020'!$A$3:$D$135,4,0)</f>
        <v>1.3435585102470555E-4</v>
      </c>
      <c r="I105" s="179">
        <f t="shared" si="27"/>
        <v>106</v>
      </c>
      <c r="J105" s="251">
        <f t="shared" si="28"/>
        <v>69.856677697733346</v>
      </c>
      <c r="K105" s="252">
        <f t="shared" si="29"/>
        <v>2.4605955219270921E-3</v>
      </c>
      <c r="L105" s="251">
        <f>IF(VLOOKUP(A105,'Country characteristics'!A:O,15,0)=1,((VLOOKUP(A105,'SS2020'!A:Z,24,0))-(VLOOKUP(A105,'SS2020'!A:Z,11,0)/20)),VLOOKUP(A105,'SS2020'!A:Z,24,0))</f>
        <v>51.475000000000001</v>
      </c>
      <c r="M105" s="186">
        <f>VLOOKUP(A105,'GSW2020'!$A$3:$D$135,4,0)</f>
        <v>1.3435585102470555E-4</v>
      </c>
      <c r="N105" s="253">
        <f t="shared" si="21"/>
        <v>108</v>
      </c>
      <c r="O105" s="254">
        <f t="shared" si="22"/>
        <v>69.856677697733346</v>
      </c>
      <c r="P105" s="255">
        <f t="shared" si="23"/>
        <v>2.5056329000687078E-3</v>
      </c>
      <c r="Q105" s="253">
        <f>VLOOKUP(A105,'SS2020'!A:X,24,0)-(VLOOKUP(A105,'SS2020'!A:K,6,0)/20)</f>
        <v>51.475000000000001</v>
      </c>
      <c r="R105" s="256">
        <f>VLOOKUP(A105,'GSW2020'!$A$3:$D$135,4,0)</f>
        <v>1.3435585102470555E-4</v>
      </c>
      <c r="S105" s="245" t="str">
        <f>VLOOKUP($A105,'Country characteristics'!$A:$CQ,28,0)</f>
        <v>Latin America &amp; Caribbean</v>
      </c>
      <c r="T105" s="245" t="str">
        <f>VLOOKUP($A105,'Country characteristics'!$A:$CQ,87,0)</f>
        <v>Latin America and the Caribbean</v>
      </c>
      <c r="U105" s="245">
        <f>VLOOKUP($A105,'Country characteristics'!$A:$CQ,92,0)</f>
        <v>0</v>
      </c>
      <c r="V105" s="245">
        <f>VLOOKUP($A105,'Country characteristics'!$A:$CQ,91,0)</f>
        <v>0</v>
      </c>
      <c r="W105" s="245">
        <f>VLOOKUP($A105,'Country characteristics'!$A:$CQ,88,0)</f>
        <v>0</v>
      </c>
      <c r="X105" s="245">
        <f>VLOOKUP($A105,'Country characteristics'!$A:$CQ,93,0)</f>
        <v>0</v>
      </c>
      <c r="Y105" s="245">
        <f>VLOOKUP($A105,'Country characteristics'!$A:$CQ,89,0)</f>
        <v>1</v>
      </c>
      <c r="Z105" s="245">
        <f>VLOOKUP($A105,'Country characteristics'!$A:$CQ,90,0)</f>
        <v>1</v>
      </c>
      <c r="AA105" s="245">
        <f>VLOOKUP($A105,'Country characteristics'!$A:$CQ,94,0)</f>
        <v>1</v>
      </c>
      <c r="AB105" s="245">
        <f>VLOOKUP($A105,'Country characteristics'!$A:$CQ,95,0)</f>
        <v>0</v>
      </c>
      <c r="AC105" s="245">
        <f>VLOOKUP($A105,'Country characteristics'!$A:$CR,96,0)</f>
        <v>0</v>
      </c>
    </row>
    <row r="106" spans="1:29">
      <c r="A106" s="37" t="s">
        <v>317</v>
      </c>
      <c r="B106" s="5" t="s">
        <v>318</v>
      </c>
      <c r="C106" s="5" t="s">
        <v>319</v>
      </c>
      <c r="D106" s="248">
        <f t="shared" si="24"/>
        <v>103</v>
      </c>
      <c r="E106" s="249">
        <f t="shared" si="25"/>
        <v>91.645819098047809</v>
      </c>
      <c r="F106" s="250">
        <f t="shared" si="26"/>
        <v>2.6914381602110185E-3</v>
      </c>
      <c r="G106" s="249">
        <f>VLOOKUP(C106,'SS2020'!C:X,22,0)</f>
        <v>51.475000000000001</v>
      </c>
      <c r="H106" s="194">
        <f>VLOOKUP(A106,'GSW2020'!$A$3:$D$135,4,0)</f>
        <v>3.0336870230118638E-4</v>
      </c>
      <c r="I106" s="179">
        <f t="shared" si="27"/>
        <v>101</v>
      </c>
      <c r="J106" s="251">
        <f t="shared" si="28"/>
        <v>78.93087645474948</v>
      </c>
      <c r="K106" s="252">
        <f t="shared" si="29"/>
        <v>2.7802204105197366E-3</v>
      </c>
      <c r="L106" s="251">
        <f>IF(VLOOKUP(A106,'Country characteristics'!A:O,15,0)=1,((VLOOKUP(A106,'SS2020'!A:Z,24,0))-(VLOOKUP(A106,'SS2020'!A:Z,11,0)/20)),VLOOKUP(A106,'SS2020'!A:Z,24,0))</f>
        <v>48.975000000000001</v>
      </c>
      <c r="M106" s="186">
        <f>VLOOKUP(A106,'GSW2020'!$A$3:$D$135,4,0)</f>
        <v>3.0336870230118638E-4</v>
      </c>
      <c r="N106" s="253">
        <f t="shared" si="21"/>
        <v>102</v>
      </c>
      <c r="O106" s="254">
        <f t="shared" si="22"/>
        <v>75.359897697151396</v>
      </c>
      <c r="P106" s="255">
        <f t="shared" si="23"/>
        <v>2.7030234651700506E-3</v>
      </c>
      <c r="Q106" s="253">
        <f>VLOOKUP(A106,'SS2020'!A:X,24,0)-(VLOOKUP(A106,'SS2020'!A:K,6,0)/20)</f>
        <v>48.225000000000001</v>
      </c>
      <c r="R106" s="256">
        <f>VLOOKUP(A106,'GSW2020'!$A$3:$D$135,4,0)</f>
        <v>3.0336870230118638E-4</v>
      </c>
      <c r="S106" s="245" t="str">
        <f>VLOOKUP($A106,'Country characteristics'!$A:$CQ,28,0)</f>
        <v>Europe &amp; Central Asia</v>
      </c>
      <c r="T106" s="245" t="str">
        <f>VLOOKUP($A106,'Country characteristics'!$A:$CQ,87,0)</f>
        <v>Europe</v>
      </c>
      <c r="U106" s="245">
        <f>VLOOKUP($A106,'Country characteristics'!$A:$CQ,92,0)</f>
        <v>1</v>
      </c>
      <c r="V106" s="245">
        <f>VLOOKUP($A106,'Country characteristics'!$A:$CQ,91,0)</f>
        <v>1</v>
      </c>
      <c r="W106" s="245">
        <f>VLOOKUP($A106,'Country characteristics'!$A:$CQ,88,0)</f>
        <v>0</v>
      </c>
      <c r="X106" s="245">
        <f>VLOOKUP($A106,'Country characteristics'!$A:$CQ,93,0)</f>
        <v>0</v>
      </c>
      <c r="Y106" s="245">
        <f>VLOOKUP($A106,'Country characteristics'!$A:$CQ,89,0)</f>
        <v>0</v>
      </c>
      <c r="Z106" s="245">
        <f>VLOOKUP($A106,'Country characteristics'!$A:$CQ,90,0)</f>
        <v>0</v>
      </c>
      <c r="AA106" s="245">
        <f>VLOOKUP($A106,'Country characteristics'!$A:$CQ,94,0)</f>
        <v>0</v>
      </c>
      <c r="AB106" s="245">
        <f>VLOOKUP($A106,'Country characteristics'!$A:$CQ,95,0)</f>
        <v>0</v>
      </c>
      <c r="AC106" s="245">
        <f>VLOOKUP($A106,'Country characteristics'!$A:$CR,96,0)</f>
        <v>0</v>
      </c>
    </row>
    <row r="107" spans="1:29">
      <c r="A107" s="37" t="s">
        <v>323</v>
      </c>
      <c r="B107" s="5" t="s">
        <v>324</v>
      </c>
      <c r="C107" s="5" t="s">
        <v>325</v>
      </c>
      <c r="D107" s="248">
        <f t="shared" si="24"/>
        <v>105</v>
      </c>
      <c r="E107" s="249">
        <f t="shared" si="25"/>
        <v>89.82748834970387</v>
      </c>
      <c r="F107" s="250">
        <f t="shared" si="26"/>
        <v>2.6380377453078339E-3</v>
      </c>
      <c r="G107" s="249">
        <f>VLOOKUP(C107,'SS2020'!C:X,22,0)</f>
        <v>50.3</v>
      </c>
      <c r="H107" s="194">
        <f>VLOOKUP(A107,'GSW2020'!$A$3:$D$135,4,0)</f>
        <v>3.516542773760681E-4</v>
      </c>
      <c r="I107" s="179">
        <f t="shared" si="27"/>
        <v>103</v>
      </c>
      <c r="J107" s="251">
        <f t="shared" si="28"/>
        <v>77.088392807067237</v>
      </c>
      <c r="K107" s="252">
        <f t="shared" si="29"/>
        <v>2.7153217184816246E-3</v>
      </c>
      <c r="L107" s="251">
        <f>IF(VLOOKUP(A107,'Country characteristics'!A:O,15,0)=1,((VLOOKUP(A107,'SS2020'!A:Z,24,0))-(VLOOKUP(A107,'SS2020'!A:Z,11,0)/20)),VLOOKUP(A107,'SS2020'!A:Z,24,0))</f>
        <v>47.8</v>
      </c>
      <c r="M107" s="186">
        <f>VLOOKUP(A107,'GSW2020'!$A$3:$D$135,4,0)</f>
        <v>3.516542773760681E-4</v>
      </c>
      <c r="N107" s="253">
        <f t="shared" si="21"/>
        <v>107</v>
      </c>
      <c r="O107" s="254">
        <f t="shared" si="22"/>
        <v>71.19743657882799</v>
      </c>
      <c r="P107" s="255">
        <f t="shared" si="23"/>
        <v>2.5537235003412575E-3</v>
      </c>
      <c r="Q107" s="253">
        <f>VLOOKUP(A107,'SS2020'!A:X,24,0)-(VLOOKUP(A107,'SS2020'!A:K,6,0)/20)</f>
        <v>46.55</v>
      </c>
      <c r="R107" s="256">
        <f>VLOOKUP(A107,'GSW2020'!$A$3:$D$135,4,0)</f>
        <v>3.516542773760681E-4</v>
      </c>
      <c r="S107" s="245" t="str">
        <f>VLOOKUP($A107,'Country characteristics'!$A:$CQ,28,0)</f>
        <v>Europe &amp; Central Asia</v>
      </c>
      <c r="T107" s="245" t="str">
        <f>VLOOKUP($A107,'Country characteristics'!$A:$CQ,87,0)</f>
        <v>Europe</v>
      </c>
      <c r="U107" s="245">
        <f>VLOOKUP($A107,'Country characteristics'!$A:$CQ,92,0)</f>
        <v>1</v>
      </c>
      <c r="V107" s="245">
        <f>VLOOKUP($A107,'Country characteristics'!$A:$CQ,91,0)</f>
        <v>1</v>
      </c>
      <c r="W107" s="245">
        <f>VLOOKUP($A107,'Country characteristics'!$A:$CQ,88,0)</f>
        <v>0</v>
      </c>
      <c r="X107" s="245">
        <f>VLOOKUP($A107,'Country characteristics'!$A:$CQ,93,0)</f>
        <v>0</v>
      </c>
      <c r="Y107" s="245">
        <f>VLOOKUP($A107,'Country characteristics'!$A:$CQ,89,0)</f>
        <v>0</v>
      </c>
      <c r="Z107" s="245">
        <f>VLOOKUP($A107,'Country characteristics'!$A:$CQ,90,0)</f>
        <v>0</v>
      </c>
      <c r="AA107" s="245">
        <f>VLOOKUP($A107,'Country characteristics'!$A:$CQ,94,0)</f>
        <v>0</v>
      </c>
      <c r="AB107" s="245">
        <f>VLOOKUP($A107,'Country characteristics'!$A:$CQ,95,0)</f>
        <v>0</v>
      </c>
      <c r="AC107" s="245">
        <f>VLOOKUP($A107,'Country characteristics'!$A:$CR,96,0)</f>
        <v>0</v>
      </c>
    </row>
    <row r="108" spans="1:29">
      <c r="A108" s="37" t="s">
        <v>326</v>
      </c>
      <c r="B108" s="5" t="s">
        <v>327</v>
      </c>
      <c r="C108" s="5" t="s">
        <v>328</v>
      </c>
      <c r="D108" s="248">
        <f t="shared" si="24"/>
        <v>106</v>
      </c>
      <c r="E108" s="249">
        <f t="shared" si="25"/>
        <v>88.591097287441414</v>
      </c>
      <c r="F108" s="250">
        <f t="shared" si="26"/>
        <v>2.6017276318878548E-3</v>
      </c>
      <c r="G108" s="249">
        <f>VLOOKUP(C108,'SS2020'!C:X,22,0)</f>
        <v>76.3</v>
      </c>
      <c r="H108" s="194">
        <f>VLOOKUP(A108,'GSW2020'!$A$3:$D$135,4,0)</f>
        <v>7.9332182274000146E-6</v>
      </c>
      <c r="I108" s="179">
        <f t="shared" si="27"/>
        <v>95</v>
      </c>
      <c r="J108" s="251">
        <f t="shared" si="28"/>
        <v>88.591097287441414</v>
      </c>
      <c r="K108" s="252">
        <f t="shared" si="29"/>
        <v>3.1204870379221996E-3</v>
      </c>
      <c r="L108" s="251">
        <f>IF(VLOOKUP(A108,'Country characteristics'!A:O,15,0)=1,((VLOOKUP(A108,'SS2020'!A:Z,24,0))-(VLOOKUP(A108,'SS2020'!A:Z,11,0)/20)),VLOOKUP(A108,'SS2020'!A:Z,24,0))</f>
        <v>76.3</v>
      </c>
      <c r="M108" s="186">
        <f>VLOOKUP(A108,'GSW2020'!$A$3:$D$135,4,0)</f>
        <v>7.9332182274000146E-6</v>
      </c>
      <c r="N108" s="253">
        <f t="shared" si="21"/>
        <v>105</v>
      </c>
      <c r="O108" s="254">
        <f t="shared" si="22"/>
        <v>72.291137192570233</v>
      </c>
      <c r="P108" s="255">
        <f t="shared" si="23"/>
        <v>2.5929525666371894E-3</v>
      </c>
      <c r="Q108" s="253">
        <f>VLOOKUP(A108,'SS2020'!A:X,24,0)-(VLOOKUP(A108,'SS2020'!A:K,6,0)/20)</f>
        <v>71.3</v>
      </c>
      <c r="R108" s="256">
        <f>VLOOKUP(A108,'GSW2020'!$A$3:$D$135,4,0)</f>
        <v>7.9332182274000146E-6</v>
      </c>
      <c r="S108" s="245" t="str">
        <f>VLOOKUP($A108,'Country characteristics'!$A:$CQ,28,0)</f>
        <v>East Asia &amp; Pacific</v>
      </c>
      <c r="T108" s="245" t="str">
        <f>VLOOKUP($A108,'Country characteristics'!$A:$CQ,87,0)</f>
        <v>Oceania</v>
      </c>
      <c r="U108" s="245">
        <f>VLOOKUP($A108,'Country characteristics'!$A:$CQ,92,0)</f>
        <v>0</v>
      </c>
      <c r="V108" s="245">
        <f>VLOOKUP($A108,'Country characteristics'!$A:$CQ,91,0)</f>
        <v>0</v>
      </c>
      <c r="W108" s="245">
        <f>VLOOKUP($A108,'Country characteristics'!$A:$CQ,88,0)</f>
        <v>0</v>
      </c>
      <c r="X108" s="245">
        <f>VLOOKUP($A108,'Country characteristics'!$A:$CQ,93,0)</f>
        <v>0</v>
      </c>
      <c r="Y108" s="245">
        <f>VLOOKUP($A108,'Country characteristics'!$A:$CQ,89,0)</f>
        <v>0</v>
      </c>
      <c r="Z108" s="245">
        <f>VLOOKUP($A108,'Country characteristics'!$A:$CQ,90,0)</f>
        <v>0</v>
      </c>
      <c r="AA108" s="245">
        <f>VLOOKUP($A108,'Country characteristics'!$A:$CQ,94,0)</f>
        <v>0</v>
      </c>
      <c r="AB108" s="245">
        <f>VLOOKUP($A108,'Country characteristics'!$A:$CQ,95,0)</f>
        <v>0</v>
      </c>
      <c r="AC108" s="245">
        <f>VLOOKUP($A108,'Country characteristics'!$A:$CR,96,0)</f>
        <v>0</v>
      </c>
    </row>
    <row r="109" spans="1:29">
      <c r="A109" s="37" t="s">
        <v>329</v>
      </c>
      <c r="B109" s="5" t="s">
        <v>330</v>
      </c>
      <c r="C109" s="5" t="s">
        <v>331</v>
      </c>
      <c r="D109" s="248">
        <f t="shared" si="24"/>
        <v>107</v>
      </c>
      <c r="E109" s="249">
        <f t="shared" si="25"/>
        <v>86.680093585028757</v>
      </c>
      <c r="F109" s="250">
        <f t="shared" si="26"/>
        <v>2.5456056141068216E-3</v>
      </c>
      <c r="G109" s="249">
        <f>VLOOKUP(C109,'SS2020'!C:X,22,0)</f>
        <v>58.725000000000001</v>
      </c>
      <c r="H109" s="194">
        <f>VLOOKUP(A109,'GSW2020'!$A$3:$D$135,4,0)</f>
        <v>7.840628657207455E-5</v>
      </c>
      <c r="I109" s="179">
        <f t="shared" si="27"/>
        <v>107</v>
      </c>
      <c r="J109" s="251">
        <f t="shared" si="28"/>
        <v>66.371184391294207</v>
      </c>
      <c r="K109" s="252">
        <f t="shared" si="29"/>
        <v>2.3378243065732694E-3</v>
      </c>
      <c r="L109" s="251">
        <f>IF(VLOOKUP(A109,'Country characteristics'!A:O,15,0)=1,((VLOOKUP(A109,'SS2020'!A:Z,24,0))-(VLOOKUP(A109,'SS2020'!A:Z,11,0)/20)),VLOOKUP(A109,'SS2020'!A:Z,24,0))</f>
        <v>53.725000000000001</v>
      </c>
      <c r="M109" s="186">
        <f>VLOOKUP(A109,'GSW2020'!$A$3:$D$135,4,0)</f>
        <v>7.840628657207455E-5</v>
      </c>
      <c r="N109" s="253">
        <f t="shared" si="21"/>
        <v>101</v>
      </c>
      <c r="O109" s="254">
        <f t="shared" si="22"/>
        <v>78.122081979101836</v>
      </c>
      <c r="P109" s="255">
        <f t="shared" si="23"/>
        <v>2.8020980281324437E-3</v>
      </c>
      <c r="Q109" s="253">
        <f>VLOOKUP(A109,'SS2020'!A:X,24,0)-(VLOOKUP(A109,'SS2020'!A:K,6,0)/20)</f>
        <v>56.725000000000001</v>
      </c>
      <c r="R109" s="256">
        <f>VLOOKUP(A109,'GSW2020'!$A$3:$D$135,4,0)</f>
        <v>7.840628657207455E-5</v>
      </c>
      <c r="S109" s="245" t="str">
        <f>VLOOKUP($A109,'Country characteristics'!$A:$CQ,28,0)</f>
        <v>Latin America &amp; Caribbean</v>
      </c>
      <c r="T109" s="245" t="str">
        <f>VLOOKUP($A109,'Country characteristics'!$A:$CQ,87,0)</f>
        <v>Latin America and the Caribbean</v>
      </c>
      <c r="U109" s="245">
        <f>VLOOKUP($A109,'Country characteristics'!$A:$CQ,92,0)</f>
        <v>0</v>
      </c>
      <c r="V109" s="245">
        <f>VLOOKUP($A109,'Country characteristics'!$A:$CQ,91,0)</f>
        <v>0</v>
      </c>
      <c r="W109" s="245">
        <f>VLOOKUP($A109,'Country characteristics'!$A:$CQ,88,0)</f>
        <v>0</v>
      </c>
      <c r="X109" s="245">
        <f>VLOOKUP($A109,'Country characteristics'!$A:$CQ,93,0)</f>
        <v>0</v>
      </c>
      <c r="Y109" s="245">
        <f>VLOOKUP($A109,'Country characteristics'!$A:$CQ,89,0)</f>
        <v>0</v>
      </c>
      <c r="Z109" s="245">
        <f>VLOOKUP($A109,'Country characteristics'!$A:$CQ,90,0)</f>
        <v>1</v>
      </c>
      <c r="AA109" s="245">
        <f>VLOOKUP($A109,'Country characteristics'!$A:$CQ,94,0)</f>
        <v>1</v>
      </c>
      <c r="AB109" s="245">
        <f>VLOOKUP($A109,'Country characteristics'!$A:$CQ,95,0)</f>
        <v>1</v>
      </c>
      <c r="AC109" s="245">
        <f>VLOOKUP($A109,'Country characteristics'!$A:$CR,96,0)</f>
        <v>0</v>
      </c>
    </row>
    <row r="110" spans="1:29">
      <c r="A110" s="37" t="s">
        <v>332</v>
      </c>
      <c r="B110" s="5" t="s">
        <v>333</v>
      </c>
      <c r="C110" s="5" t="s">
        <v>334</v>
      </c>
      <c r="D110" s="248">
        <f t="shared" si="24"/>
        <v>108</v>
      </c>
      <c r="E110" s="249">
        <f t="shared" si="25"/>
        <v>82.304350330632971</v>
      </c>
      <c r="F110" s="250">
        <f t="shared" si="26"/>
        <v>2.4170995623297403E-3</v>
      </c>
      <c r="G110" s="249">
        <f>VLOOKUP(C110,'SS2020'!C:X,22,0)</f>
        <v>64.474999999999994</v>
      </c>
      <c r="H110" s="194">
        <f>VLOOKUP(A110,'GSW2020'!$A$3:$D$135,4,0)</f>
        <v>2.8956509940567869E-5</v>
      </c>
      <c r="I110" s="179">
        <f t="shared" si="27"/>
        <v>108</v>
      </c>
      <c r="J110" s="251">
        <f t="shared" si="28"/>
        <v>64.602911470471241</v>
      </c>
      <c r="K110" s="252">
        <f t="shared" si="29"/>
        <v>2.2755395748351166E-3</v>
      </c>
      <c r="L110" s="251">
        <f>IF(VLOOKUP(A110,'Country characteristics'!A:O,15,0)=1,((VLOOKUP(A110,'SS2020'!A:Z,24,0))-(VLOOKUP(A110,'SS2020'!A:Z,11,0)/20)),VLOOKUP(A110,'SS2020'!A:Z,24,0))</f>
        <v>59.474999999999994</v>
      </c>
      <c r="M110" s="186">
        <f>VLOOKUP(A110,'GSW2020'!$A$3:$D$135,4,0)</f>
        <v>2.8956509940567869E-5</v>
      </c>
      <c r="N110" s="253">
        <f t="shared" si="21"/>
        <v>109</v>
      </c>
      <c r="O110" s="254">
        <f t="shared" si="22"/>
        <v>64.602911470471241</v>
      </c>
      <c r="P110" s="255">
        <f t="shared" si="23"/>
        <v>2.3171897913761095E-3</v>
      </c>
      <c r="Q110" s="253">
        <f>VLOOKUP(A110,'SS2020'!A:X,24,0)-(VLOOKUP(A110,'SS2020'!A:K,6,0)/20)</f>
        <v>59.474999999999994</v>
      </c>
      <c r="R110" s="256">
        <f>VLOOKUP(A110,'GSW2020'!$A$3:$D$135,4,0)</f>
        <v>2.8956509940567869E-5</v>
      </c>
      <c r="S110" s="245" t="str">
        <f>VLOOKUP($A110,'Country characteristics'!$A:$CQ,28,0)</f>
        <v>Europe &amp; Central Asia</v>
      </c>
      <c r="T110" s="245" t="str">
        <f>VLOOKUP($A110,'Country characteristics'!$A:$CQ,87,0)</f>
        <v>Asia</v>
      </c>
      <c r="U110" s="245">
        <f>VLOOKUP($A110,'Country characteristics'!$A:$CQ,92,0)</f>
        <v>0</v>
      </c>
      <c r="V110" s="245">
        <f>VLOOKUP($A110,'Country characteristics'!$A:$CQ,91,0)</f>
        <v>0</v>
      </c>
      <c r="W110" s="245">
        <f>VLOOKUP($A110,'Country characteristics'!$A:$CQ,88,0)</f>
        <v>0</v>
      </c>
      <c r="X110" s="245">
        <f>VLOOKUP($A110,'Country characteristics'!$A:$CQ,93,0)</f>
        <v>0</v>
      </c>
      <c r="Y110" s="245">
        <f>VLOOKUP($A110,'Country characteristics'!$A:$CQ,89,0)</f>
        <v>0</v>
      </c>
      <c r="Z110" s="245">
        <f>VLOOKUP($A110,'Country characteristics'!$A:$CQ,90,0)</f>
        <v>0</v>
      </c>
      <c r="AA110" s="245">
        <f>VLOOKUP($A110,'Country characteristics'!$A:$CQ,94,0)</f>
        <v>0</v>
      </c>
      <c r="AB110" s="245">
        <f>VLOOKUP($A110,'Country characteristics'!$A:$CQ,95,0)</f>
        <v>0</v>
      </c>
      <c r="AC110" s="245">
        <f>VLOOKUP($A110,'Country characteristics'!$A:$CR,96,0)</f>
        <v>0</v>
      </c>
    </row>
    <row r="111" spans="1:29">
      <c r="A111" s="37" t="s">
        <v>335</v>
      </c>
      <c r="B111" s="5" t="s">
        <v>336</v>
      </c>
      <c r="C111" s="5" t="s">
        <v>337</v>
      </c>
      <c r="D111" s="248">
        <f t="shared" si="24"/>
        <v>109</v>
      </c>
      <c r="E111" s="249">
        <f t="shared" si="25"/>
        <v>79.897861304998003</v>
      </c>
      <c r="F111" s="250">
        <f t="shared" si="26"/>
        <v>2.3464262194596896E-3</v>
      </c>
      <c r="G111" s="249">
        <f>VLOOKUP(C111,'SS2020'!C:X,22,0)</f>
        <v>70.3</v>
      </c>
      <c r="H111" s="194">
        <f>VLOOKUP(A111,'GSW2020'!$A$3:$D$135,4,0)</f>
        <v>1.2162071095412116E-5</v>
      </c>
      <c r="I111" s="179">
        <f t="shared" si="27"/>
        <v>109</v>
      </c>
      <c r="J111" s="251">
        <f t="shared" si="28"/>
        <v>64.033718594783238</v>
      </c>
      <c r="K111" s="252">
        <f t="shared" si="29"/>
        <v>2.2554906190704175E-3</v>
      </c>
      <c r="L111" s="251">
        <f>IF(VLOOKUP(A111,'Country characteristics'!A:O,15,0)=1,((VLOOKUP(A111,'SS2020'!A:Z,24,0))-(VLOOKUP(A111,'SS2020'!A:Z,11,0)/20)),VLOOKUP(A111,'SS2020'!A:Z,24,0))</f>
        <v>65.3</v>
      </c>
      <c r="M111" s="186">
        <f>VLOOKUP(A111,'GSW2020'!$A$3:$D$135,4,0)</f>
        <v>1.2162071095412116E-5</v>
      </c>
      <c r="N111" s="253">
        <f t="shared" si="21"/>
        <v>106</v>
      </c>
      <c r="O111" s="254">
        <f t="shared" si="22"/>
        <v>71.673441937705732</v>
      </c>
      <c r="P111" s="255">
        <f t="shared" si="23"/>
        <v>2.5707969531180105E-3</v>
      </c>
      <c r="Q111" s="253">
        <f>VLOOKUP(A111,'SS2020'!A:X,24,0)-(VLOOKUP(A111,'SS2020'!A:K,6,0)/20)</f>
        <v>67.8</v>
      </c>
      <c r="R111" s="256">
        <f>VLOOKUP(A111,'GSW2020'!$A$3:$D$135,4,0)</f>
        <v>1.2162071095412116E-5</v>
      </c>
      <c r="S111" s="245" t="str">
        <f>VLOOKUP($A111,'Country characteristics'!$A:$CQ,28,0)</f>
        <v>Europe &amp; Central Asia</v>
      </c>
      <c r="T111" s="245" t="str">
        <f>VLOOKUP($A111,'Country characteristics'!$A:$CQ,87,0)</f>
        <v>Europe</v>
      </c>
      <c r="U111" s="245">
        <f>VLOOKUP($A111,'Country characteristics'!$A:$CQ,92,0)</f>
        <v>0</v>
      </c>
      <c r="V111" s="245">
        <f>VLOOKUP($A111,'Country characteristics'!$A:$CQ,91,0)</f>
        <v>0</v>
      </c>
      <c r="W111" s="245">
        <f>VLOOKUP($A111,'Country characteristics'!$A:$CQ,88,0)</f>
        <v>0</v>
      </c>
      <c r="X111" s="245">
        <f>VLOOKUP($A111,'Country characteristics'!$A:$CQ,93,0)</f>
        <v>0</v>
      </c>
      <c r="Y111" s="245">
        <f>VLOOKUP($A111,'Country characteristics'!$A:$CQ,89,0)</f>
        <v>0</v>
      </c>
      <c r="Z111" s="245">
        <f>VLOOKUP($A111,'Country characteristics'!$A:$CQ,90,0)</f>
        <v>0</v>
      </c>
      <c r="AA111" s="245">
        <f>VLOOKUP($A111,'Country characteristics'!$A:$CQ,94,0)</f>
        <v>0</v>
      </c>
      <c r="AB111" s="245">
        <f>VLOOKUP($A111,'Country characteristics'!$A:$CQ,95,0)</f>
        <v>0</v>
      </c>
      <c r="AC111" s="245">
        <f>VLOOKUP($A111,'Country characteristics'!$A:$CR,96,0)</f>
        <v>0</v>
      </c>
    </row>
    <row r="112" spans="1:29">
      <c r="A112" s="37" t="s">
        <v>338</v>
      </c>
      <c r="B112" s="5" t="s">
        <v>339</v>
      </c>
      <c r="C112" s="5" t="s">
        <v>340</v>
      </c>
      <c r="D112" s="248">
        <f t="shared" si="24"/>
        <v>110</v>
      </c>
      <c r="E112" s="249">
        <f t="shared" si="25"/>
        <v>78.071630094387103</v>
      </c>
      <c r="F112" s="250">
        <f t="shared" si="26"/>
        <v>2.2927937851819403E-3</v>
      </c>
      <c r="G112" s="249">
        <f>VLOOKUP(C112,'SS2020'!C:X,22,0)</f>
        <v>73.924999999999997</v>
      </c>
      <c r="H112" s="194">
        <f>VLOOKUP(A112,'GSW2020'!$A$3:$D$135,4,0)</f>
        <v>7.2170172461753619E-6</v>
      </c>
      <c r="I112" s="179">
        <f t="shared" si="27"/>
        <v>111</v>
      </c>
      <c r="J112" s="251">
        <f t="shared" si="28"/>
        <v>63.277537815280056</v>
      </c>
      <c r="K112" s="252">
        <f t="shared" si="29"/>
        <v>2.2288552979939725E-3</v>
      </c>
      <c r="L112" s="251">
        <f>IF(VLOOKUP(A112,'Country characteristics'!A:O,15,0)=1,((VLOOKUP(A112,'SS2020'!A:Z,24,0))-(VLOOKUP(A112,'SS2020'!A:Z,11,0)/20)),VLOOKUP(A112,'SS2020'!A:Z,24,0))</f>
        <v>68.924999999999997</v>
      </c>
      <c r="M112" s="186">
        <f>VLOOKUP(A112,'GSW2020'!$A$3:$D$135,4,0)</f>
        <v>7.2170172461753619E-6</v>
      </c>
      <c r="N112" s="253">
        <f t="shared" si="21"/>
        <v>111</v>
      </c>
      <c r="O112" s="254">
        <f t="shared" si="22"/>
        <v>63.277537815280056</v>
      </c>
      <c r="P112" s="255">
        <f t="shared" si="23"/>
        <v>2.2696510313780925E-3</v>
      </c>
      <c r="Q112" s="253">
        <f>VLOOKUP(A112,'SS2020'!A:X,24,0)-(VLOOKUP(A112,'SS2020'!A:K,6,0)/20)</f>
        <v>68.924999999999997</v>
      </c>
      <c r="R112" s="256">
        <f>VLOOKUP(A112,'GSW2020'!$A$3:$D$135,4,0)</f>
        <v>7.2170172461753619E-6</v>
      </c>
      <c r="S112" s="245" t="str">
        <f>VLOOKUP($A112,'Country characteristics'!$A:$CQ,28,0)</f>
        <v>Latin America &amp; Caribbean</v>
      </c>
      <c r="T112" s="245" t="str">
        <f>VLOOKUP($A112,'Country characteristics'!$A:$CQ,87,0)</f>
        <v>Latin America and the Caribbean</v>
      </c>
      <c r="U112" s="245">
        <f>VLOOKUP($A112,'Country characteristics'!$A:$CQ,92,0)</f>
        <v>0</v>
      </c>
      <c r="V112" s="245">
        <f>VLOOKUP($A112,'Country characteristics'!$A:$CQ,91,0)</f>
        <v>0</v>
      </c>
      <c r="W112" s="245">
        <f>VLOOKUP($A112,'Country characteristics'!$A:$CQ,88,0)</f>
        <v>0</v>
      </c>
      <c r="X112" s="245">
        <f>VLOOKUP($A112,'Country characteristics'!$A:$CQ,93,0)</f>
        <v>0</v>
      </c>
      <c r="Y112" s="245">
        <f>VLOOKUP($A112,'Country characteristics'!$A:$CQ,89,0)</f>
        <v>0</v>
      </c>
      <c r="Z112" s="245">
        <f>VLOOKUP($A112,'Country characteristics'!$A:$CQ,90,0)</f>
        <v>0</v>
      </c>
      <c r="AA112" s="245">
        <f>VLOOKUP($A112,'Country characteristics'!$A:$CQ,94,0)</f>
        <v>0</v>
      </c>
      <c r="AB112" s="245">
        <f>VLOOKUP($A112,'Country characteristics'!$A:$CQ,95,0)</f>
        <v>1</v>
      </c>
      <c r="AC112" s="245">
        <f>VLOOKUP($A112,'Country characteristics'!$A:$CR,96,0)</f>
        <v>0</v>
      </c>
    </row>
    <row r="113" spans="1:29">
      <c r="A113" s="37" t="s">
        <v>341</v>
      </c>
      <c r="B113" s="5" t="s">
        <v>342</v>
      </c>
      <c r="C113" s="5" t="s">
        <v>343</v>
      </c>
      <c r="D113" s="248">
        <f t="shared" si="24"/>
        <v>111</v>
      </c>
      <c r="E113" s="249">
        <f t="shared" si="25"/>
        <v>77.589837490419967</v>
      </c>
      <c r="F113" s="250">
        <f t="shared" si="26"/>
        <v>2.2786445854433546E-3</v>
      </c>
      <c r="G113" s="249">
        <f>VLOOKUP(C113,'SS2020'!C:X,22,0)</f>
        <v>78.240499999999997</v>
      </c>
      <c r="H113" s="194">
        <f>VLOOKUP(A113,'GSW2020'!$A$3:$D$135,4,0)</f>
        <v>4.2513804610074859E-6</v>
      </c>
      <c r="I113" s="179">
        <f t="shared" si="27"/>
        <v>110</v>
      </c>
      <c r="J113" s="251">
        <f t="shared" si="28"/>
        <v>63.644941585301837</v>
      </c>
      <c r="K113" s="252">
        <f t="shared" si="29"/>
        <v>2.2417965385603564E-3</v>
      </c>
      <c r="L113" s="251">
        <f>IF(VLOOKUP(A113,'Country characteristics'!A:O,15,0)=1,((VLOOKUP(A113,'SS2020'!A:Z,24,0))-(VLOOKUP(A113,'SS2020'!A:Z,11,0)/20)),VLOOKUP(A113,'SS2020'!A:Z,24,0))</f>
        <v>73.240499999999997</v>
      </c>
      <c r="M113" s="186">
        <f>VLOOKUP(A113,'GSW2020'!$A$3:$D$135,4,0)</f>
        <v>4.2513804610074859E-6</v>
      </c>
      <c r="N113" s="253">
        <f t="shared" si="21"/>
        <v>110</v>
      </c>
      <c r="O113" s="254">
        <f t="shared" si="22"/>
        <v>63.644941585301837</v>
      </c>
      <c r="P113" s="255">
        <f t="shared" si="23"/>
        <v>2.2828291412469752E-3</v>
      </c>
      <c r="Q113" s="253">
        <f>VLOOKUP(A113,'SS2020'!A:X,24,0)-(VLOOKUP(A113,'SS2020'!A:K,6,0)/20)</f>
        <v>73.240499999999997</v>
      </c>
      <c r="R113" s="256">
        <f>VLOOKUP(A113,'GSW2020'!$A$3:$D$135,4,0)</f>
        <v>4.2513804610074859E-6</v>
      </c>
      <c r="S113" s="245" t="str">
        <f>VLOOKUP($A113,'Country characteristics'!$A:$CQ,28,0)</f>
        <v>Sub-Saharan Africa</v>
      </c>
      <c r="T113" s="245" t="str">
        <f>VLOOKUP($A113,'Country characteristics'!$A:$CQ,87,0)</f>
        <v>Africa</v>
      </c>
      <c r="U113" s="245">
        <f>VLOOKUP($A113,'Country characteristics'!$A:$CQ,92,0)</f>
        <v>0</v>
      </c>
      <c r="V113" s="245">
        <f>VLOOKUP($A113,'Country characteristics'!$A:$CQ,91,0)</f>
        <v>0</v>
      </c>
      <c r="W113" s="245">
        <f>VLOOKUP($A113,'Country characteristics'!$A:$CQ,88,0)</f>
        <v>0</v>
      </c>
      <c r="X113" s="245">
        <f>VLOOKUP($A113,'Country characteristics'!$A:$CQ,93,0)</f>
        <v>0</v>
      </c>
      <c r="Y113" s="245">
        <f>VLOOKUP($A113,'Country characteristics'!$A:$CQ,89,0)</f>
        <v>0</v>
      </c>
      <c r="Z113" s="245">
        <f>VLOOKUP($A113,'Country characteristics'!$A:$CQ,90,0)</f>
        <v>1</v>
      </c>
      <c r="AA113" s="245">
        <f>VLOOKUP($A113,'Country characteristics'!$A:$CQ,94,0)</f>
        <v>0</v>
      </c>
      <c r="AB113" s="245">
        <f>VLOOKUP($A113,'Country characteristics'!$A:$CQ,95,0)</f>
        <v>0</v>
      </c>
      <c r="AC113" s="245">
        <f>VLOOKUP($A113,'Country characteristics'!$A:$CR,96,0)</f>
        <v>0</v>
      </c>
    </row>
    <row r="114" spans="1:29">
      <c r="A114" s="37" t="s">
        <v>344</v>
      </c>
      <c r="B114" s="5" t="s">
        <v>345</v>
      </c>
      <c r="C114" s="5" t="s">
        <v>346</v>
      </c>
      <c r="D114" s="248">
        <f t="shared" si="24"/>
        <v>112</v>
      </c>
      <c r="E114" s="249">
        <f t="shared" si="25"/>
        <v>76.653473240327116</v>
      </c>
      <c r="F114" s="250">
        <f t="shared" si="26"/>
        <v>2.2511456062279354E-3</v>
      </c>
      <c r="G114" s="249">
        <f>VLOOKUP(C114,'SS2020'!C:X,22,0)</f>
        <v>73.275000000000006</v>
      </c>
      <c r="H114" s="194">
        <f>VLOOKUP(A114,'GSW2020'!$A$3:$D$135,4,0)</f>
        <v>7.3959347295583267E-6</v>
      </c>
      <c r="I114" s="179">
        <f t="shared" si="27"/>
        <v>112</v>
      </c>
      <c r="J114" s="251">
        <f t="shared" si="28"/>
        <v>62.008251169232906</v>
      </c>
      <c r="K114" s="252">
        <f t="shared" si="29"/>
        <v>2.1841466009840825E-3</v>
      </c>
      <c r="L114" s="251">
        <f>IF(VLOOKUP(A114,'Country characteristics'!A:O,15,0)=1,((VLOOKUP(A114,'SS2020'!A:Z,24,0))-(VLOOKUP(A114,'SS2020'!A:Z,11,0)/20)),VLOOKUP(A114,'SS2020'!A:Z,24,0))</f>
        <v>68.275000000000006</v>
      </c>
      <c r="M114" s="186">
        <f>VLOOKUP(A114,'GSW2020'!$A$3:$D$135,4,0)</f>
        <v>7.3959347295583267E-6</v>
      </c>
      <c r="N114" s="253">
        <f t="shared" si="21"/>
        <v>112</v>
      </c>
      <c r="O114" s="254">
        <f t="shared" si="22"/>
        <v>62.008251169232906</v>
      </c>
      <c r="P114" s="255">
        <f t="shared" si="23"/>
        <v>2.2241240111307956E-3</v>
      </c>
      <c r="Q114" s="253">
        <f>VLOOKUP(A114,'SS2020'!A:X,24,0)-(VLOOKUP(A114,'SS2020'!A:K,6,0)/20)</f>
        <v>68.275000000000006</v>
      </c>
      <c r="R114" s="256">
        <f>VLOOKUP(A114,'GSW2020'!$A$3:$D$135,4,0)</f>
        <v>7.3959347295583267E-6</v>
      </c>
      <c r="S114" s="245" t="str">
        <f>VLOOKUP($A114,'Country characteristics'!$A:$CQ,28,0)</f>
        <v>Latin America &amp; Caribbean</v>
      </c>
      <c r="T114" s="245" t="str">
        <f>VLOOKUP($A114,'Country characteristics'!$A:$CQ,87,0)</f>
        <v>Latin America and the Caribbean</v>
      </c>
      <c r="U114" s="245">
        <f>VLOOKUP($A114,'Country characteristics'!$A:$CQ,92,0)</f>
        <v>0</v>
      </c>
      <c r="V114" s="245">
        <f>VLOOKUP($A114,'Country characteristics'!$A:$CQ,91,0)</f>
        <v>0</v>
      </c>
      <c r="W114" s="245">
        <f>VLOOKUP($A114,'Country characteristics'!$A:$CQ,88,0)</f>
        <v>0</v>
      </c>
      <c r="X114" s="245">
        <f>VLOOKUP($A114,'Country characteristics'!$A:$CQ,93,0)</f>
        <v>0</v>
      </c>
      <c r="Y114" s="245">
        <f>VLOOKUP($A114,'Country characteristics'!$A:$CQ,89,0)</f>
        <v>0</v>
      </c>
      <c r="Z114" s="245">
        <f>VLOOKUP($A114,'Country characteristics'!$A:$CQ,90,0)</f>
        <v>0</v>
      </c>
      <c r="AA114" s="245">
        <f>VLOOKUP($A114,'Country characteristics'!$A:$CQ,94,0)</f>
        <v>0</v>
      </c>
      <c r="AB114" s="245">
        <f>VLOOKUP($A114,'Country characteristics'!$A:$CQ,95,0)</f>
        <v>1</v>
      </c>
      <c r="AC114" s="245">
        <f>VLOOKUP($A114,'Country characteristics'!$A:$CR,96,0)</f>
        <v>0</v>
      </c>
    </row>
    <row r="115" spans="1:29">
      <c r="A115" s="37" t="s">
        <v>347</v>
      </c>
      <c r="B115" s="5" t="s">
        <v>348</v>
      </c>
      <c r="C115" s="5" t="s">
        <v>349</v>
      </c>
      <c r="D115" s="248">
        <f t="shared" si="24"/>
        <v>113</v>
      </c>
      <c r="E115" s="249">
        <f t="shared" si="25"/>
        <v>58.37322219957079</v>
      </c>
      <c r="F115" s="250">
        <f t="shared" si="26"/>
        <v>1.7142944359995187E-3</v>
      </c>
      <c r="G115" s="249">
        <f>VLOOKUP(C115,'SS2020'!C:X,22,0)</f>
        <v>62.244500000000002</v>
      </c>
      <c r="H115" s="194">
        <f>VLOOKUP(A115,'GSW2020'!$A$3:$D$135,4,0)</f>
        <v>1.4181826142462785E-5</v>
      </c>
      <c r="I115" s="179">
        <f t="shared" si="27"/>
        <v>117</v>
      </c>
      <c r="J115" s="251">
        <f t="shared" si="28"/>
        <v>45.405871753761339</v>
      </c>
      <c r="K115" s="252">
        <f t="shared" si="29"/>
        <v>1.5993529665114059E-3</v>
      </c>
      <c r="L115" s="251">
        <f>IF(VLOOKUP(A115,'Country characteristics'!A:O,15,0)=1,((VLOOKUP(A115,'SS2020'!A:Z,24,0))-(VLOOKUP(A115,'SS2020'!A:Z,11,0)/20)),VLOOKUP(A115,'SS2020'!A:Z,24,0))</f>
        <v>57.244500000000002</v>
      </c>
      <c r="M115" s="186">
        <f>VLOOKUP(A115,'GSW2020'!$A$3:$D$135,4,0)</f>
        <v>1.4181826142462785E-5</v>
      </c>
      <c r="N115" s="253">
        <f t="shared" si="21"/>
        <v>113</v>
      </c>
      <c r="O115" s="254">
        <f t="shared" si="22"/>
        <v>58.37322219957079</v>
      </c>
      <c r="P115" s="255">
        <f t="shared" si="23"/>
        <v>2.0937420851752219E-3</v>
      </c>
      <c r="Q115" s="253">
        <f>VLOOKUP(A115,'SS2020'!A:X,24,0)-(VLOOKUP(A115,'SS2020'!A:K,6,0)/20)</f>
        <v>62.244500000000002</v>
      </c>
      <c r="R115" s="256">
        <f>VLOOKUP(A115,'GSW2020'!$A$3:$D$135,4,0)</f>
        <v>1.4181826142462785E-5</v>
      </c>
      <c r="S115" s="245" t="str">
        <f>VLOOKUP($A115,'Country characteristics'!$A:$CQ,28,0)</f>
        <v>Sub-Saharan Africa</v>
      </c>
      <c r="T115" s="245" t="str">
        <f>VLOOKUP($A115,'Country characteristics'!$A:$CQ,87,0)</f>
        <v>Africa</v>
      </c>
      <c r="U115" s="245">
        <f>VLOOKUP($A115,'Country characteristics'!$A:$CQ,92,0)</f>
        <v>0</v>
      </c>
      <c r="V115" s="245">
        <f>VLOOKUP($A115,'Country characteristics'!$A:$CQ,91,0)</f>
        <v>0</v>
      </c>
      <c r="W115" s="245">
        <f>VLOOKUP($A115,'Country characteristics'!$A:$CQ,88,0)</f>
        <v>0</v>
      </c>
      <c r="X115" s="245">
        <f>VLOOKUP($A115,'Country characteristics'!$A:$CQ,93,0)</f>
        <v>0</v>
      </c>
      <c r="Y115" s="245">
        <f>VLOOKUP($A115,'Country characteristics'!$A:$CQ,89,0)</f>
        <v>0</v>
      </c>
      <c r="Z115" s="245">
        <f>VLOOKUP($A115,'Country characteristics'!$A:$CQ,90,0)</f>
        <v>0</v>
      </c>
      <c r="AA115" s="245">
        <f>VLOOKUP($A115,'Country characteristics'!$A:$CQ,94,0)</f>
        <v>0</v>
      </c>
      <c r="AB115" s="245">
        <f>VLOOKUP($A115,'Country characteristics'!$A:$CQ,95,0)</f>
        <v>0</v>
      </c>
      <c r="AC115" s="245">
        <f>VLOOKUP($A115,'Country characteristics'!$A:$CR,96,0)</f>
        <v>0</v>
      </c>
    </row>
    <row r="116" spans="1:29">
      <c r="A116" s="37" t="s">
        <v>350</v>
      </c>
      <c r="B116" s="5" t="s">
        <v>351</v>
      </c>
      <c r="C116" s="5" t="s">
        <v>352</v>
      </c>
      <c r="D116" s="248">
        <f t="shared" si="24"/>
        <v>114</v>
      </c>
      <c r="E116" s="249">
        <f t="shared" si="25"/>
        <v>57.722709255812568</v>
      </c>
      <c r="F116" s="250">
        <f t="shared" si="26"/>
        <v>1.695190287247583E-3</v>
      </c>
      <c r="G116" s="249">
        <f>VLOOKUP(C116,'SS2020'!C:X,22,0)</f>
        <v>65.650000000000006</v>
      </c>
      <c r="H116" s="194">
        <f>VLOOKUP(A116,'GSW2020'!$A$3:$D$135,4,0)</f>
        <v>8.490388180079699E-6</v>
      </c>
      <c r="I116" s="179">
        <f t="shared" si="27"/>
        <v>116</v>
      </c>
      <c r="J116" s="251">
        <f t="shared" si="28"/>
        <v>45.512944255607437</v>
      </c>
      <c r="K116" s="252">
        <f t="shared" si="29"/>
        <v>1.6031244329945962E-3</v>
      </c>
      <c r="L116" s="251">
        <f>IF(VLOOKUP(A116,'Country characteristics'!A:O,15,0)=1,((VLOOKUP(A116,'SS2020'!A:Z,24,0))-(VLOOKUP(A116,'SS2020'!A:Z,11,0)/20)),VLOOKUP(A116,'SS2020'!A:Z,24,0))</f>
        <v>60.650000000000006</v>
      </c>
      <c r="M116" s="186">
        <f>VLOOKUP(A116,'GSW2020'!$A$3:$D$135,4,0)</f>
        <v>8.490388180079699E-6</v>
      </c>
      <c r="N116" s="253">
        <f t="shared" si="21"/>
        <v>117</v>
      </c>
      <c r="O116" s="254">
        <f t="shared" si="22"/>
        <v>45.512944255607437</v>
      </c>
      <c r="P116" s="255">
        <f t="shared" si="23"/>
        <v>1.6324671350573452E-3</v>
      </c>
      <c r="Q116" s="253">
        <f>VLOOKUP(A116,'SS2020'!A:X,24,0)-(VLOOKUP(A116,'SS2020'!A:K,6,0)/20)</f>
        <v>60.650000000000006</v>
      </c>
      <c r="R116" s="256">
        <f>VLOOKUP(A116,'GSW2020'!$A$3:$D$135,4,0)</f>
        <v>8.490388180079699E-6</v>
      </c>
      <c r="S116" s="245" t="str">
        <f>VLOOKUP($A116,'Country characteristics'!$A:$CQ,28,0)</f>
        <v>Latin America &amp; Caribbean</v>
      </c>
      <c r="T116" s="245" t="str">
        <f>VLOOKUP($A116,'Country characteristics'!$A:$CQ,87,0)</f>
        <v>Latin America and the Caribbean</v>
      </c>
      <c r="U116" s="245">
        <f>VLOOKUP($A116,'Country characteristics'!$A:$CQ,92,0)</f>
        <v>0</v>
      </c>
      <c r="V116" s="245">
        <f>VLOOKUP($A116,'Country characteristics'!$A:$CQ,91,0)</f>
        <v>0</v>
      </c>
      <c r="W116" s="245">
        <f>VLOOKUP($A116,'Country characteristics'!$A:$CQ,88,0)</f>
        <v>0</v>
      </c>
      <c r="X116" s="245">
        <f>VLOOKUP($A116,'Country characteristics'!$A:$CQ,93,0)</f>
        <v>0</v>
      </c>
      <c r="Y116" s="245">
        <f>VLOOKUP($A116,'Country characteristics'!$A:$CQ,89,0)</f>
        <v>0</v>
      </c>
      <c r="Z116" s="245">
        <f>VLOOKUP($A116,'Country characteristics'!$A:$CQ,90,0)</f>
        <v>0</v>
      </c>
      <c r="AA116" s="245">
        <f>VLOOKUP($A116,'Country characteristics'!$A:$CQ,94,0)</f>
        <v>0</v>
      </c>
      <c r="AB116" s="245">
        <f>VLOOKUP($A116,'Country characteristics'!$A:$CQ,95,0)</f>
        <v>1</v>
      </c>
      <c r="AC116" s="245">
        <f>VLOOKUP($A116,'Country characteristics'!$A:$CR,96,0)</f>
        <v>1</v>
      </c>
    </row>
    <row r="117" spans="1:29">
      <c r="A117" s="37" t="s">
        <v>353</v>
      </c>
      <c r="B117" s="5" t="s">
        <v>354</v>
      </c>
      <c r="C117" s="5" t="s">
        <v>355</v>
      </c>
      <c r="D117" s="248">
        <f t="shared" si="24"/>
        <v>115</v>
      </c>
      <c r="E117" s="249">
        <f t="shared" si="25"/>
        <v>57.526008890312617</v>
      </c>
      <c r="F117" s="250">
        <f t="shared" si="26"/>
        <v>1.6894136258019841E-3</v>
      </c>
      <c r="G117" s="249">
        <f>VLOOKUP(C117,'SS2020'!C:X,22,0)</f>
        <v>49.45</v>
      </c>
      <c r="H117" s="194">
        <f>VLOOKUP(A117,'GSW2020'!$A$3:$D$135,4,0)</f>
        <v>1.0767033611016759E-4</v>
      </c>
      <c r="I117" s="179">
        <f t="shared" si="27"/>
        <v>115</v>
      </c>
      <c r="J117" s="251">
        <f t="shared" si="28"/>
        <v>49.234796370253981</v>
      </c>
      <c r="K117" s="252">
        <f t="shared" si="29"/>
        <v>1.7342210288876947E-3</v>
      </c>
      <c r="L117" s="251">
        <f>IF(VLOOKUP(A117,'Country characteristics'!A:O,15,0)=1,((VLOOKUP(A117,'SS2020'!A:Z,24,0))-(VLOOKUP(A117,'SS2020'!A:Z,11,0)/20)),VLOOKUP(A117,'SS2020'!A:Z,24,0))</f>
        <v>46.95</v>
      </c>
      <c r="M117" s="186">
        <f>VLOOKUP(A117,'GSW2020'!$A$3:$D$135,4,0)</f>
        <v>1.0767033611016759E-4</v>
      </c>
      <c r="N117" s="253">
        <f t="shared" si="21"/>
        <v>116</v>
      </c>
      <c r="O117" s="254">
        <f t="shared" si="22"/>
        <v>46.912792249673103</v>
      </c>
      <c r="P117" s="255">
        <f t="shared" si="23"/>
        <v>1.6826771551244736E-3</v>
      </c>
      <c r="Q117" s="253">
        <f>VLOOKUP(A117,'SS2020'!A:X,24,0)-(VLOOKUP(A117,'SS2020'!A:K,6,0)/20)</f>
        <v>46.2</v>
      </c>
      <c r="R117" s="256">
        <f>VLOOKUP(A117,'GSW2020'!$A$3:$D$135,4,0)</f>
        <v>1.0767033611016759E-4</v>
      </c>
      <c r="S117" s="245" t="str">
        <f>VLOOKUP($A117,'Country characteristics'!$A:$CQ,28,0)</f>
        <v>Europe &amp; Central Asia</v>
      </c>
      <c r="T117" s="245" t="str">
        <f>VLOOKUP($A117,'Country characteristics'!$A:$CQ,87,0)</f>
        <v>Europe</v>
      </c>
      <c r="U117" s="245">
        <f>VLOOKUP($A117,'Country characteristics'!$A:$CQ,92,0)</f>
        <v>0</v>
      </c>
      <c r="V117" s="245">
        <f>VLOOKUP($A117,'Country characteristics'!$A:$CQ,91,0)</f>
        <v>1</v>
      </c>
      <c r="W117" s="245">
        <f>VLOOKUP($A117,'Country characteristics'!$A:$CQ,88,0)</f>
        <v>0</v>
      </c>
      <c r="X117" s="245">
        <f>VLOOKUP($A117,'Country characteristics'!$A:$CQ,93,0)</f>
        <v>0</v>
      </c>
      <c r="Y117" s="245">
        <f>VLOOKUP($A117,'Country characteristics'!$A:$CQ,89,0)</f>
        <v>0</v>
      </c>
      <c r="Z117" s="245">
        <f>VLOOKUP($A117,'Country characteristics'!$A:$CQ,90,0)</f>
        <v>0</v>
      </c>
      <c r="AA117" s="245">
        <f>VLOOKUP($A117,'Country characteristics'!$A:$CQ,94,0)</f>
        <v>0</v>
      </c>
      <c r="AB117" s="245">
        <f>VLOOKUP($A117,'Country characteristics'!$A:$CQ,95,0)</f>
        <v>0</v>
      </c>
      <c r="AC117" s="245">
        <f>VLOOKUP($A117,'Country characteristics'!$A:$CR,96,0)</f>
        <v>0</v>
      </c>
    </row>
    <row r="118" spans="1:29">
      <c r="A118" s="37" t="s">
        <v>356</v>
      </c>
      <c r="B118" s="5" t="s">
        <v>357</v>
      </c>
      <c r="C118" s="5" t="s">
        <v>358</v>
      </c>
      <c r="D118" s="248">
        <f t="shared" si="24"/>
        <v>116</v>
      </c>
      <c r="E118" s="249">
        <f t="shared" si="25"/>
        <v>54.855027577725934</v>
      </c>
      <c r="F118" s="250">
        <f t="shared" si="26"/>
        <v>1.610972720361275E-3</v>
      </c>
      <c r="G118" s="249">
        <f>VLOOKUP(C118,'SS2020'!C:X,22,0)</f>
        <v>64.05</v>
      </c>
      <c r="H118" s="194">
        <f>VLOOKUP(A118,'GSW2020'!$A$3:$D$135,4,0)</f>
        <v>9.0986530844281932E-6</v>
      </c>
      <c r="I118" s="179">
        <f t="shared" si="27"/>
        <v>119</v>
      </c>
      <c r="J118" s="251">
        <f t="shared" si="28"/>
        <v>42.985179174035594</v>
      </c>
      <c r="K118" s="252">
        <f t="shared" si="29"/>
        <v>1.5140877417979125E-3</v>
      </c>
      <c r="L118" s="251">
        <f>IF(VLOOKUP(A118,'Country characteristics'!A:O,15,0)=1,((VLOOKUP(A118,'SS2020'!A:Z,24,0))-(VLOOKUP(A118,'SS2020'!A:Z,11,0)/20)),VLOOKUP(A118,'SS2020'!A:Z,24,0))</f>
        <v>59.05</v>
      </c>
      <c r="M118" s="186">
        <f>VLOOKUP(A118,'GSW2020'!$A$3:$D$135,4,0)</f>
        <v>9.0986530844281932E-6</v>
      </c>
      <c r="N118" s="253">
        <f t="shared" si="21"/>
        <v>119</v>
      </c>
      <c r="O118" s="254">
        <f t="shared" si="22"/>
        <v>42.985179174035594</v>
      </c>
      <c r="P118" s="255">
        <f t="shared" si="23"/>
        <v>1.5418007655595473E-3</v>
      </c>
      <c r="Q118" s="253">
        <f>VLOOKUP(A118,'SS2020'!A:X,24,0)-(VLOOKUP(A118,'SS2020'!A:K,6,0)/20)</f>
        <v>59.05</v>
      </c>
      <c r="R118" s="256">
        <f>VLOOKUP(A118,'GSW2020'!$A$3:$D$135,4,0)</f>
        <v>9.0986530844281932E-6</v>
      </c>
      <c r="S118" s="245" t="str">
        <f>VLOOKUP($A118,'Country characteristics'!$A:$CQ,28,0)</f>
        <v>Europe &amp; Central Asia</v>
      </c>
      <c r="T118" s="245" t="str">
        <f>VLOOKUP($A118,'Country characteristics'!$A:$CQ,87,0)</f>
        <v>Europe</v>
      </c>
      <c r="U118" s="245">
        <f>VLOOKUP($A118,'Country characteristics'!$A:$CQ,92,0)</f>
        <v>0</v>
      </c>
      <c r="V118" s="245">
        <f>VLOOKUP($A118,'Country characteristics'!$A:$CQ,91,0)</f>
        <v>0</v>
      </c>
      <c r="W118" s="245">
        <f>VLOOKUP($A118,'Country characteristics'!$A:$CQ,88,0)</f>
        <v>0</v>
      </c>
      <c r="X118" s="245">
        <f>VLOOKUP($A118,'Country characteristics'!$A:$CQ,93,0)</f>
        <v>0</v>
      </c>
      <c r="Y118" s="245">
        <f>VLOOKUP($A118,'Country characteristics'!$A:$CQ,89,0)</f>
        <v>0</v>
      </c>
      <c r="Z118" s="245">
        <f>VLOOKUP($A118,'Country characteristics'!$A:$CQ,90,0)</f>
        <v>0</v>
      </c>
      <c r="AA118" s="245">
        <f>VLOOKUP($A118,'Country characteristics'!$A:$CQ,94,0)</f>
        <v>0</v>
      </c>
      <c r="AB118" s="245">
        <f>VLOOKUP($A118,'Country characteristics'!$A:$CQ,95,0)</f>
        <v>0</v>
      </c>
      <c r="AC118" s="245">
        <f>VLOOKUP($A118,'Country characteristics'!$A:$CR,96,0)</f>
        <v>0</v>
      </c>
    </row>
    <row r="119" spans="1:29">
      <c r="A119" s="37" t="s">
        <v>359</v>
      </c>
      <c r="B119" s="5" t="s">
        <v>360</v>
      </c>
      <c r="C119" s="5" t="s">
        <v>361</v>
      </c>
      <c r="D119" s="248">
        <f t="shared" si="24"/>
        <v>117</v>
      </c>
      <c r="E119" s="249">
        <f t="shared" si="25"/>
        <v>54.469276226054305</v>
      </c>
      <c r="F119" s="250">
        <f t="shared" si="26"/>
        <v>1.5996440430854327E-3</v>
      </c>
      <c r="G119" s="249">
        <f>VLOOKUP(C119,'SS2020'!C:X,22,0)</f>
        <v>51.7</v>
      </c>
      <c r="H119" s="194">
        <f>VLOOKUP(A119,'GSW2020'!$A$3:$D$135,4,0)</f>
        <v>6.124066891109286E-5</v>
      </c>
      <c r="I119" s="179">
        <f t="shared" si="27"/>
        <v>113</v>
      </c>
      <c r="J119" s="251">
        <f t="shared" si="28"/>
        <v>54.469276226054305</v>
      </c>
      <c r="K119" s="252">
        <f t="shared" si="29"/>
        <v>1.9185976427961136E-3</v>
      </c>
      <c r="L119" s="251">
        <f>IF(VLOOKUP(A119,'Country characteristics'!A:O,15,0)=1,((VLOOKUP(A119,'SS2020'!A:Z,24,0))-(VLOOKUP(A119,'SS2020'!A:Z,11,0)/20)),VLOOKUP(A119,'SS2020'!A:Z,24,0))</f>
        <v>51.7</v>
      </c>
      <c r="M119" s="186">
        <f>VLOOKUP(A119,'GSW2020'!$A$3:$D$135,4,0)</f>
        <v>6.124066891109286E-5</v>
      </c>
      <c r="N119" s="253">
        <f t="shared" si="21"/>
        <v>115</v>
      </c>
      <c r="O119" s="254">
        <f t="shared" si="22"/>
        <v>48.38927791512274</v>
      </c>
      <c r="P119" s="255">
        <f t="shared" si="23"/>
        <v>1.7356360300918483E-3</v>
      </c>
      <c r="Q119" s="253">
        <f>VLOOKUP(A119,'SS2020'!A:X,24,0)-(VLOOKUP(A119,'SS2020'!A:K,6,0)/20)</f>
        <v>49.7</v>
      </c>
      <c r="R119" s="256">
        <f>VLOOKUP(A119,'GSW2020'!$A$3:$D$135,4,0)</f>
        <v>6.124066891109286E-5</v>
      </c>
      <c r="S119" s="245" t="str">
        <f>VLOOKUP($A119,'Country characteristics'!$A:$CQ,28,0)</f>
        <v>Sub-Saharan Africa</v>
      </c>
      <c r="T119" s="245" t="str">
        <f>VLOOKUP($A119,'Country characteristics'!$A:$CQ,87,0)</f>
        <v>Africa</v>
      </c>
      <c r="U119" s="245">
        <f>VLOOKUP($A119,'Country characteristics'!$A:$CQ,92,0)</f>
        <v>0</v>
      </c>
      <c r="V119" s="245">
        <f>VLOOKUP($A119,'Country characteristics'!$A:$CQ,91,0)</f>
        <v>0</v>
      </c>
      <c r="W119" s="245">
        <f>VLOOKUP($A119,'Country characteristics'!$A:$CQ,88,0)</f>
        <v>0</v>
      </c>
      <c r="X119" s="245">
        <f>VLOOKUP($A119,'Country characteristics'!$A:$CQ,93,0)</f>
        <v>0</v>
      </c>
      <c r="Y119" s="245">
        <f>VLOOKUP($A119,'Country characteristics'!$A:$CQ,89,0)</f>
        <v>1</v>
      </c>
      <c r="Z119" s="245">
        <f>VLOOKUP($A119,'Country characteristics'!$A:$CQ,90,0)</f>
        <v>1</v>
      </c>
      <c r="AA119" s="245">
        <f>VLOOKUP($A119,'Country characteristics'!$A:$CQ,94,0)</f>
        <v>0</v>
      </c>
      <c r="AB119" s="245">
        <f>VLOOKUP($A119,'Country characteristics'!$A:$CQ,95,0)</f>
        <v>0</v>
      </c>
      <c r="AC119" s="245">
        <f>VLOOKUP($A119,'Country characteristics'!$A:$CR,96,0)</f>
        <v>0</v>
      </c>
    </row>
    <row r="120" spans="1:29">
      <c r="A120" s="37" t="s">
        <v>362</v>
      </c>
      <c r="B120" s="5" t="s">
        <v>363</v>
      </c>
      <c r="C120" s="5" t="s">
        <v>364</v>
      </c>
      <c r="D120" s="248">
        <f t="shared" si="24"/>
        <v>118</v>
      </c>
      <c r="E120" s="249">
        <f t="shared" si="25"/>
        <v>53.75459323027799</v>
      </c>
      <c r="F120" s="250">
        <f t="shared" si="26"/>
        <v>1.578655359627561E-3</v>
      </c>
      <c r="G120" s="249">
        <f>VLOOKUP(C120,'SS2020'!C:X,22,0)</f>
        <v>73.650000000000006</v>
      </c>
      <c r="H120" s="194">
        <f>VLOOKUP(A120,'GSW2020'!$A$3:$D$135,4,0)</f>
        <v>2.4360824266559616E-6</v>
      </c>
      <c r="I120" s="179">
        <f t="shared" si="27"/>
        <v>118</v>
      </c>
      <c r="J120" s="251">
        <f t="shared" si="28"/>
        <v>43.533035503032778</v>
      </c>
      <c r="K120" s="252">
        <f t="shared" si="29"/>
        <v>1.5333851500660648E-3</v>
      </c>
      <c r="L120" s="251">
        <f>IF(VLOOKUP(A120,'Country characteristics'!A:O,15,0)=1,((VLOOKUP(A120,'SS2020'!A:Z,24,0))-(VLOOKUP(A120,'SS2020'!A:Z,11,0)/20)),VLOOKUP(A120,'SS2020'!A:Z,24,0))</f>
        <v>68.650000000000006</v>
      </c>
      <c r="M120" s="186">
        <f>VLOOKUP(A120,'GSW2020'!$A$3:$D$135,4,0)</f>
        <v>2.4360824266559616E-6</v>
      </c>
      <c r="N120" s="253">
        <f t="shared" si="21"/>
        <v>118</v>
      </c>
      <c r="O120" s="254">
        <f t="shared" si="22"/>
        <v>43.533035503032778</v>
      </c>
      <c r="P120" s="255">
        <f t="shared" si="23"/>
        <v>1.5614513829047627E-3</v>
      </c>
      <c r="Q120" s="253">
        <f>VLOOKUP(A120,'SS2020'!A:X,24,0)-(VLOOKUP(A120,'SS2020'!A:K,6,0)/20)</f>
        <v>68.650000000000006</v>
      </c>
      <c r="R120" s="256">
        <f>VLOOKUP(A120,'GSW2020'!$A$3:$D$135,4,0)</f>
        <v>2.4360824266559616E-6</v>
      </c>
      <c r="S120" s="245" t="str">
        <f>VLOOKUP($A120,'Country characteristics'!$A:$CQ,28,0)</f>
        <v>Latin America &amp; Caribbean</v>
      </c>
      <c r="T120" s="245" t="str">
        <f>VLOOKUP($A120,'Country characteristics'!$A:$CQ,87,0)</f>
        <v>Latin America and the Caribbean</v>
      </c>
      <c r="U120" s="245">
        <f>VLOOKUP($A120,'Country characteristics'!$A:$CQ,92,0)</f>
        <v>0</v>
      </c>
      <c r="V120" s="245">
        <f>VLOOKUP($A120,'Country characteristics'!$A:$CQ,91,0)</f>
        <v>0</v>
      </c>
      <c r="W120" s="245">
        <f>VLOOKUP($A120,'Country characteristics'!$A:$CQ,88,0)</f>
        <v>0</v>
      </c>
      <c r="X120" s="245">
        <f>VLOOKUP($A120,'Country characteristics'!$A:$CQ,93,0)</f>
        <v>0</v>
      </c>
      <c r="Y120" s="245">
        <f>VLOOKUP($A120,'Country characteristics'!$A:$CQ,89,0)</f>
        <v>0</v>
      </c>
      <c r="Z120" s="245">
        <f>VLOOKUP($A120,'Country characteristics'!$A:$CQ,90,0)</f>
        <v>0</v>
      </c>
      <c r="AA120" s="245">
        <f>VLOOKUP($A120,'Country characteristics'!$A:$CQ,94,0)</f>
        <v>0</v>
      </c>
      <c r="AB120" s="245">
        <f>VLOOKUP($A120,'Country characteristics'!$A:$CQ,95,0)</f>
        <v>1</v>
      </c>
      <c r="AC120" s="245">
        <f>VLOOKUP($A120,'Country characteristics'!$A:$CR,96,0)</f>
        <v>1</v>
      </c>
    </row>
    <row r="121" spans="1:29">
      <c r="A121" s="37" t="s">
        <v>365</v>
      </c>
      <c r="B121" s="5" t="s">
        <v>366</v>
      </c>
      <c r="C121" s="5" t="s">
        <v>367</v>
      </c>
      <c r="D121" s="248">
        <f t="shared" si="24"/>
        <v>119</v>
      </c>
      <c r="E121" s="249">
        <f t="shared" si="25"/>
        <v>53.648996299094662</v>
      </c>
      <c r="F121" s="250">
        <f t="shared" si="26"/>
        <v>1.575554207682114E-3</v>
      </c>
      <c r="G121" s="249">
        <f>VLOOKUP(C121,'SS2020'!C:X,22,0)</f>
        <v>60.024999999999999</v>
      </c>
      <c r="H121" s="194">
        <f>VLOOKUP(A121,'GSW2020'!$A$3:$D$135,4,0)</f>
        <v>1.5264946458821419E-5</v>
      </c>
      <c r="I121" s="179">
        <f t="shared" si="27"/>
        <v>120</v>
      </c>
      <c r="J121" s="251">
        <f t="shared" si="28"/>
        <v>41.328081835822267</v>
      </c>
      <c r="K121" s="252">
        <f t="shared" si="29"/>
        <v>1.4557190013398001E-3</v>
      </c>
      <c r="L121" s="251">
        <f>IF(VLOOKUP(A121,'Country characteristics'!A:O,15,0)=1,((VLOOKUP(A121,'SS2020'!A:Z,24,0))-(VLOOKUP(A121,'SS2020'!A:Z,11,0)/20)),VLOOKUP(A121,'SS2020'!A:Z,24,0))</f>
        <v>55.024999999999999</v>
      </c>
      <c r="M121" s="186">
        <f>VLOOKUP(A121,'GSW2020'!$A$3:$D$135,4,0)</f>
        <v>1.5264946458821419E-5</v>
      </c>
      <c r="N121" s="253">
        <f t="shared" si="21"/>
        <v>120</v>
      </c>
      <c r="O121" s="254">
        <f t="shared" si="22"/>
        <v>42.464967572798997</v>
      </c>
      <c r="P121" s="255">
        <f t="shared" si="23"/>
        <v>1.5231417146854727E-3</v>
      </c>
      <c r="Q121" s="253">
        <f>VLOOKUP(A121,'SS2020'!A:X,24,0)-(VLOOKUP(A121,'SS2020'!A:K,6,0)/20)</f>
        <v>55.524999999999999</v>
      </c>
      <c r="R121" s="256">
        <f>VLOOKUP(A121,'GSW2020'!$A$3:$D$135,4,0)</f>
        <v>1.5264946458821419E-5</v>
      </c>
      <c r="S121" s="245" t="str">
        <f>VLOOKUP($A121,'Country characteristics'!$A:$CQ,28,0)</f>
        <v>Europe &amp; Central Asia</v>
      </c>
      <c r="T121" s="245" t="str">
        <f>VLOOKUP($A121,'Country characteristics'!$A:$CQ,87,0)</f>
        <v>Europe</v>
      </c>
      <c r="U121" s="245">
        <f>VLOOKUP($A121,'Country characteristics'!$A:$CQ,92,0)</f>
        <v>0</v>
      </c>
      <c r="V121" s="245">
        <f>VLOOKUP($A121,'Country characteristics'!$A:$CQ,91,0)</f>
        <v>0</v>
      </c>
      <c r="W121" s="245">
        <f>VLOOKUP($A121,'Country characteristics'!$A:$CQ,88,0)</f>
        <v>0</v>
      </c>
      <c r="X121" s="245">
        <f>VLOOKUP($A121,'Country characteristics'!$A:$CQ,93,0)</f>
        <v>0</v>
      </c>
      <c r="Y121" s="245">
        <f>VLOOKUP($A121,'Country characteristics'!$A:$CQ,89,0)</f>
        <v>0</v>
      </c>
      <c r="Z121" s="245">
        <f>VLOOKUP($A121,'Country characteristics'!$A:$CQ,90,0)</f>
        <v>0</v>
      </c>
      <c r="AA121" s="245">
        <f>VLOOKUP($A121,'Country characteristics'!$A:$CQ,94,0)</f>
        <v>0</v>
      </c>
      <c r="AB121" s="245">
        <f>VLOOKUP($A121,'Country characteristics'!$A:$CQ,95,0)</f>
        <v>0</v>
      </c>
      <c r="AC121" s="245">
        <f>VLOOKUP($A121,'Country characteristics'!$A:$CR,96,0)</f>
        <v>0</v>
      </c>
    </row>
    <row r="122" spans="1:29">
      <c r="A122" s="37" t="s">
        <v>368</v>
      </c>
      <c r="B122" s="5" t="s">
        <v>369</v>
      </c>
      <c r="C122" s="5" t="s">
        <v>370</v>
      </c>
      <c r="D122" s="248">
        <f t="shared" si="24"/>
        <v>120</v>
      </c>
      <c r="E122" s="249">
        <f t="shared" si="25"/>
        <v>50.65986558085379</v>
      </c>
      <c r="F122" s="250">
        <f t="shared" si="26"/>
        <v>1.4877699469257625E-3</v>
      </c>
      <c r="G122" s="249">
        <f>VLOOKUP(C122,'SS2020'!C:X,22,0)</f>
        <v>47.212499999999999</v>
      </c>
      <c r="H122" s="194">
        <f>VLOOKUP(A122,'GSW2020'!$A$3:$D$135,4,0)</f>
        <v>1.1155245148733902E-4</v>
      </c>
      <c r="I122" s="179">
        <f t="shared" si="27"/>
        <v>114</v>
      </c>
      <c r="J122" s="251">
        <f t="shared" si="28"/>
        <v>50.65986558085379</v>
      </c>
      <c r="K122" s="252">
        <f t="shared" si="29"/>
        <v>1.7844169304622099E-3</v>
      </c>
      <c r="L122" s="251">
        <f>IF(VLOOKUP(A122,'Country characteristics'!A:O,15,0)=1,((VLOOKUP(A122,'SS2020'!A:Z,24,0))-(VLOOKUP(A122,'SS2020'!A:Z,11,0)/20)),VLOOKUP(A122,'SS2020'!A:Z,24,0))</f>
        <v>47.212499999999999</v>
      </c>
      <c r="M122" s="186">
        <f>VLOOKUP(A122,'GSW2020'!$A$3:$D$135,4,0)</f>
        <v>1.1155245148733902E-4</v>
      </c>
      <c r="N122" s="253">
        <f t="shared" si="21"/>
        <v>114</v>
      </c>
      <c r="O122" s="254">
        <f t="shared" si="22"/>
        <v>50.65986558085379</v>
      </c>
      <c r="P122" s="255">
        <f t="shared" si="23"/>
        <v>1.8170779100272654E-3</v>
      </c>
      <c r="Q122" s="253">
        <f>VLOOKUP(A122,'SS2020'!A:X,24,0)-(VLOOKUP(A122,'SS2020'!A:K,6,0)/20)</f>
        <v>47.212499999999999</v>
      </c>
      <c r="R122" s="256">
        <f>VLOOKUP(A122,'GSW2020'!$A$3:$D$135,4,0)</f>
        <v>1.1155245148733902E-4</v>
      </c>
      <c r="S122" s="245" t="str">
        <f>VLOOKUP($A122,'Country characteristics'!$A:$CQ,28,0)</f>
        <v>Latin America &amp; Caribbean</v>
      </c>
      <c r="T122" s="245" t="str">
        <f>VLOOKUP($A122,'Country characteristics'!$A:$CQ,87,0)</f>
        <v>Latin America and the Caribbean</v>
      </c>
      <c r="U122" s="245">
        <f>VLOOKUP($A122,'Country characteristics'!$A:$CQ,92,0)</f>
        <v>0</v>
      </c>
      <c r="V122" s="245">
        <f>VLOOKUP($A122,'Country characteristics'!$A:$CQ,91,0)</f>
        <v>0</v>
      </c>
      <c r="W122" s="245">
        <f>VLOOKUP($A122,'Country characteristics'!$A:$CQ,88,0)</f>
        <v>0</v>
      </c>
      <c r="X122" s="245">
        <f>VLOOKUP($A122,'Country characteristics'!$A:$CQ,93,0)</f>
        <v>0</v>
      </c>
      <c r="Y122" s="245">
        <f>VLOOKUP($A122,'Country characteristics'!$A:$CQ,89,0)</f>
        <v>1</v>
      </c>
      <c r="Z122" s="245">
        <f>VLOOKUP($A122,'Country characteristics'!$A:$CQ,90,0)</f>
        <v>1</v>
      </c>
      <c r="AA122" s="245">
        <f>VLOOKUP($A122,'Country characteristics'!$A:$CQ,94,0)</f>
        <v>1</v>
      </c>
      <c r="AB122" s="245">
        <f>VLOOKUP($A122,'Country characteristics'!$A:$CQ,95,0)</f>
        <v>0</v>
      </c>
      <c r="AC122" s="245">
        <f>VLOOKUP($A122,'Country characteristics'!$A:$CR,96,0)</f>
        <v>0</v>
      </c>
    </row>
    <row r="123" spans="1:29">
      <c r="A123" s="37" t="s">
        <v>371</v>
      </c>
      <c r="B123" s="5" t="s">
        <v>372</v>
      </c>
      <c r="C123" s="5" t="s">
        <v>373</v>
      </c>
      <c r="D123" s="248">
        <f t="shared" si="24"/>
        <v>121</v>
      </c>
      <c r="E123" s="249">
        <f t="shared" si="25"/>
        <v>46.034186728589475</v>
      </c>
      <c r="F123" s="250">
        <f t="shared" si="26"/>
        <v>1.3519238308411228E-3</v>
      </c>
      <c r="G123" s="249">
        <f>VLOOKUP(C123,'SS2020'!C:X,22,0)</f>
        <v>43.05</v>
      </c>
      <c r="H123" s="194">
        <f>VLOOKUP(A123,'GSW2020'!$A$3:$D$135,4,0)</f>
        <v>1.9208038738517574E-4</v>
      </c>
      <c r="I123" s="179">
        <f t="shared" si="27"/>
        <v>121</v>
      </c>
      <c r="J123" s="251">
        <f t="shared" si="28"/>
        <v>38.471009562649911</v>
      </c>
      <c r="K123" s="252">
        <f t="shared" si="29"/>
        <v>1.3550829637714392E-3</v>
      </c>
      <c r="L123" s="251">
        <f>IF(VLOOKUP(A123,'Country characteristics'!A:O,15,0)=1,((VLOOKUP(A123,'SS2020'!A:Z,24,0))-(VLOOKUP(A123,'SS2020'!A:Z,11,0)/20)),VLOOKUP(A123,'SS2020'!A:Z,24,0))</f>
        <v>40.549999999999997</v>
      </c>
      <c r="M123" s="186">
        <f>VLOOKUP(A123,'GSW2020'!$A$3:$D$135,4,0)</f>
        <v>1.9208038738517574E-4</v>
      </c>
      <c r="N123" s="253">
        <f t="shared" si="21"/>
        <v>121</v>
      </c>
      <c r="O123" s="254">
        <f t="shared" si="22"/>
        <v>39.911724397721322</v>
      </c>
      <c r="P123" s="255">
        <f t="shared" si="23"/>
        <v>1.4315614919753095E-3</v>
      </c>
      <c r="Q123" s="253">
        <f>VLOOKUP(A123,'SS2020'!A:X,24,0)-(VLOOKUP(A123,'SS2020'!A:K,6,0)/20)</f>
        <v>41.05</v>
      </c>
      <c r="R123" s="256">
        <f>VLOOKUP(A123,'GSW2020'!$A$3:$D$135,4,0)</f>
        <v>1.9208038738517574E-4</v>
      </c>
      <c r="S123" s="245" t="str">
        <f>VLOOKUP($A123,'Country characteristics'!$A:$CQ,28,0)</f>
        <v>Europe &amp; Central Asia</v>
      </c>
      <c r="T123" s="245" t="str">
        <f>VLOOKUP($A123,'Country characteristics'!$A:$CQ,87,0)</f>
        <v>Europe</v>
      </c>
      <c r="U123" s="245">
        <f>VLOOKUP($A123,'Country characteristics'!$A:$CQ,92,0)</f>
        <v>1</v>
      </c>
      <c r="V123" s="245">
        <f>VLOOKUP($A123,'Country characteristics'!$A:$CQ,91,0)</f>
        <v>1</v>
      </c>
      <c r="W123" s="245">
        <f>VLOOKUP($A123,'Country characteristics'!$A:$CQ,88,0)</f>
        <v>0</v>
      </c>
      <c r="X123" s="245">
        <f>VLOOKUP($A123,'Country characteristics'!$A:$CQ,93,0)</f>
        <v>0</v>
      </c>
      <c r="Y123" s="245">
        <f>VLOOKUP($A123,'Country characteristics'!$A:$CQ,89,0)</f>
        <v>0</v>
      </c>
      <c r="Z123" s="245">
        <f>VLOOKUP($A123,'Country characteristics'!$A:$CQ,90,0)</f>
        <v>0</v>
      </c>
      <c r="AA123" s="245">
        <f>VLOOKUP($A123,'Country characteristics'!$A:$CQ,94,0)</f>
        <v>0</v>
      </c>
      <c r="AB123" s="245">
        <f>VLOOKUP($A123,'Country characteristics'!$A:$CQ,95,0)</f>
        <v>0</v>
      </c>
      <c r="AC123" s="245">
        <f>VLOOKUP($A123,'Country characteristics'!$A:$CR,96,0)</f>
        <v>0</v>
      </c>
    </row>
    <row r="124" spans="1:29">
      <c r="A124" s="37" t="s">
        <v>374</v>
      </c>
      <c r="B124" s="5" t="s">
        <v>375</v>
      </c>
      <c r="C124" s="5" t="s">
        <v>376</v>
      </c>
      <c r="D124" s="248">
        <f t="shared" si="24"/>
        <v>122</v>
      </c>
      <c r="E124" s="249">
        <f t="shared" si="25"/>
        <v>39.049500985611665</v>
      </c>
      <c r="F124" s="250">
        <f t="shared" si="26"/>
        <v>1.1467988188029821E-3</v>
      </c>
      <c r="G124" s="249">
        <f>VLOOKUP(C124,'SS2020'!C:X,22,0)</f>
        <v>76.075000000000003</v>
      </c>
      <c r="H124" s="194">
        <f>VLOOKUP(A124,'GSW2020'!$A$3:$D$135,4,0)</f>
        <v>6.977001492782244E-7</v>
      </c>
      <c r="I124" s="179">
        <f t="shared" si="27"/>
        <v>123</v>
      </c>
      <c r="J124" s="251">
        <f t="shared" si="28"/>
        <v>31.844923533407318</v>
      </c>
      <c r="K124" s="252">
        <f t="shared" si="29"/>
        <v>1.12168913301978E-3</v>
      </c>
      <c r="L124" s="251">
        <f>IF(VLOOKUP(A124,'Country characteristics'!A:O,15,0)=1,((VLOOKUP(A124,'SS2020'!A:Z,24,0))-(VLOOKUP(A124,'SS2020'!A:Z,11,0)/20)),VLOOKUP(A124,'SS2020'!A:Z,24,0))</f>
        <v>71.075000000000003</v>
      </c>
      <c r="M124" s="186">
        <f>VLOOKUP(A124,'GSW2020'!$A$3:$D$135,4,0)</f>
        <v>6.977001492782244E-7</v>
      </c>
      <c r="N124" s="253">
        <f t="shared" si="21"/>
        <v>122</v>
      </c>
      <c r="O124" s="254">
        <f t="shared" si="22"/>
        <v>33.55482145343948</v>
      </c>
      <c r="P124" s="255">
        <f t="shared" si="23"/>
        <v>1.2035508609994673E-3</v>
      </c>
      <c r="Q124" s="253">
        <f>VLOOKUP(A124,'SS2020'!A:X,24,0)-(VLOOKUP(A124,'SS2020'!A:K,6,0)/20)</f>
        <v>72.325000000000003</v>
      </c>
      <c r="R124" s="256">
        <f>VLOOKUP(A124,'GSW2020'!$A$3:$D$135,4,0)</f>
        <v>6.977001492782244E-7</v>
      </c>
      <c r="S124" s="245" t="str">
        <f>VLOOKUP($A124,'Country characteristics'!$A:$CQ,28,0)</f>
        <v>Latin America &amp; Caribbean</v>
      </c>
      <c r="T124" s="245" t="str">
        <f>VLOOKUP($A124,'Country characteristics'!$A:$CQ,87,0)</f>
        <v>Latin America and the Caribbean</v>
      </c>
      <c r="U124" s="245">
        <f>VLOOKUP($A124,'Country characteristics'!$A:$CQ,92,0)</f>
        <v>0</v>
      </c>
      <c r="V124" s="245">
        <f>VLOOKUP($A124,'Country characteristics'!$A:$CQ,91,0)</f>
        <v>0</v>
      </c>
      <c r="W124" s="245">
        <f>VLOOKUP($A124,'Country characteristics'!$A:$CQ,88,0)</f>
        <v>0</v>
      </c>
      <c r="X124" s="245">
        <f>VLOOKUP($A124,'Country characteristics'!$A:$CQ,93,0)</f>
        <v>0</v>
      </c>
      <c r="Y124" s="245">
        <f>VLOOKUP($A124,'Country characteristics'!$A:$CQ,89,0)</f>
        <v>0</v>
      </c>
      <c r="Z124" s="245">
        <f>VLOOKUP($A124,'Country characteristics'!$A:$CQ,90,0)</f>
        <v>0</v>
      </c>
      <c r="AA124" s="245">
        <f>VLOOKUP($A124,'Country characteristics'!$A:$CQ,94,0)</f>
        <v>0</v>
      </c>
      <c r="AB124" s="245">
        <f>VLOOKUP($A124,'Country characteristics'!$A:$CQ,95,0)</f>
        <v>1</v>
      </c>
      <c r="AC124" s="245">
        <f>VLOOKUP($A124,'Country characteristics'!$A:$CR,96,0)</f>
        <v>1</v>
      </c>
    </row>
    <row r="125" spans="1:29">
      <c r="A125" s="37" t="s">
        <v>377</v>
      </c>
      <c r="B125" s="5" t="s">
        <v>857</v>
      </c>
      <c r="C125" s="5" t="s">
        <v>379</v>
      </c>
      <c r="D125" s="248">
        <f t="shared" si="24"/>
        <v>123</v>
      </c>
      <c r="E125" s="249">
        <f t="shared" si="25"/>
        <v>38.837097101693324</v>
      </c>
      <c r="F125" s="250">
        <f t="shared" si="26"/>
        <v>1.1405609792137779E-3</v>
      </c>
      <c r="G125" s="249">
        <f>VLOOKUP(C125,'SS2020'!C:X,22,0)</f>
        <v>58.325000000000003</v>
      </c>
      <c r="H125" s="194">
        <f>VLOOKUP(A125,'GSW2020'!$A$3:$D$135,4,0)</f>
        <v>7.499763276459107E-6</v>
      </c>
      <c r="I125" s="179">
        <f t="shared" si="27"/>
        <v>124</v>
      </c>
      <c r="J125" s="251">
        <f t="shared" si="28"/>
        <v>29.680766399889905</v>
      </c>
      <c r="K125" s="252">
        <f t="shared" si="29"/>
        <v>1.045459980317714E-3</v>
      </c>
      <c r="L125" s="251">
        <f>IF(VLOOKUP(A125,'Country characteristics'!A:O,15,0)=1,((VLOOKUP(A125,'SS2020'!A:Z,24,0))-(VLOOKUP(A125,'SS2020'!A:Z,11,0)/20)),VLOOKUP(A125,'SS2020'!A:Z,24,0))</f>
        <v>53.325000000000003</v>
      </c>
      <c r="M125" s="186">
        <f>VLOOKUP(A125,'GSW2020'!$A$3:$D$135,4,0)</f>
        <v>7.499763276459107E-6</v>
      </c>
      <c r="N125" s="253">
        <f t="shared" si="21"/>
        <v>123</v>
      </c>
      <c r="O125" s="254">
        <f t="shared" si="22"/>
        <v>32.699870742200467</v>
      </c>
      <c r="P125" s="255">
        <f t="shared" si="23"/>
        <v>1.1728853226340905E-3</v>
      </c>
      <c r="Q125" s="253">
        <f>VLOOKUP(A125,'SS2020'!A:X,24,0)-(VLOOKUP(A125,'SS2020'!A:K,6,0)/20)</f>
        <v>55.075000000000003</v>
      </c>
      <c r="R125" s="256">
        <f>VLOOKUP(A125,'GSW2020'!$A$3:$D$135,4,0)</f>
        <v>7.499763276459107E-6</v>
      </c>
      <c r="S125" s="245" t="str">
        <f>VLOOKUP($A125,'Country characteristics'!$A:$CQ,28,0)</f>
        <v>Europe &amp; Central Asia</v>
      </c>
      <c r="T125" s="245" t="str">
        <f>VLOOKUP($A125,'Country characteristics'!$A:$CQ,87,0)</f>
        <v>Europe</v>
      </c>
      <c r="U125" s="245">
        <f>VLOOKUP($A125,'Country characteristics'!$A:$CQ,92,0)</f>
        <v>0</v>
      </c>
      <c r="V125" s="245">
        <f>VLOOKUP($A125,'Country characteristics'!$A:$CQ,91,0)</f>
        <v>0</v>
      </c>
      <c r="W125" s="245">
        <f>VLOOKUP($A125,'Country characteristics'!$A:$CQ,88,0)</f>
        <v>0</v>
      </c>
      <c r="X125" s="245">
        <f>VLOOKUP($A125,'Country characteristics'!$A:$CQ,93,0)</f>
        <v>0</v>
      </c>
      <c r="Y125" s="245">
        <f>VLOOKUP($A125,'Country characteristics'!$A:$CQ,89,0)</f>
        <v>0</v>
      </c>
      <c r="Z125" s="245">
        <f>VLOOKUP($A125,'Country characteristics'!$A:$CQ,90,0)</f>
        <v>0</v>
      </c>
      <c r="AA125" s="245">
        <f>VLOOKUP($A125,'Country characteristics'!$A:$CQ,94,0)</f>
        <v>0</v>
      </c>
      <c r="AB125" s="245">
        <f>VLOOKUP($A125,'Country characteristics'!$A:$CQ,95,0)</f>
        <v>0</v>
      </c>
      <c r="AC125" s="245">
        <f>VLOOKUP($A125,'Country characteristics'!$A:$CR,96,0)</f>
        <v>0</v>
      </c>
    </row>
    <row r="126" spans="1:29">
      <c r="A126" s="37" t="s">
        <v>380</v>
      </c>
      <c r="B126" s="5" t="s">
        <v>381</v>
      </c>
      <c r="C126" s="5" t="s">
        <v>382</v>
      </c>
      <c r="D126" s="248">
        <f t="shared" si="24"/>
        <v>124</v>
      </c>
      <c r="E126" s="249">
        <f t="shared" si="25"/>
        <v>37.718173205250075</v>
      </c>
      <c r="F126" s="250">
        <f t="shared" si="26"/>
        <v>1.107700620684629E-3</v>
      </c>
      <c r="G126" s="249">
        <f>VLOOKUP(C126,'SS2020'!C:X,22,0)</f>
        <v>74.875</v>
      </c>
      <c r="H126" s="194">
        <f>VLOOKUP(A126,'GSW2020'!$A$3:$D$135,4,0)</f>
        <v>7.2547162859921808E-7</v>
      </c>
      <c r="I126" s="179">
        <f t="shared" si="27"/>
        <v>122</v>
      </c>
      <c r="J126" s="251">
        <f t="shared" si="28"/>
        <v>37.718173205250075</v>
      </c>
      <c r="K126" s="252">
        <f t="shared" si="29"/>
        <v>1.3285654448911785E-3</v>
      </c>
      <c r="L126" s="251">
        <f>IF(VLOOKUP(A126,'Country characteristics'!A:O,15,0)=1,((VLOOKUP(A126,'SS2020'!A:Z,24,0))-(VLOOKUP(A126,'SS2020'!A:Z,11,0)/20)),VLOOKUP(A126,'SS2020'!A:Z,24,0))</f>
        <v>74.875</v>
      </c>
      <c r="M126" s="186">
        <f>VLOOKUP(A126,'GSW2020'!$A$3:$D$135,4,0)</f>
        <v>7.2547162859921808E-7</v>
      </c>
      <c r="N126" s="253">
        <f t="shared" si="21"/>
        <v>124</v>
      </c>
      <c r="O126" s="254">
        <f t="shared" si="22"/>
        <v>30.655302569259202</v>
      </c>
      <c r="P126" s="255">
        <f t="shared" si="23"/>
        <v>1.0995503538180566E-3</v>
      </c>
      <c r="Q126" s="253">
        <f>VLOOKUP(A126,'SS2020'!A:X,24,0)-(VLOOKUP(A126,'SS2020'!A:K,6,0)/20)</f>
        <v>69.875</v>
      </c>
      <c r="R126" s="256">
        <f>VLOOKUP(A126,'GSW2020'!$A$3:$D$135,4,0)</f>
        <v>7.2547162859921808E-7</v>
      </c>
      <c r="S126" s="245" t="str">
        <f>VLOOKUP($A126,'Country characteristics'!$A:$CQ,28,0)</f>
        <v>Sub-Saharan Africa</v>
      </c>
      <c r="T126" s="245" t="str">
        <f>VLOOKUP($A126,'Country characteristics'!$A:$CQ,87,0)</f>
        <v>Africa</v>
      </c>
      <c r="U126" s="245">
        <f>VLOOKUP($A126,'Country characteristics'!$A:$CQ,92,0)</f>
        <v>0</v>
      </c>
      <c r="V126" s="245">
        <f>VLOOKUP($A126,'Country characteristics'!$A:$CQ,91,0)</f>
        <v>0</v>
      </c>
      <c r="W126" s="245">
        <f>VLOOKUP($A126,'Country characteristics'!$A:$CQ,88,0)</f>
        <v>0</v>
      </c>
      <c r="X126" s="245">
        <f>VLOOKUP($A126,'Country characteristics'!$A:$CQ,93,0)</f>
        <v>0</v>
      </c>
      <c r="Y126" s="245">
        <f>VLOOKUP($A126,'Country characteristics'!$A:$CQ,89,0)</f>
        <v>0</v>
      </c>
      <c r="Z126" s="245">
        <f>VLOOKUP($A126,'Country characteristics'!$A:$CQ,90,0)</f>
        <v>0</v>
      </c>
      <c r="AA126" s="245">
        <f>VLOOKUP($A126,'Country characteristics'!$A:$CQ,94,0)</f>
        <v>0</v>
      </c>
      <c r="AB126" s="245">
        <f>VLOOKUP($A126,'Country characteristics'!$A:$CQ,95,0)</f>
        <v>0</v>
      </c>
      <c r="AC126" s="245">
        <f>VLOOKUP($A126,'Country characteristics'!$A:$CR,96,0)</f>
        <v>0</v>
      </c>
    </row>
    <row r="127" spans="1:29">
      <c r="A127" s="37" t="s">
        <v>383</v>
      </c>
      <c r="B127" s="5" t="s">
        <v>384</v>
      </c>
      <c r="C127" s="5" t="s">
        <v>385</v>
      </c>
      <c r="D127" s="248">
        <f t="shared" si="24"/>
        <v>125</v>
      </c>
      <c r="E127" s="249">
        <f t="shared" si="25"/>
        <v>34.618330411080258</v>
      </c>
      <c r="F127" s="250">
        <f t="shared" si="26"/>
        <v>1.0166649873192058E-3</v>
      </c>
      <c r="G127" s="249">
        <f>VLOOKUP(C127,'SS2020'!C:X,22,0)</f>
        <v>78.3</v>
      </c>
      <c r="H127" s="194">
        <f>VLOOKUP(A127,'GSW2020'!$A$3:$D$135,4,0)</f>
        <v>3.7502696696044086E-7</v>
      </c>
      <c r="I127" s="179">
        <f t="shared" si="27"/>
        <v>125</v>
      </c>
      <c r="J127" s="251">
        <f t="shared" si="28"/>
        <v>28.400942752706907</v>
      </c>
      <c r="K127" s="252">
        <f t="shared" si="29"/>
        <v>1.0003801334240352E-3</v>
      </c>
      <c r="L127" s="251">
        <f>IF(VLOOKUP(A127,'Country characteristics'!A:O,15,0)=1,((VLOOKUP(A127,'SS2020'!A:Z,24,0))-(VLOOKUP(A127,'SS2020'!A:Z,11,0)/20)),VLOOKUP(A127,'SS2020'!A:Z,24,0))</f>
        <v>73.3</v>
      </c>
      <c r="M127" s="186">
        <f>VLOOKUP(A127,'GSW2020'!$A$3:$D$135,4,0)</f>
        <v>3.7502696696044086E-7</v>
      </c>
      <c r="N127" s="253">
        <f t="shared" si="21"/>
        <v>125</v>
      </c>
      <c r="O127" s="254">
        <f t="shared" si="22"/>
        <v>28.400942752706907</v>
      </c>
      <c r="P127" s="255">
        <f t="shared" si="23"/>
        <v>1.0186905375326684E-3</v>
      </c>
      <c r="Q127" s="253">
        <f>VLOOKUP(A127,'SS2020'!A:X,24,0)-(VLOOKUP(A127,'SS2020'!A:K,6,0)/20)</f>
        <v>73.3</v>
      </c>
      <c r="R127" s="256">
        <f>VLOOKUP(A127,'GSW2020'!$A$3:$D$135,4,0)</f>
        <v>3.7502696696044086E-7</v>
      </c>
      <c r="S127" s="245" t="str">
        <f>VLOOKUP($A127,'Country characteristics'!$A:$CQ,28,0)</f>
        <v>East Asia &amp; Pacific</v>
      </c>
      <c r="T127" s="245" t="str">
        <f>VLOOKUP($A127,'Country characteristics'!$A:$CQ,87,0)</f>
        <v>Asia</v>
      </c>
      <c r="U127" s="245">
        <f>VLOOKUP($A127,'Country characteristics'!$A:$CQ,92,0)</f>
        <v>0</v>
      </c>
      <c r="V127" s="245">
        <f>VLOOKUP($A127,'Country characteristics'!$A:$CQ,91,0)</f>
        <v>0</v>
      </c>
      <c r="W127" s="245">
        <f>VLOOKUP($A127,'Country characteristics'!$A:$CQ,88,0)</f>
        <v>0</v>
      </c>
      <c r="X127" s="245">
        <f>VLOOKUP($A127,'Country characteristics'!$A:$CQ,93,0)</f>
        <v>0</v>
      </c>
      <c r="Y127" s="245">
        <f>VLOOKUP($A127,'Country characteristics'!$A:$CQ,89,0)</f>
        <v>0</v>
      </c>
      <c r="Z127" s="245">
        <f>VLOOKUP($A127,'Country characteristics'!$A:$CQ,90,0)</f>
        <v>0</v>
      </c>
      <c r="AA127" s="245">
        <f>VLOOKUP($A127,'Country characteristics'!$A:$CQ,94,0)</f>
        <v>0</v>
      </c>
      <c r="AB127" s="245">
        <f>VLOOKUP($A127,'Country characteristics'!$A:$CQ,95,0)</f>
        <v>0</v>
      </c>
      <c r="AC127" s="245">
        <f>VLOOKUP($A127,'Country characteristics'!$A:$CR,96,0)</f>
        <v>1</v>
      </c>
    </row>
    <row r="128" spans="1:29">
      <c r="A128" s="37" t="s">
        <v>386</v>
      </c>
      <c r="B128" s="5" t="s">
        <v>387</v>
      </c>
      <c r="C128" s="5" t="s">
        <v>388</v>
      </c>
      <c r="D128" s="248">
        <f t="shared" si="24"/>
        <v>126</v>
      </c>
      <c r="E128" s="249">
        <f t="shared" si="25"/>
        <v>34.558108399009754</v>
      </c>
      <c r="F128" s="250">
        <f t="shared" si="26"/>
        <v>1.0148963979501934E-3</v>
      </c>
      <c r="G128" s="249">
        <f>VLOOKUP(C128,'SS2020'!C:X,22,0)</f>
        <v>70.55</v>
      </c>
      <c r="H128" s="194">
        <f>VLOOKUP(A128,'GSW2020'!$A$3:$D$135,4,0)</f>
        <v>9.5318395857543541E-7</v>
      </c>
      <c r="I128" s="179">
        <f t="shared" si="27"/>
        <v>126</v>
      </c>
      <c r="J128" s="251">
        <f t="shared" si="28"/>
        <v>27.71896412361825</v>
      </c>
      <c r="K128" s="252">
        <f t="shared" si="29"/>
        <v>9.7635847055529035E-4</v>
      </c>
      <c r="L128" s="251">
        <f>IF(VLOOKUP(A128,'Country characteristics'!A:O,15,0)=1,((VLOOKUP(A128,'SS2020'!A:Z,24,0))-(VLOOKUP(A128,'SS2020'!A:Z,11,0)/20)),VLOOKUP(A128,'SS2020'!A:Z,24,0))</f>
        <v>65.55</v>
      </c>
      <c r="M128" s="186">
        <f>VLOOKUP(A128,'GSW2020'!$A$3:$D$135,4,0)</f>
        <v>9.5318395857543541E-7</v>
      </c>
      <c r="N128" s="253">
        <f t="shared" si="21"/>
        <v>126</v>
      </c>
      <c r="O128" s="254">
        <f t="shared" si="22"/>
        <v>27.71896412361825</v>
      </c>
      <c r="P128" s="255">
        <f t="shared" si="23"/>
        <v>9.9422919544620188E-4</v>
      </c>
      <c r="Q128" s="253">
        <f>VLOOKUP(A128,'SS2020'!A:X,24,0)-(VLOOKUP(A128,'SS2020'!A:K,6,0)/20)</f>
        <v>65.55</v>
      </c>
      <c r="R128" s="256">
        <f>VLOOKUP(A128,'GSW2020'!$A$3:$D$135,4,0)</f>
        <v>9.5318395857543541E-7</v>
      </c>
      <c r="S128" s="245" t="str">
        <f>VLOOKUP($A128,'Country characteristics'!$A:$CQ,28,0)</f>
        <v>Latin America &amp; Caribbean</v>
      </c>
      <c r="T128" s="245" t="str">
        <f>VLOOKUP($A128,'Country characteristics'!$A:$CQ,87,0)</f>
        <v>Latin America and the Caribbean</v>
      </c>
      <c r="U128" s="245">
        <f>VLOOKUP($A128,'Country characteristics'!$A:$CQ,92,0)</f>
        <v>0</v>
      </c>
      <c r="V128" s="245">
        <f>VLOOKUP($A128,'Country characteristics'!$A:$CQ,91,0)</f>
        <v>0</v>
      </c>
      <c r="W128" s="245">
        <f>VLOOKUP($A128,'Country characteristics'!$A:$CQ,88,0)</f>
        <v>0</v>
      </c>
      <c r="X128" s="245">
        <f>VLOOKUP($A128,'Country characteristics'!$A:$CQ,93,0)</f>
        <v>0</v>
      </c>
      <c r="Y128" s="245">
        <f>VLOOKUP($A128,'Country characteristics'!$A:$CQ,89,0)</f>
        <v>0</v>
      </c>
      <c r="Z128" s="245">
        <f>VLOOKUP($A128,'Country characteristics'!$A:$CQ,90,0)</f>
        <v>0</v>
      </c>
      <c r="AA128" s="245">
        <f>VLOOKUP($A128,'Country characteristics'!$A:$CQ,94,0)</f>
        <v>0</v>
      </c>
      <c r="AB128" s="245">
        <f>VLOOKUP($A128,'Country characteristics'!$A:$CQ,95,0)</f>
        <v>1</v>
      </c>
      <c r="AC128" s="245">
        <f>VLOOKUP($A128,'Country characteristics'!$A:$CR,96,0)</f>
        <v>1</v>
      </c>
    </row>
    <row r="129" spans="1:29">
      <c r="A129" s="37" t="s">
        <v>389</v>
      </c>
      <c r="B129" s="5" t="s">
        <v>390</v>
      </c>
      <c r="C129" s="5" t="s">
        <v>391</v>
      </c>
      <c r="D129" s="248">
        <f t="shared" si="24"/>
        <v>127</v>
      </c>
      <c r="E129" s="249">
        <f t="shared" si="25"/>
        <v>29.633588340495905</v>
      </c>
      <c r="F129" s="250">
        <f t="shared" si="26"/>
        <v>8.7027396632536529E-4</v>
      </c>
      <c r="G129" s="249">
        <f>VLOOKUP(C129,'SS2020'!C:X,22,0)</f>
        <v>64.653499999999994</v>
      </c>
      <c r="H129" s="194">
        <f>VLOOKUP(A129,'GSW2020'!$A$3:$D$135,4,0)</f>
        <v>1.3183307076351577E-6</v>
      </c>
      <c r="I129" s="179">
        <f t="shared" si="27"/>
        <v>127</v>
      </c>
      <c r="J129" s="251">
        <f t="shared" si="28"/>
        <v>23.276405366166959</v>
      </c>
      <c r="K129" s="252">
        <f t="shared" si="29"/>
        <v>8.1987607624816271E-4</v>
      </c>
      <c r="L129" s="251">
        <f>IF(VLOOKUP(A129,'Country characteristics'!A:O,15,0)=1,((VLOOKUP(A129,'SS2020'!A:Z,24,0))-(VLOOKUP(A129,'SS2020'!A:Z,11,0)/20)),VLOOKUP(A129,'SS2020'!A:Z,24,0))</f>
        <v>59.653499999999994</v>
      </c>
      <c r="M129" s="186">
        <f>VLOOKUP(A129,'GSW2020'!$A$3:$D$135,4,0)</f>
        <v>1.3183307076351577E-6</v>
      </c>
      <c r="N129" s="253">
        <f t="shared" si="21"/>
        <v>127</v>
      </c>
      <c r="O129" s="254">
        <f t="shared" si="22"/>
        <v>25.385604092468089</v>
      </c>
      <c r="P129" s="255">
        <f t="shared" si="23"/>
        <v>9.1053578410114889E-4</v>
      </c>
      <c r="Q129" s="253">
        <f>VLOOKUP(A129,'SS2020'!A:X,24,0)-(VLOOKUP(A129,'SS2020'!A:K,6,0)/20)</f>
        <v>61.403499999999994</v>
      </c>
      <c r="R129" s="256">
        <f>VLOOKUP(A129,'GSW2020'!$A$3:$D$135,4,0)</f>
        <v>1.3183307076351577E-6</v>
      </c>
      <c r="S129" s="245" t="str">
        <f>VLOOKUP($A129,'Country characteristics'!$A:$CQ,28,0)</f>
        <v>Latin America &amp; Caribbean</v>
      </c>
      <c r="T129" s="245" t="str">
        <f>VLOOKUP($A129,'Country characteristics'!$A:$CQ,87,0)</f>
        <v>Latin America and the Caribbean</v>
      </c>
      <c r="U129" s="245">
        <f>VLOOKUP($A129,'Country characteristics'!$A:$CQ,92,0)</f>
        <v>0</v>
      </c>
      <c r="V129" s="245">
        <f>VLOOKUP($A129,'Country characteristics'!$A:$CQ,91,0)</f>
        <v>0</v>
      </c>
      <c r="W129" s="245">
        <f>VLOOKUP($A129,'Country characteristics'!$A:$CQ,88,0)</f>
        <v>0</v>
      </c>
      <c r="X129" s="245">
        <f>VLOOKUP($A129,'Country characteristics'!$A:$CQ,93,0)</f>
        <v>0</v>
      </c>
      <c r="Y129" s="245">
        <f>VLOOKUP($A129,'Country characteristics'!$A:$CQ,89,0)</f>
        <v>1</v>
      </c>
      <c r="Z129" s="245">
        <f>VLOOKUP($A129,'Country characteristics'!$A:$CQ,90,0)</f>
        <v>1</v>
      </c>
      <c r="AA129" s="245">
        <f>VLOOKUP($A129,'Country characteristics'!$A:$CQ,94,0)</f>
        <v>0</v>
      </c>
      <c r="AB129" s="245">
        <f>VLOOKUP($A129,'Country characteristics'!$A:$CQ,95,0)</f>
        <v>1</v>
      </c>
      <c r="AC129" s="245">
        <f>VLOOKUP($A129,'Country characteristics'!$A:$CR,96,0)</f>
        <v>1</v>
      </c>
    </row>
    <row r="130" spans="1:29">
      <c r="A130" s="37" t="s">
        <v>392</v>
      </c>
      <c r="B130" s="5" t="s">
        <v>393</v>
      </c>
      <c r="C130" s="5" t="s">
        <v>394</v>
      </c>
      <c r="D130" s="248">
        <f t="shared" si="24"/>
        <v>128</v>
      </c>
      <c r="E130" s="249">
        <f t="shared" si="25"/>
        <v>27.481196029125563</v>
      </c>
      <c r="F130" s="250">
        <f t="shared" si="26"/>
        <v>8.0706289069114323E-4</v>
      </c>
      <c r="G130" s="249">
        <f>VLOOKUP(C130,'SS2020'!C:X,22,0)</f>
        <v>37.549999999999997</v>
      </c>
      <c r="H130" s="194">
        <f>VLOOKUP(A130,'GSW2020'!$A$3:$D$135,4,0)</f>
        <v>1.3983549305968151E-4</v>
      </c>
      <c r="I130" s="179">
        <f t="shared" si="27"/>
        <v>128</v>
      </c>
      <c r="J130" s="251">
        <f t="shared" si="28"/>
        <v>22.349606079816919</v>
      </c>
      <c r="K130" s="252">
        <f t="shared" si="29"/>
        <v>7.8723097704110263E-4</v>
      </c>
      <c r="L130" s="251">
        <f>IF(VLOOKUP(A130,'Country characteristics'!A:O,15,0)=1,((VLOOKUP(A130,'SS2020'!A:Z,24,0))-(VLOOKUP(A130,'SS2020'!A:Z,11,0)/20)),VLOOKUP(A130,'SS2020'!A:Z,24,0))</f>
        <v>35.049999999999997</v>
      </c>
      <c r="M130" s="186">
        <f>VLOOKUP(A130,'GSW2020'!$A$3:$D$135,4,0)</f>
        <v>1.3983549305968151E-4</v>
      </c>
      <c r="N130" s="253">
        <f t="shared" si="21"/>
        <v>128</v>
      </c>
      <c r="O130" s="254">
        <f t="shared" si="22"/>
        <v>20.945376249201498</v>
      </c>
      <c r="P130" s="255">
        <f t="shared" si="23"/>
        <v>7.5127282836727081E-4</v>
      </c>
      <c r="Q130" s="253">
        <f>VLOOKUP(A130,'SS2020'!A:X,24,0)-(VLOOKUP(A130,'SS2020'!A:K,6,0)/20)</f>
        <v>34.299999999999997</v>
      </c>
      <c r="R130" s="256">
        <f>VLOOKUP(A130,'GSW2020'!$A$3:$D$135,4,0)</f>
        <v>1.3983549305968151E-4</v>
      </c>
      <c r="S130" s="245" t="str">
        <f>VLOOKUP($A130,'Country characteristics'!$A:$CQ,28,0)</f>
        <v>Europe &amp; Central Asia</v>
      </c>
      <c r="T130" s="245" t="str">
        <f>VLOOKUP($A130,'Country characteristics'!$A:$CQ,87,0)</f>
        <v>Europe</v>
      </c>
      <c r="U130" s="245">
        <f>VLOOKUP($A130,'Country characteristics'!$A:$CQ,92,0)</f>
        <v>1</v>
      </c>
      <c r="V130" s="245">
        <f>VLOOKUP($A130,'Country characteristics'!$A:$CQ,91,0)</f>
        <v>1</v>
      </c>
      <c r="W130" s="245">
        <f>VLOOKUP($A130,'Country characteristics'!$A:$CQ,88,0)</f>
        <v>0</v>
      </c>
      <c r="X130" s="245">
        <f>VLOOKUP($A130,'Country characteristics'!$A:$CQ,93,0)</f>
        <v>0</v>
      </c>
      <c r="Y130" s="245">
        <f>VLOOKUP($A130,'Country characteristics'!$A:$CQ,89,0)</f>
        <v>0</v>
      </c>
      <c r="Z130" s="245">
        <f>VLOOKUP($A130,'Country characteristics'!$A:$CQ,90,0)</f>
        <v>0</v>
      </c>
      <c r="AA130" s="245">
        <f>VLOOKUP($A130,'Country characteristics'!$A:$CQ,94,0)</f>
        <v>0</v>
      </c>
      <c r="AB130" s="245">
        <f>VLOOKUP($A130,'Country characteristics'!$A:$CQ,95,0)</f>
        <v>0</v>
      </c>
      <c r="AC130" s="245">
        <f>VLOOKUP($A130,'Country characteristics'!$A:$CR,96,0)</f>
        <v>0</v>
      </c>
    </row>
    <row r="131" spans="1:29">
      <c r="A131" s="37" t="s">
        <v>395</v>
      </c>
      <c r="B131" s="5" t="s">
        <v>396</v>
      </c>
      <c r="C131" s="5" t="s">
        <v>397</v>
      </c>
      <c r="D131" s="248">
        <f t="shared" ref="D131:D135" si="30">_xlfn.RANK.AVG(E131,$E$3:$E$135)</f>
        <v>129</v>
      </c>
      <c r="E131" s="249">
        <f t="shared" si="25"/>
        <v>20.819899655568992</v>
      </c>
      <c r="F131" s="250">
        <f t="shared" ref="F131:F135" si="31">E131/SUM($E$3:$E$135)</f>
        <v>6.1143512029515222E-4</v>
      </c>
      <c r="G131" s="249">
        <f>VLOOKUP(C131,'SS2020'!C:X,22,0)</f>
        <v>60.45</v>
      </c>
      <c r="H131" s="194">
        <f>VLOOKUP(A131,'GSW2020'!$A$3:$D$135,4,0)</f>
        <v>8.372769769335646E-7</v>
      </c>
      <c r="I131" s="179">
        <f t="shared" ref="I131:I135" si="32">_xlfn.RANK.AVG(J131,$J$3:$J$135)</f>
        <v>129</v>
      </c>
      <c r="J131" s="251">
        <f t="shared" si="28"/>
        <v>16.06920413713345</v>
      </c>
      <c r="K131" s="252">
        <f t="shared" ref="K131:K135" si="33">J131/SUM($J$3:$J$135)</f>
        <v>5.6601334394758697E-4</v>
      </c>
      <c r="L131" s="251">
        <f>IF(VLOOKUP(A131,'Country characteristics'!A:O,15,0)=1,((VLOOKUP(A131,'SS2020'!A:Z,24,0))-(VLOOKUP(A131,'SS2020'!A:Z,11,0)/20)),VLOOKUP(A131,'SS2020'!A:Z,24,0))</f>
        <v>55.45</v>
      </c>
      <c r="M131" s="186">
        <f>VLOOKUP(A131,'GSW2020'!$A$3:$D$135,4,0)</f>
        <v>8.372769769335646E-7</v>
      </c>
      <c r="N131" s="253">
        <f t="shared" si="21"/>
        <v>129</v>
      </c>
      <c r="O131" s="254">
        <f t="shared" si="22"/>
        <v>17.639156068859862</v>
      </c>
      <c r="P131" s="255">
        <f t="shared" si="23"/>
        <v>6.3268468000756296E-4</v>
      </c>
      <c r="Q131" s="253">
        <f>VLOOKUP(A131,'SS2020'!A:X,24,0)-(VLOOKUP(A131,'SS2020'!A:K,6,0)/20)</f>
        <v>57.2</v>
      </c>
      <c r="R131" s="256">
        <f>VLOOKUP(A131,'GSW2020'!$A$3:$D$135,4,0)</f>
        <v>8.372769769335646E-7</v>
      </c>
      <c r="S131" s="245" t="str">
        <f>VLOOKUP($A131,'Country characteristics'!$A:$CQ,28,0)</f>
        <v>Europe &amp; Central Asia</v>
      </c>
      <c r="T131" s="245" t="str">
        <f>VLOOKUP($A131,'Country characteristics'!$A:$CQ,87,0)</f>
        <v>Europe</v>
      </c>
      <c r="U131" s="245">
        <f>VLOOKUP($A131,'Country characteristics'!$A:$CQ,92,0)</f>
        <v>0</v>
      </c>
      <c r="V131" s="245">
        <f>VLOOKUP($A131,'Country characteristics'!$A:$CQ,91,0)</f>
        <v>0</v>
      </c>
      <c r="W131" s="245">
        <f>VLOOKUP($A131,'Country characteristics'!$A:$CQ,88,0)</f>
        <v>0</v>
      </c>
      <c r="X131" s="245">
        <f>VLOOKUP($A131,'Country characteristics'!$A:$CQ,93,0)</f>
        <v>0</v>
      </c>
      <c r="Y131" s="245">
        <f>VLOOKUP($A131,'Country characteristics'!$A:$CQ,89,0)</f>
        <v>0</v>
      </c>
      <c r="Z131" s="245">
        <f>VLOOKUP($A131,'Country characteristics'!$A:$CQ,90,0)</f>
        <v>0</v>
      </c>
      <c r="AA131" s="245">
        <f>VLOOKUP($A131,'Country characteristics'!$A:$CQ,94,0)</f>
        <v>0</v>
      </c>
      <c r="AB131" s="245">
        <f>VLOOKUP($A131,'Country characteristics'!$A:$CQ,95,0)</f>
        <v>0</v>
      </c>
      <c r="AC131" s="245">
        <f>VLOOKUP($A131,'Country characteristics'!$A:$CR,96,0)</f>
        <v>0</v>
      </c>
    </row>
    <row r="132" spans="1:29">
      <c r="A132" s="37" t="s">
        <v>398</v>
      </c>
      <c r="B132" s="5" t="s">
        <v>399</v>
      </c>
      <c r="C132" s="5" t="s">
        <v>400</v>
      </c>
      <c r="D132" s="248">
        <f t="shared" si="30"/>
        <v>130</v>
      </c>
      <c r="E132" s="249">
        <f t="shared" si="25"/>
        <v>15.430651129551732</v>
      </c>
      <c r="F132" s="250">
        <f t="shared" si="31"/>
        <v>4.5316462546476872E-4</v>
      </c>
      <c r="G132" s="249">
        <f>VLOOKUP(C132,'SS2020'!C:X,22,0)</f>
        <v>74.599999999999994</v>
      </c>
      <c r="H132" s="194">
        <f>VLOOKUP(A132,'GSW2020'!$A$3:$D$135,4,0)</f>
        <v>5.1345609090307384E-8</v>
      </c>
      <c r="I132" s="179">
        <f t="shared" si="32"/>
        <v>131</v>
      </c>
      <c r="J132" s="251">
        <f t="shared" si="28"/>
        <v>12.531281582597551</v>
      </c>
      <c r="K132" s="252">
        <f t="shared" si="33"/>
        <v>4.4139538784776001E-4</v>
      </c>
      <c r="L132" s="251">
        <f>IF(VLOOKUP(A132,'Country characteristics'!A:O,15,0)=1,((VLOOKUP(A132,'SS2020'!A:Z,24,0))-(VLOOKUP(A132,'SS2020'!A:Z,11,0)/20)),VLOOKUP(A132,'SS2020'!A:Z,24,0))</f>
        <v>69.599999999999994</v>
      </c>
      <c r="M132" s="186">
        <f>VLOOKUP(A132,'GSW2020'!$A$3:$D$135,4,0)</f>
        <v>5.1345609090307384E-8</v>
      </c>
      <c r="N132" s="253">
        <f t="shared" ref="N132:N135" si="34">_xlfn.RANK.AVG(O132,$O$3:$O$135)</f>
        <v>130</v>
      </c>
      <c r="O132" s="254">
        <f t="shared" ref="O132:O135" si="35">((Q132^3)*(R132^(1/3)))/100</f>
        <v>12.531281582597551</v>
      </c>
      <c r="P132" s="255">
        <f t="shared" ref="P132:P135" si="36">O132/SUM($O$3:$O$135)</f>
        <v>4.4947444465141362E-4</v>
      </c>
      <c r="Q132" s="253">
        <f>VLOOKUP(A132,'SS2020'!A:X,24,0)-(VLOOKUP(A132,'SS2020'!A:K,6,0)/20)</f>
        <v>69.599999999999994</v>
      </c>
      <c r="R132" s="256">
        <f>VLOOKUP(A132,'GSW2020'!$A$3:$D$135,4,0)</f>
        <v>5.1345609090307384E-8</v>
      </c>
      <c r="S132" s="245" t="str">
        <f>VLOOKUP($A132,'Country characteristics'!$A:$CQ,28,0)</f>
        <v>Latin America &amp; Caribbean</v>
      </c>
      <c r="T132" s="245" t="str">
        <f>VLOOKUP($A132,'Country characteristics'!$A:$CQ,87,0)</f>
        <v>Latin America and the Caribbean</v>
      </c>
      <c r="U132" s="245">
        <f>VLOOKUP($A132,'Country characteristics'!$A:$CQ,92,0)</f>
        <v>0</v>
      </c>
      <c r="V132" s="245">
        <f>VLOOKUP($A132,'Country characteristics'!$A:$CQ,91,0)</f>
        <v>0</v>
      </c>
      <c r="W132" s="245">
        <f>VLOOKUP($A132,'Country characteristics'!$A:$CQ,88,0)</f>
        <v>0</v>
      </c>
      <c r="X132" s="245">
        <f>VLOOKUP($A132,'Country characteristics'!$A:$CQ,93,0)</f>
        <v>0</v>
      </c>
      <c r="Y132" s="245">
        <f>VLOOKUP($A132,'Country characteristics'!$A:$CQ,89,0)</f>
        <v>0</v>
      </c>
      <c r="Z132" s="245">
        <f>VLOOKUP($A132,'Country characteristics'!$A:$CQ,90,0)</f>
        <v>0</v>
      </c>
      <c r="AA132" s="245">
        <f>VLOOKUP($A132,'Country characteristics'!$A:$CQ,94,0)</f>
        <v>0</v>
      </c>
      <c r="AB132" s="245">
        <f>VLOOKUP($A132,'Country characteristics'!$A:$CQ,95,0)</f>
        <v>1</v>
      </c>
      <c r="AC132" s="245">
        <f>VLOOKUP($A132,'Country characteristics'!$A:$CR,96,0)</f>
        <v>0</v>
      </c>
    </row>
    <row r="133" spans="1:29">
      <c r="A133" s="37" t="s">
        <v>401</v>
      </c>
      <c r="B133" s="5" t="s">
        <v>402</v>
      </c>
      <c r="C133" s="5" t="s">
        <v>403</v>
      </c>
      <c r="D133" s="248">
        <f t="shared" si="30"/>
        <v>131</v>
      </c>
      <c r="E133" s="249">
        <f t="shared" si="25"/>
        <v>13.794761102093299</v>
      </c>
      <c r="F133" s="250">
        <f t="shared" si="31"/>
        <v>4.0512209729335469E-4</v>
      </c>
      <c r="G133" s="249">
        <f>VLOOKUP(C133,'SS2020'!C:X,22,0)</f>
        <v>59.95</v>
      </c>
      <c r="H133" s="194">
        <f>VLOOKUP(A133,'GSW2020'!$A$3:$D$135,4,0)</f>
        <v>2.6244594343550106E-7</v>
      </c>
      <c r="I133" s="179">
        <f t="shared" si="32"/>
        <v>130</v>
      </c>
      <c r="J133" s="251">
        <f t="shared" si="28"/>
        <v>13.794761102093299</v>
      </c>
      <c r="K133" s="252">
        <f t="shared" si="33"/>
        <v>4.8589953763240841E-4</v>
      </c>
      <c r="L133" s="251">
        <f>IF(VLOOKUP(A133,'Country characteristics'!A:O,15,0)=1,((VLOOKUP(A133,'SS2020'!A:Z,24,0))-(VLOOKUP(A133,'SS2020'!A:Z,11,0)/20)),VLOOKUP(A133,'SS2020'!A:Z,24,0))</f>
        <v>59.95</v>
      </c>
      <c r="M133" s="186">
        <f>VLOOKUP(A133,'GSW2020'!$A$3:$D$135,4,0)</f>
        <v>2.6244594343550106E-7</v>
      </c>
      <c r="N133" s="253">
        <f t="shared" si="34"/>
        <v>131</v>
      </c>
      <c r="O133" s="254">
        <f t="shared" si="35"/>
        <v>12.459681543660128</v>
      </c>
      <c r="P133" s="255">
        <f t="shared" si="36"/>
        <v>4.4690628053138377E-4</v>
      </c>
      <c r="Q133" s="253">
        <f>VLOOKUP(A133,'SS2020'!A:X,24,0)-(VLOOKUP(A133,'SS2020'!A:K,6,0)/20)</f>
        <v>57.95</v>
      </c>
      <c r="R133" s="256">
        <f>VLOOKUP(A133,'GSW2020'!$A$3:$D$135,4,0)</f>
        <v>2.6244594343550106E-7</v>
      </c>
      <c r="S133" s="245" t="str">
        <f>VLOOKUP($A133,'Country characteristics'!$A:$CQ,28,0)</f>
        <v>East Asia &amp; Pacific</v>
      </c>
      <c r="T133" s="245" t="str">
        <f>VLOOKUP($A133,'Country characteristics'!$A:$CQ,87,0)</f>
        <v>Oceania</v>
      </c>
      <c r="U133" s="245">
        <f>VLOOKUP($A133,'Country characteristics'!$A:$CQ,92,0)</f>
        <v>0</v>
      </c>
      <c r="V133" s="245">
        <f>VLOOKUP($A133,'Country characteristics'!$A:$CQ,91,0)</f>
        <v>0</v>
      </c>
      <c r="W133" s="245">
        <f>VLOOKUP($A133,'Country characteristics'!$A:$CQ,88,0)</f>
        <v>0</v>
      </c>
      <c r="X133" s="245">
        <f>VLOOKUP($A133,'Country characteristics'!$A:$CQ,93,0)</f>
        <v>0</v>
      </c>
      <c r="Y133" s="245">
        <f>VLOOKUP($A133,'Country characteristics'!$A:$CQ,89,0)</f>
        <v>0</v>
      </c>
      <c r="Z133" s="245">
        <f>VLOOKUP($A133,'Country characteristics'!$A:$CQ,90,0)</f>
        <v>0</v>
      </c>
      <c r="AA133" s="245">
        <f>VLOOKUP($A133,'Country characteristics'!$A:$CQ,94,0)</f>
        <v>0</v>
      </c>
      <c r="AB133" s="245">
        <f>VLOOKUP($A133,'Country characteristics'!$A:$CQ,95,0)</f>
        <v>0</v>
      </c>
      <c r="AC133" s="245">
        <f>VLOOKUP($A133,'Country characteristics'!$A:$CR,96,0)</f>
        <v>0</v>
      </c>
    </row>
    <row r="134" spans="1:29">
      <c r="A134" s="37" t="s">
        <v>404</v>
      </c>
      <c r="B134" s="5" t="s">
        <v>405</v>
      </c>
      <c r="C134" s="5" t="s">
        <v>406</v>
      </c>
      <c r="D134" s="248">
        <f t="shared" si="30"/>
        <v>132</v>
      </c>
      <c r="E134" s="249">
        <f t="shared" si="25"/>
        <v>12.252161257483133</v>
      </c>
      <c r="F134" s="250">
        <f t="shared" si="31"/>
        <v>3.5981929866511016E-4</v>
      </c>
      <c r="G134" s="249">
        <f>VLOOKUP(C134,'SS2020'!C:X,22,0)</f>
        <v>71.025000000000006</v>
      </c>
      <c r="H134" s="194">
        <f>VLOOKUP(A134,'GSW2020'!$A$3:$D$135,4,0)</f>
        <v>3.9988667324399932E-8</v>
      </c>
      <c r="I134" s="179">
        <f t="shared" si="32"/>
        <v>132</v>
      </c>
      <c r="J134" s="251">
        <f t="shared" si="28"/>
        <v>9.8424724223803253</v>
      </c>
      <c r="K134" s="252">
        <f t="shared" si="33"/>
        <v>3.466861632325487E-4</v>
      </c>
      <c r="L134" s="251">
        <f>IF(VLOOKUP(A134,'Country characteristics'!A:O,15,0)=1,((VLOOKUP(A134,'SS2020'!A:Z,24,0))-(VLOOKUP(A134,'SS2020'!A:Z,11,0)/20)),VLOOKUP(A134,'SS2020'!A:Z,24,0))</f>
        <v>66.025000000000006</v>
      </c>
      <c r="M134" s="186">
        <f>VLOOKUP(A134,'GSW2020'!$A$3:$D$135,4,0)</f>
        <v>3.9988667324399932E-8</v>
      </c>
      <c r="N134" s="253">
        <f t="shared" si="34"/>
        <v>132</v>
      </c>
      <c r="O134" s="254">
        <f t="shared" si="35"/>
        <v>9.8424724223803253</v>
      </c>
      <c r="P134" s="255">
        <f t="shared" si="36"/>
        <v>3.5303171482395438E-4</v>
      </c>
      <c r="Q134" s="253">
        <f>VLOOKUP(A134,'SS2020'!A:X,24,0)-(VLOOKUP(A134,'SS2020'!A:K,6,0)/20)</f>
        <v>66.025000000000006</v>
      </c>
      <c r="R134" s="256">
        <f>VLOOKUP(A134,'GSW2020'!$A$3:$D$135,4,0)</f>
        <v>3.9988667324399932E-8</v>
      </c>
      <c r="S134" s="245" t="str">
        <f>VLOOKUP($A134,'Country characteristics'!$A:$CQ,28,0)</f>
        <v>Latin America &amp; Caribbean</v>
      </c>
      <c r="T134" s="245" t="str">
        <f>VLOOKUP($A134,'Country characteristics'!$A:$CQ,87,0)</f>
        <v>Latin America and the Caribbean</v>
      </c>
      <c r="U134" s="245">
        <f>VLOOKUP($A134,'Country characteristics'!$A:$CQ,92,0)</f>
        <v>0</v>
      </c>
      <c r="V134" s="245">
        <f>VLOOKUP($A134,'Country characteristics'!$A:$CQ,91,0)</f>
        <v>0</v>
      </c>
      <c r="W134" s="245">
        <f>VLOOKUP($A134,'Country characteristics'!$A:$CQ,88,0)</f>
        <v>0</v>
      </c>
      <c r="X134" s="245">
        <f>VLOOKUP($A134,'Country characteristics'!$A:$CQ,93,0)</f>
        <v>0</v>
      </c>
      <c r="Y134" s="245">
        <f>VLOOKUP($A134,'Country characteristics'!$A:$CQ,89,0)</f>
        <v>0</v>
      </c>
      <c r="Z134" s="245">
        <f>VLOOKUP($A134,'Country characteristics'!$A:$CQ,90,0)</f>
        <v>0</v>
      </c>
      <c r="AA134" s="245">
        <f>VLOOKUP($A134,'Country characteristics'!$A:$CQ,94,0)</f>
        <v>0</v>
      </c>
      <c r="AB134" s="245">
        <f>VLOOKUP($A134,'Country characteristics'!$A:$CQ,95,0)</f>
        <v>1</v>
      </c>
      <c r="AC134" s="245">
        <f>VLOOKUP($A134,'Country characteristics'!$A:$CR,96,0)</f>
        <v>1</v>
      </c>
    </row>
    <row r="135" spans="1:29">
      <c r="A135" s="37" t="s">
        <v>407</v>
      </c>
      <c r="B135" s="5" t="s">
        <v>408</v>
      </c>
      <c r="C135" s="5" t="s">
        <v>409</v>
      </c>
      <c r="D135" s="248">
        <f t="shared" si="30"/>
        <v>133</v>
      </c>
      <c r="E135" s="249">
        <f t="shared" si="25"/>
        <v>12.089683732212634</v>
      </c>
      <c r="F135" s="250">
        <f t="shared" si="31"/>
        <v>3.5504768752132383E-4</v>
      </c>
      <c r="G135" s="249">
        <f>VLOOKUP(C135,'SS2020'!C:X,22,0)</f>
        <v>70.3</v>
      </c>
      <c r="H135" s="194">
        <f>VLOOKUP(A135,'GSW2020'!$A$3:$D$135,4,0)</f>
        <v>4.2135377987670543E-8</v>
      </c>
      <c r="I135" s="179">
        <f t="shared" si="32"/>
        <v>133</v>
      </c>
      <c r="J135" s="251">
        <f t="shared" si="28"/>
        <v>9.6892131199011935</v>
      </c>
      <c r="K135" s="252">
        <f t="shared" si="33"/>
        <v>3.4128783674749086E-4</v>
      </c>
      <c r="L135" s="251">
        <f>IF(VLOOKUP(A135,'Country characteristics'!A:O,15,0)=1,((VLOOKUP(A135,'SS2020'!A:Z,24,0))-(VLOOKUP(A135,'SS2020'!A:Z,11,0)/20)),VLOOKUP(A135,'SS2020'!A:Z,24,0))</f>
        <v>65.3</v>
      </c>
      <c r="M135" s="186">
        <f>VLOOKUP(A135,'GSW2020'!$A$3:$D$135,4,0)</f>
        <v>4.2135377987670543E-8</v>
      </c>
      <c r="N135" s="253">
        <f t="shared" si="34"/>
        <v>133</v>
      </c>
      <c r="O135" s="254">
        <f t="shared" si="35"/>
        <v>9.6892131199011935</v>
      </c>
      <c r="P135" s="255">
        <f t="shared" si="36"/>
        <v>3.4753458035966032E-4</v>
      </c>
      <c r="Q135" s="253">
        <f>VLOOKUP(A135,'SS2020'!A:X,24,0)-(VLOOKUP(A135,'SS2020'!A:K,6,0)/20)</f>
        <v>65.3</v>
      </c>
      <c r="R135" s="256">
        <f>VLOOKUP(A135,'GSW2020'!$A$3:$D$135,4,0)</f>
        <v>4.2135377987670543E-8</v>
      </c>
      <c r="S135" s="245" t="str">
        <f>VLOOKUP($A135,'Country characteristics'!$A:$CQ,28,0)</f>
        <v>East Asia &amp; Pacific</v>
      </c>
      <c r="T135" s="245" t="str">
        <f>VLOOKUP($A135,'Country characteristics'!$A:$CQ,87,0)</f>
        <v>Oceania</v>
      </c>
      <c r="U135" s="245">
        <f>VLOOKUP($A135,'Country characteristics'!$A:$CQ,92,0)</f>
        <v>0</v>
      </c>
      <c r="V135" s="245">
        <f>VLOOKUP($A135,'Country characteristics'!$A:$CQ,91,0)</f>
        <v>0</v>
      </c>
      <c r="W135" s="245">
        <f>VLOOKUP($A135,'Country characteristics'!$A:$CQ,88,0)</f>
        <v>0</v>
      </c>
      <c r="X135" s="245">
        <f>VLOOKUP($A135,'Country characteristics'!$A:$CQ,93,0)</f>
        <v>0</v>
      </c>
      <c r="Y135" s="245">
        <f>VLOOKUP($A135,'Country characteristics'!$A:$CQ,89,0)</f>
        <v>0</v>
      </c>
      <c r="Z135" s="245">
        <f>VLOOKUP($A135,'Country characteristics'!$A:$CQ,90,0)</f>
        <v>0</v>
      </c>
      <c r="AA135" s="245">
        <f>VLOOKUP($A135,'Country characteristics'!$A:$CQ,94,0)</f>
        <v>0</v>
      </c>
      <c r="AB135" s="245">
        <f>VLOOKUP($A135,'Country characteristics'!$A:$CQ,95,0)</f>
        <v>0</v>
      </c>
      <c r="AC135" s="245">
        <f>VLOOKUP($A135,'Country characteristics'!$A:$CR,96,0)</f>
        <v>1</v>
      </c>
    </row>
    <row r="137" spans="1:29">
      <c r="A137" s="37" t="s">
        <v>493</v>
      </c>
      <c r="E137" s="249">
        <f>SUM(E3:E135)</f>
        <v>34050.873043600768</v>
      </c>
      <c r="F137" s="257">
        <f t="shared" ref="F137:M137" si="37">SUM(F3:F135)</f>
        <v>1</v>
      </c>
      <c r="G137" s="249">
        <f t="shared" si="37"/>
        <v>8493.4395000000022</v>
      </c>
      <c r="H137" s="250">
        <f t="shared" si="37"/>
        <v>0.99833693413791125</v>
      </c>
      <c r="I137" s="186"/>
      <c r="J137" s="258">
        <f t="shared" si="37"/>
        <v>28390.150707509583</v>
      </c>
      <c r="K137" s="186">
        <f t="shared" si="37"/>
        <v>1.0000000000000002</v>
      </c>
      <c r="L137" s="258">
        <f t="shared" si="37"/>
        <v>8008.9395000000022</v>
      </c>
      <c r="M137" s="186">
        <f t="shared" si="37"/>
        <v>0.99833693413791125</v>
      </c>
      <c r="N137" s="259"/>
      <c r="O137" s="259">
        <f t="shared" ref="O137:R137" si="38">SUM(O3:O135)</f>
        <v>27879.853308047554</v>
      </c>
      <c r="P137" s="256">
        <f t="shared" si="38"/>
        <v>1.0000000000000002</v>
      </c>
      <c r="Q137" s="259">
        <f t="shared" si="38"/>
        <v>7954.4395000000022</v>
      </c>
      <c r="R137" s="256">
        <f t="shared" si="38"/>
        <v>0.99833693413791125</v>
      </c>
    </row>
    <row r="138" spans="1:29">
      <c r="A138" s="37" t="s">
        <v>479</v>
      </c>
      <c r="E138" s="249">
        <f>AVERAGE(E3:E135)</f>
        <v>256.02160183158475</v>
      </c>
      <c r="F138" s="257">
        <f t="shared" ref="F138:M138" si="39">AVERAGE(F3:F135)</f>
        <v>7.5187969924812026E-3</v>
      </c>
      <c r="G138" s="249">
        <f t="shared" si="39"/>
        <v>63.86044736842107</v>
      </c>
      <c r="H138" s="250">
        <f t="shared" si="39"/>
        <v>7.5062927378790317E-3</v>
      </c>
      <c r="I138" s="186"/>
      <c r="J138" s="258">
        <f t="shared" si="39"/>
        <v>213.45977975571114</v>
      </c>
      <c r="K138" s="186">
        <f t="shared" si="39"/>
        <v>7.5187969924812043E-3</v>
      </c>
      <c r="L138" s="258">
        <f t="shared" si="39"/>
        <v>60.217590225563924</v>
      </c>
      <c r="M138" s="186">
        <f t="shared" si="39"/>
        <v>7.5062927378790317E-3</v>
      </c>
      <c r="N138" s="259"/>
      <c r="O138" s="259">
        <f t="shared" ref="O138:R138" si="40">AVERAGE(O3:O135)</f>
        <v>209.62295720336508</v>
      </c>
      <c r="P138" s="256">
        <f t="shared" si="40"/>
        <v>7.5187969924812043E-3</v>
      </c>
      <c r="Q138" s="259">
        <f t="shared" si="40"/>
        <v>59.8078157894737</v>
      </c>
      <c r="R138" s="256">
        <f t="shared" si="40"/>
        <v>7.5062927378790317E-3</v>
      </c>
    </row>
    <row r="139" spans="1:29">
      <c r="A139" s="37" t="s">
        <v>960</v>
      </c>
      <c r="J139" s="260">
        <f>J137/E137-1</f>
        <v>-0.1662430895337943</v>
      </c>
      <c r="O139" s="261">
        <f>O137/E137-1</f>
        <v>-0.1812294130506279</v>
      </c>
      <c r="Q139" s="254"/>
      <c r="R139" s="256"/>
    </row>
  </sheetData>
  <autoFilter ref="A2:AC135" xr:uid="{3BDB3A3A-50A7-4164-A24B-CA0FC45742D9}"/>
  <mergeCells count="4">
    <mergeCell ref="I1:M1"/>
    <mergeCell ref="N1:R1"/>
    <mergeCell ref="D1:H1"/>
    <mergeCell ref="S1:A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C60A9-8303-4956-B643-57368B44BC98}">
  <sheetPr>
    <tabColor theme="5" tint="0.59999389629810485"/>
  </sheetPr>
  <dimension ref="A1:AY120"/>
  <sheetViews>
    <sheetView workbookViewId="0">
      <pane xSplit="1" ySplit="1" topLeftCell="R8" activePane="bottomRight" state="frozen"/>
      <selection pane="bottomRight" activeCell="R37" sqref="R37"/>
      <selection pane="bottomLeft" activeCell="H4" sqref="H4"/>
      <selection pane="topRight" activeCell="H4" sqref="H4"/>
    </sheetView>
  </sheetViews>
  <sheetFormatPr defaultColWidth="9.140625" defaultRowHeight="12.75" customHeight="1"/>
  <cols>
    <col min="1" max="1" width="52" style="1" bestFit="1" customWidth="1"/>
    <col min="2" max="2" width="27.42578125" style="12" bestFit="1" customWidth="1"/>
    <col min="3" max="3" width="20.140625" style="12" bestFit="1" customWidth="1"/>
    <col min="4" max="4" width="13.28515625" style="13" bestFit="1" customWidth="1"/>
    <col min="5" max="5" width="17.28515625" style="14" bestFit="1" customWidth="1"/>
    <col min="6" max="6" width="14.5703125" style="15" bestFit="1" customWidth="1"/>
    <col min="7" max="10" width="18.7109375" style="15" bestFit="1" customWidth="1"/>
    <col min="11" max="11" width="13.42578125" style="16" bestFit="1" customWidth="1"/>
    <col min="12" max="12" width="42.5703125" style="17" bestFit="1" customWidth="1"/>
    <col min="13" max="13" width="53.42578125" style="18" bestFit="1" customWidth="1"/>
    <col min="14" max="14" width="30.42578125" style="19" bestFit="1" customWidth="1"/>
    <col min="15" max="15" width="20.140625" style="19" bestFit="1" customWidth="1"/>
    <col min="16" max="16" width="13.28515625" style="20" bestFit="1" customWidth="1"/>
    <col min="17" max="17" width="13.28515625" style="21" customWidth="1"/>
    <col min="18" max="18" width="15" style="22" bestFit="1" customWidth="1"/>
    <col min="19" max="19" width="18.5703125" style="23" bestFit="1" customWidth="1"/>
    <col min="20" max="20" width="17.28515625" style="24" bestFit="1" customWidth="1"/>
    <col min="21" max="21" width="17.28515625" style="19" customWidth="1"/>
    <col min="22" max="22" width="17.28515625" style="25" customWidth="1"/>
    <col min="23" max="23" width="17.28515625" style="26" customWidth="1"/>
    <col min="24" max="24" width="14.5703125" style="27" bestFit="1" customWidth="1"/>
    <col min="25" max="26" width="14.5703125" style="28" customWidth="1"/>
    <col min="27" max="27" width="17" style="29" bestFit="1" customWidth="1"/>
    <col min="28" max="28" width="18.7109375" style="41" bestFit="1" customWidth="1"/>
    <col min="29" max="29" width="18.7109375" style="42" bestFit="1" customWidth="1"/>
    <col min="30" max="30" width="17" style="40" customWidth="1"/>
    <col min="31" max="31" width="17" style="29" customWidth="1"/>
    <col min="32" max="33" width="18.7109375" style="42" bestFit="1" customWidth="1"/>
    <col min="34" max="34" width="13.5703125" style="40" bestFit="1" customWidth="1"/>
    <col min="35" max="35" width="17" style="40" customWidth="1"/>
    <col min="36" max="36" width="18.7109375" style="41" bestFit="1" customWidth="1"/>
    <col min="37" max="37" width="18.7109375" style="42" bestFit="1" customWidth="1"/>
    <col min="38" max="38" width="13.5703125" style="40" bestFit="1" customWidth="1"/>
    <col min="39" max="39" width="17" style="29" customWidth="1"/>
    <col min="40" max="41" width="18.7109375" style="42" bestFit="1" customWidth="1"/>
    <col min="42" max="42" width="13.5703125" style="40" bestFit="1" customWidth="1"/>
    <col min="43" max="43" width="17" style="40" customWidth="1"/>
    <col min="44" max="44" width="13.42578125" style="24" bestFit="1" customWidth="1"/>
    <col min="45" max="46" width="13.42578125" style="25" customWidth="1"/>
    <col min="47" max="47" width="13.42578125" style="23" customWidth="1"/>
    <col min="48" max="48" width="42.5703125" style="30" bestFit="1" customWidth="1"/>
    <col min="49" max="49" width="41.7109375" style="31" bestFit="1" customWidth="1"/>
    <col min="50" max="50" width="18.7109375" style="32" bestFit="1" customWidth="1"/>
    <col min="51" max="51" width="17" style="26" bestFit="1" customWidth="1"/>
  </cols>
  <sheetData>
    <row r="1" spans="1:51" s="2" customFormat="1" ht="12.75" customHeight="1">
      <c r="A1" s="197"/>
      <c r="B1" s="198" t="s">
        <v>961</v>
      </c>
      <c r="C1" s="198" t="s">
        <v>962</v>
      </c>
      <c r="D1" s="199" t="s">
        <v>963</v>
      </c>
      <c r="E1" s="200" t="s">
        <v>964</v>
      </c>
      <c r="F1" s="201" t="s">
        <v>965</v>
      </c>
      <c r="G1" s="201" t="s">
        <v>966</v>
      </c>
      <c r="H1" s="201" t="s">
        <v>967</v>
      </c>
      <c r="I1" s="201" t="s">
        <v>968</v>
      </c>
      <c r="J1" s="201" t="s">
        <v>969</v>
      </c>
      <c r="K1" s="202" t="s">
        <v>970</v>
      </c>
      <c r="L1" s="203" t="s">
        <v>971</v>
      </c>
      <c r="M1" s="204" t="s">
        <v>972</v>
      </c>
      <c r="N1" s="205" t="s">
        <v>973</v>
      </c>
      <c r="O1" s="205" t="s">
        <v>962</v>
      </c>
      <c r="P1" s="206" t="s">
        <v>974</v>
      </c>
      <c r="Q1" s="207" t="s">
        <v>963</v>
      </c>
      <c r="R1" s="208" t="s">
        <v>975</v>
      </c>
      <c r="S1" s="209" t="s">
        <v>976</v>
      </c>
      <c r="T1" s="210" t="s">
        <v>977</v>
      </c>
      <c r="U1" s="211" t="s">
        <v>964</v>
      </c>
      <c r="V1" s="211" t="s">
        <v>975</v>
      </c>
      <c r="W1" s="209" t="s">
        <v>976</v>
      </c>
      <c r="X1" s="212" t="s">
        <v>978</v>
      </c>
      <c r="Y1" s="213" t="s">
        <v>965</v>
      </c>
      <c r="Z1" s="214" t="s">
        <v>975</v>
      </c>
      <c r="AA1" s="209" t="s">
        <v>976</v>
      </c>
      <c r="AB1" s="215" t="s">
        <v>979</v>
      </c>
      <c r="AC1" s="216" t="s">
        <v>966</v>
      </c>
      <c r="AD1" s="214" t="s">
        <v>975</v>
      </c>
      <c r="AE1" s="209" t="s">
        <v>976</v>
      </c>
      <c r="AF1" s="215" t="s">
        <v>980</v>
      </c>
      <c r="AG1" s="216" t="s">
        <v>967</v>
      </c>
      <c r="AH1" s="214" t="s">
        <v>975</v>
      </c>
      <c r="AI1" s="209" t="s">
        <v>976</v>
      </c>
      <c r="AJ1" s="215" t="s">
        <v>981</v>
      </c>
      <c r="AK1" s="216" t="s">
        <v>968</v>
      </c>
      <c r="AL1" s="214" t="s">
        <v>975</v>
      </c>
      <c r="AM1" s="209" t="s">
        <v>976</v>
      </c>
      <c r="AN1" s="215" t="s">
        <v>982</v>
      </c>
      <c r="AO1" s="216" t="s">
        <v>969</v>
      </c>
      <c r="AP1" s="214" t="s">
        <v>975</v>
      </c>
      <c r="AQ1" s="209" t="s">
        <v>976</v>
      </c>
      <c r="AR1" s="210" t="s">
        <v>983</v>
      </c>
      <c r="AS1" s="211" t="s">
        <v>970</v>
      </c>
      <c r="AT1" s="211" t="s">
        <v>975</v>
      </c>
      <c r="AU1" s="209" t="s">
        <v>976</v>
      </c>
      <c r="AV1" s="217" t="s">
        <v>984</v>
      </c>
      <c r="AW1" s="218" t="s">
        <v>971</v>
      </c>
      <c r="AX1" s="219" t="s">
        <v>985</v>
      </c>
      <c r="AY1" s="209" t="s">
        <v>986</v>
      </c>
    </row>
    <row r="2" spans="1:51" ht="12.75" customHeight="1">
      <c r="A2" s="220" t="s">
        <v>987</v>
      </c>
      <c r="B2" s="221">
        <f>COUNTIFS(INDEX('Country characteristics'!A:FB,0,MATCH(A2,'Country characteristics'!$1:$1,0)),1,'Country characteristics'!DI:DI,1,'Country characteristics'!E:E,1)</f>
        <v>133</v>
      </c>
      <c r="C2" s="221">
        <f>COUNTIFS(INDEX('Country characteristics'!A:FB,0,MATCH(A2,'Country characteristics'!$1:$1,0)),1,'Country characteristics'!DI:DI,1)</f>
        <v>133</v>
      </c>
      <c r="D2" s="222">
        <f>SUMIFS('Country characteristics'!CZ:CZ,INDEX('Country characteristics'!A:FB,0,MATCH(A2,'Country characteristics'!$1:$1,0)),1)</f>
        <v>34050.873043600761</v>
      </c>
      <c r="E2" s="223">
        <f>SUMIFS('Country characteristics'!DA:DA,INDEX('Country characteristics'!A:FB,0,MATCH(A2,'Country characteristics'!$1:$1,0)),1)</f>
        <v>0.99999999999999967</v>
      </c>
      <c r="F2" s="224">
        <f>AVERAGEIFS('Country characteristics'!DB:DB,INDEX('Country characteristics'!A:FB,0,MATCH(A2,'Country characteristics'!$1:$1,0)),1)</f>
        <v>63.860447368421056</v>
      </c>
      <c r="G2" s="224">
        <f>AVERAGEIFS('Country characteristics'!DC:DC,INDEX('Country characteristics'!A:FB,0,MATCH(A2,'Country characteristics'!$1:$1,0)),1)</f>
        <v>63.860447368421056</v>
      </c>
      <c r="H2" s="224">
        <f>AVERAGEIFS('Country characteristics'!DD:DD,INDEX('Country characteristics'!A:FB,0,MATCH(A2,'Country characteristics'!$1:$1,0)),1)</f>
        <v>66.870676691729329</v>
      </c>
      <c r="I2" s="224">
        <f>AVERAGEIFS('Country characteristics'!DE:DE,INDEX('Country characteristics'!A:FB,0,MATCH(A2,'Country characteristics'!$1:$1,0)),1)</f>
        <v>90.436090225563916</v>
      </c>
      <c r="J2" s="224">
        <f>AVERAGEIFS('Country characteristics'!DF:DF,INDEX('Country characteristics'!A:FB,0,MATCH(A2,'Country characteristics'!$1:$1,0)),1)</f>
        <v>61.403508771929808</v>
      </c>
      <c r="K2" s="225">
        <f>SUMIFS('Country characteristics'!DG:DG,INDEX('Country characteristics'!A:FB,0,MATCH($A2,'Country characteristics'!$1:$1,0)),1)</f>
        <v>0.99833693413791103</v>
      </c>
      <c r="L2" s="226">
        <f>SUMIFS('Country characteristics'!DH:DH,INDEX('Country characteristics'!A:FB,0,MATCH($A2,'Country characteristics'!$1:$1,0)),1,'Country characteristics'!DI:DI,1)</f>
        <v>523320894114.14777</v>
      </c>
      <c r="M2" s="227"/>
      <c r="N2" s="228">
        <f>COUNTIFS(INDEX('Country characteristics'!A:FB,0,MATCH(A2,'Country characteristics'!$1:$1,0)),1,'Country characteristics'!DI:DI,1,'Country characteristics'!D:D,1)</f>
        <v>112</v>
      </c>
      <c r="O2" s="228">
        <f>COUNTIFS(INDEX('Country characteristics'!A:FB,0,MATCH(A2,'Country characteristics'!$1:$1,0)),1,'Country characteristics'!DI:DI,1)</f>
        <v>133</v>
      </c>
      <c r="P2" s="229">
        <f>SUMIFS('Country characteristics'!AL:AL,INDEX('Country characteristics'!A:FB,0,MATCH(A2,'Country characteristics'!$1:$1,0)),1,'Country characteristics'!D:D,1)</f>
        <v>31710.652551651001</v>
      </c>
      <c r="Q2" s="230">
        <f>SUMIFS('Country characteristics'!CZ:CZ,INDEX('Country characteristics'!A:FB,0,MATCH(A2,'Country characteristics'!$1:$1,0)),1,'Country characteristics'!D:D,1)</f>
        <v>29546.573054342309</v>
      </c>
      <c r="R2" s="231">
        <f>Q2-P2</f>
        <v>-2164.0794973086922</v>
      </c>
      <c r="S2" s="232">
        <f>(Q2-P2)/P2</f>
        <v>-6.8244558946990844E-2</v>
      </c>
      <c r="T2" s="233">
        <f>SUMIFS('Country characteristics'!AM:AM,INDEX('Country characteristics'!A:FB,0,MATCH(A2,'Country characteristics'!$1:$1,0)),1,'Country characteristics'!D:D,1)</f>
        <v>0.9999993949313648</v>
      </c>
      <c r="U2" s="234">
        <f>SUMIFS('Country characteristics'!DA:DA,INDEX('Country characteristics'!A:FB,0,MATCH(A2,'Country characteristics'!$1:$1,0)),1,'Country characteristics'!D:D,1)</f>
        <v>0.86771851683535728</v>
      </c>
      <c r="V2" s="234">
        <f>U2-T2</f>
        <v>-0.13228087809600753</v>
      </c>
      <c r="W2" s="232">
        <f>(U2-T2)/T2</f>
        <v>-0.13228095813506632</v>
      </c>
      <c r="X2" s="235">
        <f>AVERAGEIFS('Country characteristics'!AN:AN,INDEX('Country characteristics'!A:FB,0,MATCH(A2,'Country characteristics'!$1:$1,0)),1,'Country characteristics'!D:D,1)</f>
        <v>66.141071421759463</v>
      </c>
      <c r="Y2" s="236">
        <f>AVERAGEIFS('Country characteristics'!DB:DB,INDEX('Country characteristics'!A:FB,0,MATCH(A2,'Country characteristics'!$1:$1,0)),1,'Country characteristics'!D:D,1)</f>
        <v>63.209616071428556</v>
      </c>
      <c r="Z2" s="237">
        <f>Y2-X2</f>
        <v>-2.9314553503309071</v>
      </c>
      <c r="AA2" s="232">
        <f>(Y2-X2)/X2</f>
        <v>-4.432125587500689E-2</v>
      </c>
      <c r="AB2" s="238">
        <f>AVERAGEIFS('Country characteristics'!BI:BI,INDEX('Country characteristics'!A:FB,0,MATCH(A2,'Country characteristics'!$1:$1,0)),1,'Country characteristics'!D:D,1)</f>
        <v>71.180356696428575</v>
      </c>
      <c r="AC2" s="239">
        <f>AVERAGEIFS('Country characteristics'!DC:DC,INDEX('Country characteristics'!A:FB,0,MATCH(A2,'Country characteristics'!$1:$1,0)),1,'Country characteristics'!D:D,1)</f>
        <v>63.209616071428556</v>
      </c>
      <c r="AD2" s="237">
        <f>AC2-AB2</f>
        <v>-7.970740625000019</v>
      </c>
      <c r="AE2" s="232">
        <f>(AC2-AB2)/AB2</f>
        <v>-0.11197949820613845</v>
      </c>
      <c r="AF2" s="239">
        <f>AVERAGEIFS('Country characteristics'!BJ:BJ,INDEX('Country characteristics'!A:FB,0,MATCH(A2,'Country characteristics'!$1:$1,0)),1,'Country characteristics'!D:D,1)</f>
        <v>89.955357142857139</v>
      </c>
      <c r="AG2" s="239">
        <f>AVERAGEIFS('Country characteristics'!DD:DD,INDEX('Country characteristics'!A:FB,0,MATCH(A2,'Country characteristics'!$1:$1,0)),1,'Country characteristics'!D:D,1)</f>
        <v>67.194642857142838</v>
      </c>
      <c r="AH2" s="237">
        <f>AG2-AF2</f>
        <v>-22.7607142857143</v>
      </c>
      <c r="AI2" s="232">
        <f>(AG2-AF2)/AF2</f>
        <v>-0.25302233250620365</v>
      </c>
      <c r="AJ2" s="238">
        <f>AVERAGEIFS('Country characteristics'!BK:BK,INDEX('Country characteristics'!A:FB,0,MATCH(A2,'Country characteristics'!$1:$1,0)),1,'Country characteristics'!D:D,1)</f>
        <v>62.615328035714278</v>
      </c>
      <c r="AK2" s="239">
        <f>AVERAGEIFS('Country characteristics'!DE:DE,INDEX('Country characteristics'!A:FB,0,MATCH(A2,'Country characteristics'!$1:$1,0)),1,'Country characteristics'!D:D,1)</f>
        <v>89.578125</v>
      </c>
      <c r="AL2" s="237">
        <f>AK2-AJ2</f>
        <v>26.962796964285722</v>
      </c>
      <c r="AM2" s="232">
        <f>(AK2-AJ2)/AJ2</f>
        <v>0.43061016863006435</v>
      </c>
      <c r="AN2" s="239">
        <f>AVERAGEIFS('Country characteristics'!BL:BL,INDEX('Country characteristics'!A:FB,0,MATCH(A2,'Country characteristics'!$1:$1,0)),1,'Country characteristics'!D:D,1)</f>
        <v>35.362723214285715</v>
      </c>
      <c r="AO2" s="239">
        <f>AVERAGEIFS('Country characteristics'!DF:DF,INDEX('Country characteristics'!A:FB,0,MATCH(A2,'Country characteristics'!$1:$1,0)),1,'Country characteristics'!D:D,1)</f>
        <v>62.183779761904752</v>
      </c>
      <c r="AP2" s="237">
        <f>AO2-AN2</f>
        <v>26.821056547619037</v>
      </c>
      <c r="AQ2" s="232">
        <f>(AO2-AN2)/AN2</f>
        <v>0.75845563095050206</v>
      </c>
      <c r="AR2" s="233">
        <f>SUMIFS('Country characteristics'!BM:BM,INDEX('Country characteristics'!A:FB,0,MATCH($A2,'Country characteristics'!$1:$1,0)),1,'Country characteristics'!D:D,1)</f>
        <v>0.99328993448222391</v>
      </c>
      <c r="AS2" s="234">
        <f>SUMIFS('Country characteristics'!DG:DG,INDEX('Country characteristics'!A:FB,0,MATCH($A2,'Country characteristics'!$1:$1,0)),1,'Country characteristics'!D:D,1)</f>
        <v>0.99139246018477045</v>
      </c>
      <c r="AT2" s="234">
        <f>AS2-AR2</f>
        <v>-1.8974742974534609E-3</v>
      </c>
      <c r="AU2" s="232">
        <f>(AS2-AR2)/AR2</f>
        <v>-1.9102924851871822E-3</v>
      </c>
      <c r="AV2" s="240">
        <f>SUMIFS('Country characteristics'!BN:BN,INDEX('Country characteristics'!A:FB,0,MATCH($A2,'Country characteristics'!$1:$1,0)),1,'Country characteristics'!D:D,1)</f>
        <v>456926152155.84857</v>
      </c>
      <c r="AW2" s="241">
        <f>SUMIFS('Country characteristics'!DH:DH,INDEX('Country characteristics'!A:FB,0,MATCH($A2,'Country characteristics'!$1:$1,0)),1,'Country characteristics'!D:D,1)</f>
        <v>519680651833.17047</v>
      </c>
      <c r="AX2" s="237">
        <f>AW2-AV2</f>
        <v>62754499677.321899</v>
      </c>
      <c r="AY2" s="232">
        <f>(AW2-AV2)/AV2</f>
        <v>0.13734057326602214</v>
      </c>
    </row>
    <row r="3" spans="1:51" ht="12.75" customHeight="1">
      <c r="A3" s="242" t="s">
        <v>988</v>
      </c>
      <c r="B3" s="221">
        <f>COUNTIFS(INDEX('Country characteristics'!A:FB,0,MATCH(A3,'Country characteristics'!$1:$1,0)),1,'Country characteristics'!DI:DI,1,'Country characteristics'!E:E,1)</f>
        <v>5</v>
      </c>
      <c r="C3" s="221">
        <f>COUNTIFS(INDEX('Country characteristics'!A:FB,0,MATCH(A3,'Country characteristics'!$1:$1,0)),1,'Country characteristics'!DI:DI,1)</f>
        <v>10</v>
      </c>
      <c r="D3" s="222">
        <f>SUMIFS('Country characteristics'!CZ:CZ,INDEX('Country characteristics'!A:FB,0,MATCH(A3,'Country characteristics'!$1:$1,0)),1)</f>
        <v>1019.2956532858011</v>
      </c>
      <c r="E3" s="223">
        <f>SUMIFS('Country characteristics'!DA:DA,INDEX('Country characteristics'!A:FB,0,MATCH(A3,'Country characteristics'!$1:$1,0)),1)</f>
        <v>2.9934493954990052E-2</v>
      </c>
      <c r="F3" s="224">
        <f>AVERAGEIFS('Country characteristics'!DB:DB,INDEX('Country characteristics'!A:FB,0,MATCH(A3,'Country characteristics'!$1:$1,0)),1)</f>
        <v>62.052499999999995</v>
      </c>
      <c r="G3" s="224">
        <f>AVERAGEIFS('Country characteristics'!DC:DC,INDEX('Country characteristics'!A:FB,0,MATCH(A3,'Country characteristics'!$1:$1,0)),1)</f>
        <v>62.052499999999995</v>
      </c>
      <c r="H3" s="224">
        <f>AVERAGEIFS('Country characteristics'!DD:DD,INDEX('Country characteristics'!A:FB,0,MATCH(A3,'Country characteristics'!$1:$1,0)),1)</f>
        <v>59.56</v>
      </c>
      <c r="I3" s="224">
        <f>AVERAGEIFS('Country characteristics'!DE:DE,INDEX('Country characteristics'!A:FB,0,MATCH(A3,'Country characteristics'!$1:$1,0)),1)</f>
        <v>87.45</v>
      </c>
      <c r="J3" s="224">
        <f>AVERAGEIFS('Country characteristics'!DF:DF,INDEX('Country characteristics'!A:FB,0,MATCH(A3,'Country characteristics'!$1:$1,0)),1)</f>
        <v>60.75</v>
      </c>
      <c r="K3" s="225">
        <f>SUMIFS('Country characteristics'!DG:DG,INDEX('Country characteristics'!A:FB,0,MATCH($A3,'Country characteristics'!$1:$1,0)),1)</f>
        <v>2.6707634033767509E-3</v>
      </c>
      <c r="L3" s="226">
        <f>SUMIFS('Country characteristics'!DH:DH,INDEX('Country characteristics'!A:FB,0,MATCH($A3,'Country characteristics'!$1:$1,0)),1,'Country characteristics'!DI:DI,1)</f>
        <v>1399994577.7312164</v>
      </c>
      <c r="M3" s="227"/>
      <c r="N3" s="228">
        <f>COUNTIFS(INDEX('Country characteristics'!A:FB,0,MATCH(A3,'Country characteristics'!$1:$1,0)),1,'Country characteristics'!DI:DI,1,'Country characteristics'!D:D,1)</f>
        <v>2</v>
      </c>
      <c r="O3" s="228">
        <f>COUNTIFS(INDEX('Country characteristics'!A:FB,0,MATCH(A3,'Country characteristics'!$1:$1,0)),1,'Country characteristics'!DI:DI,1)</f>
        <v>10</v>
      </c>
      <c r="P3" s="229">
        <f>SUMIFS('Country characteristics'!AL:AL,INDEX('Country characteristics'!A:FB,0,MATCH(A3,'Country characteristics'!$1:$1,0)),1,'Country characteristics'!D:D,1)</f>
        <v>368.04839324951172</v>
      </c>
      <c r="Q3" s="230">
        <f>SUMIFS('Country characteristics'!CZ:CZ,INDEX('Country characteristics'!A:FB,0,MATCH(A3,'Country characteristics'!$1:$1,0)),1,'Country characteristics'!D:D,1)</f>
        <v>370.67428250318244</v>
      </c>
      <c r="R3" s="231">
        <f t="shared" ref="R3:R48" si="0">Q3-P3</f>
        <v>2.6258892536707208</v>
      </c>
      <c r="S3" s="232">
        <f t="shared" ref="S3:S48" si="1">(Q3-P3)/P3</f>
        <v>7.1346303959831364E-3</v>
      </c>
      <c r="T3" s="233">
        <f>SUMIFS('Country characteristics'!AM:AM,INDEX('Country characteristics'!A:FB,0,MATCH(A3,'Country characteristics'!$1:$1,0)),1,'Country characteristics'!D:D,1)</f>
        <v>1.160650048404932E-2</v>
      </c>
      <c r="U3" s="234">
        <f>SUMIFS('Country characteristics'!DA:DA,INDEX('Country characteristics'!A:FB,0,MATCH(A3,'Country characteristics'!$1:$1,0)),1,'Country characteristics'!D:D,1)</f>
        <v>1.0885896582696983E-2</v>
      </c>
      <c r="V3" s="234">
        <f t="shared" ref="V3:V48" si="2">U3-T3</f>
        <v>-7.2060390135233673E-4</v>
      </c>
      <c r="W3" s="232">
        <f t="shared" ref="W3:W48" si="3">(U3-T3)/T3</f>
        <v>-6.2086233687979796E-2</v>
      </c>
      <c r="X3" s="235">
        <f>AVERAGEIFS('Country characteristics'!AN:AN,INDEX('Country characteristics'!A:FB,0,MATCH(A3,'Country characteristics'!$1:$1,0)),1,'Country characteristics'!D:D,1)</f>
        <v>61.42500114440918</v>
      </c>
      <c r="Y3" s="236">
        <f>AVERAGEIFS('Country characteristics'!DB:DB,INDEX('Country characteristics'!A:FB,0,MATCH(A3,'Country characteristics'!$1:$1,0)),1,'Country characteristics'!D:D,1)</f>
        <v>59.875</v>
      </c>
      <c r="Z3" s="237">
        <f t="shared" ref="Z3:Z48" si="4">Y3-X3</f>
        <v>-1.5500011444091797</v>
      </c>
      <c r="AA3" s="232">
        <f t="shared" ref="AA3:AA48" si="5">(Y3-X3)/X3</f>
        <v>-2.5234043394889848E-2</v>
      </c>
      <c r="AB3" s="238">
        <f>AVERAGEIFS('Country characteristics'!BI:BI,INDEX('Country characteristics'!A:FB,0,MATCH(A3,'Country characteristics'!$1:$1,0)),1,'Country characteristics'!D:D,1)</f>
        <v>64.099999999999994</v>
      </c>
      <c r="AC3" s="239">
        <f>AVERAGEIFS('Country characteristics'!DC:DC,INDEX('Country characteristics'!A:FB,0,MATCH(A3,'Country characteristics'!$1:$1,0)),1,'Country characteristics'!D:D,1)</f>
        <v>59.875</v>
      </c>
      <c r="AD3" s="237">
        <f t="shared" ref="AD3:AD48" si="6">AC3-AB3</f>
        <v>-4.2249999999999943</v>
      </c>
      <c r="AE3" s="232">
        <f t="shared" ref="AE3:AE48" si="7">(AC3-AB3)/AB3</f>
        <v>-6.5912636505460129E-2</v>
      </c>
      <c r="AF3" s="239">
        <f>AVERAGEIFS('Country characteristics'!BJ:BJ,INDEX('Country characteristics'!A:FB,0,MATCH(A3,'Country characteristics'!$1:$1,0)),1,'Country characteristics'!D:D,1)</f>
        <v>90</v>
      </c>
      <c r="AG3" s="239">
        <f>AVERAGEIFS('Country characteristics'!DD:DD,INDEX('Country characteristics'!A:FB,0,MATCH(A3,'Country characteristics'!$1:$1,0)),1,'Country characteristics'!D:D,1)</f>
        <v>58.900000000000006</v>
      </c>
      <c r="AH3" s="237">
        <f t="shared" ref="AH3:AH48" si="8">AG3-AF3</f>
        <v>-31.099999999999994</v>
      </c>
      <c r="AI3" s="232">
        <f t="shared" ref="AI3:AI48" si="9">(AG3-AF3)/AF3</f>
        <v>-0.3455555555555555</v>
      </c>
      <c r="AJ3" s="238">
        <f>AVERAGEIFS('Country characteristics'!BK:BK,INDEX('Country characteristics'!A:FB,0,MATCH(A3,'Country characteristics'!$1:$1,0)),1,'Country characteristics'!D:D,1)</f>
        <v>64.374994999999998</v>
      </c>
      <c r="AK3" s="239">
        <f>AVERAGEIFS('Country characteristics'!DE:DE,INDEX('Country characteristics'!A:FB,0,MATCH(A3,'Country characteristics'!$1:$1,0)),1,'Country characteristics'!D:D,1)</f>
        <v>92.5</v>
      </c>
      <c r="AL3" s="237">
        <f t="shared" ref="AL3:AL48" si="10">AK3-AJ3</f>
        <v>28.125005000000002</v>
      </c>
      <c r="AM3" s="232">
        <f t="shared" ref="AM3:AM48" si="11">(AK3-AJ3)/AJ3</f>
        <v>0.4368933154868595</v>
      </c>
      <c r="AN3" s="239">
        <f>AVERAGEIFS('Country characteristics'!BL:BL,INDEX('Country characteristics'!A:FB,0,MATCH(A3,'Country characteristics'!$1:$1,0)),1,'Country characteristics'!D:D,1)</f>
        <v>17.9375</v>
      </c>
      <c r="AO3" s="239">
        <f>AVERAGEIFS('Country characteristics'!DF:DF,INDEX('Country characteristics'!A:FB,0,MATCH(A3,'Country characteristics'!$1:$1,0)),1,'Country characteristics'!D:D,1)</f>
        <v>62.708333333333329</v>
      </c>
      <c r="AP3" s="237">
        <f t="shared" ref="AP3:AP48" si="12">AO3-AN3</f>
        <v>44.770833333333329</v>
      </c>
      <c r="AQ3" s="232">
        <f t="shared" ref="AQ3:AQ48" si="13">(AO3-AN3)/AN3</f>
        <v>2.4959349593495932</v>
      </c>
      <c r="AR3" s="233">
        <f>SUMIFS('Country characteristics'!BM:BM,INDEX('Country characteristics'!A:FB,0,MATCH($A3,'Country characteristics'!$1:$1,0)),1,'Country characteristics'!D:D,1)</f>
        <v>1.0947999689960852E-3</v>
      </c>
      <c r="AS3" s="234">
        <f>SUMIFS('Country characteristics'!DG:DG,INDEX('Country characteristics'!A:FB,0,MATCH($A3,'Country characteristics'!$1:$1,0)),1,'Country characteristics'!D:D,1)</f>
        <v>1.1749166188897851E-3</v>
      </c>
      <c r="AT3" s="234">
        <f t="shared" ref="AT3:AT48" si="14">AS3-AR3</f>
        <v>8.0116649893699921E-5</v>
      </c>
      <c r="AU3" s="232">
        <f t="shared" ref="AU3:AU48" si="15">(AS3-AR3)/AR3</f>
        <v>7.3179258460489047E-2</v>
      </c>
      <c r="AV3" s="240">
        <f>SUMIFS('Country characteristics'!BN:BN,INDEX('Country characteristics'!A:FB,0,MATCH($A3,'Country characteristics'!$1:$1,0)),1,'Country characteristics'!D:D,1)</f>
        <v>503608800.56999999</v>
      </c>
      <c r="AW3" s="241">
        <f>SUMIFS('Country characteristics'!DH:DH,INDEX('Country characteristics'!A:FB,0,MATCH($A3,'Country characteristics'!$1:$1,0)),1,'Country characteristics'!D:D,1)</f>
        <v>615882668.94875455</v>
      </c>
      <c r="AX3" s="237">
        <f t="shared" ref="AX3:AX48" si="16">AW3-AV3</f>
        <v>112273868.37875456</v>
      </c>
      <c r="AY3" s="232">
        <f t="shared" ref="AY3:AY48" si="17">(AW3-AV3)/AV3</f>
        <v>0.22293865447085023</v>
      </c>
    </row>
    <row r="4" spans="1:51" ht="12.75" customHeight="1">
      <c r="A4" s="242" t="s">
        <v>989</v>
      </c>
      <c r="B4" s="221">
        <f>COUNTIFS(INDEX('Country characteristics'!A:FB,0,MATCH(A4,'Country characteristics'!$1:$1,0)),1,'Country characteristics'!DI:DI,1,'Country characteristics'!E:E,1)</f>
        <v>8</v>
      </c>
      <c r="C4" s="221">
        <f>COUNTIFS(INDEX('Country characteristics'!A:FB,0,MATCH(A4,'Country characteristics'!$1:$1,0)),1,'Country characteristics'!DI:DI,1)</f>
        <v>15</v>
      </c>
      <c r="D4" s="222">
        <f>SUMIFS('Country characteristics'!CZ:CZ,INDEX('Country characteristics'!A:FB,0,MATCH(A4,'Country characteristics'!$1:$1,0)),1)</f>
        <v>3283.2224840553235</v>
      </c>
      <c r="E4" s="223">
        <f>SUMIFS('Country characteristics'!DA:DA,INDEX('Country characteristics'!A:FB,0,MATCH(A4,'Country characteristics'!$1:$1,0)),1)</f>
        <v>9.6421095572242432E-2</v>
      </c>
      <c r="F4" s="224">
        <f>AVERAGEIFS('Country characteristics'!DB:DB,INDEX('Country characteristics'!A:FB,0,MATCH(A4,'Country characteristics'!$1:$1,0)),1)</f>
        <v>63.107812500000001</v>
      </c>
      <c r="G4" s="224">
        <f>AVERAGEIFS('Country characteristics'!DC:DC,INDEX('Country characteristics'!A:FB,0,MATCH(A4,'Country characteristics'!$1:$1,0)),1)</f>
        <v>63.107812500000001</v>
      </c>
      <c r="H4" s="224">
        <f>AVERAGEIFS('Country characteristics'!DD:DD,INDEX('Country characteristics'!A:FB,0,MATCH(A4,'Country characteristics'!$1:$1,0)),1)</f>
        <v>65.175000000000011</v>
      </c>
      <c r="I4" s="224">
        <f>AVERAGEIFS('Country characteristics'!DE:DE,INDEX('Country characteristics'!A:FB,0,MATCH(A4,'Country characteristics'!$1:$1,0)),1)</f>
        <v>91.84375</v>
      </c>
      <c r="J4" s="224">
        <f>AVERAGEIFS('Country characteristics'!DF:DF,INDEX('Country characteristics'!A:FB,0,MATCH(A4,'Country characteristics'!$1:$1,0)),1)</f>
        <v>59.895833333333336</v>
      </c>
      <c r="K4" s="225">
        <f>SUMIFS('Country characteristics'!DG:DG,INDEX('Country characteristics'!A:FB,0,MATCH($A4,'Country characteristics'!$1:$1,0)),1)</f>
        <v>5.787309730302867E-2</v>
      </c>
      <c r="L4" s="226">
        <f>SUMIFS('Country characteristics'!DH:DH,INDEX('Country characteristics'!A:FB,0,MATCH($A4,'Country characteristics'!$1:$1,0)),1,'Country characteristics'!DI:DI,1)</f>
        <v>30336652886.688114</v>
      </c>
      <c r="M4" s="227"/>
      <c r="N4" s="228">
        <f>COUNTIFS(INDEX('Country characteristics'!A:GB,0,MATCH(A4,'Country characteristics'!$1:$1,0)),1,'Country characteristics'!DI:DI,1,'Country characteristics'!D:D,1)</f>
        <v>5</v>
      </c>
      <c r="O4" s="228">
        <f>COUNTIFS(INDEX('Country characteristics'!A:GB,0,MATCH(A4,'Country characteristics'!$1:$1,0)),1,'Country characteristics'!DI:DI,1)</f>
        <v>15</v>
      </c>
      <c r="P4" s="229">
        <f>SUMIFS('Country characteristics'!AL:AL,INDEX('Country characteristics'!A:GB,0,MATCH(A4,'Country characteristics'!$1:$1,0)),1,'Country characteristics'!D:D,1)</f>
        <v>2321.8625106811523</v>
      </c>
      <c r="Q4" s="230">
        <f>SUMIFS('Country characteristics'!CZ:CZ,INDEX('Country characteristics'!A:GB,0,MATCH(A4,'Country characteristics'!$1:$1,0)),1,'Country characteristics'!D:D,1)</f>
        <v>2634.6011132727049</v>
      </c>
      <c r="R4" s="231">
        <f t="shared" si="0"/>
        <v>312.73860259155254</v>
      </c>
      <c r="S4" s="232">
        <f t="shared" si="1"/>
        <v>0.13469298942244692</v>
      </c>
      <c r="T4" s="233">
        <f>SUMIFS('Country characteristics'!AM:AM,INDEX('Country characteristics'!A:GB,0,MATCH(A4,'Country characteristics'!$1:$1,0)),1,'Country characteristics'!D:D,1)</f>
        <v>7.3220300488173962E-2</v>
      </c>
      <c r="U4" s="234">
        <f>SUMIFS('Country characteristics'!DA:DA,INDEX('Country characteristics'!A:GB,0,MATCH(A4,'Country characteristics'!$1:$1,0)),1,'Country characteristics'!D:D,1)</f>
        <v>7.7372498199949374E-2</v>
      </c>
      <c r="V4" s="234">
        <f t="shared" si="2"/>
        <v>4.1521977117754127E-3</v>
      </c>
      <c r="W4" s="232">
        <f t="shared" si="3"/>
        <v>5.6708285599647967E-2</v>
      </c>
      <c r="X4" s="235">
        <f>AVERAGEIFS('Country characteristics'!AN:AN,INDEX('Country characteristics'!A:GB,0,MATCH(A4,'Country characteristics'!$1:$1,0)),1,'Country characteristics'!D:D,1)</f>
        <v>63.690000915527342</v>
      </c>
      <c r="Y4" s="236">
        <f>AVERAGEIFS('Country characteristics'!DB:DB,INDEX('Country characteristics'!A:GB,0,MATCH(A4,'Country characteristics'!$1:$1,0)),1,'Country characteristics'!D:D,1)</f>
        <v>62.870000000000005</v>
      </c>
      <c r="Z4" s="237">
        <f t="shared" si="4"/>
        <v>-0.82000091552733778</v>
      </c>
      <c r="AA4" s="232">
        <f t="shared" si="5"/>
        <v>-1.2874876805464532E-2</v>
      </c>
      <c r="AB4" s="238">
        <f>AVERAGEIFS('Country characteristics'!BI:BI,INDEX('Country characteristics'!A:GB,0,MATCH(A4,'Country characteristics'!$1:$1,0)),1,'Country characteristics'!D:D,1)</f>
        <v>72.08</v>
      </c>
      <c r="AC4" s="239">
        <f>AVERAGEIFS('Country characteristics'!DC:DC,INDEX('Country characteristics'!A:GB,0,MATCH(A4,'Country characteristics'!$1:$1,0)),1,'Country characteristics'!D:D,1)</f>
        <v>62.870000000000005</v>
      </c>
      <c r="AD4" s="237">
        <f t="shared" si="6"/>
        <v>-9.2099999999999937</v>
      </c>
      <c r="AE4" s="232">
        <f t="shared" si="7"/>
        <v>-0.12777469478357373</v>
      </c>
      <c r="AF4" s="239">
        <f>AVERAGEIFS('Country characteristics'!BJ:BJ,INDEX('Country characteristics'!A:GB,0,MATCH(A4,'Country characteristics'!$1:$1,0)),1,'Country characteristics'!D:D,1)</f>
        <v>91</v>
      </c>
      <c r="AG4" s="239">
        <f>AVERAGEIFS('Country characteristics'!DD:DD,INDEX('Country characteristics'!A:GB,0,MATCH(A4,'Country characteristics'!$1:$1,0)),1,'Country characteristics'!D:D,1)</f>
        <v>68.28</v>
      </c>
      <c r="AH4" s="237">
        <f t="shared" si="8"/>
        <v>-22.72</v>
      </c>
      <c r="AI4" s="232">
        <f t="shared" si="9"/>
        <v>-0.24967032967032965</v>
      </c>
      <c r="AJ4" s="238">
        <f>AVERAGEIFS('Country characteristics'!BK:BK,INDEX('Country characteristics'!A:GB,0,MATCH(A4,'Country characteristics'!$1:$1,0)),1,'Country characteristics'!D:D,1)</f>
        <v>62.16666399999999</v>
      </c>
      <c r="AK4" s="239">
        <f>AVERAGEIFS('Country characteristics'!DE:DE,INDEX('Country characteristics'!A:GB,0,MATCH(A4,'Country characteristics'!$1:$1,0)),1,'Country characteristics'!D:D,1)</f>
        <v>96.5</v>
      </c>
      <c r="AL4" s="237">
        <f t="shared" si="10"/>
        <v>34.33333600000001</v>
      </c>
      <c r="AM4" s="232">
        <f t="shared" si="11"/>
        <v>0.5522788869610249</v>
      </c>
      <c r="AN4" s="239">
        <f>AVERAGEIFS('Country characteristics'!BL:BL,INDEX('Country characteristics'!A:GB,0,MATCH(A4,'Country characteristics'!$1:$1,0)),1,'Country characteristics'!D:D,1)</f>
        <v>21.35</v>
      </c>
      <c r="AO4" s="239">
        <f>AVERAGEIFS('Country characteristics'!DF:DF,INDEX('Country characteristics'!A:GB,0,MATCH(A4,'Country characteristics'!$1:$1,0)),1,'Country characteristics'!D:D,1)</f>
        <v>60.166666666666664</v>
      </c>
      <c r="AP4" s="237">
        <f t="shared" si="12"/>
        <v>38.816666666666663</v>
      </c>
      <c r="AQ4" s="232">
        <f t="shared" si="13"/>
        <v>1.8181108508977359</v>
      </c>
      <c r="AR4" s="233">
        <f>SUMIFS('Country characteristics'!BM:BM,INDEX('Country characteristics'!A:GB,0,MATCH($A4,'Country characteristics'!$1:$1,0)),1,'Country characteristics'!D:D,1)</f>
        <v>4.5928599327453412E-2</v>
      </c>
      <c r="AS4" s="234">
        <f>SUMIFS('Country characteristics'!DG:DG,INDEX('Country characteristics'!A:GB,0,MATCH($A4,'Country characteristics'!$1:$1,0)),1,'Country characteristics'!D:D,1)</f>
        <v>5.633691529663077E-2</v>
      </c>
      <c r="AT4" s="234">
        <f t="shared" si="14"/>
        <v>1.0408315969177358E-2</v>
      </c>
      <c r="AU4" s="232">
        <f t="shared" si="15"/>
        <v>0.22661949464145489</v>
      </c>
      <c r="AV4" s="240">
        <f>SUMIFS('Country characteristics'!BN:BN,INDEX('Country characteristics'!A:GB,0,MATCH($A4,'Country characteristics'!$1:$1,0)),1,'Country characteristics'!D:D,1)</f>
        <v>21127727275.57</v>
      </c>
      <c r="AW4" s="241">
        <f>SUMIFS('Country characteristics'!DH:DH,INDEX('Country characteristics'!A:GB,0,MATCH($A4,'Country characteristics'!$1:$1,0)),1,'Country characteristics'!D:D,1)</f>
        <v>29531397543.780651</v>
      </c>
      <c r="AX4" s="237">
        <f t="shared" si="16"/>
        <v>8403670268.2106514</v>
      </c>
      <c r="AY4" s="232">
        <f t="shared" si="17"/>
        <v>0.39775552564651945</v>
      </c>
    </row>
    <row r="5" spans="1:51" ht="12.75" customHeight="1">
      <c r="A5" s="242" t="s">
        <v>471</v>
      </c>
      <c r="B5" s="221">
        <f>COUNTIFS(INDEX('Country characteristics'!A:GB,0,MATCH(A5,'Country characteristics'!$1:$1,0)),1,'Country characteristics'!DI:DI,1,'Country characteristics'!E:E,1)</f>
        <v>28</v>
      </c>
      <c r="C5" s="221">
        <f>COUNTIFS(INDEX('Country characteristics'!A:GB,0,MATCH(A5,'Country characteristics'!$1:$1,0)),1,'Country characteristics'!DI:DI,1)</f>
        <v>28</v>
      </c>
      <c r="D5" s="222">
        <f>SUMIFS('Country characteristics'!CZ:CZ,INDEX('Country characteristics'!A:GB,0,MATCH(A5,'Country characteristics'!$1:$1,0)),1)</f>
        <v>7118.0652672889209</v>
      </c>
      <c r="E5" s="223">
        <f>SUMIFS('Country characteristics'!DA:DA,INDEX('Country characteristics'!A:GB,0,MATCH(A5,'Country characteristics'!$1:$1,0)),1)</f>
        <v>0.20904207825081389</v>
      </c>
      <c r="F5" s="224">
        <f>AVERAGEIFS('Country characteristics'!DB:DB,INDEX('Country characteristics'!A:GB,0,MATCH(A5,'Country characteristics'!$1:$1,0)),1)</f>
        <v>52.106250000000003</v>
      </c>
      <c r="G5" s="224">
        <f>AVERAGEIFS('Country characteristics'!DC:DC,INDEX('Country characteristics'!A:GB,0,MATCH(A5,'Country characteristics'!$1:$1,0)),1)</f>
        <v>52.106250000000003</v>
      </c>
      <c r="H5" s="224">
        <f>AVERAGEIFS('Country characteristics'!DD:DD,INDEX('Country characteristics'!A:GB,0,MATCH(A5,'Country characteristics'!$1:$1,0)),1)</f>
        <v>62.521428571428586</v>
      </c>
      <c r="I5" s="224">
        <f>AVERAGEIFS('Country characteristics'!DE:DE,INDEX('Country characteristics'!A:GB,0,MATCH(A5,'Country characteristics'!$1:$1,0)),1)</f>
        <v>71.5</v>
      </c>
      <c r="J5" s="224">
        <f>AVERAGEIFS('Country characteristics'!DF:DF,INDEX('Country characteristics'!A:GB,0,MATCH(A5,'Country characteristics'!$1:$1,0)),1)</f>
        <v>52.886904761904759</v>
      </c>
      <c r="K5" s="225">
        <f>SUMIFS('Country characteristics'!DG:DG,INDEX('Country characteristics'!A:GB,0,MATCH($A5,'Country characteristics'!$1:$1,0)),1)</f>
        <v>0.46778888454625278</v>
      </c>
      <c r="L5" s="226">
        <f>SUMIFS('Country characteristics'!DH:DH,INDEX('Country characteristics'!A:GB,0,MATCH($A5,'Country characteristics'!$1:$1,0)),1,'Country characteristics'!DI:DI,1)</f>
        <v>245211500192.36627</v>
      </c>
      <c r="M5" s="227"/>
      <c r="N5" s="228">
        <f>COUNTIFS(INDEX('Country characteristics'!A:GB,0,MATCH(A5,'Country characteristics'!$1:$1,0)),1,'Country characteristics'!DI:DI,1,'Country characteristics'!D:D,1)</f>
        <v>28</v>
      </c>
      <c r="O5" s="228">
        <f>COUNTIFS(INDEX('Country characteristics'!A:GB,0,MATCH(A5,'Country characteristics'!$1:$1,0)),1,'Country characteristics'!DI:DI,1)</f>
        <v>28</v>
      </c>
      <c r="P5" s="229">
        <f>SUMIFS('Country characteristics'!AL:AL,INDEX('Country characteristics'!A:GB,0,MATCH(A5,'Country characteristics'!$1:$1,0)),1,'Country characteristics'!D:D,1)</f>
        <v>7597.178092956543</v>
      </c>
      <c r="Q5" s="230">
        <f>SUMIFS('Country characteristics'!CZ:CZ,INDEX('Country characteristics'!A:GB,0,MATCH(A5,'Country characteristics'!$1:$1,0)),1,'Country characteristics'!D:D,1)</f>
        <v>7118.0652672889209</v>
      </c>
      <c r="R5" s="231">
        <f t="shared" si="0"/>
        <v>-479.11282566762202</v>
      </c>
      <c r="S5" s="232">
        <f t="shared" si="1"/>
        <v>-6.3064577374040323E-2</v>
      </c>
      <c r="T5" s="233">
        <f>SUMIFS('Country characteristics'!AM:AM,INDEX('Country characteristics'!A:GB,0,MATCH(A5,'Country characteristics'!$1:$1,0)),1,'Country characteristics'!D:D,1)</f>
        <v>0.23957799817435443</v>
      </c>
      <c r="U5" s="234">
        <f>SUMIFS('Country characteristics'!DA:DA,INDEX('Country characteristics'!A:GB,0,MATCH(A5,'Country characteristics'!$1:$1,0)),1,'Country characteristics'!D:D,1)</f>
        <v>0.20904207825081389</v>
      </c>
      <c r="V5" s="234">
        <f t="shared" si="2"/>
        <v>-3.0535919923540544E-2</v>
      </c>
      <c r="W5" s="232">
        <f t="shared" si="3"/>
        <v>-0.1274571127408696</v>
      </c>
      <c r="X5" s="235">
        <f>AVERAGEIFS('Country characteristics'!AN:AN,INDEX('Country characteristics'!A:GB,0,MATCH(A5,'Country characteristics'!$1:$1,0)),1,'Country characteristics'!D:D,1)</f>
        <v>53.775893075125559</v>
      </c>
      <c r="Y5" s="236">
        <f>AVERAGEIFS('Country characteristics'!DB:DB,INDEX('Country characteristics'!A:GB,0,MATCH(A5,'Country characteristics'!$1:$1,0)),1,'Country characteristics'!D:D,1)</f>
        <v>52.106250000000003</v>
      </c>
      <c r="Z5" s="237">
        <f t="shared" si="4"/>
        <v>-1.6696430751255562</v>
      </c>
      <c r="AA5" s="232">
        <f t="shared" si="5"/>
        <v>-3.1048170093484921E-2</v>
      </c>
      <c r="AB5" s="238">
        <f>AVERAGEIFS('Country characteristics'!BI:BI,INDEX('Country characteristics'!A:GB,0,MATCH(A5,'Country characteristics'!$1:$1,0)),1,'Country characteristics'!D:D,1)</f>
        <v>67.09999928571429</v>
      </c>
      <c r="AC5" s="239">
        <f>AVERAGEIFS('Country characteristics'!DC:DC,INDEX('Country characteristics'!A:GB,0,MATCH(A5,'Country characteristics'!$1:$1,0)),1,'Country characteristics'!D:D,1)</f>
        <v>52.106250000000003</v>
      </c>
      <c r="AD5" s="237">
        <f t="shared" si="6"/>
        <v>-14.993749285714287</v>
      </c>
      <c r="AE5" s="232">
        <f t="shared" si="7"/>
        <v>-0.2234537920316563</v>
      </c>
      <c r="AF5" s="239">
        <f>AVERAGEIFS('Country characteristics'!BJ:BJ,INDEX('Country characteristics'!A:GB,0,MATCH(A5,'Country characteristics'!$1:$1,0)),1,'Country characteristics'!D:D,1)</f>
        <v>73.071428571428569</v>
      </c>
      <c r="AG5" s="239">
        <f>AVERAGEIFS('Country characteristics'!DD:DD,INDEX('Country characteristics'!A:GB,0,MATCH(A5,'Country characteristics'!$1:$1,0)),1,'Country characteristics'!D:D,1)</f>
        <v>62.521428571428586</v>
      </c>
      <c r="AH5" s="237">
        <f t="shared" si="8"/>
        <v>-10.549999999999983</v>
      </c>
      <c r="AI5" s="232">
        <f t="shared" si="9"/>
        <v>-0.14437927663734093</v>
      </c>
      <c r="AJ5" s="238">
        <f>AVERAGEIFS('Country characteristics'!BK:BK,INDEX('Country characteristics'!A:GB,0,MATCH(A5,'Country characteristics'!$1:$1,0)),1,'Country characteristics'!D:D,1)</f>
        <v>52.470237857142841</v>
      </c>
      <c r="AK5" s="239">
        <f>AVERAGEIFS('Country characteristics'!DE:DE,INDEX('Country characteristics'!A:GB,0,MATCH(A5,'Country characteristics'!$1:$1,0)),1,'Country characteristics'!D:D,1)</f>
        <v>71.5</v>
      </c>
      <c r="AL5" s="237">
        <f t="shared" si="10"/>
        <v>19.029762142857159</v>
      </c>
      <c r="AM5" s="232">
        <f t="shared" si="11"/>
        <v>0.36267726086297153</v>
      </c>
      <c r="AN5" s="239">
        <f>AVERAGEIFS('Country characteristics'!BL:BL,INDEX('Country characteristics'!A:GB,0,MATCH(A5,'Country characteristics'!$1:$1,0)),1,'Country characteristics'!D:D,1)</f>
        <v>14.959821428571429</v>
      </c>
      <c r="AO5" s="239">
        <f>AVERAGEIFS('Country characteristics'!DF:DF,INDEX('Country characteristics'!A:GB,0,MATCH(A5,'Country characteristics'!$1:$1,0)),1,'Country characteristics'!D:D,1)</f>
        <v>52.886904761904759</v>
      </c>
      <c r="AP5" s="237">
        <f t="shared" si="12"/>
        <v>37.927083333333329</v>
      </c>
      <c r="AQ5" s="232">
        <f t="shared" si="13"/>
        <v>2.5352631055406345</v>
      </c>
      <c r="AR5" s="233">
        <f>SUMIFS('Country characteristics'!BM:BM,INDEX('Country characteristics'!A:GB,0,MATCH($A5,'Country characteristics'!$1:$1,0)),1,'Country characteristics'!D:D,1)</f>
        <v>0.47780849962146021</v>
      </c>
      <c r="AS5" s="234">
        <f>SUMIFS('Country characteristics'!DG:DG,INDEX('Country characteristics'!A:GB,0,MATCH($A5,'Country characteristics'!$1:$1,0)),1,'Country characteristics'!D:D,1)</f>
        <v>0.46778888454625278</v>
      </c>
      <c r="AT5" s="234">
        <f t="shared" si="14"/>
        <v>-1.0019615075207433E-2</v>
      </c>
      <c r="AU5" s="232">
        <f t="shared" si="15"/>
        <v>-2.0969938967484648E-2</v>
      </c>
      <c r="AV5" s="240">
        <f>SUMIFS('Country characteristics'!BN:BN,INDEX('Country characteristics'!A:GB,0,MATCH($A5,'Country characteristics'!$1:$1,0)),1,'Country characteristics'!D:D,1)</f>
        <v>219798190451.92999</v>
      </c>
      <c r="AW5" s="241">
        <f>SUMIFS('Country characteristics'!DH:DH,INDEX('Country characteristics'!A:GB,0,MATCH($A5,'Country characteristics'!$1:$1,0)),1,'Country characteristics'!D:D,1)</f>
        <v>245211500192.36627</v>
      </c>
      <c r="AX5" s="237">
        <f t="shared" si="16"/>
        <v>25413309740.436279</v>
      </c>
      <c r="AY5" s="232">
        <f t="shared" si="17"/>
        <v>0.11562110537936475</v>
      </c>
    </row>
    <row r="6" spans="1:51" ht="12.75" customHeight="1">
      <c r="A6" s="242" t="s">
        <v>990</v>
      </c>
      <c r="B6" s="221">
        <f>COUNTIFS(INDEX('Country characteristics'!A:GB,0,MATCH(A6,'Country characteristics'!$1:$1,0)),1,'Country characteristics'!DI:DI,1,'Country characteristics'!E:E,1)</f>
        <v>27</v>
      </c>
      <c r="C6" s="221">
        <f>COUNTIFS(INDEX('Country characteristics'!A:GB,0,MATCH(A6,'Country characteristics'!$1:$1,0)),1,'Country characteristics'!DI:DI,1)</f>
        <v>27</v>
      </c>
      <c r="D6" s="222">
        <f>SUMIFS('Country characteristics'!CZ:CZ,INDEX('Country characteristics'!A:GB,0,MATCH(A6,'Country characteristics'!$1:$1,0)),1)</f>
        <v>6583.4162901003019</v>
      </c>
      <c r="E6" s="223">
        <f>SUMIFS('Country characteristics'!DA:DA,INDEX('Country characteristics'!A:GB,0,MATCH(A6,'Country characteristics'!$1:$1,0)),1)</f>
        <v>0.19334060191850305</v>
      </c>
      <c r="F6" s="224">
        <f>AVERAGEIFS('Country characteristics'!DB:DB,INDEX('Country characteristics'!A:GB,0,MATCH(A6,'Country characteristics'!$1:$1,0)),1)</f>
        <v>52.325000000000003</v>
      </c>
      <c r="G6" s="224">
        <f>AVERAGEIFS('Country characteristics'!DC:DC,INDEX('Country characteristics'!A:GB,0,MATCH(A6,'Country characteristics'!$1:$1,0)),1)</f>
        <v>52.325000000000003</v>
      </c>
      <c r="H6" s="224">
        <f>AVERAGEIFS('Country characteristics'!DD:DD,INDEX('Country characteristics'!A:GB,0,MATCH(A6,'Country characteristics'!$1:$1,0)),1)</f>
        <v>62.340740740740749</v>
      </c>
      <c r="I6" s="224">
        <f>AVERAGEIFS('Country characteristics'!DE:DE,INDEX('Country characteristics'!A:GB,0,MATCH(A6,'Country characteristics'!$1:$1,0)),1)</f>
        <v>72.111111111111114</v>
      </c>
      <c r="J6" s="224">
        <f>AVERAGEIFS('Country characteristics'!DF:DF,INDEX('Country characteristics'!A:GB,0,MATCH(A6,'Country characteristics'!$1:$1,0)),1)</f>
        <v>53.101851851851855</v>
      </c>
      <c r="K6" s="225">
        <f>SUMIFS('Country characteristics'!DG:DG,INDEX('Country characteristics'!A:GB,0,MATCH($A6,'Country characteristics'!$1:$1,0)),1)</f>
        <v>0.30841085946824476</v>
      </c>
      <c r="L6" s="226">
        <f>SUMIFS('Country characteristics'!DH:DH,INDEX('Country characteristics'!A:GB,0,MATCH($A6,'Country characteristics'!$1:$1,0)),1,'Country characteristics'!DI:DI,1)</f>
        <v>161666709116.40228</v>
      </c>
      <c r="M6" s="227"/>
      <c r="N6" s="228">
        <f>COUNTIFS(INDEX('Country characteristics'!A:GB,0,MATCH(A6,'Country characteristics'!$1:$1,0)),1,'Country characteristics'!DI:DI,1,'Country characteristics'!D:D,1)</f>
        <v>27</v>
      </c>
      <c r="O6" s="228">
        <f>COUNTIFS(INDEX('Country characteristics'!A:GB,0,MATCH(A6,'Country characteristics'!$1:$1,0)),1,'Country characteristics'!DI:DI,1)</f>
        <v>27</v>
      </c>
      <c r="P6" s="229">
        <f>SUMIFS('Country characteristics'!AL:AL,INDEX('Country characteristics'!A:GB,0,MATCH(A6,'Country characteristics'!$1:$1,0)),1,'Country characteristics'!D:D,1)</f>
        <v>7173.418083190918</v>
      </c>
      <c r="Q6" s="230">
        <f>SUMIFS('Country characteristics'!CZ:CZ,INDEX('Country characteristics'!A:GB,0,MATCH(A6,'Country characteristics'!$1:$1,0)),1,'Country characteristics'!D:D,1)</f>
        <v>6583.4162901003019</v>
      </c>
      <c r="R6" s="231">
        <f t="shared" si="0"/>
        <v>-590.00179309061605</v>
      </c>
      <c r="S6" s="232">
        <f t="shared" si="1"/>
        <v>-8.2248348869158383E-2</v>
      </c>
      <c r="T6" s="233">
        <f>SUMIFS('Country characteristics'!AM:AM,INDEX('Country characteristics'!A:GB,0,MATCH(A6,'Country characteristics'!$1:$1,0)),1,'Country characteristics'!D:D,1)</f>
        <v>0.22621469828300178</v>
      </c>
      <c r="U6" s="234">
        <f>SUMIFS('Country characteristics'!DA:DA,INDEX('Country characteristics'!A:GB,0,MATCH(A6,'Country characteristics'!$1:$1,0)),1,'Country characteristics'!D:D,1)</f>
        <v>0.19334060191850305</v>
      </c>
      <c r="V6" s="234">
        <f t="shared" si="2"/>
        <v>-3.2874096364498728E-2</v>
      </c>
      <c r="W6" s="232">
        <f t="shared" si="3"/>
        <v>-0.14532254806613931</v>
      </c>
      <c r="X6" s="235">
        <f>AVERAGEIFS('Country characteristics'!AN:AN,INDEX('Country characteristics'!A:GB,0,MATCH(A6,'Country characteristics'!$1:$1,0)),1,'Country characteristics'!D:D,1)</f>
        <v>54.199074356644239</v>
      </c>
      <c r="Y6" s="236">
        <f>AVERAGEIFS('Country characteristics'!DB:DB,INDEX('Country characteristics'!A:GB,0,MATCH(A6,'Country characteristics'!$1:$1,0)),1,'Country characteristics'!D:D,1)</f>
        <v>52.325000000000003</v>
      </c>
      <c r="Z6" s="237">
        <f t="shared" si="4"/>
        <v>-1.8740743566442362</v>
      </c>
      <c r="AA6" s="232">
        <f t="shared" si="5"/>
        <v>-3.4577608176706701E-2</v>
      </c>
      <c r="AB6" s="238">
        <f>AVERAGEIFS('Country characteristics'!BI:BI,INDEX('Country characteristics'!A:GB,0,MATCH(A6,'Country characteristics'!$1:$1,0)),1,'Country characteristics'!D:D,1)</f>
        <v>67.044443703703706</v>
      </c>
      <c r="AC6" s="239">
        <f>AVERAGEIFS('Country characteristics'!DC:DC,INDEX('Country characteristics'!A:GB,0,MATCH(A6,'Country characteristics'!$1:$1,0)),1,'Country characteristics'!D:D,1)</f>
        <v>52.325000000000003</v>
      </c>
      <c r="AD6" s="237">
        <f t="shared" si="6"/>
        <v>-14.719443703703703</v>
      </c>
      <c r="AE6" s="232">
        <f t="shared" si="7"/>
        <v>-0.21954755518227329</v>
      </c>
      <c r="AF6" s="239">
        <f>AVERAGEIFS('Country characteristics'!BJ:BJ,INDEX('Country characteristics'!A:GB,0,MATCH(A6,'Country characteristics'!$1:$1,0)),1,'Country characteristics'!D:D,1)</f>
        <v>74.111111111111114</v>
      </c>
      <c r="AG6" s="239">
        <f>AVERAGEIFS('Country characteristics'!DD:DD,INDEX('Country characteristics'!A:GB,0,MATCH(A6,'Country characteristics'!$1:$1,0)),1,'Country characteristics'!D:D,1)</f>
        <v>62.340740740740749</v>
      </c>
      <c r="AH6" s="237">
        <f t="shared" si="8"/>
        <v>-11.770370370370365</v>
      </c>
      <c r="AI6" s="232">
        <f t="shared" si="9"/>
        <v>-0.15882058970514734</v>
      </c>
      <c r="AJ6" s="238">
        <f>AVERAGEIFS('Country characteristics'!BK:BK,INDEX('Country characteristics'!A:GB,0,MATCH(A6,'Country characteristics'!$1:$1,0)),1,'Country characteristics'!D:D,1)</f>
        <v>52.88580222222221</v>
      </c>
      <c r="AK6" s="239">
        <f>AVERAGEIFS('Country characteristics'!DE:DE,INDEX('Country characteristics'!A:GB,0,MATCH(A6,'Country characteristics'!$1:$1,0)),1,'Country characteristics'!D:D,1)</f>
        <v>72.111111111111114</v>
      </c>
      <c r="AL6" s="237">
        <f t="shared" si="10"/>
        <v>19.225308888888904</v>
      </c>
      <c r="AM6" s="232">
        <f t="shared" si="11"/>
        <v>0.36352495530096307</v>
      </c>
      <c r="AN6" s="239">
        <f>AVERAGEIFS('Country characteristics'!BL:BL,INDEX('Country characteristics'!A:GB,0,MATCH(A6,'Country characteristics'!$1:$1,0)),1,'Country characteristics'!D:D,1)</f>
        <v>15.222222222222221</v>
      </c>
      <c r="AO6" s="239">
        <f>AVERAGEIFS('Country characteristics'!DF:DF,INDEX('Country characteristics'!A:GB,0,MATCH(A6,'Country characteristics'!$1:$1,0)),1,'Country characteristics'!D:D,1)</f>
        <v>53.101851851851855</v>
      </c>
      <c r="AP6" s="237">
        <f t="shared" si="12"/>
        <v>37.879629629629633</v>
      </c>
      <c r="AQ6" s="232">
        <f t="shared" si="13"/>
        <v>2.4884428223844286</v>
      </c>
      <c r="AR6" s="233">
        <f>SUMIFS('Country characteristics'!BM:BM,INDEX('Country characteristics'!A:GB,0,MATCH($A6,'Country characteristics'!$1:$1,0)),1,'Country characteristics'!D:D,1)</f>
        <v>0.30415680436999537</v>
      </c>
      <c r="AS6" s="234">
        <f>SUMIFS('Country characteristics'!DG:DG,INDEX('Country characteristics'!A:GB,0,MATCH($A6,'Country characteristics'!$1:$1,0)),1,'Country characteristics'!D:D,1)</f>
        <v>0.30841085946824476</v>
      </c>
      <c r="AT6" s="234">
        <f t="shared" si="14"/>
        <v>4.2540550982493874E-3</v>
      </c>
      <c r="AU6" s="232">
        <f t="shared" si="15"/>
        <v>1.3986388064080554E-2</v>
      </c>
      <c r="AV6" s="240">
        <f>SUMIFS('Country characteristics'!BN:BN,INDEX('Country characteristics'!A:GB,0,MATCH($A6,'Country characteristics'!$1:$1,0)),1,'Country characteristics'!D:D,1)</f>
        <v>139916145069.92999</v>
      </c>
      <c r="AW6" s="241">
        <f>SUMIFS('Country characteristics'!DH:DH,INDEX('Country characteristics'!A:GB,0,MATCH($A6,'Country characteristics'!$1:$1,0)),1,'Country characteristics'!D:D,1)</f>
        <v>161666709116.40228</v>
      </c>
      <c r="AX6" s="237">
        <f t="shared" si="16"/>
        <v>21750564046.47229</v>
      </c>
      <c r="AY6" s="232">
        <f t="shared" si="17"/>
        <v>0.15545428324659297</v>
      </c>
    </row>
    <row r="7" spans="1:51" ht="12.75" customHeight="1">
      <c r="A7" s="242" t="s">
        <v>991</v>
      </c>
      <c r="B7" s="221">
        <f>COUNTIFS(INDEX('Country characteristics'!A:GB,0,MATCH(A7,'Country characteristics'!$1:$1,0)),1,'Country characteristics'!DI:DI,1,'Country characteristics'!E:E,1)</f>
        <v>38</v>
      </c>
      <c r="C7" s="221">
        <f>COUNTIFS(INDEX('Country characteristics'!A:GB,0,MATCH(A7,'Country characteristics'!$1:$1,0)),1,'Country characteristics'!DI:DI,1)</f>
        <v>41</v>
      </c>
      <c r="D7" s="222">
        <f>SUMIFS('Country characteristics'!CZ:CZ,INDEX('Country characteristics'!A:GB,0,MATCH(A7,'Country characteristics'!$1:$1,0)),1)</f>
        <v>11573.809546379865</v>
      </c>
      <c r="E7" s="223">
        <f>SUMIFS('Country characteristics'!DA:DA,INDEX('Country characteristics'!A:GB,0,MATCH(A7,'Country characteristics'!$1:$1,0)),1)</f>
        <v>0.33989758593149944</v>
      </c>
      <c r="F7" s="224">
        <f>AVERAGEIFS('Country characteristics'!DB:DB,INDEX('Country characteristics'!A:GB,0,MATCH(A7,'Country characteristics'!$1:$1,0)),1)</f>
        <v>57.369078947368415</v>
      </c>
      <c r="G7" s="224">
        <f>AVERAGEIFS('Country characteristics'!DC:DC,INDEX('Country characteristics'!A:GB,0,MATCH(A7,'Country characteristics'!$1:$1,0)),1)</f>
        <v>57.369078947368415</v>
      </c>
      <c r="H7" s="224">
        <f>AVERAGEIFS('Country characteristics'!DD:DD,INDEX('Country characteristics'!A:GB,0,MATCH(A7,'Country characteristics'!$1:$1,0)),1)</f>
        <v>66.173684210526318</v>
      </c>
      <c r="I7" s="224">
        <f>AVERAGEIFS('Country characteristics'!DE:DE,INDEX('Country characteristics'!A:GB,0,MATCH(A7,'Country characteristics'!$1:$1,0)),1)</f>
        <v>78.421052631578945</v>
      </c>
      <c r="J7" s="224">
        <f>AVERAGEIFS('Country characteristics'!DF:DF,INDEX('Country characteristics'!A:GB,0,MATCH(A7,'Country characteristics'!$1:$1,0)),1)</f>
        <v>60.361842105263158</v>
      </c>
      <c r="K7" s="225">
        <f>SUMIFS('Country characteristics'!DG:DG,INDEX('Country characteristics'!A:GB,0,MATCH($A7,'Country characteristics'!$1:$1,0)),1)</f>
        <v>0.52985151120748863</v>
      </c>
      <c r="L7" s="226">
        <f>SUMIFS('Country characteristics'!DH:DH,INDEX('Country characteristics'!A:GB,0,MATCH($A7,'Country characteristics'!$1:$1,0)),1,'Country characteristics'!DI:DI,1)</f>
        <v>277744273612.76013</v>
      </c>
      <c r="M7" s="227"/>
      <c r="N7" s="228">
        <f>COUNTIFS(INDEX('Country characteristics'!A:GB,0,MATCH(A7,'Country characteristics'!$1:$1,0)),1,'Country characteristics'!DI:DI,1,'Country characteristics'!D:D,1)</f>
        <v>38</v>
      </c>
      <c r="O7" s="228">
        <f>COUNTIFS(INDEX('Country characteristics'!A:GB,0,MATCH(A7,'Country characteristics'!$1:$1,0)),1,'Country characteristics'!DI:DI,1)</f>
        <v>41</v>
      </c>
      <c r="P7" s="229">
        <f>SUMIFS('Country characteristics'!AL:AL,INDEX('Country characteristics'!A:GB,0,MATCH(A7,'Country characteristics'!$1:$1,0)),1,'Country characteristics'!D:D,1)</f>
        <v>11412.355939865112</v>
      </c>
      <c r="Q7" s="230">
        <f>SUMIFS('Country characteristics'!CZ:CZ,INDEX('Country characteristics'!A:GB,0,MATCH(A7,'Country characteristics'!$1:$1,0)),1,'Country characteristics'!D:D,1)</f>
        <v>11573.809546379865</v>
      </c>
      <c r="R7" s="231">
        <f t="shared" si="0"/>
        <v>161.45360651475312</v>
      </c>
      <c r="S7" s="232">
        <f t="shared" si="1"/>
        <v>1.4147263489282776E-2</v>
      </c>
      <c r="T7" s="233">
        <f>SUMIFS('Country characteristics'!AM:AM,INDEX('Country characteristics'!A:GB,0,MATCH(A7,'Country characteristics'!$1:$1,0)),1,'Country characteristics'!D:D,1)</f>
        <v>0.35988999786786735</v>
      </c>
      <c r="U7" s="234">
        <f>SUMIFS('Country characteristics'!DA:DA,INDEX('Country characteristics'!A:GB,0,MATCH(A7,'Country characteristics'!$1:$1,0)),1,'Country characteristics'!D:D,1)</f>
        <v>0.33989758593149944</v>
      </c>
      <c r="V7" s="234">
        <f t="shared" si="2"/>
        <v>-1.9992411936367915E-2</v>
      </c>
      <c r="W7" s="232">
        <f t="shared" si="3"/>
        <v>-5.5551451984803636E-2</v>
      </c>
      <c r="X7" s="235">
        <f>AVERAGEIFS('Country characteristics'!AN:AN,INDEX('Country characteristics'!A:GB,0,MATCH(A7,'Country characteristics'!$1:$1,0)),1,'Country characteristics'!D:D,1)</f>
        <v>58.52039487738358</v>
      </c>
      <c r="Y7" s="236">
        <f>AVERAGEIFS('Country characteristics'!DB:DB,INDEX('Country characteristics'!A:GB,0,MATCH(A7,'Country characteristics'!$1:$1,0)),1,'Country characteristics'!D:D,1)</f>
        <v>57.369078947368415</v>
      </c>
      <c r="Z7" s="237">
        <f t="shared" si="4"/>
        <v>-1.1513159300151656</v>
      </c>
      <c r="AA7" s="232">
        <f t="shared" si="5"/>
        <v>-1.9673755319448732E-2</v>
      </c>
      <c r="AB7" s="238">
        <f>AVERAGEIFS('Country characteristics'!BI:BI,INDEX('Country characteristics'!A:GB,0,MATCH(A7,'Country characteristics'!$1:$1,0)),1,'Country characteristics'!D:D,1)</f>
        <v>69.836841578947357</v>
      </c>
      <c r="AC7" s="239">
        <f>AVERAGEIFS('Country characteristics'!DC:DC,INDEX('Country characteristics'!A:GB,0,MATCH(A7,'Country characteristics'!$1:$1,0)),1,'Country characteristics'!D:D,1)</f>
        <v>57.369078947368415</v>
      </c>
      <c r="AD7" s="237">
        <f t="shared" si="6"/>
        <v>-12.467762631578942</v>
      </c>
      <c r="AE7" s="232">
        <f t="shared" si="7"/>
        <v>-0.17852701167026155</v>
      </c>
      <c r="AF7" s="239">
        <f>AVERAGEIFS('Country characteristics'!BJ:BJ,INDEX('Country characteristics'!A:GB,0,MATCH(A7,'Country characteristics'!$1:$1,0)),1,'Country characteristics'!D:D,1)</f>
        <v>78.526315789473685</v>
      </c>
      <c r="AG7" s="239">
        <f>AVERAGEIFS('Country characteristics'!DD:DD,INDEX('Country characteristics'!A:GB,0,MATCH(A7,'Country characteristics'!$1:$1,0)),1,'Country characteristics'!D:D,1)</f>
        <v>66.173684210526318</v>
      </c>
      <c r="AH7" s="237">
        <f t="shared" si="8"/>
        <v>-12.352631578947367</v>
      </c>
      <c r="AI7" s="232">
        <f t="shared" si="9"/>
        <v>-0.15730563002680964</v>
      </c>
      <c r="AJ7" s="238">
        <f>AVERAGEIFS('Country characteristics'!BK:BK,INDEX('Country characteristics'!A:GB,0,MATCH(A7,'Country characteristics'!$1:$1,0)),1,'Country characteristics'!D:D,1)</f>
        <v>60.526315789473671</v>
      </c>
      <c r="AK7" s="239">
        <f>AVERAGEIFS('Country characteristics'!DE:DE,INDEX('Country characteristics'!A:GB,0,MATCH(A7,'Country characteristics'!$1:$1,0)),1,'Country characteristics'!D:D,1)</f>
        <v>78.421052631578945</v>
      </c>
      <c r="AL7" s="237">
        <f t="shared" si="10"/>
        <v>17.894736842105274</v>
      </c>
      <c r="AM7" s="232">
        <f t="shared" si="11"/>
        <v>0.29565217391304371</v>
      </c>
      <c r="AN7" s="239">
        <f>AVERAGEIFS('Country characteristics'!BL:BL,INDEX('Country characteristics'!A:GB,0,MATCH(A7,'Country characteristics'!$1:$1,0)),1,'Country characteristics'!D:D,1)</f>
        <v>16.358552631578949</v>
      </c>
      <c r="AO7" s="239">
        <f>AVERAGEIFS('Country characteristics'!DF:DF,INDEX('Country characteristics'!A:GB,0,MATCH(A7,'Country characteristics'!$1:$1,0)),1,'Country characteristics'!D:D,1)</f>
        <v>60.361842105263158</v>
      </c>
      <c r="AP7" s="237">
        <f t="shared" si="12"/>
        <v>44.003289473684205</v>
      </c>
      <c r="AQ7" s="232">
        <f t="shared" si="13"/>
        <v>2.689925598230444</v>
      </c>
      <c r="AR7" s="233">
        <f>SUMIFS('Country characteristics'!BM:BM,INDEX('Country characteristics'!A:GB,0,MATCH($A7,'Country characteristics'!$1:$1,0)),1,'Country characteristics'!D:D,1)</f>
        <v>0.52983334352495248</v>
      </c>
      <c r="AS7" s="234">
        <f>SUMIFS('Country characteristics'!DG:DG,INDEX('Country characteristics'!A:GB,0,MATCH($A7,'Country characteristics'!$1:$1,0)),1,'Country characteristics'!D:D,1)</f>
        <v>0.52985087804415998</v>
      </c>
      <c r="AT7" s="234">
        <f t="shared" si="14"/>
        <v>1.7534519207496047E-5</v>
      </c>
      <c r="AU7" s="232">
        <f t="shared" si="15"/>
        <v>3.309440491389206E-5</v>
      </c>
      <c r="AV7" s="240">
        <f>SUMIFS('Country characteristics'!BN:BN,INDEX('Country characteristics'!A:GB,0,MATCH($A7,'Country characteristics'!$1:$1,0)),1,'Country characteristics'!D:D,1)</f>
        <v>243730244867.65961</v>
      </c>
      <c r="AW7" s="241">
        <f>SUMIFS('Country characteristics'!DH:DH,INDEX('Country characteristics'!A:GB,0,MATCH($A7,'Country characteristics'!$1:$1,0)),1,'Country characteristics'!D:D,1)</f>
        <v>277743941713.10101</v>
      </c>
      <c r="AX7" s="237">
        <f t="shared" si="16"/>
        <v>34013696845.441406</v>
      </c>
      <c r="AY7" s="232">
        <f t="shared" si="17"/>
        <v>0.13955468211961189</v>
      </c>
    </row>
    <row r="8" spans="1:51" ht="12.75" customHeight="1">
      <c r="A8" s="242" t="s">
        <v>992</v>
      </c>
      <c r="B8" s="221">
        <f>COUNTIFS(INDEX('Country characteristics'!A:GB,0,MATCH(A8,'Country characteristics'!$1:$1,0)),1,'Country characteristics'!DI:DI,1,'Country characteristics'!E:E,1)</f>
        <v>12</v>
      </c>
      <c r="C8" s="221">
        <f>COUNTIFS(INDEX('Country characteristics'!A:GB,0,MATCH(A8,'Country characteristics'!$1:$1,0)),1,'Country characteristics'!DI:DI,1)</f>
        <v>22</v>
      </c>
      <c r="D8" s="222">
        <f>SUMIFS('Country characteristics'!CZ:CZ,INDEX('Country characteristics'!A:GB,0,MATCH(A8,'Country characteristics'!$1:$1,0)),1)</f>
        <v>4636.0024795389554</v>
      </c>
      <c r="E8" s="223">
        <f>SUMIFS('Country characteristics'!DA:DA,INDEX('Country characteristics'!A:GB,0,MATCH(A8,'Country characteristics'!$1:$1,0)),1)</f>
        <v>0.13614929853935731</v>
      </c>
      <c r="F8" s="224">
        <f>AVERAGEIFS('Country characteristics'!DB:DB,INDEX('Country characteristics'!A:GB,0,MATCH(A8,'Country characteristics'!$1:$1,0)),1)</f>
        <v>72.431249999999991</v>
      </c>
      <c r="G8" s="224">
        <f>AVERAGEIFS('Country characteristics'!DC:DC,INDEX('Country characteristics'!A:GB,0,MATCH(A8,'Country characteristics'!$1:$1,0)),1)</f>
        <v>72.431249999999991</v>
      </c>
      <c r="H8" s="224">
        <f>AVERAGEIFS('Country characteristics'!DD:DD,INDEX('Country characteristics'!A:GB,0,MATCH(A8,'Country characteristics'!$1:$1,0)),1)</f>
        <v>75.658333333333346</v>
      </c>
      <c r="I8" s="224">
        <f>AVERAGEIFS('Country characteristics'!DE:DE,INDEX('Country characteristics'!A:GB,0,MATCH(A8,'Country characteristics'!$1:$1,0)),1)</f>
        <v>98.166666666666671</v>
      </c>
      <c r="J8" s="224">
        <f>AVERAGEIFS('Country characteristics'!DF:DF,INDEX('Country characteristics'!A:GB,0,MATCH(A8,'Country characteristics'!$1:$1,0)),1)</f>
        <v>81.7013888888889</v>
      </c>
      <c r="K8" s="225">
        <f>SUMIFS('Country characteristics'!DG:DG,INDEX('Country characteristics'!A:GB,0,MATCH($A8,'Country characteristics'!$1:$1,0)),1)</f>
        <v>6.2119669135648467E-2</v>
      </c>
      <c r="L8" s="226">
        <f>SUMIFS('Country characteristics'!DH:DH,INDEX('Country characteristics'!A:GB,0,MATCH($A8,'Country characteristics'!$1:$1,0)),1,'Country characteristics'!DI:DI,1)</f>
        <v>32562674671.721001</v>
      </c>
      <c r="M8" s="227"/>
      <c r="N8" s="228">
        <f>COUNTIFS(INDEX('Country characteristics'!A:GB,0,MATCH(A8,'Country characteristics'!$1:$1,0)),1,'Country characteristics'!DI:DI,1,'Country characteristics'!D:D,1)</f>
        <v>12</v>
      </c>
      <c r="O8" s="228">
        <f>COUNTIFS(INDEX('Country characteristics'!A:GB,0,MATCH(A8,'Country characteristics'!$1:$1,0)),1,'Country characteristics'!DI:DI,1)</f>
        <v>22</v>
      </c>
      <c r="P8" s="229">
        <f>SUMIFS('Country characteristics'!AL:AL,INDEX('Country characteristics'!A:GB,0,MATCH(A8,'Country characteristics'!$1:$1,0)),1,'Country characteristics'!D:D,1)</f>
        <v>4068.8824443817139</v>
      </c>
      <c r="Q8" s="230">
        <f>SUMIFS('Country characteristics'!CZ:CZ,INDEX('Country characteristics'!A:GB,0,MATCH(A8,'Country characteristics'!$1:$1,0)),1,'Country characteristics'!D:D,1)</f>
        <v>4636.0024795389554</v>
      </c>
      <c r="R8" s="231">
        <f t="shared" si="0"/>
        <v>567.12003515724155</v>
      </c>
      <c r="S8" s="232">
        <f t="shared" si="1"/>
        <v>0.13937980340039491</v>
      </c>
      <c r="T8" s="233">
        <f>SUMIFS('Country characteristics'!AM:AM,INDEX('Country characteristics'!A:GB,0,MATCH(A8,'Country characteristics'!$1:$1,0)),1,'Country characteristics'!D:D,1)</f>
        <v>0.12831259984523058</v>
      </c>
      <c r="U8" s="234">
        <f>SUMIFS('Country characteristics'!DA:DA,INDEX('Country characteristics'!A:GB,0,MATCH(A8,'Country characteristics'!$1:$1,0)),1,'Country characteristics'!D:D,1)</f>
        <v>0.13614929853935731</v>
      </c>
      <c r="V8" s="234">
        <f t="shared" si="2"/>
        <v>7.8366986941267314E-3</v>
      </c>
      <c r="W8" s="232">
        <f t="shared" si="3"/>
        <v>6.1075051893417186E-2</v>
      </c>
      <c r="X8" s="235">
        <f>AVERAGEIFS('Country characteristics'!AN:AN,INDEX('Country characteristics'!A:GB,0,MATCH(A8,'Country characteristics'!$1:$1,0)),1,'Country characteristics'!D:D,1)</f>
        <v>72.402083396911621</v>
      </c>
      <c r="Y8" s="236">
        <f>AVERAGEIFS('Country characteristics'!DB:DB,INDEX('Country characteristics'!A:GB,0,MATCH(A8,'Country characteristics'!$1:$1,0)),1,'Country characteristics'!D:D,1)</f>
        <v>72.431249999999991</v>
      </c>
      <c r="Z8" s="237">
        <f t="shared" si="4"/>
        <v>2.916660308837038E-2</v>
      </c>
      <c r="AA8" s="232">
        <f t="shared" si="5"/>
        <v>4.0284204155393834E-4</v>
      </c>
      <c r="AB8" s="238">
        <f>AVERAGEIFS('Country characteristics'!BI:BI,INDEX('Country characteristics'!A:GB,0,MATCH(A8,'Country characteristics'!$1:$1,0)),1,'Country characteristics'!D:D,1)</f>
        <v>76.324999166666672</v>
      </c>
      <c r="AC8" s="239">
        <f>AVERAGEIFS('Country characteristics'!DC:DC,INDEX('Country characteristics'!A:GB,0,MATCH(A8,'Country characteristics'!$1:$1,0)),1,'Country characteristics'!D:D,1)</f>
        <v>72.431249999999991</v>
      </c>
      <c r="AD8" s="237">
        <f t="shared" si="6"/>
        <v>-3.8937491666666801</v>
      </c>
      <c r="AE8" s="232">
        <f t="shared" si="7"/>
        <v>-5.1015384332518836E-2</v>
      </c>
      <c r="AF8" s="239">
        <f>AVERAGEIFS('Country characteristics'!BJ:BJ,INDEX('Country characteristics'!A:GB,0,MATCH(A8,'Country characteristics'!$1:$1,0)),1,'Country characteristics'!D:D,1)</f>
        <v>94.833333333333329</v>
      </c>
      <c r="AG8" s="239">
        <f>AVERAGEIFS('Country characteristics'!DD:DD,INDEX('Country characteristics'!A:GB,0,MATCH(A8,'Country characteristics'!$1:$1,0)),1,'Country characteristics'!D:D,1)</f>
        <v>75.658333333333346</v>
      </c>
      <c r="AH8" s="237">
        <f t="shared" si="8"/>
        <v>-19.174999999999983</v>
      </c>
      <c r="AI8" s="232">
        <f t="shared" si="9"/>
        <v>-0.20219683655536011</v>
      </c>
      <c r="AJ8" s="238">
        <f>AVERAGEIFS('Country characteristics'!BK:BK,INDEX('Country characteristics'!A:GB,0,MATCH(A8,'Country characteristics'!$1:$1,0)),1,'Country characteristics'!D:D,1)</f>
        <v>83.125</v>
      </c>
      <c r="AK8" s="239">
        <f>AVERAGEIFS('Country characteristics'!DE:DE,INDEX('Country characteristics'!A:GB,0,MATCH(A8,'Country characteristics'!$1:$1,0)),1,'Country characteristics'!D:D,1)</f>
        <v>98.166666666666671</v>
      </c>
      <c r="AL8" s="237">
        <f t="shared" si="10"/>
        <v>15.041666666666671</v>
      </c>
      <c r="AM8" s="232">
        <f t="shared" si="11"/>
        <v>0.180952380952381</v>
      </c>
      <c r="AN8" s="239">
        <f>AVERAGEIFS('Country characteristics'!BL:BL,INDEX('Country characteristics'!A:GB,0,MATCH(A8,'Country characteristics'!$1:$1,0)),1,'Country characteristics'!D:D,1)</f>
        <v>23.375</v>
      </c>
      <c r="AO8" s="239">
        <f>AVERAGEIFS('Country characteristics'!DF:DF,INDEX('Country characteristics'!A:GB,0,MATCH(A8,'Country characteristics'!$1:$1,0)),1,'Country characteristics'!D:D,1)</f>
        <v>81.7013888888889</v>
      </c>
      <c r="AP8" s="237">
        <f t="shared" si="12"/>
        <v>58.3263888888889</v>
      </c>
      <c r="AQ8" s="232">
        <f t="shared" si="13"/>
        <v>2.4952465834818782</v>
      </c>
      <c r="AR8" s="233">
        <f>SUMIFS('Country characteristics'!BM:BM,INDEX('Country characteristics'!A:GB,0,MATCH($A8,'Country characteristics'!$1:$1,0)),1,'Country characteristics'!D:D,1)</f>
        <v>5.2079443902695033E-2</v>
      </c>
      <c r="AS8" s="234">
        <f>SUMIFS('Country characteristics'!DG:DG,INDEX('Country characteristics'!A:GB,0,MATCH($A8,'Country characteristics'!$1:$1,0)),1,'Country characteristics'!D:D,1)</f>
        <v>6.2084469819144492E-2</v>
      </c>
      <c r="AT8" s="234">
        <f t="shared" si="14"/>
        <v>1.0005025916449459E-2</v>
      </c>
      <c r="AU8" s="232">
        <f t="shared" si="15"/>
        <v>0.19211084387042993</v>
      </c>
      <c r="AV8" s="240">
        <f>SUMIFS('Country characteristics'!BN:BN,INDEX('Country characteristics'!A:GB,0,MATCH($A8,'Country characteristics'!$1:$1,0)),1,'Country characteristics'!D:D,1)</f>
        <v>23957154864.896629</v>
      </c>
      <c r="AW8" s="241">
        <f>SUMIFS('Country characteristics'!DH:DH,INDEX('Country characteristics'!A:GB,0,MATCH($A8,'Country characteristics'!$1:$1,0)),1,'Country characteristics'!D:D,1)</f>
        <v>32544223443.374382</v>
      </c>
      <c r="AX8" s="237">
        <f t="shared" si="16"/>
        <v>8587068578.4777527</v>
      </c>
      <c r="AY8" s="232">
        <f t="shared" si="17"/>
        <v>0.35843440620989636</v>
      </c>
    </row>
    <row r="9" spans="1:51" ht="12.75" customHeight="1">
      <c r="A9" s="242" t="s">
        <v>993</v>
      </c>
      <c r="B9" s="221">
        <f>COUNTIFS(INDEX('Country characteristics'!A:GB,0,MATCH(A9,'Country characteristics'!$1:$1,0)),1,'Country characteristics'!DI:DI,1,'Country characteristics'!E:E,1)</f>
        <v>40</v>
      </c>
      <c r="C9" s="221">
        <f>COUNTIFS(INDEX('Country characteristics'!A:GB,0,MATCH(A9,'Country characteristics'!$1:$1,0)),1,'Country characteristics'!DI:DI,1)</f>
        <v>50</v>
      </c>
      <c r="D9" s="222">
        <f>SUMIFS('Country characteristics'!CZ:CZ,INDEX('Country characteristics'!A:GB,0,MATCH(A9,'Country characteristics'!$1:$1,0)),1)</f>
        <v>11754.067746827875</v>
      </c>
      <c r="E9" s="223">
        <f>SUMIFS('Country characteristics'!DA:DA,INDEX('Country characteristics'!A:GB,0,MATCH(A9,'Country characteristics'!$1:$1,0)),1)</f>
        <v>0.34519137679017126</v>
      </c>
      <c r="F9" s="224">
        <f>AVERAGEIFS('Country characteristics'!DB:DB,INDEX('Country characteristics'!A:GB,0,MATCH(A9,'Country characteristics'!$1:$1,0)),1)</f>
        <v>58.203749999999999</v>
      </c>
      <c r="G9" s="224">
        <f>AVERAGEIFS('Country characteristics'!DC:DC,INDEX('Country characteristics'!A:GB,0,MATCH(A9,'Country characteristics'!$1:$1,0)),1)</f>
        <v>58.203749999999999</v>
      </c>
      <c r="H9" s="224">
        <f>AVERAGEIFS('Country characteristics'!DD:DD,INDEX('Country characteristics'!A:GB,0,MATCH(A9,'Country characteristics'!$1:$1,0)),1)</f>
        <v>66.462500000000006</v>
      </c>
      <c r="I9" s="224">
        <f>AVERAGEIFS('Country characteristics'!DE:DE,INDEX('Country characteristics'!A:GB,0,MATCH(A9,'Country characteristics'!$1:$1,0)),1)</f>
        <v>79.5</v>
      </c>
      <c r="J9" s="224">
        <f>AVERAGEIFS('Country characteristics'!DF:DF,INDEX('Country characteristics'!A:GB,0,MATCH(A9,'Country characteristics'!$1:$1,0)),1)</f>
        <v>61.531249999999986</v>
      </c>
      <c r="K9" s="225">
        <f>SUMIFS('Country characteristics'!DG:DG,INDEX('Country characteristics'!A:GB,0,MATCH($A9,'Country characteristics'!$1:$1,0)),1)</f>
        <v>0.52990855368190126</v>
      </c>
      <c r="L9" s="226">
        <f>SUMIFS('Country characteristics'!DH:DH,INDEX('Country characteristics'!A:GB,0,MATCH($A9,'Country characteristics'!$1:$1,0)),1,'Country characteristics'!DI:DI,1)</f>
        <v>277774174864.08728</v>
      </c>
      <c r="M9" s="227"/>
      <c r="N9" s="228">
        <f>COUNTIFS(INDEX('Country characteristics'!A:GB,0,MATCH(A9,'Country characteristics'!$1:$1,0)),1,'Country characteristics'!DI:DI,1,'Country characteristics'!D:D,1)</f>
        <v>40</v>
      </c>
      <c r="O9" s="228">
        <f>COUNTIFS(INDEX('Country characteristics'!A:GB,0,MATCH(A9,'Country characteristics'!$1:$1,0)),1,'Country characteristics'!DI:DI,1)</f>
        <v>50</v>
      </c>
      <c r="P9" s="229">
        <f>SUMIFS('Country characteristics'!AL:AL,INDEX('Country characteristics'!A:GB,0,MATCH(A9,'Country characteristics'!$1:$1,0)),1,'Country characteristics'!D:D,1)</f>
        <v>11666.060537338257</v>
      </c>
      <c r="Q9" s="230">
        <f>SUMIFS('Country characteristics'!CZ:CZ,INDEX('Country characteristics'!A:GB,0,MATCH(A9,'Country characteristics'!$1:$1,0)),1,'Country characteristics'!D:D,1)</f>
        <v>11754.067746827875</v>
      </c>
      <c r="R9" s="231">
        <f t="shared" si="0"/>
        <v>88.007209489618617</v>
      </c>
      <c r="S9" s="232">
        <f t="shared" si="1"/>
        <v>7.5438670327437245E-3</v>
      </c>
      <c r="T9" s="233">
        <f>SUMIFS('Country characteristics'!AM:AM,INDEX('Country characteristics'!A:GB,0,MATCH(A9,'Country characteristics'!$1:$1,0)),1,'Country characteristics'!D:D,1)</f>
        <v>0.36789059801958501</v>
      </c>
      <c r="U9" s="234">
        <f>SUMIFS('Country characteristics'!DA:DA,INDEX('Country characteristics'!A:GB,0,MATCH(A9,'Country characteristics'!$1:$1,0)),1,'Country characteristics'!D:D,1)</f>
        <v>0.34519137679017126</v>
      </c>
      <c r="V9" s="234">
        <f t="shared" si="2"/>
        <v>-2.2699221229413757E-2</v>
      </c>
      <c r="W9" s="232">
        <f t="shared" si="3"/>
        <v>-6.170100935334407E-2</v>
      </c>
      <c r="X9" s="235">
        <f>AVERAGEIFS('Country characteristics'!AN:AN,INDEX('Country characteristics'!A:GB,0,MATCH(A9,'Country characteristics'!$1:$1,0)),1,'Country characteristics'!D:D,1)</f>
        <v>59.36375017166138</v>
      </c>
      <c r="Y9" s="236">
        <f>AVERAGEIFS('Country characteristics'!DB:DB,INDEX('Country characteristics'!A:GB,0,MATCH(A9,'Country characteristics'!$1:$1,0)),1,'Country characteristics'!D:D,1)</f>
        <v>58.203749999999999</v>
      </c>
      <c r="Z9" s="237">
        <f t="shared" si="4"/>
        <v>-1.1600001716613804</v>
      </c>
      <c r="AA9" s="232">
        <f t="shared" si="5"/>
        <v>-1.9540547359407433E-2</v>
      </c>
      <c r="AB9" s="238">
        <f>AVERAGEIFS('Country characteristics'!BI:BI,INDEX('Country characteristics'!A:GB,0,MATCH(A9,'Country characteristics'!$1:$1,0)),1,'Country characteristics'!D:D,1)</f>
        <v>69.867499249999995</v>
      </c>
      <c r="AC9" s="239">
        <f>AVERAGEIFS('Country characteristics'!DC:DC,INDEX('Country characteristics'!A:GB,0,MATCH(A9,'Country characteristics'!$1:$1,0)),1,'Country characteristics'!D:D,1)</f>
        <v>58.203749999999999</v>
      </c>
      <c r="AD9" s="237">
        <f t="shared" si="6"/>
        <v>-11.663749249999995</v>
      </c>
      <c r="AE9" s="232">
        <f t="shared" si="7"/>
        <v>-0.16694098651312464</v>
      </c>
      <c r="AF9" s="239">
        <f>AVERAGEIFS('Country characteristics'!BJ:BJ,INDEX('Country characteristics'!A:GB,0,MATCH(A9,'Country characteristics'!$1:$1,0)),1,'Country characteristics'!D:D,1)</f>
        <v>79.599999999999994</v>
      </c>
      <c r="AG9" s="239">
        <f>AVERAGEIFS('Country characteristics'!DD:DD,INDEX('Country characteristics'!A:GB,0,MATCH(A9,'Country characteristics'!$1:$1,0)),1,'Country characteristics'!D:D,1)</f>
        <v>66.462500000000006</v>
      </c>
      <c r="AH9" s="237">
        <f t="shared" si="8"/>
        <v>-13.137499999999989</v>
      </c>
      <c r="AI9" s="232">
        <f t="shared" si="9"/>
        <v>-0.1650439698492461</v>
      </c>
      <c r="AJ9" s="238">
        <f>AVERAGEIFS('Country characteristics'!BK:BK,INDEX('Country characteristics'!A:GB,0,MATCH(A9,'Country characteristics'!$1:$1,0)),1,'Country characteristics'!D:D,1)</f>
        <v>61.666666500000005</v>
      </c>
      <c r="AK9" s="239">
        <f>AVERAGEIFS('Country characteristics'!DE:DE,INDEX('Country characteristics'!A:GB,0,MATCH(A9,'Country characteristics'!$1:$1,0)),1,'Country characteristics'!D:D,1)</f>
        <v>79.5</v>
      </c>
      <c r="AL9" s="237">
        <f t="shared" si="10"/>
        <v>17.833333499999995</v>
      </c>
      <c r="AM9" s="232">
        <f t="shared" si="11"/>
        <v>0.2891891926734842</v>
      </c>
      <c r="AN9" s="239">
        <f>AVERAGEIFS('Country characteristics'!BL:BL,INDEX('Country characteristics'!A:GB,0,MATCH(A9,'Country characteristics'!$1:$1,0)),1,'Country characteristics'!D:D,1)</f>
        <v>17.484375</v>
      </c>
      <c r="AO9" s="239">
        <f>AVERAGEIFS('Country characteristics'!DF:DF,INDEX('Country characteristics'!A:GB,0,MATCH(A9,'Country characteristics'!$1:$1,0)),1,'Country characteristics'!D:D,1)</f>
        <v>61.531249999999986</v>
      </c>
      <c r="AP9" s="237">
        <f t="shared" si="12"/>
        <v>44.046874999999986</v>
      </c>
      <c r="AQ9" s="232">
        <f t="shared" si="13"/>
        <v>2.5192135835567462</v>
      </c>
      <c r="AR9" s="233">
        <f>SUMIFS('Country characteristics'!BM:BM,INDEX('Country characteristics'!A:GB,0,MATCH($A9,'Country characteristics'!$1:$1,0)),1,'Country characteristics'!D:D,1)</f>
        <v>0.52988794352415525</v>
      </c>
      <c r="AS9" s="234">
        <f>SUMIFS('Country characteristics'!DG:DG,INDEX('Country characteristics'!A:GB,0,MATCH($A9,'Country characteristics'!$1:$1,0)),1,'Country characteristics'!D:D,1)</f>
        <v>0.52987335436539729</v>
      </c>
      <c r="AT9" s="234">
        <f t="shared" si="14"/>
        <v>-1.4589158757960519E-5</v>
      </c>
      <c r="AU9" s="232">
        <f t="shared" si="15"/>
        <v>-2.753253576771645E-5</v>
      </c>
      <c r="AV9" s="240">
        <f>SUMIFS('Country characteristics'!BN:BN,INDEX('Country characteristics'!A:GB,0,MATCH($A9,'Country characteristics'!$1:$1,0)),1,'Country characteristics'!D:D,1)</f>
        <v>243755345316.82663</v>
      </c>
      <c r="AW9" s="241">
        <f>SUMIFS('Country characteristics'!DH:DH,INDEX('Country characteristics'!A:GB,0,MATCH($A9,'Country characteristics'!$1:$1,0)),1,'Country characteristics'!D:D,1)</f>
        <v>277755723635.74066</v>
      </c>
      <c r="AX9" s="237">
        <f t="shared" si="16"/>
        <v>34000378318.914032</v>
      </c>
      <c r="AY9" s="232">
        <f t="shared" si="17"/>
        <v>0.13948567271302811</v>
      </c>
    </row>
    <row r="10" spans="1:51" ht="12.75" customHeight="1">
      <c r="A10" s="242" t="s">
        <v>994</v>
      </c>
      <c r="B10" s="221">
        <f>COUNTIFS(INDEX('Country characteristics'!A:GB,0,MATCH(A10,'Country characteristics'!$1:$1,0)),1,'Country characteristics'!DI:DI,1,'Country characteristics'!E:E,1)</f>
        <v>32</v>
      </c>
      <c r="C10" s="221">
        <f>COUNTIFS(INDEX('Country characteristics'!A:GB,0,MATCH(A10,'Country characteristics'!$1:$1,0)),1,'Country characteristics'!DI:DI,1)</f>
        <v>32</v>
      </c>
      <c r="D10" s="222">
        <f>SUMIFS('Country characteristics'!CZ:CZ,INDEX('Country characteristics'!A:GB,0,MATCH(A10,'Country characteristics'!$1:$1,0)),1)</f>
        <v>9037.0346171605051</v>
      </c>
      <c r="E10" s="223">
        <f>SUMIFS('Country characteristics'!DA:DA,INDEX('Country characteristics'!A:GB,0,MATCH(A10,'Country characteristics'!$1:$1,0)),1)</f>
        <v>0.26539802975356747</v>
      </c>
      <c r="F10" s="224">
        <f>AVERAGEIFS('Country characteristics'!DB:DB,INDEX('Country characteristics'!A:GB,0,MATCH(A10,'Country characteristics'!$1:$1,0)),1)</f>
        <v>53.427343749999999</v>
      </c>
      <c r="G10" s="224">
        <f>AVERAGEIFS('Country characteristics'!DC:DC,INDEX('Country characteristics'!A:GB,0,MATCH(A10,'Country characteristics'!$1:$1,0)),1)</f>
        <v>53.427343749999999</v>
      </c>
      <c r="H10" s="224">
        <f>AVERAGEIFS('Country characteristics'!DD:DD,INDEX('Country characteristics'!A:GB,0,MATCH(A10,'Country characteristics'!$1:$1,0)),1)</f>
        <v>63.709375000000016</v>
      </c>
      <c r="I10" s="224">
        <f>AVERAGEIFS('Country characteristics'!DE:DE,INDEX('Country characteristics'!A:GB,0,MATCH(A10,'Country characteristics'!$1:$1,0)),1)</f>
        <v>74.265625</v>
      </c>
      <c r="J10" s="224">
        <f>AVERAGEIFS('Country characteristics'!DF:DF,INDEX('Country characteristics'!A:GB,0,MATCH(A10,'Country characteristics'!$1:$1,0)),1)</f>
        <v>53.841145833333329</v>
      </c>
      <c r="K10" s="225">
        <f>SUMIFS('Country characteristics'!DG:DG,INDEX('Country characteristics'!A:GB,0,MATCH($A10,'Country characteristics'!$1:$1,0)),1)</f>
        <v>0.51543366531809487</v>
      </c>
      <c r="L10" s="226">
        <f>SUMIFS('Country characteristics'!DH:DH,INDEX('Country characteristics'!A:GB,0,MATCH($A10,'Country characteristics'!$1:$1,0)),1,'Country characteristics'!DI:DI,1)</f>
        <v>270186544609.53363</v>
      </c>
      <c r="M10" s="227"/>
      <c r="N10" s="228">
        <f>COUNTIFS(INDEX('Country characteristics'!A:GB,0,MATCH(A10,'Country characteristics'!$1:$1,0)),1,'Country characteristics'!DI:DI,1,'Country characteristics'!D:D,1)</f>
        <v>32</v>
      </c>
      <c r="O10" s="228">
        <f>COUNTIFS(INDEX('Country characteristics'!A:GB,0,MATCH(A10,'Country characteristics'!$1:$1,0)),1,'Country characteristics'!DI:DI,1)</f>
        <v>32</v>
      </c>
      <c r="P10" s="229">
        <f>SUMIFS('Country characteristics'!AL:AL,INDEX('Country characteristics'!A:GB,0,MATCH(A10,'Country characteristics'!$1:$1,0)),1,'Country characteristics'!D:D,1)</f>
        <v>9810.1518630981445</v>
      </c>
      <c r="Q10" s="230">
        <f>SUMIFS('Country characteristics'!CZ:CZ,INDEX('Country characteristics'!A:GB,0,MATCH(A10,'Country characteristics'!$1:$1,0)),1,'Country characteristics'!D:D,1)</f>
        <v>9037.0346171605051</v>
      </c>
      <c r="R10" s="231">
        <f t="shared" si="0"/>
        <v>-773.11724593763938</v>
      </c>
      <c r="S10" s="232">
        <f t="shared" si="1"/>
        <v>-7.8807877464751208E-2</v>
      </c>
      <c r="T10" s="233">
        <f>SUMIFS('Country characteristics'!AM:AM,INDEX('Country characteristics'!A:GB,0,MATCH(A10,'Country characteristics'!$1:$1,0)),1,'Country characteristics'!D:D,1)</f>
        <v>0.30936439638026059</v>
      </c>
      <c r="U10" s="234">
        <f>SUMIFS('Country characteristics'!DA:DA,INDEX('Country characteristics'!A:GB,0,MATCH(A10,'Country characteristics'!$1:$1,0)),1,'Country characteristics'!D:D,1)</f>
        <v>0.26539802975356747</v>
      </c>
      <c r="V10" s="234">
        <f t="shared" si="2"/>
        <v>-4.3966366626693121E-2</v>
      </c>
      <c r="W10" s="232">
        <f t="shared" si="3"/>
        <v>-0.14211837930002488</v>
      </c>
      <c r="X10" s="235">
        <f>AVERAGEIFS('Country characteristics'!AN:AN,INDEX('Country characteristics'!A:GB,0,MATCH(A10,'Country characteristics'!$1:$1,0)),1,'Country characteristics'!D:D,1)</f>
        <v>55.372656464576721</v>
      </c>
      <c r="Y10" s="236">
        <f>AVERAGEIFS('Country characteristics'!DB:DB,INDEX('Country characteristics'!A:GB,0,MATCH(A10,'Country characteristics'!$1:$1,0)),1,'Country characteristics'!D:D,1)</f>
        <v>53.427343749999999</v>
      </c>
      <c r="Z10" s="237">
        <f t="shared" si="4"/>
        <v>-1.9453127145767226</v>
      </c>
      <c r="AA10" s="232">
        <f t="shared" si="5"/>
        <v>-3.5131287512297479E-2</v>
      </c>
      <c r="AB10" s="238">
        <f>AVERAGEIFS('Country characteristics'!BI:BI,INDEX('Country characteristics'!A:GB,0,MATCH(A10,'Country characteristics'!$1:$1,0)),1,'Country characteristics'!D:D,1)</f>
        <v>68.581249375000013</v>
      </c>
      <c r="AC10" s="239">
        <f>AVERAGEIFS('Country characteristics'!DC:DC,INDEX('Country characteristics'!A:GB,0,MATCH(A10,'Country characteristics'!$1:$1,0)),1,'Country characteristics'!D:D,1)</f>
        <v>53.427343749999999</v>
      </c>
      <c r="AD10" s="237">
        <f t="shared" si="6"/>
        <v>-15.153905625000014</v>
      </c>
      <c r="AE10" s="232">
        <f t="shared" si="7"/>
        <v>-0.2209628107259895</v>
      </c>
      <c r="AF10" s="239">
        <f>AVERAGEIFS('Country characteristics'!BJ:BJ,INDEX('Country characteristics'!A:GB,0,MATCH(A10,'Country characteristics'!$1:$1,0)),1,'Country characteristics'!D:D,1)</f>
        <v>75.5625</v>
      </c>
      <c r="AG10" s="239">
        <f>AVERAGEIFS('Country characteristics'!DD:DD,INDEX('Country characteristics'!A:GB,0,MATCH(A10,'Country characteristics'!$1:$1,0)),1,'Country characteristics'!D:D,1)</f>
        <v>63.709375000000016</v>
      </c>
      <c r="AH10" s="237">
        <f t="shared" si="8"/>
        <v>-11.853124999999984</v>
      </c>
      <c r="AI10" s="232">
        <f t="shared" si="9"/>
        <v>-0.15686517783291956</v>
      </c>
      <c r="AJ10" s="238">
        <f>AVERAGEIFS('Country characteristics'!BK:BK,INDEX('Country characteristics'!A:GB,0,MATCH(A10,'Country characteristics'!$1:$1,0)),1,'Country characteristics'!D:D,1)</f>
        <v>53.867187812499999</v>
      </c>
      <c r="AK10" s="239">
        <f>AVERAGEIFS('Country characteristics'!DE:DE,INDEX('Country characteristics'!A:GB,0,MATCH(A10,'Country characteristics'!$1:$1,0)),1,'Country characteristics'!D:D,1)</f>
        <v>74.265625</v>
      </c>
      <c r="AL10" s="237">
        <f t="shared" si="10"/>
        <v>20.398437187500001</v>
      </c>
      <c r="AM10" s="232">
        <f t="shared" si="11"/>
        <v>0.37868019504754058</v>
      </c>
      <c r="AN10" s="239">
        <f>AVERAGEIFS('Country characteristics'!BL:BL,INDEX('Country characteristics'!A:GB,0,MATCH(A10,'Country characteristics'!$1:$1,0)),1,'Country characteristics'!D:D,1)</f>
        <v>15.8828125</v>
      </c>
      <c r="AO10" s="239">
        <f>AVERAGEIFS('Country characteristics'!DF:DF,INDEX('Country characteristics'!A:GB,0,MATCH(A10,'Country characteristics'!$1:$1,0)),1,'Country characteristics'!D:D,1)</f>
        <v>53.841145833333329</v>
      </c>
      <c r="AP10" s="237">
        <f t="shared" si="12"/>
        <v>37.958333333333329</v>
      </c>
      <c r="AQ10" s="232">
        <f t="shared" si="13"/>
        <v>2.3898999836038692</v>
      </c>
      <c r="AR10" s="233">
        <f>SUMIFS('Country characteristics'!BM:BM,INDEX('Country characteristics'!A:GB,0,MATCH($A10,'Country characteristics'!$1:$1,0)),1,'Country characteristics'!D:D,1)</f>
        <v>0.52878080029040575</v>
      </c>
      <c r="AS10" s="234">
        <f>SUMIFS('Country characteristics'!DG:DG,INDEX('Country characteristics'!A:GB,0,MATCH($A10,'Country characteristics'!$1:$1,0)),1,'Country characteristics'!D:D,1)</f>
        <v>0.51543366531809487</v>
      </c>
      <c r="AT10" s="234">
        <f t="shared" si="14"/>
        <v>-1.3347134972310881E-2</v>
      </c>
      <c r="AU10" s="232">
        <f t="shared" si="15"/>
        <v>-2.5241338121544225E-2</v>
      </c>
      <c r="AV10" s="240">
        <f>SUMIFS('Country characteristics'!BN:BN,INDEX('Country characteristics'!A:GB,0,MATCH($A10,'Country characteristics'!$1:$1,0)),1,'Country characteristics'!D:D,1)</f>
        <v>243246087469.03</v>
      </c>
      <c r="AW10" s="241">
        <f>SUMIFS('Country characteristics'!DH:DH,INDEX('Country characteristics'!A:GB,0,MATCH($A10,'Country characteristics'!$1:$1,0)),1,'Country characteristics'!D:D,1)</f>
        <v>270186544609.53363</v>
      </c>
      <c r="AX10" s="237">
        <f t="shared" si="16"/>
        <v>26940457140.503632</v>
      </c>
      <c r="AY10" s="232">
        <f t="shared" si="17"/>
        <v>0.11075391765112637</v>
      </c>
    </row>
    <row r="11" spans="1:51" ht="12.75" customHeight="1">
      <c r="A11" s="242" t="s">
        <v>995</v>
      </c>
      <c r="B11" s="221">
        <f>COUNTIFS(INDEX('Country characteristics'!A:GB,0,MATCH(A11,'Country characteristics'!$1:$1,0)),1,'Country characteristics'!DI:DI,1,'Country characteristics'!E:E,1)</f>
        <v>44</v>
      </c>
      <c r="C11" s="221">
        <f>COUNTIFS(INDEX('Country characteristics'!A:GB,0,MATCH(A11,'Country characteristics'!$1:$1,0)),1,'Country characteristics'!DI:DI,1)</f>
        <v>54</v>
      </c>
      <c r="D11" s="222">
        <f>SUMIFS('Country characteristics'!CZ:CZ,INDEX('Country characteristics'!A:GB,0,MATCH(A11,'Country characteristics'!$1:$1,0)),1)</f>
        <v>13673.037096699458</v>
      </c>
      <c r="E11" s="223">
        <f>SUMIFS('Country characteristics'!DA:DA,INDEX('Country characteristics'!A:GB,0,MATCH(A11,'Country characteristics'!$1:$1,0)),1)</f>
        <v>0.40154732829292478</v>
      </c>
      <c r="F11" s="224">
        <f>AVERAGEIFS('Country characteristics'!DB:DB,INDEX('Country characteristics'!A:GB,0,MATCH(A11,'Country characteristics'!$1:$1,0)),1)</f>
        <v>58.610227272727279</v>
      </c>
      <c r="G11" s="224">
        <f>AVERAGEIFS('Country characteristics'!DC:DC,INDEX('Country characteristics'!A:GB,0,MATCH(A11,'Country characteristics'!$1:$1,0)),1)</f>
        <v>58.610227272727279</v>
      </c>
      <c r="H11" s="224">
        <f>AVERAGEIFS('Country characteristics'!DD:DD,INDEX('Country characteristics'!A:GB,0,MATCH(A11,'Country characteristics'!$1:$1,0)),1)</f>
        <v>66.968181818181819</v>
      </c>
      <c r="I11" s="224">
        <f>AVERAGEIFS('Country characteristics'!DE:DE,INDEX('Country characteristics'!A:GB,0,MATCH(A11,'Country characteristics'!$1:$1,0)),1)</f>
        <v>80.784090909090907</v>
      </c>
      <c r="J11" s="224">
        <f>AVERAGEIFS('Country characteristics'!DF:DF,INDEX('Country characteristics'!A:GB,0,MATCH(A11,'Country characteristics'!$1:$1,0)),1)</f>
        <v>61.439393939393945</v>
      </c>
      <c r="K11" s="225">
        <f>SUMIFS('Country characteristics'!DG:DG,INDEX('Country characteristics'!A:GB,0,MATCH($A11,'Country characteristics'!$1:$1,0)),1)</f>
        <v>0.57755333445374335</v>
      </c>
      <c r="L11" s="226">
        <f>SUMIFS('Country characteristics'!DH:DH,INDEX('Country characteristics'!A:GB,0,MATCH($A11,'Country characteristics'!$1:$1,0)),1,'Country characteristics'!DI:DI,1)</f>
        <v>302749219281.25458</v>
      </c>
      <c r="M11" s="227"/>
      <c r="N11" s="228">
        <f>COUNTIFS(INDEX('Country characteristics'!A:GB,0,MATCH(A11,'Country characteristics'!$1:$1,0)),1,'Country characteristics'!DI:DI,1,'Country characteristics'!D:D,1)</f>
        <v>44</v>
      </c>
      <c r="O11" s="228">
        <f>COUNTIFS(INDEX('Country characteristics'!A:GB,0,MATCH(A11,'Country characteristics'!$1:$1,0)),1,'Country characteristics'!DI:DI,1)</f>
        <v>54</v>
      </c>
      <c r="P11" s="229">
        <f>SUMIFS('Country characteristics'!AL:AL,INDEX('Country characteristics'!A:GB,0,MATCH(A11,'Country characteristics'!$1:$1,0)),1,'Country characteristics'!D:D,1)</f>
        <v>13879.034307479858</v>
      </c>
      <c r="Q11" s="230">
        <f>SUMIFS('Country characteristics'!CZ:CZ,INDEX('Country characteristics'!A:GB,0,MATCH(A11,'Country characteristics'!$1:$1,0)),1,'Country characteristics'!D:D,1)</f>
        <v>13673.037096699458</v>
      </c>
      <c r="R11" s="231">
        <f t="shared" si="0"/>
        <v>-205.99721078040056</v>
      </c>
      <c r="S11" s="232">
        <f t="shared" si="1"/>
        <v>-1.4842330252716649E-2</v>
      </c>
      <c r="T11" s="233">
        <f>SUMIFS('Country characteristics'!AM:AM,INDEX('Country characteristics'!A:GB,0,MATCH(A11,'Country characteristics'!$1:$1,0)),1,'Country characteristics'!D:D,1)</f>
        <v>0.43767699622549117</v>
      </c>
      <c r="U11" s="234">
        <f>SUMIFS('Country characteristics'!DA:DA,INDEX('Country characteristics'!A:GB,0,MATCH(A11,'Country characteristics'!$1:$1,0)),1,'Country characteristics'!D:D,1)</f>
        <v>0.40154732829292478</v>
      </c>
      <c r="V11" s="234">
        <f t="shared" si="2"/>
        <v>-3.6129667932566389E-2</v>
      </c>
      <c r="W11" s="232">
        <f t="shared" si="3"/>
        <v>-8.2548701997471177E-2</v>
      </c>
      <c r="X11" s="235">
        <f>AVERAGEIFS('Country characteristics'!AN:AN,INDEX('Country characteristics'!A:GB,0,MATCH(A11,'Country characteristics'!$1:$1,0)),1,'Country characteristics'!D:D,1)</f>
        <v>60.017045627940782</v>
      </c>
      <c r="Y11" s="236">
        <f>AVERAGEIFS('Country characteristics'!DB:DB,INDEX('Country characteristics'!A:GB,0,MATCH(A11,'Country characteristics'!$1:$1,0)),1,'Country characteristics'!D:D,1)</f>
        <v>58.610227272727279</v>
      </c>
      <c r="Z11" s="237">
        <f t="shared" si="4"/>
        <v>-1.4068183552135025</v>
      </c>
      <c r="AA11" s="232">
        <f t="shared" si="5"/>
        <v>-2.3440313339225114E-2</v>
      </c>
      <c r="AB11" s="238">
        <f>AVERAGEIFS('Country characteristics'!BI:BI,INDEX('Country characteristics'!A:GB,0,MATCH(A11,'Country characteristics'!$1:$1,0)),1,'Country characteristics'!D:D,1)</f>
        <v>70.69318113636362</v>
      </c>
      <c r="AC11" s="239">
        <f>AVERAGEIFS('Country characteristics'!DC:DC,INDEX('Country characteristics'!A:GB,0,MATCH(A11,'Country characteristics'!$1:$1,0)),1,'Country characteristics'!D:D,1)</f>
        <v>58.610227272727279</v>
      </c>
      <c r="AD11" s="237">
        <f t="shared" si="6"/>
        <v>-12.082953863636341</v>
      </c>
      <c r="AE11" s="232">
        <f t="shared" si="7"/>
        <v>-0.1709210657860894</v>
      </c>
      <c r="AF11" s="239">
        <f>AVERAGEIFS('Country characteristics'!BJ:BJ,INDEX('Country characteristics'!A:GB,0,MATCH(A11,'Country characteristics'!$1:$1,0)),1,'Country characteristics'!D:D,1)</f>
        <v>80.818181818181813</v>
      </c>
      <c r="AG11" s="239">
        <f>AVERAGEIFS('Country characteristics'!DD:DD,INDEX('Country characteristics'!A:GB,0,MATCH(A11,'Country characteristics'!$1:$1,0)),1,'Country characteristics'!D:D,1)</f>
        <v>66.968181818181819</v>
      </c>
      <c r="AH11" s="237">
        <f t="shared" si="8"/>
        <v>-13.849999999999994</v>
      </c>
      <c r="AI11" s="232">
        <f t="shared" si="9"/>
        <v>-0.17137232845894257</v>
      </c>
      <c r="AJ11" s="238">
        <f>AVERAGEIFS('Country characteristics'!BK:BK,INDEX('Country characteristics'!A:GB,0,MATCH(A11,'Country characteristics'!$1:$1,0)),1,'Country characteristics'!D:D,1)</f>
        <v>61.846591136363642</v>
      </c>
      <c r="AK11" s="239">
        <f>AVERAGEIFS('Country characteristics'!DE:DE,INDEX('Country characteristics'!A:GB,0,MATCH(A11,'Country characteristics'!$1:$1,0)),1,'Country characteristics'!D:D,1)</f>
        <v>80.784090909090907</v>
      </c>
      <c r="AL11" s="237">
        <f t="shared" si="10"/>
        <v>18.937499772727264</v>
      </c>
      <c r="AM11" s="232">
        <f t="shared" si="11"/>
        <v>0.30620118950408365</v>
      </c>
      <c r="AN11" s="239">
        <f>AVERAGEIFS('Country characteristics'!BL:BL,INDEX('Country characteristics'!A:GB,0,MATCH(A11,'Country characteristics'!$1:$1,0)),1,'Country characteristics'!D:D,1)</f>
        <v>17.926136363636363</v>
      </c>
      <c r="AO11" s="239">
        <f>AVERAGEIFS('Country characteristics'!DF:DF,INDEX('Country characteristics'!A:GB,0,MATCH(A11,'Country characteristics'!$1:$1,0)),1,'Country characteristics'!D:D,1)</f>
        <v>61.439393939393945</v>
      </c>
      <c r="AP11" s="237">
        <f t="shared" si="12"/>
        <v>43.513257575757578</v>
      </c>
      <c r="AQ11" s="232">
        <f t="shared" si="13"/>
        <v>2.4273639725303751</v>
      </c>
      <c r="AR11" s="233">
        <f>SUMIFS('Country characteristics'!BM:BM,INDEX('Country characteristics'!A:GB,0,MATCH($A11,'Country characteristics'!$1:$1,0)),1,'Country characteristics'!D:D,1)</f>
        <v>0.58086024419310078</v>
      </c>
      <c r="AS11" s="234">
        <f>SUMIFS('Country characteristics'!DG:DG,INDEX('Country characteristics'!A:GB,0,MATCH($A11,'Country characteristics'!$1:$1,0)),1,'Country characteristics'!D:D,1)</f>
        <v>0.57751813513723937</v>
      </c>
      <c r="AT11" s="234">
        <f t="shared" si="14"/>
        <v>-3.3421090558614086E-3</v>
      </c>
      <c r="AU11" s="232">
        <f t="shared" si="15"/>
        <v>-5.7537231877593607E-3</v>
      </c>
      <c r="AV11" s="240">
        <f>SUMIFS('Country characteristics'!BN:BN,INDEX('Country characteristics'!A:GB,0,MATCH($A11,'Country characteristics'!$1:$1,0)),1,'Country characteristics'!D:D,1)</f>
        <v>267203242333.92661</v>
      </c>
      <c r="AW11" s="241">
        <f>SUMIFS('Country characteristics'!DH:DH,INDEX('Country characteristics'!A:GB,0,MATCH($A11,'Country characteristics'!$1:$1,0)),1,'Country characteristics'!D:D,1)</f>
        <v>302730768052.90796</v>
      </c>
      <c r="AX11" s="237">
        <f t="shared" si="16"/>
        <v>35527525718.981354</v>
      </c>
      <c r="AY11" s="232">
        <f t="shared" si="17"/>
        <v>0.13296068344328787</v>
      </c>
    </row>
    <row r="12" spans="1:51" ht="12.75" customHeight="1">
      <c r="A12" s="242" t="s">
        <v>470</v>
      </c>
      <c r="B12" s="221">
        <f>COUNTIFS(INDEX('Country characteristics'!A:GB,0,MATCH(A12,'Country characteristics'!$1:$1,0)),1,'Country characteristics'!DI:DI,1,'Country characteristics'!E:E,1)</f>
        <v>36</v>
      </c>
      <c r="C12" s="221">
        <f>COUNTIFS(INDEX('Country characteristics'!A:GB,0,MATCH(A12,'Country characteristics'!$1:$1,0)),1,'Country characteristics'!DI:DI,1)</f>
        <v>36</v>
      </c>
      <c r="D12" s="222">
        <f>SUMIFS('Country characteristics'!CZ:CZ,INDEX('Country characteristics'!A:GB,0,MATCH(A12,'Country characteristics'!$1:$1,0)),1)</f>
        <v>11868.993436594923</v>
      </c>
      <c r="E12" s="223">
        <f>SUMIFS('Country characteristics'!DA:DA,INDEX('Country characteristics'!A:GB,0,MATCH(A12,'Country characteristics'!$1:$1,0)),1)</f>
        <v>0.34856649406307899</v>
      </c>
      <c r="F12" s="224">
        <f>AVERAGEIFS('Country characteristics'!DB:DB,INDEX('Country characteristics'!A:GB,0,MATCH(A12,'Country characteristics'!$1:$1,0)),1)</f>
        <v>53.440986111111116</v>
      </c>
      <c r="G12" s="224">
        <f>AVERAGEIFS('Country characteristics'!DC:DC,INDEX('Country characteristics'!A:GB,0,MATCH(A12,'Country characteristics'!$1:$1,0)),1)</f>
        <v>53.440986111111116</v>
      </c>
      <c r="H12" s="224">
        <f>AVERAGEIFS('Country characteristics'!DD:DD,INDEX('Country characteristics'!A:GB,0,MATCH(A12,'Country characteristics'!$1:$1,0)),1)</f>
        <v>64.830555555555577</v>
      </c>
      <c r="I12" s="224">
        <f>AVERAGEIFS('Country characteristics'!DE:DE,INDEX('Country characteristics'!A:GB,0,MATCH(A12,'Country characteristics'!$1:$1,0)),1)</f>
        <v>79.4375</v>
      </c>
      <c r="J12" s="224">
        <f>AVERAGEIFS('Country characteristics'!DF:DF,INDEX('Country characteristics'!A:GB,0,MATCH(A12,'Country characteristics'!$1:$1,0)),1)</f>
        <v>47.708333333333329</v>
      </c>
      <c r="K12" s="225">
        <f>SUMIFS('Country characteristics'!DG:DG,INDEX('Country characteristics'!A:GB,0,MATCH($A12,'Country characteristics'!$1:$1,0)),1)</f>
        <v>0.7733686606661262</v>
      </c>
      <c r="L12" s="226">
        <f>SUMIFS('Country characteristics'!DH:DH,INDEX('Country characteristics'!A:GB,0,MATCH($A12,'Country characteristics'!$1:$1,0)),1,'Country characteristics'!DI:DI,1)</f>
        <v>405394176194.77722</v>
      </c>
      <c r="M12" s="227"/>
      <c r="N12" s="228">
        <f>COUNTIFS(INDEX('Country characteristics'!A:GB,0,MATCH(A12,'Country characteristics'!$1:$1,0)),1,'Country characteristics'!DI:DI,1,'Country characteristics'!D:D,1)</f>
        <v>36</v>
      </c>
      <c r="O12" s="228">
        <f>COUNTIFS(INDEX('Country characteristics'!A:GB,0,MATCH(A12,'Country characteristics'!$1:$1,0)),1,'Country characteristics'!DI:DI,1)</f>
        <v>36</v>
      </c>
      <c r="P12" s="229">
        <f>SUMIFS('Country characteristics'!AL:AL,INDEX('Country characteristics'!A:GB,0,MATCH(A12,'Country characteristics'!$1:$1,0)),1,'Country characteristics'!D:D,1)</f>
        <v>12324.352470397949</v>
      </c>
      <c r="Q12" s="230">
        <f>SUMIFS('Country characteristics'!CZ:CZ,INDEX('Country characteristics'!A:GB,0,MATCH(A12,'Country characteristics'!$1:$1,0)),1,'Country characteristics'!D:D,1)</f>
        <v>11868.993436594923</v>
      </c>
      <c r="R12" s="231">
        <f t="shared" si="0"/>
        <v>-455.35903380302625</v>
      </c>
      <c r="S12" s="232">
        <f t="shared" si="1"/>
        <v>-3.6947907396900577E-2</v>
      </c>
      <c r="T12" s="233">
        <f>SUMIFS('Country characteristics'!AM:AM,INDEX('Country characteristics'!A:GB,0,MATCH(A12,'Country characteristics'!$1:$1,0)),1,'Country characteristics'!D:D,1)</f>
        <v>0.38865009555593133</v>
      </c>
      <c r="U12" s="234">
        <f>SUMIFS('Country characteristics'!DA:DA,INDEX('Country characteristics'!A:GB,0,MATCH(A12,'Country characteristics'!$1:$1,0)),1,'Country characteristics'!D:D,1)</f>
        <v>0.34856649406307899</v>
      </c>
      <c r="V12" s="234">
        <f t="shared" si="2"/>
        <v>-4.0083601492852339E-2</v>
      </c>
      <c r="W12" s="232">
        <f t="shared" si="3"/>
        <v>-0.10313544741450818</v>
      </c>
      <c r="X12" s="235">
        <f>AVERAGEIFS('Country characteristics'!AN:AN,INDEX('Country characteristics'!A:GB,0,MATCH(A12,'Country characteristics'!$1:$1,0)),1,'Country characteristics'!D:D,1)</f>
        <v>55.043750021192764</v>
      </c>
      <c r="Y12" s="236">
        <f>AVERAGEIFS('Country characteristics'!DB:DB,INDEX('Country characteristics'!A:GB,0,MATCH(A12,'Country characteristics'!$1:$1,0)),1,'Country characteristics'!D:D,1)</f>
        <v>53.440986111111116</v>
      </c>
      <c r="Z12" s="237">
        <f t="shared" si="4"/>
        <v>-1.6027639100816486</v>
      </c>
      <c r="AA12" s="232">
        <f t="shared" si="5"/>
        <v>-2.9117999944854006E-2</v>
      </c>
      <c r="AB12" s="238">
        <f>AVERAGEIFS('Country characteristics'!BI:BI,INDEX('Country characteristics'!A:GB,0,MATCH(A12,'Country characteristics'!$1:$1,0)),1,'Country characteristics'!D:D,1)</f>
        <v>67.997221666666675</v>
      </c>
      <c r="AC12" s="239">
        <f>AVERAGEIFS('Country characteristics'!DC:DC,INDEX('Country characteristics'!A:GB,0,MATCH(A12,'Country characteristics'!$1:$1,0)),1,'Country characteristics'!D:D,1)</f>
        <v>53.440986111111116</v>
      </c>
      <c r="AD12" s="237">
        <f t="shared" si="6"/>
        <v>-14.55623555555556</v>
      </c>
      <c r="AE12" s="232">
        <f t="shared" si="7"/>
        <v>-0.21407103406242933</v>
      </c>
      <c r="AF12" s="239">
        <f>AVERAGEIFS('Country characteristics'!BJ:BJ,INDEX('Country characteristics'!A:GB,0,MATCH(A12,'Country characteristics'!$1:$1,0)),1,'Country characteristics'!D:D,1)</f>
        <v>79.083333333333329</v>
      </c>
      <c r="AG12" s="239">
        <f>AVERAGEIFS('Country characteristics'!DD:DD,INDEX('Country characteristics'!A:GB,0,MATCH(A12,'Country characteristics'!$1:$1,0)),1,'Country characteristics'!D:D,1)</f>
        <v>64.830555555555577</v>
      </c>
      <c r="AH12" s="237">
        <f t="shared" si="8"/>
        <v>-14.252777777777752</v>
      </c>
      <c r="AI12" s="232">
        <f t="shared" si="9"/>
        <v>-0.18022479803301689</v>
      </c>
      <c r="AJ12" s="238">
        <f>AVERAGEIFS('Country characteristics'!BK:BK,INDEX('Country characteristics'!A:GB,0,MATCH(A12,'Country characteristics'!$1:$1,0)),1,'Country characteristics'!D:D,1)</f>
        <v>47.835648333333339</v>
      </c>
      <c r="AK12" s="239">
        <f>AVERAGEIFS('Country characteristics'!DE:DE,INDEX('Country characteristics'!A:GB,0,MATCH(A12,'Country characteristics'!$1:$1,0)),1,'Country characteristics'!D:D,1)</f>
        <v>79.4375</v>
      </c>
      <c r="AL12" s="237">
        <f t="shared" si="10"/>
        <v>31.601851666666661</v>
      </c>
      <c r="AM12" s="232">
        <f t="shared" si="11"/>
        <v>0.66063391566171226</v>
      </c>
      <c r="AN12" s="239">
        <f>AVERAGEIFS('Country characteristics'!BL:BL,INDEX('Country characteristics'!A:GB,0,MATCH(A12,'Country characteristics'!$1:$1,0)),1,'Country characteristics'!D:D,1)</f>
        <v>19.614583333333332</v>
      </c>
      <c r="AO12" s="239">
        <f>AVERAGEIFS('Country characteristics'!DF:DF,INDEX('Country characteristics'!A:GB,0,MATCH(A12,'Country characteristics'!$1:$1,0)),1,'Country characteristics'!D:D,1)</f>
        <v>47.708333333333329</v>
      </c>
      <c r="AP12" s="237">
        <f t="shared" si="12"/>
        <v>28.093749999999996</v>
      </c>
      <c r="AQ12" s="232">
        <f t="shared" si="13"/>
        <v>1.4322889006903876</v>
      </c>
      <c r="AR12" s="233">
        <f>SUMIFS('Country characteristics'!BM:BM,INDEX('Country characteristics'!A:GB,0,MATCH($A12,'Country characteristics'!$1:$1,0)),1,'Country characteristics'!D:D,1)</f>
        <v>0.79268380475696176</v>
      </c>
      <c r="AS12" s="234">
        <f>SUMIFS('Country characteristics'!DG:DG,INDEX('Country characteristics'!A:GB,0,MATCH($A12,'Country characteristics'!$1:$1,0)),1,'Country characteristics'!D:D,1)</f>
        <v>0.7733686606661262</v>
      </c>
      <c r="AT12" s="234">
        <f t="shared" si="14"/>
        <v>-1.9315144090835568E-2</v>
      </c>
      <c r="AU12" s="232">
        <f t="shared" si="15"/>
        <v>-2.4366770173584691E-2</v>
      </c>
      <c r="AV12" s="240">
        <f>SUMIFS('Country characteristics'!BN:BN,INDEX('Country characteristics'!A:GB,0,MATCH($A12,'Country characteristics'!$1:$1,0)),1,'Country characteristics'!D:D,1)</f>
        <v>364644813083.95996</v>
      </c>
      <c r="AW12" s="241">
        <f>SUMIFS('Country characteristics'!DH:DH,INDEX('Country characteristics'!A:GB,0,MATCH($A12,'Country characteristics'!$1:$1,0)),1,'Country characteristics'!D:D,1)</f>
        <v>405394176194.77722</v>
      </c>
      <c r="AX12" s="237">
        <f t="shared" si="16"/>
        <v>40749363110.817261</v>
      </c>
      <c r="AY12" s="232">
        <f t="shared" si="17"/>
        <v>0.11175083711237287</v>
      </c>
    </row>
    <row r="13" spans="1:51" ht="12.75" customHeight="1">
      <c r="A13" s="242" t="s">
        <v>996</v>
      </c>
      <c r="B13" s="221">
        <f>COUNTIFS(INDEX('Country characteristics'!A:GB,0,MATCH(A13,'Country characteristics'!$1:$1,0)),1,'Country characteristics'!DI:DI,1,'Country characteristics'!E:E,1)</f>
        <v>14</v>
      </c>
      <c r="C13" s="221">
        <f>COUNTIFS(INDEX('Country characteristics'!A:GB,0,MATCH(A13,'Country characteristics'!$1:$1,0)),1,'Country characteristics'!DI:DI,1)</f>
        <v>27</v>
      </c>
      <c r="D13" s="222">
        <f>SUMIFS('Country characteristics'!CZ:CZ,INDEX('Country characteristics'!A:GB,0,MATCH(A13,'Country characteristics'!$1:$1,0)),1)</f>
        <v>4903.5709222234955</v>
      </c>
      <c r="E13" s="223">
        <f>SUMIFS('Country characteristics'!DA:DA,INDEX('Country characteristics'!A:GB,0,MATCH(A13,'Country characteristics'!$1:$1,0)),1)</f>
        <v>0.1440072011059649</v>
      </c>
      <c r="F13" s="224">
        <f>AVERAGEIFS('Country characteristics'!DB:DB,INDEX('Country characteristics'!A:GB,0,MATCH(A13,'Country characteristics'!$1:$1,0)),1)</f>
        <v>72.58578571428572</v>
      </c>
      <c r="G13" s="224">
        <f>AVERAGEIFS('Country characteristics'!DC:DC,INDEX('Country characteristics'!A:GB,0,MATCH(A13,'Country characteristics'!$1:$1,0)),1)</f>
        <v>72.58578571428572</v>
      </c>
      <c r="H13" s="224">
        <f>AVERAGEIFS('Country characteristics'!DD:DD,INDEX('Country characteristics'!A:GB,0,MATCH(A13,'Country characteristics'!$1:$1,0)),1)</f>
        <v>74.814285714285717</v>
      </c>
      <c r="I13" s="224">
        <f>AVERAGEIFS('Country characteristics'!DE:DE,INDEX('Country characteristics'!A:GB,0,MATCH(A13,'Country characteristics'!$1:$1,0)),1)</f>
        <v>98.25</v>
      </c>
      <c r="J13" s="224">
        <f>AVERAGEIFS('Country characteristics'!DF:DF,INDEX('Country characteristics'!A:GB,0,MATCH(A13,'Country characteristics'!$1:$1,0)),1)</f>
        <v>80.267857142857139</v>
      </c>
      <c r="K13" s="225">
        <f>SUMIFS('Country characteristics'!DG:DG,INDEX('Country characteristics'!A:GB,0,MATCH($A13,'Country characteristics'!$1:$1,0)),1)</f>
        <v>6.231880090044175E-2</v>
      </c>
      <c r="L13" s="226">
        <f>SUMIFS('Country characteristics'!DH:DH,INDEX('Country characteristics'!A:GB,0,MATCH($A13,'Country characteristics'!$1:$1,0)),1,'Country characteristics'!DI:DI,1)</f>
        <v>32667058099.968487</v>
      </c>
      <c r="M13" s="227"/>
      <c r="N13" s="228">
        <f>COUNTIFS(INDEX('Country characteristics'!A:GB,0,MATCH(A13,'Country characteristics'!$1:$1,0)),1,'Country characteristics'!DI:DI,1,'Country characteristics'!D:D,1)</f>
        <v>14</v>
      </c>
      <c r="O13" s="228">
        <f>COUNTIFS(INDEX('Country characteristics'!A:GB,0,MATCH(A13,'Country characteristics'!$1:$1,0)),1,'Country characteristics'!DI:DI,1)</f>
        <v>27</v>
      </c>
      <c r="P13" s="229">
        <f>SUMIFS('Country characteristics'!AL:AL,INDEX('Country characteristics'!A:GB,0,MATCH(A13,'Country characteristics'!$1:$1,0)),1,'Country characteristics'!D:D,1)</f>
        <v>4321.8370418548584</v>
      </c>
      <c r="Q13" s="230">
        <f>SUMIFS('Country characteristics'!CZ:CZ,INDEX('Country characteristics'!A:GB,0,MATCH(A13,'Country characteristics'!$1:$1,0)),1,'Country characteristics'!D:D,1)</f>
        <v>4903.5709222234955</v>
      </c>
      <c r="R13" s="231">
        <f t="shared" si="0"/>
        <v>581.73388036863707</v>
      </c>
      <c r="S13" s="232">
        <f t="shared" si="1"/>
        <v>0.13460338155622981</v>
      </c>
      <c r="T13" s="233">
        <f>SUMIFS('Country characteristics'!AM:AM,INDEX('Country characteristics'!A:GB,0,MATCH(A13,'Country characteristics'!$1:$1,0)),1,'Country characteristics'!D:D,1)</f>
        <v>0.13628949993290007</v>
      </c>
      <c r="U13" s="234">
        <f>SUMIFS('Country characteristics'!DA:DA,INDEX('Country characteristics'!A:GB,0,MATCH(A13,'Country characteristics'!$1:$1,0)),1,'Country characteristics'!D:D,1)</f>
        <v>0.1440072011059649</v>
      </c>
      <c r="V13" s="234">
        <f t="shared" si="2"/>
        <v>7.7177011730648337E-3</v>
      </c>
      <c r="W13" s="232">
        <f t="shared" si="3"/>
        <v>5.6627261651591057E-2</v>
      </c>
      <c r="X13" s="235">
        <f>AVERAGEIFS('Country characteristics'!AN:AN,INDEX('Country characteristics'!A:GB,0,MATCH(A13,'Country characteristics'!$1:$1,0)),1,'Country characteristics'!D:D,1)</f>
        <v>72.792856761387412</v>
      </c>
      <c r="Y13" s="236">
        <f>AVERAGEIFS('Country characteristics'!DB:DB,INDEX('Country characteristics'!A:GB,0,MATCH(A13,'Country characteristics'!$1:$1,0)),1,'Country characteristics'!D:D,1)</f>
        <v>72.58578571428572</v>
      </c>
      <c r="Z13" s="237">
        <f t="shared" si="4"/>
        <v>-0.20707104710169233</v>
      </c>
      <c r="AA13" s="232">
        <f t="shared" si="5"/>
        <v>-2.8446616373425816E-3</v>
      </c>
      <c r="AB13" s="238">
        <f>AVERAGEIFS('Country characteristics'!BI:BI,INDEX('Country characteristics'!A:GB,0,MATCH(A13,'Country characteristics'!$1:$1,0)),1,'Country characteristics'!D:D,1)</f>
        <v>75.957142142857137</v>
      </c>
      <c r="AC13" s="239">
        <f>AVERAGEIFS('Country characteristics'!DC:DC,INDEX('Country characteristics'!A:GB,0,MATCH(A13,'Country characteristics'!$1:$1,0)),1,'Country characteristics'!D:D,1)</f>
        <v>72.58578571428572</v>
      </c>
      <c r="AD13" s="237">
        <f t="shared" si="6"/>
        <v>-3.371356428571417</v>
      </c>
      <c r="AE13" s="232">
        <f t="shared" si="7"/>
        <v>-4.4384982550168955E-2</v>
      </c>
      <c r="AF13" s="239">
        <f>AVERAGEIFS('Country characteristics'!BJ:BJ,INDEX('Country characteristics'!A:GB,0,MATCH(A13,'Country characteristics'!$1:$1,0)),1,'Country characteristics'!D:D,1)</f>
        <v>95.571428571428569</v>
      </c>
      <c r="AG13" s="239">
        <f>AVERAGEIFS('Country characteristics'!DD:DD,INDEX('Country characteristics'!A:GB,0,MATCH(A13,'Country characteristics'!$1:$1,0)),1,'Country characteristics'!D:D,1)</f>
        <v>74.814285714285717</v>
      </c>
      <c r="AH13" s="237">
        <f t="shared" si="8"/>
        <v>-20.757142857142853</v>
      </c>
      <c r="AI13" s="232">
        <f t="shared" si="9"/>
        <v>-0.21718983557548577</v>
      </c>
      <c r="AJ13" s="238">
        <f>AVERAGEIFS('Country characteristics'!BK:BK,INDEX('Country characteristics'!A:GB,0,MATCH(A13,'Country characteristics'!$1:$1,0)),1,'Country characteristics'!D:D,1)</f>
        <v>81.78571500000001</v>
      </c>
      <c r="AK13" s="239">
        <f>AVERAGEIFS('Country characteristics'!DE:DE,INDEX('Country characteristics'!A:GB,0,MATCH(A13,'Country characteristics'!$1:$1,0)),1,'Country characteristics'!D:D,1)</f>
        <v>98.25</v>
      </c>
      <c r="AL13" s="237">
        <f t="shared" si="10"/>
        <v>16.46428499999999</v>
      </c>
      <c r="AM13" s="232">
        <f t="shared" si="11"/>
        <v>0.20131003317633145</v>
      </c>
      <c r="AN13" s="239">
        <f>AVERAGEIFS('Country characteristics'!BL:BL,INDEX('Country characteristics'!A:GB,0,MATCH(A13,'Country characteristics'!$1:$1,0)),1,'Country characteristics'!D:D,1)</f>
        <v>26.875</v>
      </c>
      <c r="AO13" s="239">
        <f>AVERAGEIFS('Country characteristics'!DF:DF,INDEX('Country characteristics'!A:GB,0,MATCH(A13,'Country characteristics'!$1:$1,0)),1,'Country characteristics'!D:D,1)</f>
        <v>80.267857142857139</v>
      </c>
      <c r="AP13" s="237">
        <f t="shared" si="12"/>
        <v>53.392857142857139</v>
      </c>
      <c r="AQ13" s="232">
        <f t="shared" si="13"/>
        <v>1.9867109634551494</v>
      </c>
      <c r="AR13" s="233">
        <f>SUMIFS('Country characteristics'!BM:BM,INDEX('Country characteristics'!A:GB,0,MATCH($A13,'Country characteristics'!$1:$1,0)),1,'Country characteristics'!D:D,1)</f>
        <v>5.2132643902151443E-2</v>
      </c>
      <c r="AS13" s="234">
        <f>SUMIFS('Country characteristics'!DG:DG,INDEX('Country characteristics'!A:GB,0,MATCH($A13,'Country characteristics'!$1:$1,0)),1,'Country characteristics'!D:D,1)</f>
        <v>6.2165857458973982E-2</v>
      </c>
      <c r="AT13" s="234">
        <f t="shared" si="14"/>
        <v>1.0033213556822539E-2</v>
      </c>
      <c r="AU13" s="232">
        <f t="shared" si="15"/>
        <v>0.19245549056852038</v>
      </c>
      <c r="AV13" s="240">
        <f>SUMIFS('Country characteristics'!BN:BN,INDEX('Country characteristics'!A:GB,0,MATCH($A13,'Country characteristics'!$1:$1,0)),1,'Country characteristics'!D:D,1)</f>
        <v>23981625600.396629</v>
      </c>
      <c r="AW13" s="241">
        <f>SUMIFS('Country characteristics'!DH:DH,INDEX('Country characteristics'!A:GB,0,MATCH($A13,'Country characteristics'!$1:$1,0)),1,'Country characteristics'!D:D,1)</f>
        <v>32586886246.871868</v>
      </c>
      <c r="AX13" s="237">
        <f t="shared" si="16"/>
        <v>8605260646.4752388</v>
      </c>
      <c r="AY13" s="232">
        <f t="shared" si="17"/>
        <v>0.35882724506936331</v>
      </c>
    </row>
    <row r="14" spans="1:51" ht="12.75" customHeight="1">
      <c r="A14" s="242" t="s">
        <v>997</v>
      </c>
      <c r="B14" s="221">
        <f>COUNTIFS(INDEX('Country characteristics'!A:GB,0,MATCH(A14,'Country characteristics'!$1:$1,0)),1,'Country characteristics'!DI:DI,1,'Country characteristics'!E:E,1)</f>
        <v>50</v>
      </c>
      <c r="C14" s="221">
        <f>COUNTIFS(INDEX('Country characteristics'!A:GB,0,MATCH(A14,'Country characteristics'!$1:$1,0)),1,'Country characteristics'!DI:DI,1)</f>
        <v>63</v>
      </c>
      <c r="D14" s="222">
        <f>SUMIFS('Country characteristics'!CZ:CZ,INDEX('Country characteristics'!A:GB,0,MATCH(A14,'Country characteristics'!$1:$1,0)),1)</f>
        <v>16772.564358818418</v>
      </c>
      <c r="E14" s="223">
        <f>SUMIFS('Country characteristics'!DA:DA,INDEX('Country characteristics'!A:GB,0,MATCH(A14,'Country characteristics'!$1:$1,0)),1)</f>
        <v>0.49257369516904392</v>
      </c>
      <c r="F14" s="224">
        <f>AVERAGEIFS('Country characteristics'!DB:DB,INDEX('Country characteristics'!A:GB,0,MATCH(A14,'Country characteristics'!$1:$1,0)),1)</f>
        <v>58.80153</v>
      </c>
      <c r="G14" s="224">
        <f>AVERAGEIFS('Country characteristics'!DC:DC,INDEX('Country characteristics'!A:GB,0,MATCH(A14,'Country characteristics'!$1:$1,0)),1)</f>
        <v>58.80153</v>
      </c>
      <c r="H14" s="224">
        <f>AVERAGEIFS('Country characteristics'!DD:DD,INDEX('Country characteristics'!A:GB,0,MATCH(A14,'Country characteristics'!$1:$1,0)),1)</f>
        <v>67.626000000000019</v>
      </c>
      <c r="I14" s="224">
        <f>AVERAGEIFS('Country characteristics'!DE:DE,INDEX('Country characteristics'!A:GB,0,MATCH(A14,'Country characteristics'!$1:$1,0)),1)</f>
        <v>84.704999999999998</v>
      </c>
      <c r="J14" s="224">
        <f>AVERAGEIFS('Country characteristics'!DF:DF,INDEX('Country characteristics'!A:GB,0,MATCH(A14,'Country characteristics'!$1:$1,0)),1)</f>
        <v>56.82500000000001</v>
      </c>
      <c r="K14" s="225">
        <f>SUMIFS('Country characteristics'!DG:DG,INDEX('Country characteristics'!A:GB,0,MATCH($A14,'Country characteristics'!$1:$1,0)),1)</f>
        <v>0.83568746156656804</v>
      </c>
      <c r="L14" s="226">
        <f>SUMIFS('Country characteristics'!DH:DH,INDEX('Country characteristics'!A:GB,0,MATCH($A14,'Country characteristics'!$1:$1,0)),1,'Country characteristics'!DI:DI,1)</f>
        <v>438061234294.74573</v>
      </c>
      <c r="M14" s="227"/>
      <c r="N14" s="228">
        <f>COUNTIFS(INDEX('Country characteristics'!A:GB,0,MATCH(A14,'Country characteristics'!$1:$1,0)),1,'Country characteristics'!DI:DI,1,'Country characteristics'!D:D,1)</f>
        <v>50</v>
      </c>
      <c r="O14" s="228">
        <f>COUNTIFS(INDEX('Country characteristics'!A:GB,0,MATCH(A14,'Country characteristics'!$1:$1,0)),1,'Country characteristics'!DI:DI,1)</f>
        <v>63</v>
      </c>
      <c r="P14" s="229">
        <f>SUMIFS('Country characteristics'!AL:AL,INDEX('Country characteristics'!A:GB,0,MATCH(A14,'Country characteristics'!$1:$1,0)),1,'Country characteristics'!D:D,1)</f>
        <v>16646.189512252808</v>
      </c>
      <c r="Q14" s="230">
        <f>SUMIFS('Country characteristics'!CZ:CZ,INDEX('Country characteristics'!A:GB,0,MATCH(A14,'Country characteristics'!$1:$1,0)),1,'Country characteristics'!D:D,1)</f>
        <v>16772.564358818418</v>
      </c>
      <c r="R14" s="231">
        <f t="shared" si="0"/>
        <v>126.37484656560991</v>
      </c>
      <c r="S14" s="232">
        <f t="shared" si="1"/>
        <v>7.5918183241028723E-3</v>
      </c>
      <c r="T14" s="233">
        <f>SUMIFS('Country characteristics'!AM:AM,INDEX('Country characteristics'!A:GB,0,MATCH(A14,'Country characteristics'!$1:$1,0)),1,'Country characteristics'!D:D,1)</f>
        <v>0.5249395954888314</v>
      </c>
      <c r="U14" s="234">
        <f>SUMIFS('Country characteristics'!DA:DA,INDEX('Country characteristics'!A:GB,0,MATCH(A14,'Country characteristics'!$1:$1,0)),1,'Country characteristics'!D:D,1)</f>
        <v>0.49257369516904392</v>
      </c>
      <c r="V14" s="234">
        <f t="shared" si="2"/>
        <v>-3.2365900319787477E-2</v>
      </c>
      <c r="W14" s="232">
        <f t="shared" si="3"/>
        <v>-6.1656427897476239E-2</v>
      </c>
      <c r="X14" s="235">
        <f>AVERAGEIFS('Country characteristics'!AN:AN,INDEX('Country characteristics'!A:GB,0,MATCH(A14,'Country characteristics'!$1:$1,0)),1,'Country characteristics'!D:D,1)</f>
        <v>60.013499908447265</v>
      </c>
      <c r="Y14" s="236">
        <f>AVERAGEIFS('Country characteristics'!DB:DB,INDEX('Country characteristics'!A:GB,0,MATCH(A14,'Country characteristics'!$1:$1,0)),1,'Country characteristics'!D:D,1)</f>
        <v>58.80153</v>
      </c>
      <c r="Z14" s="237">
        <f t="shared" si="4"/>
        <v>-1.2119699084472657</v>
      </c>
      <c r="AA14" s="232">
        <f t="shared" si="5"/>
        <v>-2.0194954640142117E-2</v>
      </c>
      <c r="AB14" s="238">
        <f>AVERAGEIFS('Country characteristics'!BI:BI,INDEX('Country characteristics'!A:GB,0,MATCH(A14,'Country characteristics'!$1:$1,0)),1,'Country characteristics'!D:D,1)</f>
        <v>70.225999399999992</v>
      </c>
      <c r="AC14" s="239">
        <f>AVERAGEIFS('Country characteristics'!DC:DC,INDEX('Country characteristics'!A:GB,0,MATCH(A14,'Country characteristics'!$1:$1,0)),1,'Country characteristics'!D:D,1)</f>
        <v>58.80153</v>
      </c>
      <c r="AD14" s="237">
        <f t="shared" si="6"/>
        <v>-11.424469399999992</v>
      </c>
      <c r="AE14" s="232">
        <f t="shared" si="7"/>
        <v>-0.16268147833578561</v>
      </c>
      <c r="AF14" s="239">
        <f>AVERAGEIFS('Country characteristics'!BJ:BJ,INDEX('Country characteristics'!A:GB,0,MATCH(A14,'Country characteristics'!$1:$1,0)),1,'Country characteristics'!D:D,1)</f>
        <v>83.7</v>
      </c>
      <c r="AG14" s="239">
        <f>AVERAGEIFS('Country characteristics'!DD:DD,INDEX('Country characteristics'!A:GB,0,MATCH(A14,'Country characteristics'!$1:$1,0)),1,'Country characteristics'!D:D,1)</f>
        <v>67.626000000000019</v>
      </c>
      <c r="AH14" s="237">
        <f t="shared" si="8"/>
        <v>-16.073999999999984</v>
      </c>
      <c r="AI14" s="232">
        <f t="shared" si="9"/>
        <v>-0.19204301075268798</v>
      </c>
      <c r="AJ14" s="238">
        <f>AVERAGEIFS('Country characteristics'!BK:BK,INDEX('Country characteristics'!A:GB,0,MATCH(A14,'Country characteristics'!$1:$1,0)),1,'Country characteristics'!D:D,1)</f>
        <v>57.341667000000015</v>
      </c>
      <c r="AK14" s="239">
        <f>AVERAGEIFS('Country characteristics'!DE:DE,INDEX('Country characteristics'!A:GB,0,MATCH(A14,'Country characteristics'!$1:$1,0)),1,'Country characteristics'!D:D,1)</f>
        <v>84.704999999999998</v>
      </c>
      <c r="AL14" s="237">
        <f t="shared" si="10"/>
        <v>27.363332999999983</v>
      </c>
      <c r="AM14" s="232">
        <f t="shared" si="11"/>
        <v>0.47719807308706208</v>
      </c>
      <c r="AN14" s="239">
        <f>AVERAGEIFS('Country characteristics'!BL:BL,INDEX('Country characteristics'!A:GB,0,MATCH(A14,'Country characteristics'!$1:$1,0)),1,'Country characteristics'!D:D,1)</f>
        <v>21.647500000000001</v>
      </c>
      <c r="AO14" s="239">
        <f>AVERAGEIFS('Country characteristics'!DF:DF,INDEX('Country characteristics'!A:GB,0,MATCH(A14,'Country characteristics'!$1:$1,0)),1,'Country characteristics'!D:D,1)</f>
        <v>56.82500000000001</v>
      </c>
      <c r="AP14" s="237">
        <f t="shared" si="12"/>
        <v>35.177500000000009</v>
      </c>
      <c r="AQ14" s="232">
        <f t="shared" si="13"/>
        <v>1.6250144358470959</v>
      </c>
      <c r="AR14" s="233">
        <f>SUMIFS('Country characteristics'!BM:BM,INDEX('Country characteristics'!A:GB,0,MATCH($A14,'Country characteristics'!$1:$1,0)),1,'Country characteristics'!D:D,1)</f>
        <v>0.84481644865911321</v>
      </c>
      <c r="AS14" s="234">
        <f>SUMIFS('Country characteristics'!DG:DG,INDEX('Country characteristics'!A:GB,0,MATCH($A14,'Country characteristics'!$1:$1,0)),1,'Country characteristics'!D:D,1)</f>
        <v>0.83553451812510027</v>
      </c>
      <c r="AT14" s="234">
        <f t="shared" si="14"/>
        <v>-9.2819305340129388E-3</v>
      </c>
      <c r="AU14" s="232">
        <f t="shared" si="15"/>
        <v>-1.0986919760789643E-2</v>
      </c>
      <c r="AV14" s="240">
        <f>SUMIFS('Country characteristics'!BN:BN,INDEX('Country characteristics'!A:GB,0,MATCH($A14,'Country characteristics'!$1:$1,0)),1,'Country characteristics'!D:D,1)</f>
        <v>388626438684.35657</v>
      </c>
      <c r="AW14" s="241">
        <f>SUMIFS('Country characteristics'!DH:DH,INDEX('Country characteristics'!A:GB,0,MATCH($A14,'Country characteristics'!$1:$1,0)),1,'Country characteristics'!D:D,1)</f>
        <v>437981062441.64911</v>
      </c>
      <c r="AX14" s="237">
        <f t="shared" si="16"/>
        <v>49354623757.292542</v>
      </c>
      <c r="AY14" s="232">
        <f t="shared" si="17"/>
        <v>0.12699759677796524</v>
      </c>
    </row>
    <row r="15" spans="1:51" ht="12.75" customHeight="1">
      <c r="A15" s="242" t="s">
        <v>998</v>
      </c>
      <c r="B15" s="221">
        <f>COUNTIFS(INDEX('Country characteristics'!A:GB,0,MATCH(A15,'Country characteristics'!$1:$1,0)),1,'Country characteristics'!DI:DI,1,'Country characteristics'!E:E,1)</f>
        <v>1</v>
      </c>
      <c r="C15" s="221">
        <f>COUNTIFS(INDEX('Country characteristics'!A:GB,0,MATCH(A15,'Country characteristics'!$1:$1,0)),1,'Country characteristics'!DI:DI,1)</f>
        <v>1</v>
      </c>
      <c r="D15" s="222">
        <f>SUMIFS('Country characteristics'!CZ:CZ,INDEX('Country characteristics'!A:GB,0,MATCH(A15,'Country characteristics'!$1:$1,0)),1)</f>
        <v>534.64897718861869</v>
      </c>
      <c r="E15" s="223">
        <f>SUMIFS('Country characteristics'!DA:DA,INDEX('Country characteristics'!A:GB,0,MATCH(A15,'Country characteristics'!$1:$1,0)),1)</f>
        <v>1.5701476332310841E-2</v>
      </c>
      <c r="F15" s="224">
        <f>AVERAGEIFS('Country characteristics'!DB:DB,INDEX('Country characteristics'!A:GB,0,MATCH(A15,'Country characteristics'!$1:$1,0)),1)</f>
        <v>46.2</v>
      </c>
      <c r="G15" s="224">
        <f>AVERAGEIFS('Country characteristics'!DC:DC,INDEX('Country characteristics'!A:GB,0,MATCH(A15,'Country characteristics'!$1:$1,0)),1)</f>
        <v>46.2</v>
      </c>
      <c r="H15" s="224">
        <f>AVERAGEIFS('Country characteristics'!DD:DD,INDEX('Country characteristics'!A:GB,0,MATCH(A15,'Country characteristics'!$1:$1,0)),1)</f>
        <v>67.400000000000006</v>
      </c>
      <c r="I15" s="224">
        <f>AVERAGEIFS('Country characteristics'!DE:DE,INDEX('Country characteristics'!A:GB,0,MATCH(A15,'Country characteristics'!$1:$1,0)),1)</f>
        <v>55</v>
      </c>
      <c r="J15" s="224">
        <f>AVERAGEIFS('Country characteristics'!DF:DF,INDEX('Country characteristics'!A:GB,0,MATCH(A15,'Country characteristics'!$1:$1,0)),1)</f>
        <v>47.083333333333336</v>
      </c>
      <c r="K15" s="225">
        <f>SUMIFS('Country characteristics'!DG:DG,INDEX('Country characteristics'!A:GB,0,MATCH($A15,'Country characteristics'!$1:$1,0)),1)</f>
        <v>0.15937802507800802</v>
      </c>
      <c r="L15" s="226">
        <f>SUMIFS('Country characteristics'!DH:DH,INDEX('Country characteristics'!A:GB,0,MATCH($A15,'Country characteristics'!$1:$1,0)),1,'Country characteristics'!DI:DI,1)</f>
        <v>83544791075.964005</v>
      </c>
      <c r="M15" s="227"/>
      <c r="N15" s="228">
        <f>COUNTIFS(INDEX('Country characteristics'!A:GB,0,MATCH(A15,'Country characteristics'!$1:$1,0)),1,'Country characteristics'!DI:DI,1,'Country characteristics'!D:D,1)</f>
        <v>1</v>
      </c>
      <c r="O15" s="228">
        <f>COUNTIFS(INDEX('Country characteristics'!A:GB,0,MATCH(A15,'Country characteristics'!$1:$1,0)),1,'Country characteristics'!DI:DI,1)</f>
        <v>1</v>
      </c>
      <c r="P15" s="229">
        <f>SUMIFS('Country characteristics'!AL:AL,INDEX('Country characteristics'!A:GB,0,MATCH(A15,'Country characteristics'!$1:$1,0)),1,'Country characteristics'!D:D,1)</f>
        <v>423.760009765625</v>
      </c>
      <c r="Q15" s="230">
        <f>SUMIFS('Country characteristics'!CZ:CZ,INDEX('Country characteristics'!A:GB,0,MATCH(A15,'Country characteristics'!$1:$1,0)),1,'Country characteristics'!D:D,1)</f>
        <v>534.64897718861869</v>
      </c>
      <c r="R15" s="231">
        <f t="shared" si="0"/>
        <v>110.88896742299369</v>
      </c>
      <c r="S15" s="232">
        <f t="shared" si="1"/>
        <v>0.26167869753525025</v>
      </c>
      <c r="T15" s="233">
        <f>SUMIFS('Country characteristics'!AM:AM,INDEX('Country characteristics'!A:GB,0,MATCH(A15,'Country characteristics'!$1:$1,0)),1,'Country characteristics'!D:D,1)</f>
        <v>1.3363299891352654E-2</v>
      </c>
      <c r="U15" s="234">
        <f>SUMIFS('Country characteristics'!DA:DA,INDEX('Country characteristics'!A:GB,0,MATCH(A15,'Country characteristics'!$1:$1,0)),1,'Country characteristics'!D:D,1)</f>
        <v>1.5701476332310841E-2</v>
      </c>
      <c r="V15" s="234">
        <f t="shared" si="2"/>
        <v>2.3381764409581875E-3</v>
      </c>
      <c r="W15" s="232">
        <f t="shared" si="3"/>
        <v>0.17496998944633529</v>
      </c>
      <c r="X15" s="235">
        <f>AVERAGEIFS('Country characteristics'!AN:AN,INDEX('Country characteristics'!A:GB,0,MATCH(A15,'Country characteristics'!$1:$1,0)),1,'Country characteristics'!D:D,1)</f>
        <v>42.349998474121094</v>
      </c>
      <c r="Y15" s="236">
        <f>AVERAGEIFS('Country characteristics'!DB:DB,INDEX('Country characteristics'!A:GB,0,MATCH(A15,'Country characteristics'!$1:$1,0)),1,'Country characteristics'!D:D,1)</f>
        <v>46.2</v>
      </c>
      <c r="Z15" s="237">
        <f t="shared" si="4"/>
        <v>3.8500015258789091</v>
      </c>
      <c r="AA15" s="232">
        <f t="shared" si="5"/>
        <v>9.0909130214763476E-2</v>
      </c>
      <c r="AB15" s="238">
        <f>AVERAGEIFS('Country characteristics'!BI:BI,INDEX('Country characteristics'!A:GB,0,MATCH(A15,'Country characteristics'!$1:$1,0)),1,'Country characteristics'!D:D,1)</f>
        <v>68.599999999999994</v>
      </c>
      <c r="AC15" s="239">
        <f>AVERAGEIFS('Country characteristics'!DC:DC,INDEX('Country characteristics'!A:GB,0,MATCH(A15,'Country characteristics'!$1:$1,0)),1,'Country characteristics'!D:D,1)</f>
        <v>46.2</v>
      </c>
      <c r="AD15" s="237">
        <f t="shared" si="6"/>
        <v>-22.399999999999991</v>
      </c>
      <c r="AE15" s="232">
        <f t="shared" si="7"/>
        <v>-0.32653061224489788</v>
      </c>
      <c r="AF15" s="239">
        <f>AVERAGEIFS('Country characteristics'!BJ:BJ,INDEX('Country characteristics'!A:GB,0,MATCH(A15,'Country characteristics'!$1:$1,0)),1,'Country characteristics'!D:D,1)</f>
        <v>45</v>
      </c>
      <c r="AG15" s="239">
        <f>AVERAGEIFS('Country characteristics'!DD:DD,INDEX('Country characteristics'!A:GB,0,MATCH(A15,'Country characteristics'!$1:$1,0)),1,'Country characteristics'!D:D,1)</f>
        <v>67.400000000000006</v>
      </c>
      <c r="AH15" s="237">
        <f t="shared" si="8"/>
        <v>22.400000000000006</v>
      </c>
      <c r="AI15" s="232">
        <f t="shared" si="9"/>
        <v>0.49777777777777793</v>
      </c>
      <c r="AJ15" s="238">
        <f>AVERAGEIFS('Country characteristics'!BK:BK,INDEX('Country characteristics'!A:GB,0,MATCH(A15,'Country characteristics'!$1:$1,0)),1,'Country characteristics'!D:D,1)</f>
        <v>41.25</v>
      </c>
      <c r="AK15" s="239">
        <f>AVERAGEIFS('Country characteristics'!DE:DE,INDEX('Country characteristics'!A:GB,0,MATCH(A15,'Country characteristics'!$1:$1,0)),1,'Country characteristics'!D:D,1)</f>
        <v>55</v>
      </c>
      <c r="AL15" s="237">
        <f t="shared" si="10"/>
        <v>13.75</v>
      </c>
      <c r="AM15" s="232">
        <f t="shared" si="11"/>
        <v>0.33333333333333331</v>
      </c>
      <c r="AN15" s="239">
        <f>AVERAGEIFS('Country characteristics'!BL:BL,INDEX('Country characteristics'!A:GB,0,MATCH(A15,'Country characteristics'!$1:$1,0)),1,'Country characteristics'!D:D,1)</f>
        <v>7.875</v>
      </c>
      <c r="AO15" s="239">
        <f>AVERAGEIFS('Country characteristics'!DF:DF,INDEX('Country characteristics'!A:GB,0,MATCH(A15,'Country characteristics'!$1:$1,0)),1,'Country characteristics'!D:D,1)</f>
        <v>47.083333333333336</v>
      </c>
      <c r="AP15" s="237">
        <f t="shared" si="12"/>
        <v>39.208333333333336</v>
      </c>
      <c r="AQ15" s="232">
        <f t="shared" si="13"/>
        <v>4.9788359788359795</v>
      </c>
      <c r="AR15" s="233">
        <f>SUMIFS('Country characteristics'!BM:BM,INDEX('Country characteristics'!A:GB,0,MATCH($A15,'Country characteristics'!$1:$1,0)),1,'Country characteristics'!D:D,1)</f>
        <v>0.17365169525146484</v>
      </c>
      <c r="AS15" s="234">
        <f>SUMIFS('Country characteristics'!DG:DG,INDEX('Country characteristics'!A:GB,0,MATCH($A15,'Country characteristics'!$1:$1,0)),1,'Country characteristics'!D:D,1)</f>
        <v>0.15937802507800802</v>
      </c>
      <c r="AT15" s="234">
        <f t="shared" si="14"/>
        <v>-1.4273670173456821E-2</v>
      </c>
      <c r="AU15" s="232">
        <f t="shared" si="15"/>
        <v>-8.2197125416985609E-2</v>
      </c>
      <c r="AV15" s="240">
        <f>SUMIFS('Country characteristics'!BN:BN,INDEX('Country characteristics'!A:GB,0,MATCH($A15,'Country characteristics'!$1:$1,0)),1,'Country characteristics'!D:D,1)</f>
        <v>79882045382</v>
      </c>
      <c r="AW15" s="241">
        <f>SUMIFS('Country characteristics'!DH:DH,INDEX('Country characteristics'!A:GB,0,MATCH($A15,'Country characteristics'!$1:$1,0)),1,'Country characteristics'!D:D,1)</f>
        <v>83544791075.964005</v>
      </c>
      <c r="AX15" s="237">
        <f t="shared" si="16"/>
        <v>3662745693.9640045</v>
      </c>
      <c r="AY15" s="232">
        <f t="shared" si="17"/>
        <v>4.5851926755863207E-2</v>
      </c>
    </row>
    <row r="16" spans="1:51" ht="12.75" customHeight="1">
      <c r="A16" s="242" t="s">
        <v>999</v>
      </c>
      <c r="B16" s="221">
        <f>COUNTIFS(INDEX('Country characteristics'!A:GB,0,MATCH(A16,'Country characteristics'!$1:$1,0)),1,'Country characteristics'!DI:DI,1,'Country characteristics'!E:E,1)</f>
        <v>11</v>
      </c>
      <c r="C16" s="221">
        <f>COUNTIFS(INDEX('Country characteristics'!A:GB,0,MATCH(A16,'Country characteristics'!$1:$1,0)),1,'Country characteristics'!DI:DI,1)</f>
        <v>14</v>
      </c>
      <c r="D16" s="222">
        <f>SUMIFS('Country characteristics'!CZ:CZ,INDEX('Country characteristics'!A:GB,0,MATCH(A16,'Country characteristics'!$1:$1,0)),1)</f>
        <v>4990.3932562795653</v>
      </c>
      <c r="E16" s="223">
        <f>SUMIFS('Country characteristics'!DA:DA,INDEX('Country characteristics'!A:GB,0,MATCH(A16,'Country characteristics'!$1:$1,0)),1)</f>
        <v>0.1465569840129963</v>
      </c>
      <c r="F16" s="224">
        <f>AVERAGEIFS('Country characteristics'!DB:DB,INDEX('Country characteristics'!A:GB,0,MATCH(A16,'Country characteristics'!$1:$1,0)),1)</f>
        <v>69.750000000000014</v>
      </c>
      <c r="G16" s="224">
        <f>AVERAGEIFS('Country characteristics'!DC:DC,INDEX('Country characteristics'!A:GB,0,MATCH(A16,'Country characteristics'!$1:$1,0)),1)</f>
        <v>69.750000000000014</v>
      </c>
      <c r="H16" s="224">
        <f>AVERAGEIFS('Country characteristics'!DD:DD,INDEX('Country characteristics'!A:GB,0,MATCH(A16,'Country characteristics'!$1:$1,0)),1)</f>
        <v>75.581818181818178</v>
      </c>
      <c r="I16" s="224">
        <f>AVERAGEIFS('Country characteristics'!DE:DE,INDEX('Country characteristics'!A:GB,0,MATCH(A16,'Country characteristics'!$1:$1,0)),1)</f>
        <v>93.909090909090907</v>
      </c>
      <c r="J16" s="224">
        <f>AVERAGEIFS('Country characteristics'!DF:DF,INDEX('Country characteristics'!A:GB,0,MATCH(A16,'Country characteristics'!$1:$1,0)),1)</f>
        <v>78.181818181818187</v>
      </c>
      <c r="K16" s="225">
        <f>SUMIFS('Country characteristics'!DG:DG,INDEX('Country characteristics'!A:GB,0,MATCH($A16,'Country characteristics'!$1:$1,0)),1)</f>
        <v>0.22144065173924377</v>
      </c>
      <c r="L16" s="226">
        <f>SUMIFS('Country characteristics'!DH:DH,INDEX('Country characteristics'!A:GB,0,MATCH($A16,'Country characteristics'!$1:$1,0)),1,'Country characteristics'!DI:DI,1)</f>
        <v>116077564496.35782</v>
      </c>
      <c r="M16" s="227"/>
      <c r="N16" s="228">
        <f>COUNTIFS(INDEX('Country characteristics'!A:GB,0,MATCH(A16,'Country characteristics'!$1:$1,0)),1,'Country characteristics'!DI:DI,1,'Country characteristics'!D:D,1)</f>
        <v>11</v>
      </c>
      <c r="O16" s="228">
        <f>COUNTIFS(INDEX('Country characteristics'!A:GB,0,MATCH(A16,'Country characteristics'!$1:$1,0)),1,'Country characteristics'!DI:DI,1)</f>
        <v>14</v>
      </c>
      <c r="P16" s="229">
        <f>SUMIFS('Country characteristics'!AL:AL,INDEX('Country characteristics'!A:GB,0,MATCH(A16,'Country characteristics'!$1:$1,0)),1,'Country characteristics'!D:D,1)</f>
        <v>4238.9378566741943</v>
      </c>
      <c r="Q16" s="230">
        <f>SUMIFS('Country characteristics'!CZ:CZ,INDEX('Country characteristics'!A:GB,0,MATCH(A16,'Country characteristics'!$1:$1,0)),1,'Country characteristics'!D:D,1)</f>
        <v>4990.3932562795653</v>
      </c>
      <c r="R16" s="231">
        <f t="shared" si="0"/>
        <v>751.45539960537099</v>
      </c>
      <c r="S16" s="232">
        <f t="shared" si="1"/>
        <v>0.17727445530304409</v>
      </c>
      <c r="T16" s="233">
        <f>SUMIFS('Country characteristics'!AM:AM,INDEX('Country characteristics'!A:GB,0,MATCH(A16,'Country characteristics'!$1:$1,0)),1,'Country characteristics'!D:D,1)</f>
        <v>0.13367529958486557</v>
      </c>
      <c r="U16" s="234">
        <f>SUMIFS('Country characteristics'!DA:DA,INDEX('Country characteristics'!A:GB,0,MATCH(A16,'Country characteristics'!$1:$1,0)),1,'Country characteristics'!D:D,1)</f>
        <v>0.1465569840129963</v>
      </c>
      <c r="V16" s="234">
        <f t="shared" si="2"/>
        <v>1.288168442813073E-2</v>
      </c>
      <c r="W16" s="232">
        <f t="shared" si="3"/>
        <v>9.6365480145811214E-2</v>
      </c>
      <c r="X16" s="235">
        <f>AVERAGEIFS('Country characteristics'!AN:AN,INDEX('Country characteristics'!A:GB,0,MATCH(A16,'Country characteristics'!$1:$1,0)),1,'Country characteristics'!D:D,1)</f>
        <v>69.127272519198328</v>
      </c>
      <c r="Y16" s="236">
        <f>AVERAGEIFS('Country characteristics'!DB:DB,INDEX('Country characteristics'!A:GB,0,MATCH(A16,'Country characteristics'!$1:$1,0)),1,'Country characteristics'!D:D,1)</f>
        <v>69.750000000000014</v>
      </c>
      <c r="Z16" s="237">
        <f t="shared" si="4"/>
        <v>0.62272748080168583</v>
      </c>
      <c r="AA16" s="232">
        <f t="shared" si="5"/>
        <v>9.0084196599647306E-3</v>
      </c>
      <c r="AB16" s="238">
        <f>AVERAGEIFS('Country characteristics'!BI:BI,INDEX('Country characteristics'!A:GB,0,MATCH(A16,'Country characteristics'!$1:$1,0)),1,'Country characteristics'!D:D,1)</f>
        <v>76.690909090909088</v>
      </c>
      <c r="AC16" s="239">
        <f>AVERAGEIFS('Country characteristics'!DC:DC,INDEX('Country characteristics'!A:GB,0,MATCH(A16,'Country characteristics'!$1:$1,0)),1,'Country characteristics'!D:D,1)</f>
        <v>69.750000000000014</v>
      </c>
      <c r="AD16" s="237">
        <f t="shared" si="6"/>
        <v>-6.9409090909090736</v>
      </c>
      <c r="AE16" s="232">
        <f t="shared" si="7"/>
        <v>-9.0504978662873173E-2</v>
      </c>
      <c r="AF16" s="239">
        <f>AVERAGEIFS('Country characteristics'!BJ:BJ,INDEX('Country characteristics'!A:GB,0,MATCH(A16,'Country characteristics'!$1:$1,0)),1,'Country characteristics'!D:D,1)</f>
        <v>89.36363636363636</v>
      </c>
      <c r="AG16" s="239">
        <f>AVERAGEIFS('Country characteristics'!DD:DD,INDEX('Country characteristics'!A:GB,0,MATCH(A16,'Country characteristics'!$1:$1,0)),1,'Country characteristics'!D:D,1)</f>
        <v>75.581818181818178</v>
      </c>
      <c r="AH16" s="237">
        <f t="shared" si="8"/>
        <v>-13.781818181818181</v>
      </c>
      <c r="AI16" s="232">
        <f t="shared" si="9"/>
        <v>-0.15422177009155646</v>
      </c>
      <c r="AJ16" s="238">
        <f>AVERAGEIFS('Country characteristics'!BK:BK,INDEX('Country characteristics'!A:GB,0,MATCH(A16,'Country characteristics'!$1:$1,0)),1,'Country characteristics'!D:D,1)</f>
        <v>79.280303636363641</v>
      </c>
      <c r="AK16" s="239">
        <f>AVERAGEIFS('Country characteristics'!DE:DE,INDEX('Country characteristics'!A:GB,0,MATCH(A16,'Country characteristics'!$1:$1,0)),1,'Country characteristics'!D:D,1)</f>
        <v>93.909090909090907</v>
      </c>
      <c r="AL16" s="237">
        <f t="shared" si="10"/>
        <v>14.628787272727266</v>
      </c>
      <c r="AM16" s="232">
        <f t="shared" si="11"/>
        <v>0.18451981894299221</v>
      </c>
      <c r="AN16" s="239">
        <f>AVERAGEIFS('Country characteristics'!BL:BL,INDEX('Country characteristics'!A:GB,0,MATCH(A16,'Country characteristics'!$1:$1,0)),1,'Country characteristics'!D:D,1)</f>
        <v>19.147727272727273</v>
      </c>
      <c r="AO16" s="239">
        <f>AVERAGEIFS('Country characteristics'!DF:DF,INDEX('Country characteristics'!A:GB,0,MATCH(A16,'Country characteristics'!$1:$1,0)),1,'Country characteristics'!D:D,1)</f>
        <v>78.181818181818187</v>
      </c>
      <c r="AP16" s="237">
        <f t="shared" si="12"/>
        <v>59.034090909090914</v>
      </c>
      <c r="AQ16" s="232">
        <f t="shared" si="13"/>
        <v>3.0830860534124631</v>
      </c>
      <c r="AR16" s="233">
        <f>SUMIFS('Country characteristics'!BM:BM,INDEX('Country characteristics'!A:GB,0,MATCH($A16,'Country characteristics'!$1:$1,0)),1,'Country characteristics'!D:D,1)</f>
        <v>0.22567653915495711</v>
      </c>
      <c r="AS16" s="234">
        <f>SUMIFS('Country characteristics'!DG:DG,INDEX('Country characteristics'!A:GB,0,MATCH($A16,'Country characteristics'!$1:$1,0)),1,'Country characteristics'!D:D,1)</f>
        <v>0.22144001857591511</v>
      </c>
      <c r="AT16" s="234">
        <f t="shared" si="14"/>
        <v>-4.2365205790420024E-3</v>
      </c>
      <c r="AU16" s="232">
        <f t="shared" si="15"/>
        <v>-1.8772534331240629E-2</v>
      </c>
      <c r="AV16" s="240">
        <f>SUMIFS('Country characteristics'!BN:BN,INDEX('Country characteristics'!A:GB,0,MATCH($A16,'Country characteristics'!$1:$1,0)),1,'Country characteristics'!D:D,1)</f>
        <v>103814099797.72963</v>
      </c>
      <c r="AW16" s="241">
        <f>SUMIFS('Country characteristics'!DH:DH,INDEX('Country characteristics'!A:GB,0,MATCH($A16,'Country characteristics'!$1:$1,0)),1,'Country characteristics'!D:D,1)</f>
        <v>116077232596.6987</v>
      </c>
      <c r="AX16" s="237">
        <f t="shared" si="16"/>
        <v>12263132798.96907</v>
      </c>
      <c r="AY16" s="232">
        <f t="shared" si="17"/>
        <v>0.11812588870743414</v>
      </c>
    </row>
    <row r="17" spans="1:51" ht="12.75" customHeight="1">
      <c r="A17" s="242" t="s">
        <v>478</v>
      </c>
      <c r="B17" s="221">
        <f>COUNTIFS(INDEX('Country characteristics'!A:GB,0,MATCH(A17,'Country characteristics'!$1:$1,0)),1,'Country characteristics'!DI:DI,1,'Country characteristics'!E:E,1)</f>
        <v>10</v>
      </c>
      <c r="C17" s="221">
        <f>COUNTIFS(INDEX('Country characteristics'!A:GB,0,MATCH(A17,'Country characteristics'!$1:$1,0)),1,'Country characteristics'!DI:DI,1)</f>
        <v>13</v>
      </c>
      <c r="D17" s="222">
        <f>SUMIFS('Country characteristics'!CZ:CZ,INDEX('Country characteristics'!A:GB,0,MATCH(A17,'Country characteristics'!$1:$1,0)),1)</f>
        <v>4455.7442790909463</v>
      </c>
      <c r="E17" s="223">
        <f>SUMIFS('Country characteristics'!DA:DA,INDEX('Country characteristics'!A:GB,0,MATCH(A17,'Country characteristics'!$1:$1,0)),1)</f>
        <v>0.13085550768068546</v>
      </c>
      <c r="F17" s="224">
        <f>AVERAGEIFS('Country characteristics'!DB:DB,INDEX('Country characteristics'!A:GB,0,MATCH(A17,'Country characteristics'!$1:$1,0)),1)</f>
        <v>72.105000000000004</v>
      </c>
      <c r="G17" s="224">
        <f>AVERAGEIFS('Country characteristics'!DC:DC,INDEX('Country characteristics'!A:GB,0,MATCH(A17,'Country characteristics'!$1:$1,0)),1)</f>
        <v>72.105000000000004</v>
      </c>
      <c r="H17" s="224">
        <f>AVERAGEIFS('Country characteristics'!DD:DD,INDEX('Country characteristics'!A:GB,0,MATCH(A17,'Country characteristics'!$1:$1,0)),1)</f>
        <v>76.400000000000006</v>
      </c>
      <c r="I17" s="224">
        <f>AVERAGEIFS('Country characteristics'!DE:DE,INDEX('Country characteristics'!A:GB,0,MATCH(A17,'Country characteristics'!$1:$1,0)),1)</f>
        <v>97.8</v>
      </c>
      <c r="J17" s="224">
        <f>AVERAGEIFS('Country characteristics'!DF:DF,INDEX('Country characteristics'!A:GB,0,MATCH(A17,'Country characteristics'!$1:$1,0)),1)</f>
        <v>81.291666666666671</v>
      </c>
      <c r="K17" s="225">
        <f>SUMIFS('Country characteristics'!DG:DG,INDEX('Country characteristics'!A:GB,0,MATCH($A17,'Country characteristics'!$1:$1,0)),1)</f>
        <v>6.2062626661235756E-2</v>
      </c>
      <c r="L17" s="226">
        <f>SUMIFS('Country characteristics'!DH:DH,INDEX('Country characteristics'!A:GB,0,MATCH($A17,'Country characteristics'!$1:$1,0)),1,'Country characteristics'!DI:DI,1)</f>
        <v>32532773420.393822</v>
      </c>
      <c r="M17" s="227"/>
      <c r="N17" s="228">
        <f>COUNTIFS(INDEX('Country characteristics'!A:GB,0,MATCH(A17,'Country characteristics'!$1:$1,0)),1,'Country characteristics'!DI:DI,1,'Country characteristics'!D:D,1)</f>
        <v>10</v>
      </c>
      <c r="O17" s="228">
        <f>COUNTIFS(INDEX('Country characteristics'!A:GB,0,MATCH(A17,'Country characteristics'!$1:$1,0)),1,'Country characteristics'!DI:DI,1)</f>
        <v>13</v>
      </c>
      <c r="P17" s="229">
        <f>SUMIFS('Country characteristics'!AL:AL,INDEX('Country characteristics'!A:GB,0,MATCH(A17,'Country characteristics'!$1:$1,0)),1,'Country characteristics'!D:D,1)</f>
        <v>3815.1778469085693</v>
      </c>
      <c r="Q17" s="230">
        <f>SUMIFS('Country characteristics'!CZ:CZ,INDEX('Country characteristics'!A:GB,0,MATCH(A17,'Country characteristics'!$1:$1,0)),1,'Country characteristics'!D:D,1)</f>
        <v>4455.7442790909463</v>
      </c>
      <c r="R17" s="231">
        <f t="shared" si="0"/>
        <v>640.56643218237696</v>
      </c>
      <c r="S17" s="232">
        <f t="shared" si="1"/>
        <v>0.16789949456784212</v>
      </c>
      <c r="T17" s="233">
        <f>SUMIFS('Country characteristics'!AM:AM,INDEX('Country characteristics'!A:GB,0,MATCH(A17,'Country characteristics'!$1:$1,0)),1,'Country characteristics'!D:D,1)</f>
        <v>0.12031199969351292</v>
      </c>
      <c r="U17" s="234">
        <f>SUMIFS('Country characteristics'!DA:DA,INDEX('Country characteristics'!A:GB,0,MATCH(A17,'Country characteristics'!$1:$1,0)),1,'Country characteristics'!D:D,1)</f>
        <v>0.13085550768068546</v>
      </c>
      <c r="V17" s="234">
        <f t="shared" si="2"/>
        <v>1.0543507987172546E-2</v>
      </c>
      <c r="W17" s="232">
        <f t="shared" si="3"/>
        <v>8.7634716520641781E-2</v>
      </c>
      <c r="X17" s="235">
        <f>AVERAGEIFS('Country characteristics'!AN:AN,INDEX('Country characteristics'!A:GB,0,MATCH(A17,'Country characteristics'!$1:$1,0)),1,'Country characteristics'!D:D,1)</f>
        <v>71.804999923706049</v>
      </c>
      <c r="Y17" s="236">
        <f>AVERAGEIFS('Country characteristics'!DB:DB,INDEX('Country characteristics'!A:GB,0,MATCH(A17,'Country characteristics'!$1:$1,0)),1,'Country characteristics'!D:D,1)</f>
        <v>72.105000000000004</v>
      </c>
      <c r="Z17" s="237">
        <f t="shared" si="4"/>
        <v>0.30000007629395498</v>
      </c>
      <c r="AA17" s="232">
        <f t="shared" si="5"/>
        <v>4.1779831016323351E-3</v>
      </c>
      <c r="AB17" s="238">
        <f>AVERAGEIFS('Country characteristics'!BI:BI,INDEX('Country characteristics'!A:GB,0,MATCH(A17,'Country characteristics'!$1:$1,0)),1,'Country characteristics'!D:D,1)</f>
        <v>77.5</v>
      </c>
      <c r="AC17" s="239">
        <f>AVERAGEIFS('Country characteristics'!DC:DC,INDEX('Country characteristics'!A:GB,0,MATCH(A17,'Country characteristics'!$1:$1,0)),1,'Country characteristics'!D:D,1)</f>
        <v>72.105000000000004</v>
      </c>
      <c r="AD17" s="237">
        <f t="shared" si="6"/>
        <v>-5.394999999999996</v>
      </c>
      <c r="AE17" s="232">
        <f t="shared" si="7"/>
        <v>-6.9612903225806405E-2</v>
      </c>
      <c r="AF17" s="239">
        <f>AVERAGEIFS('Country characteristics'!BJ:BJ,INDEX('Country characteristics'!A:GB,0,MATCH(A17,'Country characteristics'!$1:$1,0)),1,'Country characteristics'!D:D,1)</f>
        <v>93.8</v>
      </c>
      <c r="AG17" s="239">
        <f>AVERAGEIFS('Country characteristics'!DD:DD,INDEX('Country characteristics'!A:GB,0,MATCH(A17,'Country characteristics'!$1:$1,0)),1,'Country characteristics'!D:D,1)</f>
        <v>76.400000000000006</v>
      </c>
      <c r="AH17" s="237">
        <f t="shared" si="8"/>
        <v>-17.399999999999991</v>
      </c>
      <c r="AI17" s="232">
        <f t="shared" si="9"/>
        <v>-0.18550106609808092</v>
      </c>
      <c r="AJ17" s="238">
        <f>AVERAGEIFS('Country characteristics'!BK:BK,INDEX('Country characteristics'!A:GB,0,MATCH(A17,'Country characteristics'!$1:$1,0)),1,'Country characteristics'!D:D,1)</f>
        <v>83.083334000000008</v>
      </c>
      <c r="AK17" s="239">
        <f>AVERAGEIFS('Country characteristics'!DE:DE,INDEX('Country characteristics'!A:GB,0,MATCH(A17,'Country characteristics'!$1:$1,0)),1,'Country characteristics'!D:D,1)</f>
        <v>97.8</v>
      </c>
      <c r="AL17" s="237">
        <f t="shared" si="10"/>
        <v>14.716665999999989</v>
      </c>
      <c r="AM17" s="232">
        <f t="shared" si="11"/>
        <v>0.17713138473716025</v>
      </c>
      <c r="AN17" s="239">
        <f>AVERAGEIFS('Country characteristics'!BL:BL,INDEX('Country characteristics'!A:GB,0,MATCH(A17,'Country characteristics'!$1:$1,0)),1,'Country characteristics'!D:D,1)</f>
        <v>20.274999999999999</v>
      </c>
      <c r="AO17" s="239">
        <f>AVERAGEIFS('Country characteristics'!DF:DF,INDEX('Country characteristics'!A:GB,0,MATCH(A17,'Country characteristics'!$1:$1,0)),1,'Country characteristics'!D:D,1)</f>
        <v>81.291666666666671</v>
      </c>
      <c r="AP17" s="237">
        <f t="shared" si="12"/>
        <v>61.016666666666673</v>
      </c>
      <c r="AQ17" s="232">
        <f t="shared" si="13"/>
        <v>3.009453349773942</v>
      </c>
      <c r="AR17" s="233">
        <f>SUMIFS('Country characteristics'!BM:BM,INDEX('Country characteristics'!A:GB,0,MATCH($A17,'Country characteristics'!$1:$1,0)),1,'Country characteristics'!D:D,1)</f>
        <v>5.2024843903492268E-2</v>
      </c>
      <c r="AS17" s="234">
        <f>SUMIFS('Country characteristics'!DG:DG,INDEX('Country characteristics'!A:GB,0,MATCH($A17,'Country characteristics'!$1:$1,0)),1,'Country characteristics'!D:D,1)</f>
        <v>6.20619934979071E-2</v>
      </c>
      <c r="AT17" s="234">
        <f t="shared" si="14"/>
        <v>1.0037149594414832E-2</v>
      </c>
      <c r="AU17" s="232">
        <f t="shared" si="15"/>
        <v>0.19292993195777891</v>
      </c>
      <c r="AV17" s="240">
        <f>SUMIFS('Country characteristics'!BN:BN,INDEX('Country characteristics'!A:GB,0,MATCH($A17,'Country characteristics'!$1:$1,0)),1,'Country characteristics'!D:D,1)</f>
        <v>23932054415.72963</v>
      </c>
      <c r="AW17" s="241">
        <f>SUMIFS('Country characteristics'!DH:DH,INDEX('Country characteristics'!A:GB,0,MATCH($A17,'Country characteristics'!$1:$1,0)),1,'Country characteristics'!D:D,1)</f>
        <v>32532441520.734703</v>
      </c>
      <c r="AX17" s="237">
        <f t="shared" si="16"/>
        <v>8600387105.0050735</v>
      </c>
      <c r="AY17" s="232">
        <f t="shared" si="17"/>
        <v>0.35936685399446383</v>
      </c>
    </row>
    <row r="18" spans="1:51" ht="12.75" customHeight="1">
      <c r="A18" s="242" t="s">
        <v>1000</v>
      </c>
      <c r="B18" s="221">
        <f>COUNTIFS(INDEX('Country characteristics'!A:GB,0,MATCH(A18,'Country characteristics'!$1:$1,0)),1,'Country characteristics'!DI:DI,1,'Country characteristics'!E:E,1)</f>
        <v>12</v>
      </c>
      <c r="C18" s="221">
        <f>COUNTIFS(INDEX('Country characteristics'!A:GB,0,MATCH(A18,'Country characteristics'!$1:$1,0)),1,'Country characteristics'!DI:DI,1)</f>
        <v>12</v>
      </c>
      <c r="D18" s="222">
        <f>SUMIFS('Country characteristics'!CZ:CZ,INDEX('Country characteristics'!A:GB,0,MATCH(A18,'Country characteristics'!$1:$1,0)),1)</f>
        <v>1613.6811488697372</v>
      </c>
      <c r="E18" s="223">
        <f>SUMIFS('Country characteristics'!DA:DA,INDEX('Country characteristics'!A:GB,0,MATCH(A18,'Country characteristics'!$1:$1,0)),1)</f>
        <v>4.7390301764171625E-2</v>
      </c>
      <c r="F18" s="224">
        <f>AVERAGEIFS('Country characteristics'!DB:DB,INDEX('Country characteristics'!A:GB,0,MATCH(A18,'Country characteristics'!$1:$1,0)),1)</f>
        <v>69.873208333333338</v>
      </c>
      <c r="G18" s="224">
        <f>AVERAGEIFS('Country characteristics'!DC:DC,INDEX('Country characteristics'!A:GB,0,MATCH(A18,'Country characteristics'!$1:$1,0)),1)</f>
        <v>69.873208333333338</v>
      </c>
      <c r="H18" s="224">
        <f>AVERAGEIFS('Country characteristics'!DD:DD,INDEX('Country characteristics'!A:GB,0,MATCH(A18,'Country characteristics'!$1:$1,0)),1)</f>
        <v>71.166666666666657</v>
      </c>
      <c r="I18" s="224">
        <f>AVERAGEIFS('Country characteristics'!DE:DE,INDEX('Country characteristics'!A:GB,0,MATCH(A18,'Country characteristics'!$1:$1,0)),1)</f>
        <v>92.083333333333329</v>
      </c>
      <c r="J18" s="224">
        <f>AVERAGEIFS('Country characteristics'!DF:DF,INDEX('Country characteristics'!A:GB,0,MATCH(A18,'Country characteristics'!$1:$1,0)),1)</f>
        <v>77.6388888888889</v>
      </c>
      <c r="K18" s="225">
        <f>SUMIFS('Country characteristics'!DG:DG,INDEX('Country characteristics'!A:GB,0,MATCH($A18,'Country characteristics'!$1:$1,0)),1)</f>
        <v>0.1605760342500791</v>
      </c>
      <c r="L18" s="226">
        <f>SUMIFS('Country characteristics'!DH:DH,INDEX('Country characteristics'!A:GB,0,MATCH($A18,'Country characteristics'!$1:$1,0)),1,'Country characteristics'!DI:DI,1)</f>
        <v>84172778691.814926</v>
      </c>
      <c r="M18" s="227"/>
      <c r="N18" s="228">
        <f>COUNTIFS(INDEX('Country characteristics'!A:GB,0,MATCH(A18,'Country characteristics'!$1:$1,0)),1,'Country characteristics'!DI:DI,1,'Country characteristics'!D:D,1)</f>
        <v>12</v>
      </c>
      <c r="O18" s="228">
        <f>COUNTIFS(INDEX('Country characteristics'!A:GB,0,MATCH(A18,'Country characteristics'!$1:$1,0)),1,'Country characteristics'!DI:DI,1)</f>
        <v>12</v>
      </c>
      <c r="P18" s="229">
        <f>SUMIFS('Country characteristics'!AL:AL,INDEX('Country characteristics'!A:GB,0,MATCH(A18,'Country characteristics'!$1:$1,0)),1,'Country characteristics'!D:D,1)</f>
        <v>1591.275146484375</v>
      </c>
      <c r="Q18" s="230">
        <f>SUMIFS('Country characteristics'!CZ:CZ,INDEX('Country characteristics'!A:GB,0,MATCH(A18,'Country characteristics'!$1:$1,0)),1,'Country characteristics'!D:D,1)</f>
        <v>1613.6811488697372</v>
      </c>
      <c r="R18" s="231">
        <f t="shared" si="0"/>
        <v>22.406002385362171</v>
      </c>
      <c r="S18" s="232">
        <f t="shared" si="1"/>
        <v>1.4080533108849243E-2</v>
      </c>
      <c r="T18" s="233">
        <f>SUMIFS('Country characteristics'!AM:AM,INDEX('Country characteristics'!A:GB,0,MATCH(A18,'Country characteristics'!$1:$1,0)),1,'Country characteristics'!D:D,1)</f>
        <v>5.0180900259874761E-2</v>
      </c>
      <c r="U18" s="234">
        <f>SUMIFS('Country characteristics'!DA:DA,INDEX('Country characteristics'!A:GB,0,MATCH(A18,'Country characteristics'!$1:$1,0)),1,'Country characteristics'!D:D,1)</f>
        <v>4.7390301764171625E-2</v>
      </c>
      <c r="V18" s="234">
        <f t="shared" si="2"/>
        <v>-2.7905984957031366E-3</v>
      </c>
      <c r="W18" s="232">
        <f t="shared" si="3"/>
        <v>-5.5610769859673718E-2</v>
      </c>
      <c r="X18" s="235">
        <f>AVERAGEIFS('Country characteristics'!AN:AN,INDEX('Country characteristics'!A:GB,0,MATCH(A18,'Country characteristics'!$1:$1,0)),1,'Country characteristics'!D:D,1)</f>
        <v>74.102082570393875</v>
      </c>
      <c r="Y18" s="236">
        <f>AVERAGEIFS('Country characteristics'!DB:DB,INDEX('Country characteristics'!A:GB,0,MATCH(A18,'Country characteristics'!$1:$1,0)),1,'Country characteristics'!D:D,1)</f>
        <v>69.873208333333338</v>
      </c>
      <c r="Z18" s="237">
        <f t="shared" si="4"/>
        <v>-4.2288742370605377</v>
      </c>
      <c r="AA18" s="232">
        <f t="shared" si="5"/>
        <v>-5.706822386595254E-2</v>
      </c>
      <c r="AB18" s="238">
        <f>AVERAGEIFS('Country characteristics'!BI:BI,INDEX('Country characteristics'!A:GB,0,MATCH(A18,'Country characteristics'!$1:$1,0)),1,'Country characteristics'!D:D,1)</f>
        <v>72.533333333333317</v>
      </c>
      <c r="AC18" s="239">
        <f>AVERAGEIFS('Country characteristics'!DC:DC,INDEX('Country characteristics'!A:GB,0,MATCH(A18,'Country characteristics'!$1:$1,0)),1,'Country characteristics'!D:D,1)</f>
        <v>69.873208333333338</v>
      </c>
      <c r="AD18" s="237">
        <f t="shared" si="6"/>
        <v>-2.6601249999999794</v>
      </c>
      <c r="AE18" s="232">
        <f t="shared" si="7"/>
        <v>-3.6674517463235017E-2</v>
      </c>
      <c r="AF18" s="239">
        <f>AVERAGEIFS('Country characteristics'!BJ:BJ,INDEX('Country characteristics'!A:GB,0,MATCH(A18,'Country characteristics'!$1:$1,0)),1,'Country characteristics'!D:D,1)</f>
        <v>92.083333333333329</v>
      </c>
      <c r="AG18" s="239">
        <f>AVERAGEIFS('Country characteristics'!DD:DD,INDEX('Country characteristics'!A:GB,0,MATCH(A18,'Country characteristics'!$1:$1,0)),1,'Country characteristics'!D:D,1)</f>
        <v>71.166666666666657</v>
      </c>
      <c r="AH18" s="237">
        <f t="shared" si="8"/>
        <v>-20.916666666666671</v>
      </c>
      <c r="AI18" s="232">
        <f t="shared" si="9"/>
        <v>-0.22714932126696838</v>
      </c>
      <c r="AJ18" s="238">
        <f>AVERAGEIFS('Country characteristics'!BK:BK,INDEX('Country characteristics'!A:GB,0,MATCH(A18,'Country characteristics'!$1:$1,0)),1,'Country characteristics'!D:D,1)</f>
        <v>77.395835833333336</v>
      </c>
      <c r="AK18" s="239">
        <f>AVERAGEIFS('Country characteristics'!DE:DE,INDEX('Country characteristics'!A:GB,0,MATCH(A18,'Country characteristics'!$1:$1,0)),1,'Country characteristics'!D:D,1)</f>
        <v>92.083333333333329</v>
      </c>
      <c r="AL18" s="237">
        <f t="shared" si="10"/>
        <v>14.687497499999992</v>
      </c>
      <c r="AM18" s="232">
        <f t="shared" si="11"/>
        <v>0.18977115941519798</v>
      </c>
      <c r="AN18" s="239">
        <f>AVERAGEIFS('Country characteristics'!BL:BL,INDEX('Country characteristics'!A:GB,0,MATCH(A18,'Country characteristics'!$1:$1,0)),1,'Country characteristics'!D:D,1)</f>
        <v>48.645833333333336</v>
      </c>
      <c r="AO18" s="239">
        <f>AVERAGEIFS('Country characteristics'!DF:DF,INDEX('Country characteristics'!A:GB,0,MATCH(A18,'Country characteristics'!$1:$1,0)),1,'Country characteristics'!D:D,1)</f>
        <v>77.6388888888889</v>
      </c>
      <c r="AP18" s="237">
        <f t="shared" si="12"/>
        <v>28.993055555555564</v>
      </c>
      <c r="AQ18" s="232">
        <f t="shared" si="13"/>
        <v>0.5960028551034976</v>
      </c>
      <c r="AR18" s="233">
        <f>SUMIFS('Country characteristics'!BM:BM,INDEX('Country characteristics'!A:GB,0,MATCH($A18,'Country characteristics'!$1:$1,0)),1,'Country characteristics'!D:D,1)</f>
        <v>0.17426512964789964</v>
      </c>
      <c r="AS18" s="234">
        <f>SUMIFS('Country characteristics'!DG:DG,INDEX('Country characteristics'!A:GB,0,MATCH($A18,'Country characteristics'!$1:$1,0)),1,'Country characteristics'!D:D,1)</f>
        <v>0.1605760342500791</v>
      </c>
      <c r="AT18" s="234">
        <f t="shared" si="14"/>
        <v>-1.3689095397820539E-2</v>
      </c>
      <c r="AU18" s="232">
        <f t="shared" si="15"/>
        <v>-7.8553267802222812E-2</v>
      </c>
      <c r="AV18" s="240">
        <f>SUMIFS('Country characteristics'!BN:BN,INDEX('Country characteristics'!A:GB,0,MATCH($A18,'Country characteristics'!$1:$1,0)),1,'Country characteristics'!D:D,1)</f>
        <v>80164187516.971695</v>
      </c>
      <c r="AW18" s="241">
        <f>SUMIFS('Country characteristics'!DH:DH,INDEX('Country characteristics'!A:GB,0,MATCH($A18,'Country characteristics'!$1:$1,0)),1,'Country characteristics'!D:D,1)</f>
        <v>84172778691.814926</v>
      </c>
      <c r="AX18" s="237">
        <f t="shared" si="16"/>
        <v>4008591174.8432312</v>
      </c>
      <c r="AY18" s="232">
        <f t="shared" si="17"/>
        <v>5.0004762712708407E-2</v>
      </c>
    </row>
    <row r="19" spans="1:51" ht="12.75" customHeight="1">
      <c r="A19" s="242" t="s">
        <v>1001</v>
      </c>
      <c r="B19" s="221">
        <f>COUNTIFS(INDEX('Country characteristics'!A:GB,0,MATCH(A19,'Country characteristics'!$1:$1,0)),1,'Country characteristics'!DI:DI,1,'Country characteristics'!E:E,1)</f>
        <v>11</v>
      </c>
      <c r="C19" s="221">
        <f>COUNTIFS(INDEX('Country characteristics'!A:GB,0,MATCH(A19,'Country characteristics'!$1:$1,0)),1,'Country characteristics'!DI:DI,1)</f>
        <v>11</v>
      </c>
      <c r="D19" s="222">
        <f>SUMIFS('Country characteristics'!CZ:CZ,INDEX('Country characteristics'!A:GB,0,MATCH(A19,'Country characteristics'!$1:$1,0)),1)</f>
        <v>1079.0321716811186</v>
      </c>
      <c r="E19" s="223">
        <f>SUMIFS('Country characteristics'!DA:DA,INDEX('Country characteristics'!A:GB,0,MATCH(A19,'Country characteristics'!$1:$1,0)),1)</f>
        <v>3.168882543186078E-2</v>
      </c>
      <c r="F19" s="224">
        <f>AVERAGEIFS('Country characteristics'!DB:DB,INDEX('Country characteristics'!A:GB,0,MATCH(A19,'Country characteristics'!$1:$1,0)),1)</f>
        <v>72.025318181818179</v>
      </c>
      <c r="G19" s="224">
        <f>AVERAGEIFS('Country characteristics'!DC:DC,INDEX('Country characteristics'!A:GB,0,MATCH(A19,'Country characteristics'!$1:$1,0)),1)</f>
        <v>72.025318181818179</v>
      </c>
      <c r="H19" s="224">
        <f>AVERAGEIFS('Country characteristics'!DD:DD,INDEX('Country characteristics'!A:GB,0,MATCH(A19,'Country characteristics'!$1:$1,0)),1)</f>
        <v>71.509090909090901</v>
      </c>
      <c r="I19" s="224">
        <f>AVERAGEIFS('Country characteristics'!DE:DE,INDEX('Country characteristics'!A:GB,0,MATCH(A19,'Country characteristics'!$1:$1,0)),1)</f>
        <v>95.454545454545453</v>
      </c>
      <c r="J19" s="224">
        <f>AVERAGEIFS('Country characteristics'!DF:DF,INDEX('Country characteristics'!A:GB,0,MATCH(A19,'Country characteristics'!$1:$1,0)),1)</f>
        <v>80.416666666666686</v>
      </c>
      <c r="K19" s="225">
        <f>SUMIFS('Country characteristics'!DG:DG,INDEX('Country characteristics'!A:GB,0,MATCH($A19,'Country characteristics'!$1:$1,0)),1)</f>
        <v>1.1980091720710819E-3</v>
      </c>
      <c r="L19" s="226">
        <f>SUMIFS('Country characteristics'!DH:DH,INDEX('Country characteristics'!A:GB,0,MATCH($A19,'Country characteristics'!$1:$1,0)),1,'Country characteristics'!DI:DI,1)</f>
        <v>627987615.85092461</v>
      </c>
      <c r="M19" s="227"/>
      <c r="N19" s="228">
        <f>COUNTIFS(INDEX('Country characteristics'!A:GB,0,MATCH(A19,'Country characteristics'!$1:$1,0)),1,'Country characteristics'!DI:DI,1,'Country characteristics'!D:D,1)</f>
        <v>11</v>
      </c>
      <c r="O19" s="228">
        <f>COUNTIFS(INDEX('Country characteristics'!A:GB,0,MATCH(A19,'Country characteristics'!$1:$1,0)),1,'Country characteristics'!DI:DI,1)</f>
        <v>11</v>
      </c>
      <c r="P19" s="229">
        <f>SUMIFS('Country characteristics'!AL:AL,INDEX('Country characteristics'!A:GB,0,MATCH(A19,'Country characteristics'!$1:$1,0)),1,'Country characteristics'!D:D,1)</f>
        <v>1167.51513671875</v>
      </c>
      <c r="Q19" s="230">
        <f>SUMIFS('Country characteristics'!CZ:CZ,INDEX('Country characteristics'!A:GB,0,MATCH(A19,'Country characteristics'!$1:$1,0)),1,'Country characteristics'!D:D,1)</f>
        <v>1079.0321716811186</v>
      </c>
      <c r="R19" s="231">
        <f t="shared" si="0"/>
        <v>-88.482965037631402</v>
      </c>
      <c r="S19" s="232">
        <f t="shared" si="1"/>
        <v>-7.578742429525058E-2</v>
      </c>
      <c r="T19" s="233">
        <f>SUMIFS('Country characteristics'!AM:AM,INDEX('Country characteristics'!A:GB,0,MATCH(A19,'Country characteristics'!$1:$1,0)),1,'Country characteristics'!D:D,1)</f>
        <v>3.6817600368522108E-2</v>
      </c>
      <c r="U19" s="234">
        <f>SUMIFS('Country characteristics'!DA:DA,INDEX('Country characteristics'!A:GB,0,MATCH(A19,'Country characteristics'!$1:$1,0)),1,'Country characteristics'!D:D,1)</f>
        <v>3.168882543186078E-2</v>
      </c>
      <c r="V19" s="234">
        <f t="shared" si="2"/>
        <v>-5.1287749366613275E-3</v>
      </c>
      <c r="W19" s="232">
        <f t="shared" si="3"/>
        <v>-0.1393022599334385</v>
      </c>
      <c r="X19" s="235">
        <f>AVERAGEIFS('Country characteristics'!AN:AN,INDEX('Country characteristics'!A:GB,0,MATCH(A19,'Country characteristics'!$1:$1,0)),1,'Country characteristics'!D:D,1)</f>
        <v>76.988635670055046</v>
      </c>
      <c r="Y19" s="236">
        <f>AVERAGEIFS('Country characteristics'!DB:DB,INDEX('Country characteristics'!A:GB,0,MATCH(A19,'Country characteristics'!$1:$1,0)),1,'Country characteristics'!D:D,1)</f>
        <v>72.025318181818179</v>
      </c>
      <c r="Z19" s="237">
        <f t="shared" si="4"/>
        <v>-4.9633174882368678</v>
      </c>
      <c r="AA19" s="232">
        <f t="shared" si="5"/>
        <v>-6.4468183453825836E-2</v>
      </c>
      <c r="AB19" s="238">
        <f>AVERAGEIFS('Country characteristics'!BI:BI,INDEX('Country characteristics'!A:GB,0,MATCH(A19,'Country characteristics'!$1:$1,0)),1,'Country characteristics'!D:D,1)</f>
        <v>72.890909090909076</v>
      </c>
      <c r="AC19" s="239">
        <f>AVERAGEIFS('Country characteristics'!DC:DC,INDEX('Country characteristics'!A:GB,0,MATCH(A19,'Country characteristics'!$1:$1,0)),1,'Country characteristics'!D:D,1)</f>
        <v>72.025318181818179</v>
      </c>
      <c r="AD19" s="237">
        <f t="shared" si="6"/>
        <v>-0.86559090909089775</v>
      </c>
      <c r="AE19" s="232">
        <f t="shared" si="7"/>
        <v>-1.1875155899226587E-2</v>
      </c>
      <c r="AF19" s="239">
        <f>AVERAGEIFS('Country characteristics'!BJ:BJ,INDEX('Country characteristics'!A:GB,0,MATCH(A19,'Country characteristics'!$1:$1,0)),1,'Country characteristics'!D:D,1)</f>
        <v>96.36363636363636</v>
      </c>
      <c r="AG19" s="239">
        <f>AVERAGEIFS('Country characteristics'!DD:DD,INDEX('Country characteristics'!A:GB,0,MATCH(A19,'Country characteristics'!$1:$1,0)),1,'Country characteristics'!D:D,1)</f>
        <v>71.509090909090901</v>
      </c>
      <c r="AH19" s="237">
        <f t="shared" si="8"/>
        <v>-24.854545454545459</v>
      </c>
      <c r="AI19" s="232">
        <f t="shared" si="9"/>
        <v>-0.25792452830188684</v>
      </c>
      <c r="AJ19" s="238">
        <f>AVERAGEIFS('Country characteristics'!BK:BK,INDEX('Country characteristics'!A:GB,0,MATCH(A19,'Country characteristics'!$1:$1,0)),1,'Country characteristics'!D:D,1)</f>
        <v>80.681820909090916</v>
      </c>
      <c r="AK19" s="239">
        <f>AVERAGEIFS('Country characteristics'!DE:DE,INDEX('Country characteristics'!A:GB,0,MATCH(A19,'Country characteristics'!$1:$1,0)),1,'Country characteristics'!D:D,1)</f>
        <v>95.454545454545453</v>
      </c>
      <c r="AL19" s="237">
        <f t="shared" si="10"/>
        <v>14.772724545454537</v>
      </c>
      <c r="AM19" s="232">
        <f t="shared" si="11"/>
        <v>0.18309855155723193</v>
      </c>
      <c r="AN19" s="239">
        <f>AVERAGEIFS('Country characteristics'!BL:BL,INDEX('Country characteristics'!A:GB,0,MATCH(A19,'Country characteristics'!$1:$1,0)),1,'Country characteristics'!D:D,1)</f>
        <v>52.352272727272727</v>
      </c>
      <c r="AO19" s="239">
        <f>AVERAGEIFS('Country characteristics'!DF:DF,INDEX('Country characteristics'!A:GB,0,MATCH(A19,'Country characteristics'!$1:$1,0)),1,'Country characteristics'!D:D,1)</f>
        <v>80.416666666666686</v>
      </c>
      <c r="AP19" s="237">
        <f t="shared" si="12"/>
        <v>28.064393939393959</v>
      </c>
      <c r="AQ19" s="232">
        <f t="shared" si="13"/>
        <v>0.53606830185948962</v>
      </c>
      <c r="AR19" s="233">
        <f>SUMIFS('Country characteristics'!BM:BM,INDEX('Country characteristics'!A:GB,0,MATCH($A19,'Country characteristics'!$1:$1,0)),1,'Country characteristics'!D:D,1)</f>
        <v>6.1343439643479769E-4</v>
      </c>
      <c r="AS19" s="234">
        <f>SUMIFS('Country characteristics'!DG:DG,INDEX('Country characteristics'!A:GB,0,MATCH($A19,'Country characteristics'!$1:$1,0)),1,'Country characteristics'!D:D,1)</f>
        <v>1.1980091720710819E-3</v>
      </c>
      <c r="AT19" s="234">
        <f t="shared" si="14"/>
        <v>5.8457477563628418E-4</v>
      </c>
      <c r="AU19" s="232">
        <f t="shared" si="15"/>
        <v>0.95295402252263328</v>
      </c>
      <c r="AV19" s="240">
        <f>SUMIFS('Country characteristics'!BN:BN,INDEX('Country characteristics'!A:GB,0,MATCH($A19,'Country characteristics'!$1:$1,0)),1,'Country characteristics'!D:D,1)</f>
        <v>282142134.97169995</v>
      </c>
      <c r="AW19" s="241">
        <f>SUMIFS('Country characteristics'!DH:DH,INDEX('Country characteristics'!A:GB,0,MATCH($A19,'Country characteristics'!$1:$1,0)),1,'Country characteristics'!D:D,1)</f>
        <v>627987615.85092461</v>
      </c>
      <c r="AX19" s="237">
        <f t="shared" si="16"/>
        <v>345845480.87922466</v>
      </c>
      <c r="AY19" s="232">
        <f t="shared" si="17"/>
        <v>1.2257845887283529</v>
      </c>
    </row>
    <row r="20" spans="1:51" ht="12.75" customHeight="1">
      <c r="A20" s="242" t="s">
        <v>1002</v>
      </c>
      <c r="B20" s="221">
        <f>COUNTIFS(INDEX('Country characteristics'!A:GB,0,MATCH(A20,'Country characteristics'!$1:$1,0)),1,'Country characteristics'!DI:DI,1,'Country characteristics'!E:E,1)</f>
        <v>22</v>
      </c>
      <c r="C20" s="221">
        <f>COUNTIFS(INDEX('Country characteristics'!A:GB,0,MATCH(A20,'Country characteristics'!$1:$1,0)),1,'Country characteristics'!DI:DI,1)</f>
        <v>25</v>
      </c>
      <c r="D20" s="222">
        <f>SUMIFS('Country characteristics'!CZ:CZ,INDEX('Country characteristics'!A:GB,0,MATCH(A20,'Country characteristics'!$1:$1,0)),1)</f>
        <v>6069.4254279606848</v>
      </c>
      <c r="E20" s="223">
        <f>SUMIFS('Country characteristics'!DA:DA,INDEX('Country characteristics'!A:GB,0,MATCH(A20,'Country characteristics'!$1:$1,0)),1)</f>
        <v>0.17824580944485705</v>
      </c>
      <c r="F20" s="224">
        <f>AVERAGEIFS('Country characteristics'!DB:DB,INDEX('Country characteristics'!A:GB,0,MATCH(A20,'Country characteristics'!$1:$1,0)),1)</f>
        <v>70.887659090909082</v>
      </c>
      <c r="G20" s="224">
        <f>AVERAGEIFS('Country characteristics'!DC:DC,INDEX('Country characteristics'!A:GB,0,MATCH(A20,'Country characteristics'!$1:$1,0)),1)</f>
        <v>70.887659090909082</v>
      </c>
      <c r="H20" s="224">
        <f>AVERAGEIFS('Country characteristics'!DD:DD,INDEX('Country characteristics'!A:GB,0,MATCH(A20,'Country characteristics'!$1:$1,0)),1)</f>
        <v>73.545454545454547</v>
      </c>
      <c r="I20" s="224">
        <f>AVERAGEIFS('Country characteristics'!DE:DE,INDEX('Country characteristics'!A:GB,0,MATCH(A20,'Country characteristics'!$1:$1,0)),1)</f>
        <v>94.681818181818187</v>
      </c>
      <c r="J20" s="224">
        <f>AVERAGEIFS('Country characteristics'!DF:DF,INDEX('Country characteristics'!A:GB,0,MATCH(A20,'Country characteristics'!$1:$1,0)),1)</f>
        <v>79.299242424242394</v>
      </c>
      <c r="K20" s="225">
        <f>SUMIFS('Country characteristics'!DG:DG,INDEX('Country characteristics'!A:GB,0,MATCH($A20,'Country characteristics'!$1:$1,0)),1)</f>
        <v>0.22263866091131485</v>
      </c>
      <c r="L20" s="226">
        <f>SUMIFS('Country characteristics'!DH:DH,INDEX('Country characteristics'!A:GB,0,MATCH($A20,'Country characteristics'!$1:$1,0)),1,'Country characteristics'!DI:DI,1)</f>
        <v>116705552112.20876</v>
      </c>
      <c r="M20" s="227"/>
      <c r="N20" s="228">
        <f>COUNTIFS(INDEX('Country characteristics'!A:GB,0,MATCH(A20,'Country characteristics'!$1:$1,0)),1,'Country characteristics'!DI:DI,1,'Country characteristics'!D:D,1)</f>
        <v>22</v>
      </c>
      <c r="O20" s="228">
        <f>COUNTIFS(INDEX('Country characteristics'!A:GB,0,MATCH(A20,'Country characteristics'!$1:$1,0)),1,'Country characteristics'!DI:DI,1)</f>
        <v>25</v>
      </c>
      <c r="P20" s="229">
        <f>SUMIFS('Country characteristics'!AL:AL,INDEX('Country characteristics'!A:GB,0,MATCH(A20,'Country characteristics'!$1:$1,0)),1,'Country characteristics'!D:D,1)</f>
        <v>5406.4529933929443</v>
      </c>
      <c r="Q20" s="230">
        <f>SUMIFS('Country characteristics'!CZ:CZ,INDEX('Country characteristics'!A:GB,0,MATCH(A20,'Country characteristics'!$1:$1,0)),1,'Country characteristics'!D:D,1)</f>
        <v>6069.4254279606848</v>
      </c>
      <c r="R20" s="231">
        <f t="shared" si="0"/>
        <v>662.97243456774049</v>
      </c>
      <c r="S20" s="232">
        <f t="shared" si="1"/>
        <v>0.12262613498682744</v>
      </c>
      <c r="T20" s="233">
        <f>SUMIFS('Country characteristics'!AM:AM,INDEX('Country characteristics'!A:GB,0,MATCH(A20,'Country characteristics'!$1:$1,0)),1,'Country characteristics'!D:D,1)</f>
        <v>0.17049289995338768</v>
      </c>
      <c r="U20" s="234">
        <f>SUMIFS('Country characteristics'!DA:DA,INDEX('Country characteristics'!A:GB,0,MATCH(A20,'Country characteristics'!$1:$1,0)),1,'Country characteristics'!D:D,1)</f>
        <v>0.17824580944485705</v>
      </c>
      <c r="V20" s="234">
        <f t="shared" si="2"/>
        <v>7.7529094914693675E-3</v>
      </c>
      <c r="W20" s="232">
        <f t="shared" si="3"/>
        <v>4.5473503551109712E-2</v>
      </c>
      <c r="X20" s="235">
        <f>AVERAGEIFS('Country characteristics'!AN:AN,INDEX('Country characteristics'!A:GB,0,MATCH(A20,'Country characteristics'!$1:$1,0)),1,'Country characteristics'!D:D,1)</f>
        <v>73.05795409462668</v>
      </c>
      <c r="Y20" s="236">
        <f>AVERAGEIFS('Country characteristics'!DB:DB,INDEX('Country characteristics'!A:GB,0,MATCH(A20,'Country characteristics'!$1:$1,0)),1,'Country characteristics'!D:D,1)</f>
        <v>70.887659090909082</v>
      </c>
      <c r="Z20" s="237">
        <f t="shared" si="4"/>
        <v>-2.1702950037175981</v>
      </c>
      <c r="AA20" s="232">
        <f t="shared" si="5"/>
        <v>-2.9706484812133831E-2</v>
      </c>
      <c r="AB20" s="238">
        <f>AVERAGEIFS('Country characteristics'!BI:BI,INDEX('Country characteristics'!A:GB,0,MATCH(A20,'Country characteristics'!$1:$1,0)),1,'Country characteristics'!D:D,1)</f>
        <v>74.790909090909096</v>
      </c>
      <c r="AC20" s="239">
        <f>AVERAGEIFS('Country characteristics'!DC:DC,INDEX('Country characteristics'!A:GB,0,MATCH(A20,'Country characteristics'!$1:$1,0)),1,'Country characteristics'!D:D,1)</f>
        <v>70.887659090909082</v>
      </c>
      <c r="AD20" s="237">
        <f t="shared" si="6"/>
        <v>-3.9032500000000141</v>
      </c>
      <c r="AE20" s="232">
        <f t="shared" si="7"/>
        <v>-5.2188829463960314E-2</v>
      </c>
      <c r="AF20" s="239">
        <f>AVERAGEIFS('Country characteristics'!BJ:BJ,INDEX('Country characteristics'!A:GB,0,MATCH(A20,'Country characteristics'!$1:$1,0)),1,'Country characteristics'!D:D,1)</f>
        <v>92.86363636363636</v>
      </c>
      <c r="AG20" s="239">
        <f>AVERAGEIFS('Country characteristics'!DD:DD,INDEX('Country characteristics'!A:GB,0,MATCH(A20,'Country characteristics'!$1:$1,0)),1,'Country characteristics'!D:D,1)</f>
        <v>73.545454545454547</v>
      </c>
      <c r="AH20" s="237">
        <f t="shared" si="8"/>
        <v>-19.318181818181813</v>
      </c>
      <c r="AI20" s="232">
        <f t="shared" si="9"/>
        <v>-0.20802741067058242</v>
      </c>
      <c r="AJ20" s="238">
        <f>AVERAGEIFS('Country characteristics'!BK:BK,INDEX('Country characteristics'!A:GB,0,MATCH(A20,'Country characteristics'!$1:$1,0)),1,'Country characteristics'!D:D,1)</f>
        <v>79.981062272727272</v>
      </c>
      <c r="AK20" s="239">
        <f>AVERAGEIFS('Country characteristics'!DE:DE,INDEX('Country characteristics'!A:GB,0,MATCH(A20,'Country characteristics'!$1:$1,0)),1,'Country characteristics'!D:D,1)</f>
        <v>94.681818181818187</v>
      </c>
      <c r="AL20" s="237">
        <f t="shared" si="10"/>
        <v>14.700755909090915</v>
      </c>
      <c r="AM20" s="232">
        <f t="shared" si="11"/>
        <v>0.18380295899250296</v>
      </c>
      <c r="AN20" s="239">
        <f>AVERAGEIFS('Country characteristics'!BL:BL,INDEX('Country characteristics'!A:GB,0,MATCH(A20,'Country characteristics'!$1:$1,0)),1,'Country characteristics'!D:D,1)</f>
        <v>35.75</v>
      </c>
      <c r="AO20" s="239">
        <f>AVERAGEIFS('Country characteristics'!DF:DF,INDEX('Country characteristics'!A:GB,0,MATCH(A20,'Country characteristics'!$1:$1,0)),1,'Country characteristics'!D:D,1)</f>
        <v>79.299242424242394</v>
      </c>
      <c r="AP20" s="237">
        <f t="shared" si="12"/>
        <v>43.549242424242394</v>
      </c>
      <c r="AQ20" s="232">
        <f t="shared" si="13"/>
        <v>1.2181606272515355</v>
      </c>
      <c r="AR20" s="233">
        <f>SUMIFS('Country characteristics'!BM:BM,INDEX('Country characteristics'!A:GB,0,MATCH($A20,'Country characteristics'!$1:$1,0)),1,'Country characteristics'!D:D,1)</f>
        <v>0.22628997355139191</v>
      </c>
      <c r="AS20" s="234">
        <f>SUMIFS('Country characteristics'!DG:DG,INDEX('Country characteristics'!A:GB,0,MATCH($A20,'Country characteristics'!$1:$1,0)),1,'Country characteristics'!D:D,1)</f>
        <v>0.22263802774798619</v>
      </c>
      <c r="AT20" s="234">
        <f t="shared" si="14"/>
        <v>-3.6519458034057206E-3</v>
      </c>
      <c r="AU20" s="232">
        <f t="shared" si="15"/>
        <v>-1.6138345619525825E-2</v>
      </c>
      <c r="AV20" s="240">
        <f>SUMIFS('Country characteristics'!BN:BN,INDEX('Country characteristics'!A:GB,0,MATCH($A20,'Country characteristics'!$1:$1,0)),1,'Country characteristics'!D:D,1)</f>
        <v>104096241932.70132</v>
      </c>
      <c r="AW20" s="241">
        <f>SUMIFS('Country characteristics'!DH:DH,INDEX('Country characteristics'!A:GB,0,MATCH($A20,'Country characteristics'!$1:$1,0)),1,'Country characteristics'!D:D,1)</f>
        <v>116705220212.54964</v>
      </c>
      <c r="AX20" s="237">
        <f t="shared" si="16"/>
        <v>12608978279.848312</v>
      </c>
      <c r="AY20" s="232">
        <f t="shared" si="17"/>
        <v>0.12112808345185096</v>
      </c>
    </row>
    <row r="21" spans="1:51" ht="12.75" customHeight="1">
      <c r="A21" s="242" t="s">
        <v>1003</v>
      </c>
      <c r="B21" s="221">
        <f>COUNTIFS(INDEX('Country characteristics'!A:GB,0,MATCH(A21,'Country characteristics'!$1:$1,0)),1,'Country characteristics'!DI:DI,1,'Country characteristics'!E:E,1)</f>
        <v>83</v>
      </c>
      <c r="C21" s="221">
        <f>COUNTIFS(INDEX('Country characteristics'!A:GB,0,MATCH(A21,'Country characteristics'!$1:$1,0)),1,'Country characteristics'!DI:DI,1)</f>
        <v>210</v>
      </c>
      <c r="D21" s="222">
        <f>SUMIFS('Country characteristics'!CZ:CZ,INDEX('Country characteristics'!A:GB,0,MATCH(A21,'Country characteristics'!$1:$1,0)),1)</f>
        <v>17278.308684782343</v>
      </c>
      <c r="E21" s="223">
        <f>SUMIFS('Country characteristics'!DA:DA,INDEX('Country characteristics'!A:GB,0,MATCH(A21,'Country characteristics'!$1:$1,0)),1)</f>
        <v>0.50742630483095597</v>
      </c>
      <c r="F21" s="224">
        <f>AVERAGEIFS('Country characteristics'!DB:DB,INDEX('Country characteristics'!A:GB,0,MATCH(A21,'Country characteristics'!$1:$1,0)),1)</f>
        <v>66.907987951807215</v>
      </c>
      <c r="G21" s="224">
        <f>AVERAGEIFS('Country characteristics'!DC:DC,INDEX('Country characteristics'!A:GB,0,MATCH(A21,'Country characteristics'!$1:$1,0)),1)</f>
        <v>66.907987951807215</v>
      </c>
      <c r="H21" s="224">
        <f>AVERAGEIFS('Country characteristics'!DD:DD,INDEX('Country characteristics'!A:GB,0,MATCH(A21,'Country characteristics'!$1:$1,0)),1)</f>
        <v>66.415662650602414</v>
      </c>
      <c r="I21" s="224">
        <f>AVERAGEIFS('Country characteristics'!DE:DE,INDEX('Country characteristics'!A:GB,0,MATCH(A21,'Country characteristics'!$1:$1,0)),1)</f>
        <v>93.888554216867476</v>
      </c>
      <c r="J21" s="224">
        <f>AVERAGEIFS('Country characteristics'!DF:DF,INDEX('Country characteristics'!A:GB,0,MATCH(A21,'Country characteristics'!$1:$1,0)),1)</f>
        <v>64.16164658634537</v>
      </c>
      <c r="K21" s="225">
        <f>SUMIFS('Country characteristics'!DG:DG,INDEX('Country characteristics'!A:GB,0,MATCH($A21,'Country characteristics'!$1:$1,0)),1)</f>
        <v>0.16431253798005527</v>
      </c>
      <c r="L21" s="226">
        <f>SUMIFS('Country characteristics'!DH:DH,INDEX('Country characteristics'!A:GB,0,MATCH($A21,'Country characteristics'!$1:$1,0)),1,'Country characteristics'!DI:DI,1)</f>
        <v>86131426739.12471</v>
      </c>
      <c r="M21" s="227"/>
      <c r="N21" s="228">
        <f>COUNTIFS(INDEX('Country characteristics'!A:GB,0,MATCH(A21,'Country characteristics'!$1:$1,0)),1,'Country characteristics'!DI:DI,1,'Country characteristics'!D:D,1)</f>
        <v>62</v>
      </c>
      <c r="O21" s="228">
        <f>COUNTIFS(INDEX('Country characteristics'!A:GB,0,MATCH(A21,'Country characteristics'!$1:$1,0)),1,'Country characteristics'!DI:DI,1)</f>
        <v>210</v>
      </c>
      <c r="P21" s="229">
        <f>SUMIFS('Country characteristics'!AL:AL,INDEX('Country characteristics'!A:GB,0,MATCH(A21,'Country characteristics'!$1:$1,0)),1,'Country characteristics'!D:D,1)</f>
        <v>15064.463039398193</v>
      </c>
      <c r="Q21" s="230">
        <f>SUMIFS('Country characteristics'!CZ:CZ,INDEX('Country characteristics'!A:GB,0,MATCH(A21,'Country characteristics'!$1:$1,0)),1,'Country characteristics'!D:D,1)</f>
        <v>12774.008695523888</v>
      </c>
      <c r="R21" s="231">
        <f t="shared" si="0"/>
        <v>-2290.4543438743058</v>
      </c>
      <c r="S21" s="232">
        <f t="shared" si="1"/>
        <v>-0.15204354366193237</v>
      </c>
      <c r="T21" s="233">
        <f>SUMIFS('Country characteristics'!AM:AM,INDEX('Country characteristics'!A:GB,0,MATCH(A21,'Country characteristics'!$1:$1,0)),1,'Country characteristics'!D:D,1)</f>
        <v>0.4750597994425334</v>
      </c>
      <c r="U21" s="234">
        <f>SUMIFS('Country characteristics'!DA:DA,INDEX('Country characteristics'!A:GB,0,MATCH(A21,'Country characteristics'!$1:$1,0)),1,'Country characteristics'!D:D,1)</f>
        <v>0.37514482166631341</v>
      </c>
      <c r="V21" s="234">
        <f t="shared" si="2"/>
        <v>-9.9914977776219993E-2</v>
      </c>
      <c r="W21" s="232">
        <f t="shared" si="3"/>
        <v>-0.21032084359372619</v>
      </c>
      <c r="X21" s="235">
        <f>AVERAGEIFS('Country characteristics'!AN:AN,INDEX('Country characteristics'!A:GB,0,MATCH(A21,'Country characteristics'!$1:$1,0)),1,'Country characteristics'!D:D,1)</f>
        <v>71.08266135184995</v>
      </c>
      <c r="Y21" s="236">
        <f>AVERAGEIFS('Country characteristics'!DB:DB,INDEX('Country characteristics'!A:GB,0,MATCH(A21,'Country characteristics'!$1:$1,0)),1,'Country characteristics'!D:D,1)</f>
        <v>66.764524193548397</v>
      </c>
      <c r="Z21" s="237">
        <f t="shared" si="4"/>
        <v>-4.3181371583015533</v>
      </c>
      <c r="AA21" s="232">
        <f t="shared" si="5"/>
        <v>-6.0748107571934239E-2</v>
      </c>
      <c r="AB21" s="238">
        <f>AVERAGEIFS('Country characteristics'!BI:BI,INDEX('Country characteristics'!A:GB,0,MATCH(A21,'Country characteristics'!$1:$1,0)),1,'Country characteristics'!D:D,1)</f>
        <v>71.949999677419328</v>
      </c>
      <c r="AC21" s="239">
        <f>AVERAGEIFS('Country characteristics'!DC:DC,INDEX('Country characteristics'!A:GB,0,MATCH(A21,'Country characteristics'!$1:$1,0)),1,'Country characteristics'!D:D,1)</f>
        <v>66.764524193548397</v>
      </c>
      <c r="AD21" s="237">
        <f t="shared" si="6"/>
        <v>-5.1854754838709312</v>
      </c>
      <c r="AE21" s="232">
        <f t="shared" si="7"/>
        <v>-7.2070542142036065E-2</v>
      </c>
      <c r="AF21" s="239">
        <f>AVERAGEIFS('Country characteristics'!BJ:BJ,INDEX('Country characteristics'!A:GB,0,MATCH(A21,'Country characteristics'!$1:$1,0)),1,'Country characteristics'!D:D,1)</f>
        <v>95</v>
      </c>
      <c r="AG21" s="239">
        <f>AVERAGEIFS('Country characteristics'!DD:DD,INDEX('Country characteristics'!A:GB,0,MATCH(A21,'Country characteristics'!$1:$1,0)),1,'Country characteristics'!D:D,1)</f>
        <v>66.846774193548399</v>
      </c>
      <c r="AH21" s="237">
        <f t="shared" si="8"/>
        <v>-28.153225806451601</v>
      </c>
      <c r="AI21" s="232">
        <f t="shared" si="9"/>
        <v>-0.2963497453310695</v>
      </c>
      <c r="AJ21" s="238">
        <f>AVERAGEIFS('Country characteristics'!BK:BK,INDEX('Country characteristics'!A:GB,0,MATCH(A21,'Country characteristics'!$1:$1,0)),1,'Country characteristics'!D:D,1)</f>
        <v>66.868280483870976</v>
      </c>
      <c r="AK21" s="239">
        <f>AVERAGEIFS('Country characteristics'!DE:DE,INDEX('Country characteristics'!A:GB,0,MATCH(A21,'Country characteristics'!$1:$1,0)),1,'Country characteristics'!D:D,1)</f>
        <v>93.508064516129039</v>
      </c>
      <c r="AL21" s="237">
        <f t="shared" si="10"/>
        <v>26.639784032258063</v>
      </c>
      <c r="AM21" s="232">
        <f t="shared" si="11"/>
        <v>0.39839194068529604</v>
      </c>
      <c r="AN21" s="239">
        <f>AVERAGEIFS('Country characteristics'!BL:BL,INDEX('Country characteristics'!A:GB,0,MATCH(A21,'Country characteristics'!$1:$1,0)),1,'Country characteristics'!D:D,1)</f>
        <v>46.423387096774192</v>
      </c>
      <c r="AO21" s="239">
        <f>AVERAGEIFS('Country characteristics'!DF:DF,INDEX('Country characteristics'!A:GB,0,MATCH(A21,'Country characteristics'!$1:$1,0)),1,'Country characteristics'!D:D,1)</f>
        <v>66.505376344086017</v>
      </c>
      <c r="AP21" s="237">
        <f t="shared" si="12"/>
        <v>20.081989247311824</v>
      </c>
      <c r="AQ21" s="232">
        <f t="shared" si="13"/>
        <v>0.43258345638263984</v>
      </c>
      <c r="AR21" s="233">
        <f>SUMIFS('Country characteristics'!BM:BM,INDEX('Country characteristics'!A:GB,0,MATCH($A21,'Country characteristics'!$1:$1,0)),1,'Country characteristics'!D:D,1)</f>
        <v>0.14847348582311071</v>
      </c>
      <c r="AS21" s="234">
        <f>SUMIFS('Country characteristics'!DG:DG,INDEX('Country characteristics'!A:GB,0,MATCH($A21,'Country characteristics'!$1:$1,0)),1,'Country characteristics'!D:D,1)</f>
        <v>0.15585794205967027</v>
      </c>
      <c r="AT21" s="234">
        <f t="shared" si="14"/>
        <v>7.3844562365595612E-3</v>
      </c>
      <c r="AU21" s="232">
        <f t="shared" si="15"/>
        <v>4.9735858194622722E-2</v>
      </c>
      <c r="AV21" s="240">
        <f>SUMIFS('Country characteristics'!BN:BN,INDEX('Country characteristics'!A:GB,0,MATCH($A21,'Country characteristics'!$1:$1,0)),1,'Country characteristics'!D:D,1)</f>
        <v>68299713471.492065</v>
      </c>
      <c r="AW21" s="241">
        <f>SUMIFS('Country characteristics'!DH:DH,INDEX('Country characteristics'!A:GB,0,MATCH($A21,'Country characteristics'!$1:$1,0)),1,'Country characteristics'!D:D,1)</f>
        <v>81699589391.521362</v>
      </c>
      <c r="AX21" s="237">
        <f t="shared" si="16"/>
        <v>13399875920.029297</v>
      </c>
      <c r="AY21" s="232">
        <f t="shared" si="17"/>
        <v>0.19619227137200704</v>
      </c>
    </row>
    <row r="22" spans="1:51" ht="12.75" customHeight="1">
      <c r="A22" s="242" t="s">
        <v>1004</v>
      </c>
      <c r="B22" s="221">
        <f>COUNTIFS(INDEX('Country characteristics'!A:GB,0,MATCH(A22,'Country characteristics'!$1:$1,0)),1,'Country characteristics'!DI:DI,1,'Country characteristics'!E:E,1)</f>
        <v>97</v>
      </c>
      <c r="C22" s="221">
        <f>COUNTIFS(INDEX('Country characteristics'!A:GB,0,MATCH(A22,'Country characteristics'!$1:$1,0)),1,'Country characteristics'!DI:DI,1)</f>
        <v>237</v>
      </c>
      <c r="D22" s="222">
        <f>SUMIFS('Country characteristics'!CZ:CZ,INDEX('Country characteristics'!A:GB,0,MATCH(A22,'Country characteristics'!$1:$1,0)),1)</f>
        <v>22181.879607005838</v>
      </c>
      <c r="E22" s="223">
        <f>SUMIFS('Country characteristics'!DA:DA,INDEX('Country characteristics'!A:GB,0,MATCH(A22,'Country characteristics'!$1:$1,0)),1)</f>
        <v>0.65143350593692073</v>
      </c>
      <c r="F22" s="224">
        <f>AVERAGEIFS('Country characteristics'!DB:DB,INDEX('Country characteristics'!A:GB,0,MATCH(A22,'Country characteristics'!$1:$1,0)),1)</f>
        <v>67.727463917525768</v>
      </c>
      <c r="G22" s="224">
        <f>AVERAGEIFS('Country characteristics'!DC:DC,INDEX('Country characteristics'!A:GB,0,MATCH(A22,'Country characteristics'!$1:$1,0)),1)</f>
        <v>67.727463917525768</v>
      </c>
      <c r="H22" s="224">
        <f>AVERAGEIFS('Country characteristics'!DD:DD,INDEX('Country characteristics'!A:GB,0,MATCH(A22,'Country characteristics'!$1:$1,0)),1)</f>
        <v>67.627835051546413</v>
      </c>
      <c r="I22" s="224">
        <f>AVERAGEIFS('Country characteristics'!DE:DE,INDEX('Country characteristics'!A:GB,0,MATCH(A22,'Country characteristics'!$1:$1,0)),1)</f>
        <v>94.518041237113408</v>
      </c>
      <c r="J22" s="224">
        <f>AVERAGEIFS('Country characteristics'!DF:DF,INDEX('Country characteristics'!A:GB,0,MATCH(A22,'Country characteristics'!$1:$1,0)),1)</f>
        <v>66.486254295532646</v>
      </c>
      <c r="K22" s="225">
        <f>SUMIFS('Country characteristics'!DG:DG,INDEX('Country characteristics'!A:GB,0,MATCH($A22,'Country characteristics'!$1:$1,0)),1)</f>
        <v>0.22663133888049697</v>
      </c>
      <c r="L22" s="226">
        <f>SUMIFS('Country characteristics'!DH:DH,INDEX('Country characteristics'!A:GB,0,MATCH($A22,'Country characteristics'!$1:$1,0)),1,'Country characteristics'!DI:DI,1)</f>
        <v>118798484839.09323</v>
      </c>
      <c r="M22" s="227"/>
      <c r="N22" s="228">
        <f>COUNTIFS(INDEX('Country characteristics'!A:GB,0,MATCH(A22,'Country characteristics'!$1:$1,0)),1,'Country characteristics'!DI:DI,1,'Country characteristics'!D:D,1)</f>
        <v>76</v>
      </c>
      <c r="O22" s="228">
        <f>COUNTIFS(INDEX('Country characteristics'!A:GB,0,MATCH(A22,'Country characteristics'!$1:$1,0)),1,'Country characteristics'!DI:DI,1)</f>
        <v>237</v>
      </c>
      <c r="P22" s="229">
        <f>SUMIFS('Country characteristics'!AL:AL,INDEX('Country characteristics'!A:GB,0,MATCH(A22,'Country characteristics'!$1:$1,0)),1,'Country characteristics'!D:D,1)</f>
        <v>19386.300081253052</v>
      </c>
      <c r="Q22" s="230">
        <f>SUMIFS('Country characteristics'!CZ:CZ,INDEX('Country characteristics'!A:GB,0,MATCH(A22,'Country characteristics'!$1:$1,0)),1,'Country characteristics'!D:D,1)</f>
        <v>17677.579617747379</v>
      </c>
      <c r="R22" s="231">
        <f t="shared" si="0"/>
        <v>-1708.7204635056733</v>
      </c>
      <c r="S22" s="232">
        <f t="shared" si="1"/>
        <v>-8.8140617670415658E-2</v>
      </c>
      <c r="T22" s="233">
        <f>SUMIFS('Country characteristics'!AM:AM,INDEX('Country characteristics'!A:GB,0,MATCH(A22,'Country characteristics'!$1:$1,0)),1,'Country characteristics'!D:D,1)</f>
        <v>0.61134929937543347</v>
      </c>
      <c r="U22" s="234">
        <f>SUMIFS('Country characteristics'!DA:DA,INDEX('Country characteristics'!A:GB,0,MATCH(A22,'Country characteristics'!$1:$1,0)),1,'Country characteristics'!D:D,1)</f>
        <v>0.51915202277227834</v>
      </c>
      <c r="V22" s="234">
        <f t="shared" si="2"/>
        <v>-9.2197276603155132E-2</v>
      </c>
      <c r="W22" s="232">
        <f t="shared" si="3"/>
        <v>-0.15080949090372017</v>
      </c>
      <c r="X22" s="235">
        <f>AVERAGEIFS('Country characteristics'!AN:AN,INDEX('Country characteristics'!A:GB,0,MATCH(A22,'Country characteristics'!$1:$1,0)),1,'Country characteristics'!D:D,1)</f>
        <v>71.397697348343698</v>
      </c>
      <c r="Y22" s="236">
        <f>AVERAGEIFS('Country characteristics'!DB:DB,INDEX('Country characteristics'!A:GB,0,MATCH(A22,'Country characteristics'!$1:$1,0)),1,'Country characteristics'!D:D,1)</f>
        <v>67.83686184210525</v>
      </c>
      <c r="Z22" s="237">
        <f t="shared" si="4"/>
        <v>-3.5608355062384476</v>
      </c>
      <c r="AA22" s="232">
        <f t="shared" si="5"/>
        <v>-4.9873254159240092E-2</v>
      </c>
      <c r="AB22" s="238">
        <f>AVERAGEIFS('Country characteristics'!BI:BI,INDEX('Country characteristics'!A:GB,0,MATCH(A22,'Country characteristics'!$1:$1,0)),1,'Country characteristics'!D:D,1)</f>
        <v>72.688157499999988</v>
      </c>
      <c r="AC22" s="239">
        <f>AVERAGEIFS('Country characteristics'!DC:DC,INDEX('Country characteristics'!A:GB,0,MATCH(A22,'Country characteristics'!$1:$1,0)),1,'Country characteristics'!D:D,1)</f>
        <v>67.83686184210525</v>
      </c>
      <c r="AD22" s="237">
        <f t="shared" si="6"/>
        <v>-4.8512956578947382</v>
      </c>
      <c r="AE22" s="232">
        <f t="shared" si="7"/>
        <v>-6.674121101356488E-2</v>
      </c>
      <c r="AF22" s="239">
        <f>AVERAGEIFS('Country characteristics'!BJ:BJ,INDEX('Country characteristics'!A:GB,0,MATCH(A22,'Country characteristics'!$1:$1,0)),1,'Country characteristics'!D:D,1)</f>
        <v>95.10526315789474</v>
      </c>
      <c r="AG22" s="239">
        <f>AVERAGEIFS('Country characteristics'!DD:DD,INDEX('Country characteristics'!A:GB,0,MATCH(A22,'Country characteristics'!$1:$1,0)),1,'Country characteristics'!D:D,1)</f>
        <v>68.31447368421054</v>
      </c>
      <c r="AH22" s="237">
        <f t="shared" si="8"/>
        <v>-26.7907894736842</v>
      </c>
      <c r="AI22" s="232">
        <f t="shared" si="9"/>
        <v>-0.28169618151632525</v>
      </c>
      <c r="AJ22" s="238">
        <f>AVERAGEIFS('Country characteristics'!BK:BK,INDEX('Country characteristics'!A:GB,0,MATCH(A22,'Country characteristics'!$1:$1,0)),1,'Country characteristics'!D:D,1)</f>
        <v>69.616228947368413</v>
      </c>
      <c r="AK22" s="239">
        <f>AVERAGEIFS('Country characteristics'!DE:DE,INDEX('Country characteristics'!A:GB,0,MATCH(A22,'Country characteristics'!$1:$1,0)),1,'Country characteristics'!D:D,1)</f>
        <v>94.381578947368425</v>
      </c>
      <c r="AL22" s="237">
        <f t="shared" si="10"/>
        <v>24.765350000000012</v>
      </c>
      <c r="AM22" s="232">
        <f t="shared" si="11"/>
        <v>0.35574104450160937</v>
      </c>
      <c r="AN22" s="239">
        <f>AVERAGEIFS('Country characteristics'!BL:BL,INDEX('Country characteristics'!A:GB,0,MATCH(A22,'Country characteristics'!$1:$1,0)),1,'Country characteristics'!D:D,1)</f>
        <v>42.82236842105263</v>
      </c>
      <c r="AO22" s="239">
        <f>AVERAGEIFS('Country characteristics'!DF:DF,INDEX('Country characteristics'!A:GB,0,MATCH(A22,'Country characteristics'!$1:$1,0)),1,'Country characteristics'!D:D,1)</f>
        <v>69.040570175438575</v>
      </c>
      <c r="AP22" s="237">
        <f t="shared" si="12"/>
        <v>26.218201754385944</v>
      </c>
      <c r="AQ22" s="232">
        <f t="shared" si="13"/>
        <v>0.61225482665027864</v>
      </c>
      <c r="AR22" s="233">
        <f>SUMIFS('Country characteristics'!BM:BM,INDEX('Country characteristics'!A:GB,0,MATCH($A22,'Country characteristics'!$1:$1,0)),1,'Country characteristics'!D:D,1)</f>
        <v>0.20060612972526215</v>
      </c>
      <c r="AS22" s="234">
        <f>SUMIFS('Country characteristics'!DG:DG,INDEX('Country characteristics'!A:GB,0,MATCH($A22,'Country characteristics'!$1:$1,0)),1,'Country characteristics'!D:D,1)</f>
        <v>0.21802379951864426</v>
      </c>
      <c r="AT22" s="234">
        <f t="shared" si="14"/>
        <v>1.7417669793382107E-2</v>
      </c>
      <c r="AU22" s="232">
        <f t="shared" si="15"/>
        <v>8.6825212256655765E-2</v>
      </c>
      <c r="AV22" s="240">
        <f>SUMIFS('Country characteristics'!BN:BN,INDEX('Country characteristics'!A:GB,0,MATCH($A22,'Country characteristics'!$1:$1,0)),1,'Country characteristics'!D:D,1)</f>
        <v>92281339071.888672</v>
      </c>
      <c r="AW22" s="241">
        <f>SUMIFS('Country characteristics'!DH:DH,INDEX('Country characteristics'!A:GB,0,MATCH($A22,'Country characteristics'!$1:$1,0)),1,'Country characteristics'!D:D,1)</f>
        <v>114286475638.39328</v>
      </c>
      <c r="AX22" s="237">
        <f t="shared" si="16"/>
        <v>22005136566.504608</v>
      </c>
      <c r="AY22" s="232">
        <f t="shared" si="17"/>
        <v>0.2384570573836412</v>
      </c>
    </row>
    <row r="23" spans="1:51" ht="12.75" customHeight="1">
      <c r="A23" s="242" t="s">
        <v>1005</v>
      </c>
      <c r="B23" s="221">
        <f>COUNTIFS(INDEX('Country characteristics'!A:GB,0,MATCH(A23,'Country characteristics'!$1:$1,0)),1,'Country characteristics'!DI:DI,1,'Country characteristics'!E:E,1)</f>
        <v>14</v>
      </c>
      <c r="C23" s="221">
        <f>COUNTIFS(INDEX('Country characteristics'!A:GB,0,MATCH(A23,'Country characteristics'!$1:$1,0)),1,'Country characteristics'!DI:DI,1)</f>
        <v>17</v>
      </c>
      <c r="D23" s="222">
        <f>SUMIFS('Country characteristics'!CZ:CZ,INDEX('Country characteristics'!A:GB,0,MATCH(A23,'Country characteristics'!$1:$1,0)),1)</f>
        <v>7924.0593896107275</v>
      </c>
      <c r="E23" s="223">
        <f>SUMIFS('Country characteristics'!DA:DA,INDEX('Country characteristics'!A:GB,0,MATCH(A23,'Country characteristics'!$1:$1,0)),1)</f>
        <v>0.23271237067737702</v>
      </c>
      <c r="F23" s="224">
        <f>AVERAGEIFS('Country characteristics'!DB:DB,INDEX('Country characteristics'!A:GB,0,MATCH(A23,'Country characteristics'!$1:$1,0)),1)</f>
        <v>68.867857142857147</v>
      </c>
      <c r="G23" s="224">
        <f>AVERAGEIFS('Country characteristics'!DC:DC,INDEX('Country characteristics'!A:GB,0,MATCH(A23,'Country characteristics'!$1:$1,0)),1)</f>
        <v>68.867857142857147</v>
      </c>
      <c r="H23" s="224">
        <f>AVERAGEIFS('Country characteristics'!DD:DD,INDEX('Country characteristics'!A:GB,0,MATCH(A23,'Country characteristics'!$1:$1,0)),1)</f>
        <v>77.75</v>
      </c>
      <c r="I23" s="224">
        <f>AVERAGEIFS('Country characteristics'!DE:DE,INDEX('Country characteristics'!A:GB,0,MATCH(A23,'Country characteristics'!$1:$1,0)),1)</f>
        <v>91.285714285714292</v>
      </c>
      <c r="J23" s="224">
        <f>AVERAGEIFS('Country characteristics'!DF:DF,INDEX('Country characteristics'!A:GB,0,MATCH(A23,'Country characteristics'!$1:$1,0)),1)</f>
        <v>75.863095238095255</v>
      </c>
      <c r="K23" s="225">
        <f>SUMIFS('Country characteristics'!DG:DG,INDEX('Country characteristics'!A:GB,0,MATCH($A23,'Country characteristics'!$1:$1,0)),1)</f>
        <v>0.39731575129227337</v>
      </c>
      <c r="L23" s="226">
        <f>SUMIFS('Country characteristics'!DH:DH,INDEX('Country characteristics'!A:GB,0,MATCH($A23,'Country characteristics'!$1:$1,0)),1,'Country characteristics'!DI:DI,1)</f>
        <v>208270000940.65729</v>
      </c>
      <c r="M23" s="227"/>
      <c r="N23" s="228">
        <f>COUNTIFS(INDEX('Country characteristics'!A:GB,0,MATCH(A23,'Country characteristics'!$1:$1,0)),1,'Country characteristics'!DI:DI,1,'Country characteristics'!D:D,1)</f>
        <v>14</v>
      </c>
      <c r="O23" s="228">
        <f>COUNTIFS(INDEX('Country characteristics'!A:GB,0,MATCH(A23,'Country characteristics'!$1:$1,0)),1,'Country characteristics'!DI:DI,1)</f>
        <v>17</v>
      </c>
      <c r="P23" s="229">
        <f>SUMIFS('Country characteristics'!AL:AL,INDEX('Country characteristics'!A:GB,0,MATCH(A23,'Country characteristics'!$1:$1,0)),1,'Country characteristics'!D:D,1)</f>
        <v>7403.2385158538818</v>
      </c>
      <c r="Q23" s="230">
        <f>SUMIFS('Country characteristics'!CZ:CZ,INDEX('Country characteristics'!A:GB,0,MATCH(A23,'Country characteristics'!$1:$1,0)),1,'Country characteristics'!D:D,1)</f>
        <v>7924.0593896107275</v>
      </c>
      <c r="R23" s="231">
        <f t="shared" si="0"/>
        <v>520.82087375684569</v>
      </c>
      <c r="S23" s="232">
        <f t="shared" si="1"/>
        <v>7.0350411193900966E-2</v>
      </c>
      <c r="T23" s="233">
        <f>SUMIFS('Country characteristics'!AM:AM,INDEX('Country characteristics'!A:GB,0,MATCH(A23,'Country characteristics'!$1:$1,0)),1,'Country characteristics'!D:D,1)</f>
        <v>0.2334618978202343</v>
      </c>
      <c r="U23" s="234">
        <f>SUMIFS('Country characteristics'!DA:DA,INDEX('Country characteristics'!A:GB,0,MATCH(A23,'Country characteristics'!$1:$1,0)),1,'Country characteristics'!D:D,1)</f>
        <v>0.23271237067737702</v>
      </c>
      <c r="V23" s="234">
        <f t="shared" si="2"/>
        <v>-7.4952714285728139E-4</v>
      </c>
      <c r="W23" s="232">
        <f t="shared" si="3"/>
        <v>-3.2104902335473064E-3</v>
      </c>
      <c r="X23" s="235">
        <f>AVERAGEIFS('Country characteristics'!AN:AN,INDEX('Country characteristics'!A:GB,0,MATCH(A23,'Country characteristics'!$1:$1,0)),1,'Country characteristics'!D:D,1)</f>
        <v>68.648214067731587</v>
      </c>
      <c r="Y23" s="236">
        <f>AVERAGEIFS('Country characteristics'!DB:DB,INDEX('Country characteristics'!A:GB,0,MATCH(A23,'Country characteristics'!$1:$1,0)),1,'Country characteristics'!D:D,1)</f>
        <v>68.867857142857147</v>
      </c>
      <c r="Z23" s="237">
        <f t="shared" si="4"/>
        <v>0.21964307512556047</v>
      </c>
      <c r="AA23" s="232">
        <f t="shared" si="5"/>
        <v>3.1995453648488246E-3</v>
      </c>
      <c r="AB23" s="238">
        <f>AVERAGEIFS('Country characteristics'!BI:BI,INDEX('Country characteristics'!A:GB,0,MATCH(A23,'Country characteristics'!$1:$1,0)),1,'Country characteristics'!D:D,1)</f>
        <v>78.907142857142844</v>
      </c>
      <c r="AC23" s="239">
        <f>AVERAGEIFS('Country characteristics'!DC:DC,INDEX('Country characteristics'!A:GB,0,MATCH(A23,'Country characteristics'!$1:$1,0)),1,'Country characteristics'!D:D,1)</f>
        <v>68.867857142857147</v>
      </c>
      <c r="AD23" s="237">
        <f t="shared" si="6"/>
        <v>-10.039285714285697</v>
      </c>
      <c r="AE23" s="232">
        <f t="shared" si="7"/>
        <v>-0.1272291119761019</v>
      </c>
      <c r="AF23" s="239">
        <f>AVERAGEIFS('Country characteristics'!BJ:BJ,INDEX('Country characteristics'!A:GB,0,MATCH(A23,'Country characteristics'!$1:$1,0)),1,'Country characteristics'!D:D,1)</f>
        <v>88.071428571428569</v>
      </c>
      <c r="AG23" s="239">
        <f>AVERAGEIFS('Country characteristics'!DD:DD,INDEX('Country characteristics'!A:GB,0,MATCH(A23,'Country characteristics'!$1:$1,0)),1,'Country characteristics'!D:D,1)</f>
        <v>77.75</v>
      </c>
      <c r="AH23" s="237">
        <f t="shared" si="8"/>
        <v>-10.321428571428569</v>
      </c>
      <c r="AI23" s="232">
        <f t="shared" si="9"/>
        <v>-0.11719383617193835</v>
      </c>
      <c r="AJ23" s="238">
        <f>AVERAGEIFS('Country characteristics'!BK:BK,INDEX('Country characteristics'!A:GB,0,MATCH(A23,'Country characteristics'!$1:$1,0)),1,'Country characteristics'!D:D,1)</f>
        <v>76.220238571428581</v>
      </c>
      <c r="AK23" s="239">
        <f>AVERAGEIFS('Country characteristics'!DE:DE,INDEX('Country characteristics'!A:GB,0,MATCH(A23,'Country characteristics'!$1:$1,0)),1,'Country characteristics'!D:D,1)</f>
        <v>91.285714285714292</v>
      </c>
      <c r="AL23" s="237">
        <f t="shared" si="10"/>
        <v>15.065475714285711</v>
      </c>
      <c r="AM23" s="232">
        <f t="shared" si="11"/>
        <v>0.19765715768742104</v>
      </c>
      <c r="AN23" s="239">
        <f>AVERAGEIFS('Country characteristics'!BL:BL,INDEX('Country characteristics'!A:GB,0,MATCH(A23,'Country characteristics'!$1:$1,0)),1,'Country characteristics'!D:D,1)</f>
        <v>20.1875</v>
      </c>
      <c r="AO23" s="239">
        <f>AVERAGEIFS('Country characteristics'!DF:DF,INDEX('Country characteristics'!A:GB,0,MATCH(A23,'Country characteristics'!$1:$1,0)),1,'Country characteristics'!D:D,1)</f>
        <v>75.863095238095255</v>
      </c>
      <c r="AP23" s="237">
        <f t="shared" si="12"/>
        <v>55.675595238095255</v>
      </c>
      <c r="AQ23" s="232">
        <f t="shared" si="13"/>
        <v>2.7579242223205078</v>
      </c>
      <c r="AR23" s="233">
        <f>SUMIFS('Country characteristics'!BM:BM,INDEX('Country characteristics'!A:GB,0,MATCH($A23,'Country characteristics'!$1:$1,0)),1,'Country characteristics'!D:D,1)</f>
        <v>0.40102594232768851</v>
      </c>
      <c r="AS23" s="234">
        <f>SUMIFS('Country characteristics'!DG:DG,INDEX('Country characteristics'!A:GB,0,MATCH($A23,'Country characteristics'!$1:$1,0)),1,'Country characteristics'!D:D,1)</f>
        <v>0.39731511812894471</v>
      </c>
      <c r="AT23" s="234">
        <f t="shared" si="14"/>
        <v>-3.7108241987438007E-3</v>
      </c>
      <c r="AU23" s="232">
        <f t="shared" si="15"/>
        <v>-9.2533270471354991E-3</v>
      </c>
      <c r="AV23" s="240">
        <f>SUMIFS('Country characteristics'!BN:BN,INDEX('Country characteristics'!A:GB,0,MATCH($A23,'Country characteristics'!$1:$1,0)),1,'Country characteristics'!D:D,1)</f>
        <v>184477094464.72961</v>
      </c>
      <c r="AW23" s="241">
        <f>SUMIFS('Country characteristics'!DH:DH,INDEX('Country characteristics'!A:GB,0,MATCH($A23,'Country characteristics'!$1:$1,0)),1,'Country characteristics'!D:D,1)</f>
        <v>208269669040.99817</v>
      </c>
      <c r="AX23" s="237">
        <f t="shared" si="16"/>
        <v>23792574576.268555</v>
      </c>
      <c r="AY23" s="232">
        <f t="shared" si="17"/>
        <v>0.12897305568099937</v>
      </c>
    </row>
    <row r="24" spans="1:51" ht="12.75" customHeight="1">
      <c r="A24" s="242" t="s">
        <v>1006</v>
      </c>
      <c r="B24" s="221">
        <f>COUNTIFS(INDEX('Country characteristics'!A:GB,0,MATCH(A24,'Country characteristics'!$1:$1,0)),1,'Country characteristics'!DI:DI,1,'Country characteristics'!E:E,1)</f>
        <v>133</v>
      </c>
      <c r="C24" s="221">
        <f>COUNTIFS(INDEX('Country characteristics'!A:GB,0,MATCH(A24,'Country characteristics'!$1:$1,0)),1,'Country characteristics'!DI:DI,1)</f>
        <v>273</v>
      </c>
      <c r="D24" s="222">
        <f>SUMIFS('Country characteristics'!CZ:CZ,INDEX('Country characteristics'!A:GB,0,MATCH(A24,'Country characteristics'!$1:$1,0)),1)</f>
        <v>34050.873043600761</v>
      </c>
      <c r="E24" s="223">
        <f>SUMIFS('Country characteristics'!DA:DA,INDEX('Country characteristics'!A:GB,0,MATCH(A24,'Country characteristics'!$1:$1,0)),1)</f>
        <v>0.99999999999999967</v>
      </c>
      <c r="F24" s="224">
        <f>AVERAGEIFS('Country characteristics'!DB:DB,INDEX('Country characteristics'!A:GB,0,MATCH(A24,'Country characteristics'!$1:$1,0)),1)</f>
        <v>63.860447368421056</v>
      </c>
      <c r="G24" s="224">
        <f>AVERAGEIFS('Country characteristics'!DC:DC,INDEX('Country characteristics'!A:GB,0,MATCH(A24,'Country characteristics'!$1:$1,0)),1)</f>
        <v>63.860447368421056</v>
      </c>
      <c r="H24" s="224">
        <f>AVERAGEIFS('Country characteristics'!DD:DD,INDEX('Country characteristics'!A:GB,0,MATCH(A24,'Country characteristics'!$1:$1,0)),1)</f>
        <v>66.870676691729329</v>
      </c>
      <c r="I24" s="224">
        <f>AVERAGEIFS('Country characteristics'!DE:DE,INDEX('Country characteristics'!A:GB,0,MATCH(A24,'Country characteristics'!$1:$1,0)),1)</f>
        <v>90.436090225563916</v>
      </c>
      <c r="J24" s="224">
        <f>AVERAGEIFS('Country characteristics'!DF:DF,INDEX('Country characteristics'!A:GB,0,MATCH(A24,'Country characteristics'!$1:$1,0)),1)</f>
        <v>61.403508771929808</v>
      </c>
      <c r="K24" s="225">
        <f>SUMIFS('Country characteristics'!DG:DG,INDEX('Country characteristics'!A:GB,0,MATCH($A24,'Country characteristics'!$1:$1,0)),1)</f>
        <v>0.99999999954662311</v>
      </c>
      <c r="L24" s="226">
        <f>SUMIFS('Country characteristics'!DH:DH,INDEX('Country characteristics'!A:GB,0,MATCH($A24,'Country characteristics'!$1:$1,0)),1,'Country characteristics'!DI:DI,1)</f>
        <v>524192661033.87054</v>
      </c>
      <c r="M24" s="227"/>
      <c r="N24" s="228">
        <f>COUNTIFS(INDEX('Country characteristics'!A:GB,0,MATCH(A24,'Country characteristics'!$1:$1,0)),1,'Country characteristics'!DI:DI,1,'Country characteristics'!D:D,1)</f>
        <v>112</v>
      </c>
      <c r="O24" s="228">
        <f>COUNTIFS(INDEX('Country characteristics'!A:GB,0,MATCH(A24,'Country characteristics'!$1:$1,0)),1,'Country characteristics'!DI:DI,1)</f>
        <v>273</v>
      </c>
      <c r="P24" s="229">
        <f>SUMIFS('Country characteristics'!AL:AL,INDEX('Country characteristics'!A:GB,0,MATCH(A24,'Country characteristics'!$1:$1,0)),1,'Country characteristics'!D:D,1)</f>
        <v>31710.652551651001</v>
      </c>
      <c r="Q24" s="230">
        <f>SUMIFS('Country characteristics'!CZ:CZ,INDEX('Country characteristics'!A:GB,0,MATCH(A24,'Country characteristics'!$1:$1,0)),1,'Country characteristics'!D:D,1)</f>
        <v>29546.573054342309</v>
      </c>
      <c r="R24" s="231">
        <f t="shared" si="0"/>
        <v>-2164.0794973086922</v>
      </c>
      <c r="S24" s="232">
        <f t="shared" si="1"/>
        <v>-6.8244558946990844E-2</v>
      </c>
      <c r="T24" s="233">
        <f>SUMIFS('Country characteristics'!AM:AM,INDEX('Country characteristics'!A:GB,0,MATCH(A24,'Country characteristics'!$1:$1,0)),1,'Country characteristics'!D:D,1)</f>
        <v>0.9999993949313648</v>
      </c>
      <c r="U24" s="234">
        <f>SUMIFS('Country characteristics'!DA:DA,INDEX('Country characteristics'!A:GB,0,MATCH(A24,'Country characteristics'!$1:$1,0)),1,'Country characteristics'!D:D,1)</f>
        <v>0.86771851683535728</v>
      </c>
      <c r="V24" s="234">
        <f t="shared" si="2"/>
        <v>-0.13228087809600753</v>
      </c>
      <c r="W24" s="232">
        <f t="shared" si="3"/>
        <v>-0.13228095813506632</v>
      </c>
      <c r="X24" s="235">
        <f>AVERAGEIFS('Country characteristics'!AN:AN,INDEX('Country characteristics'!A:GB,0,MATCH(A24,'Country characteristics'!$1:$1,0)),1,'Country characteristics'!D:D,1)</f>
        <v>66.141071421759463</v>
      </c>
      <c r="Y24" s="236">
        <f>AVERAGEIFS('Country characteristics'!DB:DB,INDEX('Country characteristics'!A:GB,0,MATCH(A24,'Country characteristics'!$1:$1,0)),1,'Country characteristics'!D:D,1)</f>
        <v>63.209616071428556</v>
      </c>
      <c r="Z24" s="237">
        <f t="shared" si="4"/>
        <v>-2.9314553503309071</v>
      </c>
      <c r="AA24" s="232">
        <f t="shared" si="5"/>
        <v>-4.432125587500689E-2</v>
      </c>
      <c r="AB24" s="238">
        <f>AVERAGEIFS('Country characteristics'!BI:BI,INDEX('Country characteristics'!A:GB,0,MATCH(A24,'Country characteristics'!$1:$1,0)),1,'Country characteristics'!D:D,1)</f>
        <v>71.180356696428575</v>
      </c>
      <c r="AC24" s="239">
        <f>AVERAGEIFS('Country characteristics'!DC:DC,INDEX('Country characteristics'!A:GB,0,MATCH(A24,'Country characteristics'!$1:$1,0)),1,'Country characteristics'!D:D,1)</f>
        <v>63.209616071428556</v>
      </c>
      <c r="AD24" s="237">
        <f t="shared" si="6"/>
        <v>-7.970740625000019</v>
      </c>
      <c r="AE24" s="232">
        <f t="shared" si="7"/>
        <v>-0.11197949820613845</v>
      </c>
      <c r="AF24" s="239">
        <f>AVERAGEIFS('Country characteristics'!BJ:BJ,INDEX('Country characteristics'!A:GB,0,MATCH(A24,'Country characteristics'!$1:$1,0)),1,'Country characteristics'!D:D,1)</f>
        <v>89.955357142857139</v>
      </c>
      <c r="AG24" s="239">
        <f>AVERAGEIFS('Country characteristics'!DD:DD,INDEX('Country characteristics'!A:GB,0,MATCH(A24,'Country characteristics'!$1:$1,0)),1,'Country characteristics'!D:D,1)</f>
        <v>67.194642857142838</v>
      </c>
      <c r="AH24" s="237">
        <f t="shared" si="8"/>
        <v>-22.7607142857143</v>
      </c>
      <c r="AI24" s="232">
        <f t="shared" si="9"/>
        <v>-0.25302233250620365</v>
      </c>
      <c r="AJ24" s="238">
        <f>AVERAGEIFS('Country characteristics'!BK:BK,INDEX('Country characteristics'!A:GB,0,MATCH(A24,'Country characteristics'!$1:$1,0)),1,'Country characteristics'!D:D,1)</f>
        <v>62.615328035714278</v>
      </c>
      <c r="AK24" s="239">
        <f>AVERAGEIFS('Country characteristics'!DE:DE,INDEX('Country characteristics'!A:GB,0,MATCH(A24,'Country characteristics'!$1:$1,0)),1,'Country characteristics'!D:D,1)</f>
        <v>89.578125</v>
      </c>
      <c r="AL24" s="237">
        <f t="shared" si="10"/>
        <v>26.962796964285722</v>
      </c>
      <c r="AM24" s="232">
        <f t="shared" si="11"/>
        <v>0.43061016863006435</v>
      </c>
      <c r="AN24" s="239">
        <f>AVERAGEIFS('Country characteristics'!BL:BL,INDEX('Country characteristics'!A:GB,0,MATCH(A24,'Country characteristics'!$1:$1,0)),1,'Country characteristics'!D:D,1)</f>
        <v>35.362723214285715</v>
      </c>
      <c r="AO24" s="239">
        <f>AVERAGEIFS('Country characteristics'!DF:DF,INDEX('Country characteristics'!A:GB,0,MATCH(A24,'Country characteristics'!$1:$1,0)),1,'Country characteristics'!D:D,1)</f>
        <v>62.183779761904752</v>
      </c>
      <c r="AP24" s="237">
        <f t="shared" si="12"/>
        <v>26.821056547619037</v>
      </c>
      <c r="AQ24" s="232">
        <f t="shared" si="13"/>
        <v>0.75845563095050206</v>
      </c>
      <c r="AR24" s="233">
        <f>SUMIFS('Country characteristics'!BM:BM,INDEX('Country characteristics'!A:GB,0,MATCH($A24,'Country characteristics'!$1:$1,0)),1,'Country characteristics'!D:D,1)</f>
        <v>0.99328993448222391</v>
      </c>
      <c r="AS24" s="234">
        <f>SUMIFS('Country characteristics'!DG:DG,INDEX('Country characteristics'!A:GB,0,MATCH($A24,'Country characteristics'!$1:$1,0)),1,'Country characteristics'!D:D,1)</f>
        <v>0.99139246018477045</v>
      </c>
      <c r="AT24" s="234">
        <f t="shared" si="14"/>
        <v>-1.8974742974534609E-3</v>
      </c>
      <c r="AU24" s="232">
        <f t="shared" si="15"/>
        <v>-1.9102924851871822E-3</v>
      </c>
      <c r="AV24" s="240">
        <f>SUMIFS('Country characteristics'!BN:BN,INDEX('Country characteristics'!A:GB,0,MATCH($A24,'Country characteristics'!$1:$1,0)),1,'Country characteristics'!D:D,1)</f>
        <v>456926152155.84857</v>
      </c>
      <c r="AW24" s="241">
        <f>SUMIFS('Country characteristics'!DH:DH,INDEX('Country characteristics'!A:GB,0,MATCH($A24,'Country characteristics'!$1:$1,0)),1,'Country characteristics'!D:D,1)</f>
        <v>519680651833.17047</v>
      </c>
      <c r="AX24" s="237">
        <f t="shared" si="16"/>
        <v>62754499677.321899</v>
      </c>
      <c r="AY24" s="232">
        <f t="shared" si="17"/>
        <v>0.13734057326602214</v>
      </c>
    </row>
    <row r="25" spans="1:51" ht="12.75" customHeight="1">
      <c r="A25" s="242" t="s">
        <v>1007</v>
      </c>
      <c r="B25" s="221">
        <f>COUNTIFS(INDEX('Country characteristics'!A:GB,0,MATCH(A25,'Country characteristics'!$1:$1,0)),1,'Country characteristics'!DI:DI,1,'Country characteristics'!E:E,1)</f>
        <v>5</v>
      </c>
      <c r="C25" s="221">
        <f>COUNTIFS(INDEX('Country characteristics'!A:GB,0,MATCH(A25,'Country characteristics'!$1:$1,0)),1,'Country characteristics'!DI:DI,1)</f>
        <v>8</v>
      </c>
      <c r="D25" s="222">
        <f>SUMIFS('Country characteristics'!CZ:CZ,INDEX('Country characteristics'!A:GB,0,MATCH(A25,'Country characteristics'!$1:$1,0)),1)</f>
        <v>1011.4196994349577</v>
      </c>
      <c r="E25" s="223">
        <f>SUMIFS('Country characteristics'!DA:DA,INDEX('Country characteristics'!A:GB,0,MATCH(A25,'Country characteristics'!$1:$1,0)),1)</f>
        <v>2.9703194339242803E-2</v>
      </c>
      <c r="F25" s="224">
        <f>AVERAGEIFS('Country characteristics'!DB:DB,INDEX('Country characteristics'!A:GB,0,MATCH(A25,'Country characteristics'!$1:$1,0)),1)</f>
        <v>65.522500000000008</v>
      </c>
      <c r="G25" s="224">
        <f>AVERAGEIFS('Country characteristics'!DC:DC,INDEX('Country characteristics'!A:GB,0,MATCH(A25,'Country characteristics'!$1:$1,0)),1)</f>
        <v>65.522500000000008</v>
      </c>
      <c r="H25" s="224">
        <f>AVERAGEIFS('Country characteristics'!DD:DD,INDEX('Country characteristics'!A:GB,0,MATCH(A25,'Country characteristics'!$1:$1,0)),1)</f>
        <v>61.04</v>
      </c>
      <c r="I25" s="224">
        <f>AVERAGEIFS('Country characteristics'!DE:DE,INDEX('Country characteristics'!A:GB,0,MATCH(A25,'Country characteristics'!$1:$1,0)),1)</f>
        <v>92.75</v>
      </c>
      <c r="J25" s="224">
        <f>AVERAGEIFS('Country characteristics'!DF:DF,INDEX('Country characteristics'!A:GB,0,MATCH(A25,'Country characteristics'!$1:$1,0)),1)</f>
        <v>53.833333333333329</v>
      </c>
      <c r="K25" s="225">
        <f>SUMIFS('Country characteristics'!DG:DG,INDEX('Country characteristics'!A:GB,0,MATCH($A25,'Country characteristics'!$1:$1,0)),1)</f>
        <v>1.1282317028632033E-2</v>
      </c>
      <c r="L25" s="226">
        <f>SUMIFS('Country characteristics'!DH:DH,INDEX('Country characteristics'!A:GB,0,MATCH($A25,'Country characteristics'!$1:$1,0)),1,'Country characteristics'!DI:DI,1)</f>
        <v>5914107787.725481</v>
      </c>
      <c r="M25" s="227"/>
      <c r="N25" s="228">
        <f>COUNTIFS(INDEX('Country characteristics'!A:GB,0,MATCH(A25,'Country characteristics'!$1:$1,0)),1,'Country characteristics'!DI:DI,1,'Country characteristics'!D:D,1)</f>
        <v>2</v>
      </c>
      <c r="O25" s="228">
        <f>COUNTIFS(INDEX('Country characteristics'!A:GB,0,MATCH(A25,'Country characteristics'!$1:$1,0)),1,'Country characteristics'!DI:DI,1)</f>
        <v>8</v>
      </c>
      <c r="P25" s="229">
        <f>SUMIFS('Country characteristics'!AL:AL,INDEX('Country characteristics'!A:GB,0,MATCH(A25,'Country characteristics'!$1:$1,0)),1,'Country characteristics'!D:D,1)</f>
        <v>391.49298858642578</v>
      </c>
      <c r="Q25" s="230">
        <f>SUMIFS('Country characteristics'!CZ:CZ,INDEX('Country characteristics'!A:GB,0,MATCH(A25,'Country characteristics'!$1:$1,0)),1,'Country characteristics'!D:D,1)</f>
        <v>394.06901961757285</v>
      </c>
      <c r="R25" s="231">
        <f t="shared" si="0"/>
        <v>2.5760310311470676</v>
      </c>
      <c r="S25" s="232">
        <f t="shared" si="1"/>
        <v>6.5800183049214032E-3</v>
      </c>
      <c r="T25" s="233">
        <f>SUMIFS('Country characteristics'!AM:AM,INDEX('Country characteristics'!A:GB,0,MATCH(A25,'Country characteristics'!$1:$1,0)),1,'Country characteristics'!D:D,1)</f>
        <v>1.2345799943432212E-2</v>
      </c>
      <c r="U25" s="234">
        <f>SUMIFS('Country characteristics'!DA:DA,INDEX('Country characteristics'!A:GB,0,MATCH(A25,'Country characteristics'!$1:$1,0)),1,'Country characteristics'!D:D,1)</f>
        <v>1.1572949072788337E-2</v>
      </c>
      <c r="V25" s="234">
        <f t="shared" si="2"/>
        <v>-7.7285087064387498E-4</v>
      </c>
      <c r="W25" s="232">
        <f t="shared" si="3"/>
        <v>-6.2600307325976115E-2</v>
      </c>
      <c r="X25" s="235">
        <f>AVERAGEIFS('Country characteristics'!AN:AN,INDEX('Country characteristics'!A:GB,0,MATCH(A25,'Country characteristics'!$1:$1,0)),1,'Country characteristics'!D:D,1)</f>
        <v>66.487499237060547</v>
      </c>
      <c r="Y25" s="236">
        <f>AVERAGEIFS('Country characteristics'!DB:DB,INDEX('Country characteristics'!A:GB,0,MATCH(A25,'Country characteristics'!$1:$1,0)),1,'Country characteristics'!D:D,1)</f>
        <v>63.831249999999997</v>
      </c>
      <c r="Z25" s="237">
        <f t="shared" si="4"/>
        <v>-2.6562492370605497</v>
      </c>
      <c r="AA25" s="232">
        <f t="shared" si="5"/>
        <v>-3.9951107614827237E-2</v>
      </c>
      <c r="AB25" s="238">
        <f>AVERAGEIFS('Country characteristics'!BI:BI,INDEX('Country characteristics'!A:GB,0,MATCH(A25,'Country characteristics'!$1:$1,0)),1,'Country characteristics'!D:D,1)</f>
        <v>72.5</v>
      </c>
      <c r="AC25" s="239">
        <f>AVERAGEIFS('Country characteristics'!DC:DC,INDEX('Country characteristics'!A:GB,0,MATCH(A25,'Country characteristics'!$1:$1,0)),1,'Country characteristics'!D:D,1)</f>
        <v>63.831249999999997</v>
      </c>
      <c r="AD25" s="237">
        <f t="shared" si="6"/>
        <v>-8.6687500000000028</v>
      </c>
      <c r="AE25" s="232">
        <f t="shared" si="7"/>
        <v>-0.11956896551724142</v>
      </c>
      <c r="AF25" s="239">
        <f>AVERAGEIFS('Country characteristics'!BJ:BJ,INDEX('Country characteristics'!A:GB,0,MATCH(A25,'Country characteristics'!$1:$1,0)),1,'Country characteristics'!D:D,1)</f>
        <v>92.5</v>
      </c>
      <c r="AG25" s="239">
        <f>AVERAGEIFS('Country characteristics'!DD:DD,INDEX('Country characteristics'!A:GB,0,MATCH(A25,'Country characteristics'!$1:$1,0)),1,'Country characteristics'!D:D,1)</f>
        <v>63.5</v>
      </c>
      <c r="AH25" s="237">
        <f t="shared" si="8"/>
        <v>-29</v>
      </c>
      <c r="AI25" s="232">
        <f t="shared" si="9"/>
        <v>-0.31351351351351353</v>
      </c>
      <c r="AJ25" s="238">
        <f>AVERAGEIFS('Country characteristics'!BK:BK,INDEX('Country characteristics'!A:GB,0,MATCH(A25,'Country characteristics'!$1:$1,0)),1,'Country characteristics'!D:D,1)</f>
        <v>49.791669999999996</v>
      </c>
      <c r="AK25" s="239">
        <f>AVERAGEIFS('Country characteristics'!DE:DE,INDEX('Country characteristics'!A:GB,0,MATCH(A25,'Country characteristics'!$1:$1,0)),1,'Country characteristics'!D:D,1)</f>
        <v>84.375</v>
      </c>
      <c r="AL25" s="237">
        <f t="shared" si="10"/>
        <v>34.583330000000004</v>
      </c>
      <c r="AM25" s="232">
        <f t="shared" si="11"/>
        <v>0.69456055601268252</v>
      </c>
      <c r="AN25" s="239">
        <f>AVERAGEIFS('Country characteristics'!BL:BL,INDEX('Country characteristics'!A:GB,0,MATCH(A25,'Country characteristics'!$1:$1,0)),1,'Country characteristics'!D:D,1)</f>
        <v>51.5</v>
      </c>
      <c r="AO25" s="239">
        <f>AVERAGEIFS('Country characteristics'!DF:DF,INDEX('Country characteristics'!A:GB,0,MATCH(A25,'Country characteristics'!$1:$1,0)),1,'Country characteristics'!D:D,1)</f>
        <v>55.208333333333329</v>
      </c>
      <c r="AP25" s="237">
        <f t="shared" si="12"/>
        <v>3.7083333333333286</v>
      </c>
      <c r="AQ25" s="232">
        <f t="shared" si="13"/>
        <v>7.2006472491909293E-2</v>
      </c>
      <c r="AR25" s="233">
        <f>SUMIFS('Country characteristics'!BM:BM,INDEX('Country characteristics'!A:GB,0,MATCH($A25,'Country characteristics'!$1:$1,0)),1,'Country characteristics'!D:D,1)</f>
        <v>1.1620169752177389E-2</v>
      </c>
      <c r="AS25" s="234">
        <f>SUMIFS('Country characteristics'!DG:DG,INDEX('Country characteristics'!A:GB,0,MATCH($A25,'Country characteristics'!$1:$1,0)),1,'Country characteristics'!D:D,1)</f>
        <v>1.0392912295962106E-2</v>
      </c>
      <c r="AT25" s="234">
        <f t="shared" si="14"/>
        <v>-1.2272574562152833E-3</v>
      </c>
      <c r="AU25" s="232">
        <f t="shared" si="15"/>
        <v>-0.10561441720636823</v>
      </c>
      <c r="AV25" s="240">
        <f>SUMIFS('Country characteristics'!BN:BN,INDEX('Country characteristics'!A:GB,0,MATCH($A25,'Country characteristics'!$1:$1,0)),1,'Country characteristics'!D:D,1)</f>
        <v>5345418764.375</v>
      </c>
      <c r="AW25" s="241">
        <f>SUMIFS('Country characteristics'!DH:DH,INDEX('Country characteristics'!A:GB,0,MATCH($A25,'Country characteristics'!$1:$1,0)),1,'Country characteristics'!D:D,1)</f>
        <v>5447888352.3120108</v>
      </c>
      <c r="AX25" s="237">
        <f t="shared" si="16"/>
        <v>102469587.93701077</v>
      </c>
      <c r="AY25" s="232">
        <f t="shared" si="17"/>
        <v>1.9169609052882459E-2</v>
      </c>
    </row>
    <row r="26" spans="1:51" ht="12.75" customHeight="1">
      <c r="A26" s="242" t="s">
        <v>1008</v>
      </c>
      <c r="B26" s="221">
        <f>COUNTIFS(INDEX('Country characteristics'!A:GB,0,MATCH(A26,'Country characteristics'!$1:$1,0)),1,'Country characteristics'!DI:DI,1,'Country characteristics'!E:E,1)</f>
        <v>44</v>
      </c>
      <c r="C26" s="221">
        <f>COUNTIFS(INDEX('Country characteristics'!A:GB,0,MATCH(A26,'Country characteristics'!$1:$1,0)),1,'Country characteristics'!DI:DI,1)</f>
        <v>60</v>
      </c>
      <c r="D26" s="222">
        <f>SUMIFS('Country characteristics'!CZ:CZ,INDEX('Country characteristics'!A:GB,0,MATCH(A26,'Country characteristics'!$1:$1,0)),1)</f>
        <v>11217.332195295607</v>
      </c>
      <c r="E26" s="223">
        <f>SUMIFS('Country characteristics'!DA:DA,INDEX('Country characteristics'!A:GB,0,MATCH(A26,'Country characteristics'!$1:$1,0)),1)</f>
        <v>0.32942862231262809</v>
      </c>
      <c r="F26" s="224">
        <f>AVERAGEIFS('Country characteristics'!DB:DB,INDEX('Country characteristics'!A:GB,0,MATCH(A26,'Country characteristics'!$1:$1,0)),1)</f>
        <v>56.302840909090918</v>
      </c>
      <c r="G26" s="224">
        <f>AVERAGEIFS('Country characteristics'!DC:DC,INDEX('Country characteristics'!A:GB,0,MATCH(A26,'Country characteristics'!$1:$1,0)),1)</f>
        <v>56.302840909090918</v>
      </c>
      <c r="H26" s="224">
        <f>AVERAGEIFS('Country characteristics'!DD:DD,INDEX('Country characteristics'!A:GB,0,MATCH(A26,'Country characteristics'!$1:$1,0)),1)</f>
        <v>64.129545454545465</v>
      </c>
      <c r="I26" s="224">
        <f>AVERAGEIFS('Country characteristics'!DE:DE,INDEX('Country characteristics'!A:GB,0,MATCH(A26,'Country characteristics'!$1:$1,0)),1)</f>
        <v>80.625</v>
      </c>
      <c r="J26" s="224">
        <f>AVERAGEIFS('Country characteristics'!DF:DF,INDEX('Country characteristics'!A:GB,0,MATCH(A26,'Country characteristics'!$1:$1,0)),1)</f>
        <v>55.464015151515156</v>
      </c>
      <c r="K26" s="225">
        <f>SUMIFS('Country characteristics'!DG:DG,INDEX('Country characteristics'!A:GB,0,MATCH($A26,'Country characteristics'!$1:$1,0)),1)</f>
        <v>0.52411133858044678</v>
      </c>
      <c r="L26" s="226">
        <f>SUMIFS('Country characteristics'!DH:DH,INDEX('Country characteristics'!A:GB,0,MATCH($A26,'Country characteristics'!$1:$1,0)),1,'Country characteristics'!DI:DI,1)</f>
        <v>274735317304.57849</v>
      </c>
      <c r="M26" s="227"/>
      <c r="N26" s="228">
        <f>COUNTIFS(INDEX('Country characteristics'!A:GB,0,MATCH(A26,'Country characteristics'!$1:$1,0)),1,'Country characteristics'!DI:DI,1,'Country characteristics'!D:D,1)</f>
        <v>43</v>
      </c>
      <c r="O26" s="228">
        <f>COUNTIFS(INDEX('Country characteristics'!A:GB,0,MATCH(A26,'Country characteristics'!$1:$1,0)),1,'Country characteristics'!DI:DI,1)</f>
        <v>60</v>
      </c>
      <c r="P26" s="229">
        <f>SUMIFS('Country characteristics'!AL:AL,INDEX('Country characteristics'!A:GB,0,MATCH(A26,'Country characteristics'!$1:$1,0)),1,'Country characteristics'!D:D,1)</f>
        <v>12033.105237960815</v>
      </c>
      <c r="Q26" s="230">
        <f>SUMIFS('Country characteristics'!CZ:CZ,INDEX('Country characteristics'!A:GB,0,MATCH(A26,'Country characteristics'!$1:$1,0)),1,'Country characteristics'!D:D,1)</f>
        <v>11135.027844964974</v>
      </c>
      <c r="R26" s="231">
        <f t="shared" si="0"/>
        <v>-898.07739299584136</v>
      </c>
      <c r="S26" s="232">
        <f t="shared" si="1"/>
        <v>-7.463388503930625E-2</v>
      </c>
      <c r="T26" s="233">
        <f>SUMIFS('Country characteristics'!AM:AM,INDEX('Country characteristics'!A:GB,0,MATCH(A26,'Country characteristics'!$1:$1,0)),1,'Country characteristics'!D:D,1)</f>
        <v>0.37946559558622539</v>
      </c>
      <c r="U26" s="234">
        <f>SUMIFS('Country characteristics'!DA:DA,INDEX('Country characteristics'!A:GB,0,MATCH(A26,'Country characteristics'!$1:$1,0)),1,'Country characteristics'!D:D,1)</f>
        <v>0.32701152275029827</v>
      </c>
      <c r="V26" s="234">
        <f t="shared" si="2"/>
        <v>-5.2454072835927124E-2</v>
      </c>
      <c r="W26" s="232">
        <f t="shared" si="3"/>
        <v>-0.1382314324303692</v>
      </c>
      <c r="X26" s="235">
        <f>AVERAGEIFS('Country characteristics'!AN:AN,INDEX('Country characteristics'!A:GB,0,MATCH(A26,'Country characteristics'!$1:$1,0)),1,'Country characteristics'!D:D,1)</f>
        <v>58.515697656675826</v>
      </c>
      <c r="Y26" s="236">
        <f>AVERAGEIFS('Country characteristics'!DB:DB,INDEX('Country characteristics'!A:GB,0,MATCH(A26,'Country characteristics'!$1:$1,0)),1,'Country characteristics'!D:D,1)</f>
        <v>56.11279069767442</v>
      </c>
      <c r="Z26" s="237">
        <f t="shared" si="4"/>
        <v>-2.4029069590014061</v>
      </c>
      <c r="AA26" s="232">
        <f t="shared" si="5"/>
        <v>-4.1064313598374536E-2</v>
      </c>
      <c r="AB26" s="238">
        <f>AVERAGEIFS('Country characteristics'!BI:BI,INDEX('Country characteristics'!A:GB,0,MATCH(A26,'Country characteristics'!$1:$1,0)),1,'Country characteristics'!D:D,1)</f>
        <v>68.25581372093022</v>
      </c>
      <c r="AC26" s="239">
        <f>AVERAGEIFS('Country characteristics'!DC:DC,INDEX('Country characteristics'!A:GB,0,MATCH(A26,'Country characteristics'!$1:$1,0)),1,'Country characteristics'!D:D,1)</f>
        <v>56.11279069767442</v>
      </c>
      <c r="AD26" s="237">
        <f t="shared" si="6"/>
        <v>-12.1430230232558</v>
      </c>
      <c r="AE26" s="232">
        <f t="shared" si="7"/>
        <v>-0.17790459685827784</v>
      </c>
      <c r="AF26" s="239">
        <f>AVERAGEIFS('Country characteristics'!BJ:BJ,INDEX('Country characteristics'!A:GB,0,MATCH(A26,'Country characteristics'!$1:$1,0)),1,'Country characteristics'!D:D,1)</f>
        <v>81.255813953488371</v>
      </c>
      <c r="AG26" s="239">
        <f>AVERAGEIFS('Country characteristics'!DD:DD,INDEX('Country characteristics'!A:GB,0,MATCH(A26,'Country characteristics'!$1:$1,0)),1,'Country characteristics'!D:D,1)</f>
        <v>64.076744186046511</v>
      </c>
      <c r="AH26" s="237">
        <f t="shared" si="8"/>
        <v>-17.17906976744186</v>
      </c>
      <c r="AI26" s="232">
        <f t="shared" si="9"/>
        <v>-0.21141957641671436</v>
      </c>
      <c r="AJ26" s="238">
        <f>AVERAGEIFS('Country characteristics'!BK:BK,INDEX('Country characteristics'!A:GB,0,MATCH(A26,'Country characteristics'!$1:$1,0)),1,'Country characteristics'!D:D,1)</f>
        <v>56.075581395348834</v>
      </c>
      <c r="AK26" s="239">
        <f>AVERAGEIFS('Country characteristics'!DE:DE,INDEX('Country characteristics'!A:GB,0,MATCH(A26,'Country characteristics'!$1:$1,0)),1,'Country characteristics'!D:D,1)</f>
        <v>80.174418604651166</v>
      </c>
      <c r="AL26" s="237">
        <f t="shared" si="10"/>
        <v>24.098837209302332</v>
      </c>
      <c r="AM26" s="232">
        <f t="shared" si="11"/>
        <v>0.42975635044064298</v>
      </c>
      <c r="AN26" s="239">
        <f>AVERAGEIFS('Country characteristics'!BL:BL,INDEX('Country characteristics'!A:GB,0,MATCH(A26,'Country characteristics'!$1:$1,0)),1,'Country characteristics'!D:D,1)</f>
        <v>21.575581395348838</v>
      </c>
      <c r="AO26" s="239">
        <f>AVERAGEIFS('Country characteristics'!DF:DF,INDEX('Country characteristics'!A:GB,0,MATCH(A26,'Country characteristics'!$1:$1,0)),1,'Country characteristics'!D:D,1)</f>
        <v>55.629844961240323</v>
      </c>
      <c r="AP26" s="237">
        <f t="shared" si="12"/>
        <v>34.054263565891489</v>
      </c>
      <c r="AQ26" s="232">
        <f t="shared" si="13"/>
        <v>1.5783706098985006</v>
      </c>
      <c r="AR26" s="233">
        <f>SUMIFS('Country characteristics'!BM:BM,INDEX('Country characteristics'!A:GB,0,MATCH($A26,'Country characteristics'!$1:$1,0)),1,'Country characteristics'!D:D,1)</f>
        <v>0.53611762806542629</v>
      </c>
      <c r="AS26" s="234">
        <f>SUMIFS('Country characteristics'!DG:DG,INDEX('Country characteristics'!A:GB,0,MATCH($A26,'Country characteristics'!$1:$1,0)),1,'Country characteristics'!D:D,1)</f>
        <v>0.52369736002879408</v>
      </c>
      <c r="AT26" s="234">
        <f t="shared" si="14"/>
        <v>-1.2420268036632209E-2</v>
      </c>
      <c r="AU26" s="232">
        <f t="shared" si="15"/>
        <v>-2.3167057724720955E-2</v>
      </c>
      <c r="AV26" s="240">
        <f>SUMIFS('Country characteristics'!BN:BN,INDEX('Country characteristics'!A:GB,0,MATCH($A26,'Country characteristics'!$1:$1,0)),1,'Country characteristics'!D:D,1)</f>
        <v>246621094113.92902</v>
      </c>
      <c r="AW26" s="241">
        <f>SUMIFS('Country characteristics'!DH:DH,INDEX('Country characteristics'!A:GB,0,MATCH($A26,'Country characteristics'!$1:$1,0)),1,'Country characteristics'!D:D,1)</f>
        <v>274518312729.90662</v>
      </c>
      <c r="AX26" s="237">
        <f t="shared" si="16"/>
        <v>27897218615.9776</v>
      </c>
      <c r="AY26" s="232">
        <f t="shared" si="17"/>
        <v>0.11311773113410245</v>
      </c>
    </row>
    <row r="27" spans="1:51" ht="12.75" customHeight="1">
      <c r="A27" s="242" t="s">
        <v>1009</v>
      </c>
      <c r="B27" s="221">
        <f>COUNTIFS(INDEX('Country characteristics'!A:GB,0,MATCH(A27,'Country characteristics'!$1:$1,0)),1,'Country characteristics'!DI:DI,1,'Country characteristics'!E:E,1)</f>
        <v>13</v>
      </c>
      <c r="C27" s="221">
        <f>COUNTIFS(INDEX('Country characteristics'!A:GB,0,MATCH(A27,'Country characteristics'!$1:$1,0)),1,'Country characteristics'!DI:DI,1)</f>
        <v>21</v>
      </c>
      <c r="D27" s="222">
        <f>SUMIFS('Country characteristics'!CZ:CZ,INDEX('Country characteristics'!A:GB,0,MATCH(A27,'Country characteristics'!$1:$1,0)),1)</f>
        <v>4117.9523342287312</v>
      </c>
      <c r="E27" s="223">
        <f>SUMIFS('Country characteristics'!DA:DA,INDEX('Country characteristics'!A:GB,0,MATCH(A27,'Country characteristics'!$1:$1,0)),1)</f>
        <v>0.12093529375754508</v>
      </c>
      <c r="F27" s="224">
        <f>AVERAGEIFS('Country characteristics'!DB:DB,INDEX('Country characteristics'!A:GB,0,MATCH(A27,'Country characteristics'!$1:$1,0)),1)</f>
        <v>69.42307692307692</v>
      </c>
      <c r="G27" s="224">
        <f>AVERAGEIFS('Country characteristics'!DC:DC,INDEX('Country characteristics'!A:GB,0,MATCH(A27,'Country characteristics'!$1:$1,0)),1)</f>
        <v>69.42307692307692</v>
      </c>
      <c r="H27" s="224">
        <f>AVERAGEIFS('Country characteristics'!DD:DD,INDEX('Country characteristics'!A:GB,0,MATCH(A27,'Country characteristics'!$1:$1,0)),1)</f>
        <v>70.546153846153842</v>
      </c>
      <c r="I27" s="224">
        <f>AVERAGEIFS('Country characteristics'!DE:DE,INDEX('Country characteristics'!A:GB,0,MATCH(A27,'Country characteristics'!$1:$1,0)),1)</f>
        <v>94.42307692307692</v>
      </c>
      <c r="J27" s="224">
        <f>AVERAGEIFS('Country characteristics'!DF:DF,INDEX('Country characteristics'!A:GB,0,MATCH(A27,'Country characteristics'!$1:$1,0)),1)</f>
        <v>70.032051282051285</v>
      </c>
      <c r="K27" s="225">
        <f>SUMIFS('Country characteristics'!DG:DG,INDEX('Country characteristics'!A:GB,0,MATCH($A27,'Country characteristics'!$1:$1,0)),1)</f>
        <v>1.9207346151027201E-2</v>
      </c>
      <c r="L27" s="226">
        <f>SUMIFS('Country characteristics'!DH:DH,INDEX('Country characteristics'!A:GB,0,MATCH($A27,'Country characteristics'!$1:$1,0)),1,'Country characteristics'!DI:DI,1)</f>
        <v>10068349930.667339</v>
      </c>
      <c r="M27" s="227"/>
      <c r="N27" s="228">
        <f>COUNTIFS(INDEX('Country characteristics'!A:GB,0,MATCH(A27,'Country characteristics'!$1:$1,0)),1,'Country characteristics'!DI:DI,1,'Country characteristics'!D:D,1)</f>
        <v>6</v>
      </c>
      <c r="O27" s="228">
        <f>COUNTIFS(INDEX('Country characteristics'!A:GB,0,MATCH(A27,'Country characteristics'!$1:$1,0)),1,'Country characteristics'!DI:DI,1)</f>
        <v>21</v>
      </c>
      <c r="P27" s="229">
        <f>SUMIFS('Country characteristics'!AL:AL,INDEX('Country characteristics'!A:GB,0,MATCH(A27,'Country characteristics'!$1:$1,0)),1,'Country characteristics'!D:D,1)</f>
        <v>2814.7062072753906</v>
      </c>
      <c r="Q27" s="230">
        <f>SUMIFS('Country characteristics'!CZ:CZ,INDEX('Country characteristics'!A:GB,0,MATCH(A27,'Country characteristics'!$1:$1,0)),1,'Country characteristics'!D:D,1)</f>
        <v>2107.8785713373277</v>
      </c>
      <c r="R27" s="231">
        <f t="shared" si="0"/>
        <v>-706.82763593806294</v>
      </c>
      <c r="S27" s="232">
        <f t="shared" si="1"/>
        <v>-0.25111950729034188</v>
      </c>
      <c r="T27" s="233">
        <f>SUMIFS('Country characteristics'!AM:AM,INDEX('Country characteristics'!A:GB,0,MATCH(A27,'Country characteristics'!$1:$1,0)),1,'Country characteristics'!D:D,1)</f>
        <v>8.8762200437486172E-2</v>
      </c>
      <c r="U27" s="234">
        <f>SUMIFS('Country characteristics'!DA:DA,INDEX('Country characteristics'!A:GB,0,MATCH(A27,'Country characteristics'!$1:$1,0)),1,'Country characteristics'!D:D,1)</f>
        <v>6.1903804012257611E-2</v>
      </c>
      <c r="V27" s="234">
        <f t="shared" si="2"/>
        <v>-2.685839642522856E-2</v>
      </c>
      <c r="W27" s="232">
        <f t="shared" si="3"/>
        <v>-0.30258822215819792</v>
      </c>
      <c r="X27" s="235">
        <f>AVERAGEIFS('Country characteristics'!AN:AN,INDEX('Country characteristics'!A:GB,0,MATCH(A27,'Country characteristics'!$1:$1,0)),1,'Country characteristics'!D:D,1)</f>
        <v>71.220834096272782</v>
      </c>
      <c r="Y27" s="236">
        <f>AVERAGEIFS('Country characteristics'!DB:DB,INDEX('Country characteristics'!A:GB,0,MATCH(A27,'Country characteristics'!$1:$1,0)),1,'Country characteristics'!D:D,1)</f>
        <v>65.233333333333334</v>
      </c>
      <c r="Z27" s="237">
        <f t="shared" si="4"/>
        <v>-5.9875007629394474</v>
      </c>
      <c r="AA27" s="232">
        <f t="shared" si="5"/>
        <v>-8.4069511947105838E-2</v>
      </c>
      <c r="AB27" s="238">
        <f>AVERAGEIFS('Country characteristics'!BI:BI,INDEX('Country characteristics'!A:GB,0,MATCH(A27,'Country characteristics'!$1:$1,0)),1,'Country characteristics'!D:D,1)</f>
        <v>77.116664999999998</v>
      </c>
      <c r="AC27" s="239">
        <f>AVERAGEIFS('Country characteristics'!DC:DC,INDEX('Country characteristics'!A:GB,0,MATCH(A27,'Country characteristics'!$1:$1,0)),1,'Country characteristics'!D:D,1)</f>
        <v>65.233333333333334</v>
      </c>
      <c r="AD27" s="237">
        <f t="shared" si="6"/>
        <v>-11.883331666666663</v>
      </c>
      <c r="AE27" s="232">
        <f t="shared" si="7"/>
        <v>-0.15409550797699387</v>
      </c>
      <c r="AF27" s="239">
        <f>AVERAGEIFS('Country characteristics'!BJ:BJ,INDEX('Country characteristics'!A:GB,0,MATCH(A27,'Country characteristics'!$1:$1,0)),1,'Country characteristics'!D:D,1)</f>
        <v>92.833333333333329</v>
      </c>
      <c r="AG27" s="239">
        <f>AVERAGEIFS('Country characteristics'!DD:DD,INDEX('Country characteristics'!A:GB,0,MATCH(A27,'Country characteristics'!$1:$1,0)),1,'Country characteristics'!D:D,1)</f>
        <v>67.766666666666666</v>
      </c>
      <c r="AH27" s="237">
        <f t="shared" si="8"/>
        <v>-25.066666666666663</v>
      </c>
      <c r="AI27" s="232">
        <f t="shared" si="9"/>
        <v>-0.27001795332136441</v>
      </c>
      <c r="AJ27" s="238">
        <f>AVERAGEIFS('Country characteristics'!BK:BK,INDEX('Country characteristics'!A:GB,0,MATCH(A27,'Country characteristics'!$1:$1,0)),1,'Country characteristics'!D:D,1)</f>
        <v>70.902775000000005</v>
      </c>
      <c r="AK27" s="239">
        <f>AVERAGEIFS('Country characteristics'!DE:DE,INDEX('Country characteristics'!A:GB,0,MATCH(A27,'Country characteristics'!$1:$1,0)),1,'Country characteristics'!D:D,1)</f>
        <v>91.583333333333329</v>
      </c>
      <c r="AL27" s="237">
        <f t="shared" si="10"/>
        <v>20.680558333333323</v>
      </c>
      <c r="AM27" s="232">
        <f t="shared" si="11"/>
        <v>0.29167487920371693</v>
      </c>
      <c r="AN27" s="239">
        <f>AVERAGEIFS('Country characteristics'!BL:BL,INDEX('Country characteristics'!A:GB,0,MATCH(A27,'Country characteristics'!$1:$1,0)),1,'Country characteristics'!D:D,1)</f>
        <v>37.3125</v>
      </c>
      <c r="AO27" s="239">
        <f>AVERAGEIFS('Country characteristics'!DF:DF,INDEX('Country characteristics'!A:GB,0,MATCH(A27,'Country characteristics'!$1:$1,0)),1,'Country characteristics'!D:D,1)</f>
        <v>72.152777777777786</v>
      </c>
      <c r="AP27" s="237">
        <f t="shared" si="12"/>
        <v>34.840277777777786</v>
      </c>
      <c r="AQ27" s="232">
        <f t="shared" si="13"/>
        <v>0.93374278801414501</v>
      </c>
      <c r="AR27" s="233">
        <f>SUMIFS('Country characteristics'!BM:BM,INDEX('Country characteristics'!A:GB,0,MATCH($A27,'Country characteristics'!$1:$1,0)),1,'Country characteristics'!D:D,1)</f>
        <v>1.722769980551675E-2</v>
      </c>
      <c r="AS27" s="234">
        <f>SUMIFS('Country characteristics'!DG:DG,INDEX('Country characteristics'!A:GB,0,MATCH($A27,'Country characteristics'!$1:$1,0)),1,'Country characteristics'!D:D,1)</f>
        <v>1.5664051326234791E-2</v>
      </c>
      <c r="AT27" s="234">
        <f t="shared" si="14"/>
        <v>-1.5636484792819587E-3</v>
      </c>
      <c r="AU27" s="232">
        <f t="shared" si="15"/>
        <v>-9.0763624681992575E-2</v>
      </c>
      <c r="AV27" s="240">
        <f>SUMIFS('Country characteristics'!BN:BN,INDEX('Country characteristics'!A:GB,0,MATCH($A27,'Country characteristics'!$1:$1,0)),1,'Country characteristics'!D:D,1)</f>
        <v>7924985426.3000002</v>
      </c>
      <c r="AW27" s="241">
        <f>SUMIFS('Country characteristics'!DH:DH,INDEX('Country characteristics'!A:GB,0,MATCH($A27,'Country characteristics'!$1:$1,0)),1,'Country characteristics'!D:D,1)</f>
        <v>8210980747.2701445</v>
      </c>
      <c r="AX27" s="237">
        <f t="shared" si="16"/>
        <v>285995320.97014427</v>
      </c>
      <c r="AY27" s="232">
        <f t="shared" si="17"/>
        <v>3.6087804025611833E-2</v>
      </c>
    </row>
    <row r="28" spans="1:51" ht="12.75" customHeight="1">
      <c r="A28" s="242" t="s">
        <v>1010</v>
      </c>
      <c r="B28" s="221">
        <f>COUNTIFS(INDEX('Country characteristics'!A:GB,0,MATCH(A28,'Country characteristics'!$1:$1,0)),1,'Country characteristics'!DI:DI,1,'Country characteristics'!E:E,1)</f>
        <v>20</v>
      </c>
      <c r="C28" s="221">
        <f>COUNTIFS(INDEX('Country characteristics'!A:GB,0,MATCH(A28,'Country characteristics'!$1:$1,0)),1,'Country characteristics'!DI:DI,1)</f>
        <v>39</v>
      </c>
      <c r="D28" s="222">
        <f>SUMIFS('Country characteristics'!CZ:CZ,INDEX('Country characteristics'!A:GB,0,MATCH(A28,'Country characteristics'!$1:$1,0)),1)</f>
        <v>6834.7372558497218</v>
      </c>
      <c r="E28" s="223">
        <f>SUMIFS('Country characteristics'!DA:DA,INDEX('Country characteristics'!A:GB,0,MATCH(A28,'Country characteristics'!$1:$1,0)),1)</f>
        <v>0.20072135146426684</v>
      </c>
      <c r="F28" s="224">
        <f>AVERAGEIFS('Country characteristics'!DB:DB,INDEX('Country characteristics'!A:GB,0,MATCH(A28,'Country characteristics'!$1:$1,0)),1)</f>
        <v>65.800375000000003</v>
      </c>
      <c r="G28" s="224">
        <f>AVERAGEIFS('Country characteristics'!DC:DC,INDEX('Country characteristics'!A:GB,0,MATCH(A28,'Country characteristics'!$1:$1,0)),1)</f>
        <v>65.800375000000003</v>
      </c>
      <c r="H28" s="224">
        <f>AVERAGEIFS('Country characteristics'!DD:DD,INDEX('Country characteristics'!A:GB,0,MATCH(A28,'Country characteristics'!$1:$1,0)),1)</f>
        <v>70.574999999999989</v>
      </c>
      <c r="I28" s="224">
        <f>AVERAGEIFS('Country characteristics'!DE:DE,INDEX('Country characteristics'!A:GB,0,MATCH(A28,'Country characteristics'!$1:$1,0)),1)</f>
        <v>95.35</v>
      </c>
      <c r="J28" s="224">
        <f>AVERAGEIFS('Country characteristics'!DF:DF,INDEX('Country characteristics'!A:GB,0,MATCH(A28,'Country characteristics'!$1:$1,0)),1)</f>
        <v>61.645833333333336</v>
      </c>
      <c r="K28" s="225">
        <f>SUMIFS('Country characteristics'!DG:DG,INDEX('Country characteristics'!A:GB,0,MATCH($A28,'Country characteristics'!$1:$1,0)),1)</f>
        <v>0.15143475335807324</v>
      </c>
      <c r="L28" s="226">
        <f>SUMIFS('Country characteristics'!DH:DH,INDEX('Country characteristics'!A:GB,0,MATCH($A28,'Country characteristics'!$1:$1,0)),1,'Country characteristics'!DI:DI,1)</f>
        <v>79380986375.011963</v>
      </c>
      <c r="M28" s="227"/>
      <c r="N28" s="228">
        <f>COUNTIFS(INDEX('Country characteristics'!A:GB,0,MATCH(A28,'Country characteristics'!$1:$1,0)),1,'Country characteristics'!DI:DI,1,'Country characteristics'!D:D,1)</f>
        <v>19</v>
      </c>
      <c r="O28" s="228">
        <f>COUNTIFS(INDEX('Country characteristics'!A:GB,0,MATCH(A28,'Country characteristics'!$1:$1,0)),1,'Country characteristics'!DI:DI,1)</f>
        <v>39</v>
      </c>
      <c r="P28" s="229">
        <f>SUMIFS('Country characteristics'!AL:AL,INDEX('Country characteristics'!A:GB,0,MATCH(A28,'Country characteristics'!$1:$1,0)),1,'Country characteristics'!D:D,1)</f>
        <v>7269.0782604217529</v>
      </c>
      <c r="Q28" s="230">
        <f>SUMIFS('Country characteristics'!CZ:CZ,INDEX('Country characteristics'!A:GB,0,MATCH(A28,'Country characteristics'!$1:$1,0)),1,'Country characteristics'!D:D,1)</f>
        <v>6535.4378089340862</v>
      </c>
      <c r="R28" s="231">
        <f t="shared" si="0"/>
        <v>-733.64045148766672</v>
      </c>
      <c r="S28" s="232">
        <f t="shared" si="1"/>
        <v>-0.10092620070995093</v>
      </c>
      <c r="T28" s="233">
        <f>SUMIFS('Country characteristics'!AM:AM,INDEX('Country characteristics'!A:GB,0,MATCH(A28,'Country characteristics'!$1:$1,0)),1,'Country characteristics'!D:D,1)</f>
        <v>0.2292313979123719</v>
      </c>
      <c r="U28" s="234">
        <f>SUMIFS('Country characteristics'!DA:DA,INDEX('Country characteristics'!A:GB,0,MATCH(A28,'Country characteristics'!$1:$1,0)),1,'Country characteristics'!D:D,1)</f>
        <v>0.19193157839347377</v>
      </c>
      <c r="V28" s="234">
        <f t="shared" si="2"/>
        <v>-3.7299819518898131E-2</v>
      </c>
      <c r="W28" s="232">
        <f t="shared" si="3"/>
        <v>-0.16271688720912789</v>
      </c>
      <c r="X28" s="235">
        <f>AVERAGEIFS('Country characteristics'!AN:AN,INDEX('Country characteristics'!A:GB,0,MATCH(A28,'Country characteristics'!$1:$1,0)),1,'Country characteristics'!D:D,1)</f>
        <v>69.060526797645977</v>
      </c>
      <c r="Y28" s="236">
        <f>AVERAGEIFS('Country characteristics'!DB:DB,INDEX('Country characteristics'!A:GB,0,MATCH(A28,'Country characteristics'!$1:$1,0)),1,'Country characteristics'!D:D,1)</f>
        <v>65.351710526315799</v>
      </c>
      <c r="Z28" s="237">
        <f t="shared" si="4"/>
        <v>-3.7088162713301784</v>
      </c>
      <c r="AA28" s="232">
        <f t="shared" si="5"/>
        <v>-5.3703851437411833E-2</v>
      </c>
      <c r="AB28" s="238">
        <f>AVERAGEIFS('Country characteristics'!BI:BI,INDEX('Country characteristics'!A:GB,0,MATCH(A28,'Country characteristics'!$1:$1,0)),1,'Country characteristics'!D:D,1)</f>
        <v>73.915788421052625</v>
      </c>
      <c r="AC28" s="239">
        <f>AVERAGEIFS('Country characteristics'!DC:DC,INDEX('Country characteristics'!A:GB,0,MATCH(A28,'Country characteristics'!$1:$1,0)),1,'Country characteristics'!D:D,1)</f>
        <v>65.351710526315799</v>
      </c>
      <c r="AD28" s="237">
        <f t="shared" si="6"/>
        <v>-8.5640778947368261</v>
      </c>
      <c r="AE28" s="232">
        <f t="shared" si="7"/>
        <v>-0.11586263337884675</v>
      </c>
      <c r="AF28" s="239">
        <f>AVERAGEIFS('Country characteristics'!BJ:BJ,INDEX('Country characteristics'!A:GB,0,MATCH(A28,'Country characteristics'!$1:$1,0)),1,'Country characteristics'!D:D,1)</f>
        <v>96.263157894736835</v>
      </c>
      <c r="AG28" s="239">
        <f>AVERAGEIFS('Country characteristics'!DD:DD,INDEX('Country characteristics'!A:GB,0,MATCH(A28,'Country characteristics'!$1:$1,0)),1,'Country characteristics'!D:D,1)</f>
        <v>70.099999999999994</v>
      </c>
      <c r="AH28" s="237">
        <f t="shared" si="8"/>
        <v>-26.163157894736841</v>
      </c>
      <c r="AI28" s="232">
        <f t="shared" si="9"/>
        <v>-0.27178786221979223</v>
      </c>
      <c r="AJ28" s="238">
        <f>AVERAGEIFS('Country characteristics'!BK:BK,INDEX('Country characteristics'!A:GB,0,MATCH(A28,'Country characteristics'!$1:$1,0)),1,'Country characteristics'!D:D,1)</f>
        <v>61.381580526315787</v>
      </c>
      <c r="AK28" s="239">
        <f>AVERAGEIFS('Country characteristics'!DE:DE,INDEX('Country characteristics'!A:GB,0,MATCH(A28,'Country characteristics'!$1:$1,0)),1,'Country characteristics'!D:D,1)</f>
        <v>95.631578947368425</v>
      </c>
      <c r="AL28" s="237">
        <f t="shared" si="10"/>
        <v>34.249998421052638</v>
      </c>
      <c r="AM28" s="232">
        <f t="shared" si="11"/>
        <v>0.55798495456415997</v>
      </c>
      <c r="AN28" s="239">
        <f>AVERAGEIFS('Country characteristics'!BL:BL,INDEX('Country characteristics'!A:GB,0,MATCH(A28,'Country characteristics'!$1:$1,0)),1,'Country characteristics'!D:D,1)</f>
        <v>40.506578947368418</v>
      </c>
      <c r="AO28" s="239">
        <f>AVERAGEIFS('Country characteristics'!DF:DF,INDEX('Country characteristics'!A:GB,0,MATCH(A28,'Country characteristics'!$1:$1,0)),1,'Country characteristics'!D:D,1)</f>
        <v>62.10526315789474</v>
      </c>
      <c r="AP28" s="237">
        <f t="shared" si="12"/>
        <v>21.598684210526322</v>
      </c>
      <c r="AQ28" s="232">
        <f t="shared" si="13"/>
        <v>0.53321422770829974</v>
      </c>
      <c r="AR28" s="233">
        <f>SUMIFS('Country characteristics'!BM:BM,INDEX('Country characteristics'!A:GB,0,MATCH($A28,'Country characteristics'!$1:$1,0)),1,'Country characteristics'!D:D,1)</f>
        <v>0.13678719317482546</v>
      </c>
      <c r="AS28" s="234">
        <f>SUMIFS('Country characteristics'!DG:DG,INDEX('Country characteristics'!A:GB,0,MATCH($A28,'Country characteristics'!$1:$1,0)),1,'Country characteristics'!D:D,1)</f>
        <v>0.15077785589760534</v>
      </c>
      <c r="AT28" s="234">
        <f t="shared" si="14"/>
        <v>1.3990662722779879E-2</v>
      </c>
      <c r="AU28" s="232">
        <f t="shared" si="15"/>
        <v>0.1022805015444585</v>
      </c>
      <c r="AV28" s="240">
        <f>SUMIFS('Country characteristics'!BN:BN,INDEX('Country characteristics'!A:GB,0,MATCH($A28,'Country characteristics'!$1:$1,0)),1,'Country characteristics'!D:D,1)</f>
        <v>62923896515.527016</v>
      </c>
      <c r="AW28" s="241">
        <f>SUMIFS('Country characteristics'!DH:DH,INDEX('Country characteristics'!A:GB,0,MATCH($A28,'Country characteristics'!$1:$1,0)),1,'Country characteristics'!D:D,1)</f>
        <v>79036645507.94722</v>
      </c>
      <c r="AX28" s="237">
        <f t="shared" si="16"/>
        <v>16112748992.420204</v>
      </c>
      <c r="AY28" s="232">
        <f t="shared" si="17"/>
        <v>0.25606724765438271</v>
      </c>
    </row>
    <row r="29" spans="1:51" ht="12.75" customHeight="1">
      <c r="A29" s="242" t="s">
        <v>1011</v>
      </c>
      <c r="B29" s="221">
        <f>COUNTIFS(INDEX('Country characteristics'!A:GB,0,MATCH(A29,'Country characteristics'!$1:$1,0)),1,'Country characteristics'!DI:DI,1,'Country characteristics'!E:E,1)</f>
        <v>13</v>
      </c>
      <c r="C29" s="221">
        <f>COUNTIFS(INDEX('Country characteristics'!A:GB,0,MATCH(A29,'Country characteristics'!$1:$1,0)),1,'Country characteristics'!DI:DI,1)</f>
        <v>48</v>
      </c>
      <c r="D29" s="222">
        <f>SUMIFS('Country characteristics'!CZ:CZ,INDEX('Country characteristics'!A:GB,0,MATCH(A29,'Country characteristics'!$1:$1,0)),1)</f>
        <v>2313.5869313958428</v>
      </c>
      <c r="E29" s="223">
        <f>SUMIFS('Country characteristics'!DA:DA,INDEX('Country characteristics'!A:GB,0,MATCH(A29,'Country characteristics'!$1:$1,0)),1)</f>
        <v>6.794501064432E-2</v>
      </c>
      <c r="F29" s="224">
        <f>AVERAGEIFS('Country characteristics'!DB:DB,INDEX('Country characteristics'!A:GB,0,MATCH(A29,'Country characteristics'!$1:$1,0)),1)</f>
        <v>68.9491923076923</v>
      </c>
      <c r="G29" s="224">
        <f>AVERAGEIFS('Country characteristics'!DC:DC,INDEX('Country characteristics'!A:GB,0,MATCH(A29,'Country characteristics'!$1:$1,0)),1)</f>
        <v>68.9491923076923</v>
      </c>
      <c r="H29" s="224">
        <f>AVERAGEIFS('Country characteristics'!DD:DD,INDEX('Country characteristics'!A:GB,0,MATCH(A29,'Country characteristics'!$1:$1,0)),1)</f>
        <v>64.600000000000009</v>
      </c>
      <c r="I29" s="224">
        <f>AVERAGEIFS('Country characteristics'!DE:DE,INDEX('Country characteristics'!A:GB,0,MATCH(A29,'Country characteristics'!$1:$1,0)),1)</f>
        <v>96.42307692307692</v>
      </c>
      <c r="J29" s="224">
        <f>AVERAGEIFS('Country characteristics'!DF:DF,INDEX('Country characteristics'!A:GB,0,MATCH(A29,'Country characteristics'!$1:$1,0)),1)</f>
        <v>58.525641025641022</v>
      </c>
      <c r="K29" s="225">
        <f>SUMIFS('Country characteristics'!DG:DG,INDEX('Country characteristics'!A:GB,0,MATCH($A29,'Country characteristics'!$1:$1,0)),1)</f>
        <v>5.1849138304035161E-3</v>
      </c>
      <c r="L29" s="226">
        <f>SUMIFS('Country characteristics'!DH:DH,INDEX('Country characteristics'!A:GB,0,MATCH($A29,'Country characteristics'!$1:$1,0)),1,'Country characteristics'!DI:DI,1)</f>
        <v>2717893856.1053166</v>
      </c>
      <c r="M29" s="227"/>
      <c r="N29" s="228">
        <f>COUNTIFS(INDEX('Country characteristics'!A:GB,0,MATCH(A29,'Country characteristics'!$1:$1,0)),1,'Country characteristics'!DI:DI,1,'Country characteristics'!D:D,1)</f>
        <v>9</v>
      </c>
      <c r="O29" s="228">
        <f>COUNTIFS(INDEX('Country characteristics'!A:GB,0,MATCH(A29,'Country characteristics'!$1:$1,0)),1,'Country characteristics'!DI:DI,1)</f>
        <v>48</v>
      </c>
      <c r="P29" s="229">
        <f>SUMIFS('Country characteristics'!AL:AL,INDEX('Country characteristics'!A:GB,0,MATCH(A29,'Country characteristics'!$1:$1,0)),1,'Country characteristics'!D:D,1)</f>
        <v>1492.5399398803711</v>
      </c>
      <c r="Q29" s="230">
        <f>SUMIFS('Country characteristics'!CZ:CZ,INDEX('Country characteristics'!A:GB,0,MATCH(A29,'Country characteristics'!$1:$1,0)),1,'Country characteristics'!D:D,1)</f>
        <v>1289.8975781074139</v>
      </c>
      <c r="R29" s="231">
        <f t="shared" si="0"/>
        <v>-202.6423617729572</v>
      </c>
      <c r="S29" s="232">
        <f t="shared" si="1"/>
        <v>-0.13577014347046501</v>
      </c>
      <c r="T29" s="233">
        <f>SUMIFS('Country characteristics'!AM:AM,INDEX('Country characteristics'!A:GB,0,MATCH(A29,'Country characteristics'!$1:$1,0)),1,'Country characteristics'!D:D,1)</f>
        <v>4.7067200066521764E-2</v>
      </c>
      <c r="U29" s="234">
        <f>SUMIFS('Country characteristics'!DA:DA,INDEX('Country characteristics'!A:GB,0,MATCH(A29,'Country characteristics'!$1:$1,0)),1,'Country characteristics'!D:D,1)</f>
        <v>3.7881483286955724E-2</v>
      </c>
      <c r="V29" s="234">
        <f t="shared" si="2"/>
        <v>-9.1857167795660402E-3</v>
      </c>
      <c r="W29" s="232">
        <f t="shared" si="3"/>
        <v>-0.1951617424997352</v>
      </c>
      <c r="X29" s="235">
        <f>AVERAGEIFS('Country characteristics'!AN:AN,INDEX('Country characteristics'!A:GB,0,MATCH(A29,'Country characteristics'!$1:$1,0)),1,'Country characteristics'!D:D,1)</f>
        <v>71.544443766276046</v>
      </c>
      <c r="Y29" s="236">
        <f>AVERAGEIFS('Country characteristics'!DB:DB,INDEX('Country characteristics'!A:GB,0,MATCH(A29,'Country characteristics'!$1:$1,0)),1,'Country characteristics'!D:D,1)</f>
        <v>67.998833333333323</v>
      </c>
      <c r="Z29" s="237">
        <f t="shared" si="4"/>
        <v>-3.5456104329427234</v>
      </c>
      <c r="AA29" s="232">
        <f t="shared" si="5"/>
        <v>-4.9558152195936428E-2</v>
      </c>
      <c r="AB29" s="238">
        <f>AVERAGEIFS('Country characteristics'!BI:BI,INDEX('Country characteristics'!A:GB,0,MATCH(A29,'Country characteristics'!$1:$1,0)),1,'Country characteristics'!D:D,1)</f>
        <v>71.533333333333346</v>
      </c>
      <c r="AC29" s="239">
        <f>AVERAGEIFS('Country characteristics'!DC:DC,INDEX('Country characteristics'!A:GB,0,MATCH(A29,'Country characteristics'!$1:$1,0)),1,'Country characteristics'!D:D,1)</f>
        <v>67.998833333333323</v>
      </c>
      <c r="AD29" s="237">
        <f t="shared" si="6"/>
        <v>-3.5345000000000226</v>
      </c>
      <c r="AE29" s="232">
        <f t="shared" si="7"/>
        <v>-4.9410531220876359E-2</v>
      </c>
      <c r="AF29" s="239">
        <f>AVERAGEIFS('Country characteristics'!BJ:BJ,INDEX('Country characteristics'!A:GB,0,MATCH(A29,'Country characteristics'!$1:$1,0)),1,'Country characteristics'!D:D,1)</f>
        <v>95</v>
      </c>
      <c r="AG29" s="239">
        <f>AVERAGEIFS('Country characteristics'!DD:DD,INDEX('Country characteristics'!A:GB,0,MATCH(A29,'Country characteristics'!$1:$1,0)),1,'Country characteristics'!D:D,1)</f>
        <v>64.800000000000011</v>
      </c>
      <c r="AH29" s="237">
        <f t="shared" si="8"/>
        <v>-30.199999999999989</v>
      </c>
      <c r="AI29" s="232">
        <f t="shared" si="9"/>
        <v>-0.31789473684210512</v>
      </c>
      <c r="AJ29" s="238">
        <f>AVERAGEIFS('Country characteristics'!BK:BK,INDEX('Country characteristics'!A:GB,0,MATCH(A29,'Country characteristics'!$1:$1,0)),1,'Country characteristics'!D:D,1)</f>
        <v>62.037036666666673</v>
      </c>
      <c r="AK29" s="239">
        <f>AVERAGEIFS('Country characteristics'!DE:DE,INDEX('Country characteristics'!A:GB,0,MATCH(A29,'Country characteristics'!$1:$1,0)),1,'Country characteristics'!D:D,1)</f>
        <v>96.555555555555557</v>
      </c>
      <c r="AL29" s="237">
        <f t="shared" si="10"/>
        <v>34.518518888888885</v>
      </c>
      <c r="AM29" s="232">
        <f t="shared" si="11"/>
        <v>0.55641791973980836</v>
      </c>
      <c r="AN29" s="239">
        <f>AVERAGEIFS('Country characteristics'!BL:BL,INDEX('Country characteristics'!A:GB,0,MATCH(A29,'Country characteristics'!$1:$1,0)),1,'Country characteristics'!D:D,1)</f>
        <v>56.5</v>
      </c>
      <c r="AO29" s="239">
        <f>AVERAGEIFS('Country characteristics'!DF:DF,INDEX('Country characteristics'!A:GB,0,MATCH(A29,'Country characteristics'!$1:$1,0)),1,'Country characteristics'!D:D,1)</f>
        <v>57.129629629629626</v>
      </c>
      <c r="AP29" s="237">
        <f t="shared" si="12"/>
        <v>0.62962962962962621</v>
      </c>
      <c r="AQ29" s="232">
        <f t="shared" si="13"/>
        <v>1.114388725008188E-2</v>
      </c>
      <c r="AR29" s="233">
        <f>SUMIFS('Country characteristics'!BM:BM,INDEX('Country characteristics'!A:GB,0,MATCH($A29,'Country characteristics'!$1:$1,0)),1,'Country characteristics'!D:D,1)</f>
        <v>2.7007510512930821E-3</v>
      </c>
      <c r="AS29" s="234">
        <f>SUMIFS('Country characteristics'!DG:DG,INDEX('Country characteristics'!A:GB,0,MATCH($A29,'Country characteristics'!$1:$1,0)),1,'Country characteristics'!D:D,1)</f>
        <v>3.0075152419745234E-3</v>
      </c>
      <c r="AT29" s="234">
        <f t="shared" si="14"/>
        <v>3.0676419068144129E-4</v>
      </c>
      <c r="AU29" s="232">
        <f t="shared" si="15"/>
        <v>0.11358477136741901</v>
      </c>
      <c r="AV29" s="240">
        <f>SUMIFS('Country characteristics'!BN:BN,INDEX('Country characteristics'!A:GB,0,MATCH($A29,'Country characteristics'!$1:$1,0)),1,'Country characteristics'!D:D,1)</f>
        <v>1242347903.1213498</v>
      </c>
      <c r="AW29" s="241">
        <f>SUMIFS('Country characteristics'!DH:DH,INDEX('Country characteristics'!A:GB,0,MATCH($A29,'Country characteristics'!$1:$1,0)),1,'Country characteristics'!D:D,1)</f>
        <v>1576517417.7905509</v>
      </c>
      <c r="AX29" s="237">
        <f t="shared" si="16"/>
        <v>334169514.66920114</v>
      </c>
      <c r="AY29" s="232">
        <f t="shared" si="17"/>
        <v>0.26898223422731549</v>
      </c>
    </row>
    <row r="30" spans="1:51" ht="12.75" customHeight="1">
      <c r="A30" s="242" t="s">
        <v>1012</v>
      </c>
      <c r="B30" s="221">
        <f>COUNTIFS(INDEX('Country characteristics'!A:GB,0,MATCH(A30,'Country characteristics'!$1:$1,0)),1,'Country characteristics'!DI:DI,1,'Country characteristics'!E:E,1)</f>
        <v>35</v>
      </c>
      <c r="C30" s="221">
        <f>COUNTIFS(INDEX('Country characteristics'!A:GB,0,MATCH(A30,'Country characteristics'!$1:$1,0)),1,'Country characteristics'!DI:DI,1)</f>
        <v>44</v>
      </c>
      <c r="D30" s="222">
        <f>SUMIFS('Country characteristics'!CZ:CZ,INDEX('Country characteristics'!A:GB,0,MATCH(A30,'Country characteristics'!$1:$1,0)),1)</f>
        <v>6341.4418160654886</v>
      </c>
      <c r="E30" s="223">
        <f>SUMIFS('Country characteristics'!DA:DA,INDEX('Country characteristics'!A:GB,0,MATCH(A30,'Country characteristics'!$1:$1,0)),1)</f>
        <v>0.1862343384836426</v>
      </c>
      <c r="F30" s="224">
        <f>AVERAGEIFS('Country characteristics'!DB:DB,INDEX('Country characteristics'!A:GB,0,MATCH(A30,'Country characteristics'!$1:$1,0)),1)</f>
        <v>68.062985714285716</v>
      </c>
      <c r="G30" s="224">
        <f>AVERAGEIFS('Country characteristics'!DC:DC,INDEX('Country characteristics'!A:GB,0,MATCH(A30,'Country characteristics'!$1:$1,0)),1)</f>
        <v>68.062985714285716</v>
      </c>
      <c r="H30" s="224">
        <f>AVERAGEIFS('Country characteristics'!DD:DD,INDEX('Country characteristics'!A:GB,0,MATCH(A30,'Country characteristics'!$1:$1,0)),1)</f>
        <v>67.465714285714284</v>
      </c>
      <c r="I30" s="224">
        <f>AVERAGEIFS('Country characteristics'!DE:DE,INDEX('Country characteristics'!A:GB,0,MATCH(A30,'Country characteristics'!$1:$1,0)),1)</f>
        <v>95.628571428571433</v>
      </c>
      <c r="J30" s="224">
        <f>AVERAGEIFS('Country characteristics'!DF:DF,INDEX('Country characteristics'!A:GB,0,MATCH(A30,'Country characteristics'!$1:$1,0)),1)</f>
        <v>68.750000000000014</v>
      </c>
      <c r="K30" s="225">
        <f>SUMIFS('Country characteristics'!DG:DG,INDEX('Country characteristics'!A:GB,0,MATCH($A30,'Country characteristics'!$1:$1,0)),1)</f>
        <v>5.8673717365798787E-2</v>
      </c>
      <c r="L30" s="226">
        <f>SUMIFS('Country characteristics'!DH:DH,INDEX('Country characteristics'!A:GB,0,MATCH($A30,'Country characteristics'!$1:$1,0)),1,'Country characteristics'!DI:DI,1)</f>
        <v>30756332057.311588</v>
      </c>
      <c r="M30" s="227"/>
      <c r="N30" s="228">
        <f>COUNTIFS(INDEX('Country characteristics'!A:GB,0,MATCH(A30,'Country characteristics'!$1:$1,0)),1,'Country characteristics'!DI:DI,1,'Country characteristics'!D:D,1)</f>
        <v>30</v>
      </c>
      <c r="O30" s="228">
        <f>COUNTIFS(INDEX('Country characteristics'!A:GB,0,MATCH(A30,'Country characteristics'!$1:$1,0)),1,'Country characteristics'!DI:DI,1)</f>
        <v>44</v>
      </c>
      <c r="P30" s="229">
        <f>SUMIFS('Country characteristics'!AL:AL,INDEX('Country characteristics'!A:GB,0,MATCH(A30,'Country characteristics'!$1:$1,0)),1,'Country characteristics'!D:D,1)</f>
        <v>5703.5932292938232</v>
      </c>
      <c r="Q30" s="230">
        <f>SUMIFS('Country characteristics'!CZ:CZ,INDEX('Country characteristics'!A:GB,0,MATCH(A30,'Country characteristics'!$1:$1,0)),1,'Country characteristics'!D:D,1)</f>
        <v>5869.8594200505222</v>
      </c>
      <c r="R30" s="231">
        <f t="shared" si="0"/>
        <v>166.26619075669896</v>
      </c>
      <c r="S30" s="232">
        <f t="shared" si="1"/>
        <v>2.9151130536930806E-2</v>
      </c>
      <c r="T30" s="233">
        <f>SUMIFS('Country characteristics'!AM:AM,INDEX('Country characteristics'!A:GB,0,MATCH(A30,'Country characteristics'!$1:$1,0)),1,'Country characteristics'!D:D,1)</f>
        <v>0.17986340005882084</v>
      </c>
      <c r="U30" s="234">
        <f>SUMIFS('Country characteristics'!DA:DA,INDEX('Country characteristics'!A:GB,0,MATCH(A30,'Country characteristics'!$1:$1,0)),1,'Country characteristics'!D:D,1)</f>
        <v>0.17238499032122911</v>
      </c>
      <c r="V30" s="234">
        <f t="shared" si="2"/>
        <v>-7.4784097375917291E-3</v>
      </c>
      <c r="W30" s="232">
        <f t="shared" si="3"/>
        <v>-4.1578274041000333E-2</v>
      </c>
      <c r="X30" s="235">
        <f>AVERAGEIFS('Country characteristics'!AN:AN,INDEX('Country characteristics'!A:GB,0,MATCH(A30,'Country characteristics'!$1:$1,0)),1,'Country characteristics'!D:D,1)</f>
        <v>72.921666336059573</v>
      </c>
      <c r="Y30" s="236">
        <f>AVERAGEIFS('Country characteristics'!DB:DB,INDEX('Country characteristics'!A:GB,0,MATCH(A30,'Country characteristics'!$1:$1,0)),1,'Country characteristics'!D:D,1)</f>
        <v>70.081400000000002</v>
      </c>
      <c r="Z30" s="237">
        <f t="shared" si="4"/>
        <v>-2.840266336059571</v>
      </c>
      <c r="AA30" s="232">
        <f t="shared" si="5"/>
        <v>-3.8949553387469242E-2</v>
      </c>
      <c r="AB30" s="238">
        <f>AVERAGEIFS('Country characteristics'!BI:BI,INDEX('Country characteristics'!A:GB,0,MATCH(A30,'Country characteristics'!$1:$1,0)),1,'Country characteristics'!D:D,1)</f>
        <v>71.869999666666672</v>
      </c>
      <c r="AC30" s="239">
        <f>AVERAGEIFS('Country characteristics'!DC:DC,INDEX('Country characteristics'!A:GB,0,MATCH(A30,'Country characteristics'!$1:$1,0)),1,'Country characteristics'!D:D,1)</f>
        <v>70.081400000000002</v>
      </c>
      <c r="AD30" s="237">
        <f t="shared" si="6"/>
        <v>-1.7885996666666699</v>
      </c>
      <c r="AE30" s="232">
        <f t="shared" si="7"/>
        <v>-2.488659628443303E-2</v>
      </c>
      <c r="AF30" s="239">
        <f>AVERAGEIFS('Country characteristics'!BJ:BJ,INDEX('Country characteristics'!A:GB,0,MATCH(A30,'Country characteristics'!$1:$1,0)),1,'Country characteristics'!D:D,1)</f>
        <v>96</v>
      </c>
      <c r="AG30" s="239">
        <f>AVERAGEIFS('Country characteristics'!DD:DD,INDEX('Country characteristics'!A:GB,0,MATCH(A30,'Country characteristics'!$1:$1,0)),1,'Country characteristics'!D:D,1)</f>
        <v>69.486666666666665</v>
      </c>
      <c r="AH30" s="237">
        <f t="shared" si="8"/>
        <v>-26.513333333333335</v>
      </c>
      <c r="AI30" s="232">
        <f t="shared" si="9"/>
        <v>-0.2761805555555556</v>
      </c>
      <c r="AJ30" s="238">
        <f>AVERAGEIFS('Country characteristics'!BK:BK,INDEX('Country characteristics'!A:GB,0,MATCH(A30,'Country characteristics'!$1:$1,0)),1,'Country characteristics'!D:D,1)</f>
        <v>73.597223999999997</v>
      </c>
      <c r="AK30" s="239">
        <f>AVERAGEIFS('Country characteristics'!DE:DE,INDEX('Country characteristics'!A:GB,0,MATCH(A30,'Country characteristics'!$1:$1,0)),1,'Country characteristics'!D:D,1)</f>
        <v>96.641666666666666</v>
      </c>
      <c r="AL30" s="237">
        <f t="shared" si="10"/>
        <v>23.044442666666669</v>
      </c>
      <c r="AM30" s="232">
        <f t="shared" si="11"/>
        <v>0.31311565048522305</v>
      </c>
      <c r="AN30" s="239">
        <f>AVERAGEIFS('Country characteristics'!BL:BL,INDEX('Country characteristics'!A:GB,0,MATCH(A30,'Country characteristics'!$1:$1,0)),1,'Country characteristics'!D:D,1)</f>
        <v>44.375</v>
      </c>
      <c r="AO30" s="239">
        <f>AVERAGEIFS('Country characteristics'!DF:DF,INDEX('Country characteristics'!A:GB,0,MATCH(A30,'Country characteristics'!$1:$1,0)),1,'Country characteristics'!D:D,1)</f>
        <v>72.944444444444429</v>
      </c>
      <c r="AP30" s="237">
        <f t="shared" si="12"/>
        <v>28.569444444444429</v>
      </c>
      <c r="AQ30" s="232">
        <f t="shared" si="13"/>
        <v>0.64381846635367723</v>
      </c>
      <c r="AR30" s="233">
        <f>SUMIFS('Country characteristics'!BM:BM,INDEX('Country characteristics'!A:GB,0,MATCH($A30,'Country characteristics'!$1:$1,0)),1,'Country characteristics'!D:D,1)</f>
        <v>4.7964788420362225E-2</v>
      </c>
      <c r="AS30" s="234">
        <f>SUMIFS('Country characteristics'!DG:DG,INDEX('Country characteristics'!A:GB,0,MATCH($A30,'Country characteristics'!$1:$1,0)),1,'Country characteristics'!D:D,1)</f>
        <v>5.7771347697546029E-2</v>
      </c>
      <c r="AT30" s="234">
        <f t="shared" si="14"/>
        <v>9.8065592771838031E-3</v>
      </c>
      <c r="AU30" s="232">
        <f t="shared" si="15"/>
        <v>0.20445330001749115</v>
      </c>
      <c r="AV30" s="240">
        <f>SUMIFS('Country characteristics'!BN:BN,INDEX('Country characteristics'!A:GB,0,MATCH($A30,'Country characteristics'!$1:$1,0)),1,'Country characteristics'!D:D,1)</f>
        <v>22064349243.896332</v>
      </c>
      <c r="AW30" s="241">
        <f>SUMIFS('Country characteristics'!DH:DH,INDEX('Country characteristics'!A:GB,0,MATCH($A30,'Country characteristics'!$1:$1,0)),1,'Country characteristics'!D:D,1)</f>
        <v>30283316481.089634</v>
      </c>
      <c r="AX30" s="237">
        <f t="shared" si="16"/>
        <v>8218967237.1933022</v>
      </c>
      <c r="AY30" s="232">
        <f t="shared" si="17"/>
        <v>0.37249987055325995</v>
      </c>
    </row>
    <row r="31" spans="1:51" ht="12.75" customHeight="1">
      <c r="A31" s="242" t="s">
        <v>1013</v>
      </c>
      <c r="B31" s="221">
        <f>COUNTIFS(INDEX('Country characteristics'!A:GB,0,MATCH(A31,'Country characteristics'!$1:$1,0)),1,'Country characteristics'!DI:DI,1,'Country characteristics'!E:E,1)</f>
        <v>3</v>
      </c>
      <c r="C31" s="221">
        <f>COUNTIFS(INDEX('Country characteristics'!A:GB,0,MATCH(A31,'Country characteristics'!$1:$1,0)),1,'Country characteristics'!DI:DI,1)</f>
        <v>3</v>
      </c>
      <c r="D31" s="222">
        <f>SUMIFS('Country characteristics'!CZ:CZ,INDEX('Country characteristics'!A:GB,0,MATCH(A31,'Country characteristics'!$1:$1,0)),1)</f>
        <v>2214.4028113304116</v>
      </c>
      <c r="E31" s="223">
        <f>SUMIFS('Country characteristics'!DA:DA,INDEX('Country characteristics'!A:GB,0,MATCH(A31,'Country characteristics'!$1:$1,0)),1)</f>
        <v>6.5032188998354265E-2</v>
      </c>
      <c r="F31" s="224">
        <f>AVERAGEIFS('Country characteristics'!DB:DB,INDEX('Country characteristics'!A:GB,0,MATCH(A31,'Country characteristics'!$1:$1,0)),1)</f>
        <v>63.816833333333335</v>
      </c>
      <c r="G31" s="224">
        <f>AVERAGEIFS('Country characteristics'!DC:DC,INDEX('Country characteristics'!A:GB,0,MATCH(A31,'Country characteristics'!$1:$1,0)),1)</f>
        <v>63.816833333333335</v>
      </c>
      <c r="H31" s="224">
        <f>AVERAGEIFS('Country characteristics'!DD:DD,INDEX('Country characteristics'!A:GB,0,MATCH(A31,'Country characteristics'!$1:$1,0)),1)</f>
        <v>79.066666666666663</v>
      </c>
      <c r="I31" s="224">
        <f>AVERAGEIFS('Country characteristics'!DE:DE,INDEX('Country characteristics'!A:GB,0,MATCH(A31,'Country characteristics'!$1:$1,0)),1)</f>
        <v>93.916666666666671</v>
      </c>
      <c r="J31" s="224">
        <f>AVERAGEIFS('Country characteristics'!DF:DF,INDEX('Country characteristics'!A:GB,0,MATCH(A31,'Country characteristics'!$1:$1,0)),1)</f>
        <v>48.888888888888886</v>
      </c>
      <c r="K31" s="225">
        <f>SUMIFS('Country characteristics'!DG:DG,INDEX('Country characteristics'!A:GB,0,MATCH($A31,'Country characteristics'!$1:$1,0)),1)</f>
        <v>0.23008141769665352</v>
      </c>
      <c r="L31" s="226">
        <f>SUMIFS('Country characteristics'!DH:DH,INDEX('Country characteristics'!A:GB,0,MATCH($A31,'Country characteristics'!$1:$1,0)),1,'Country characteristics'!DI:DI,1)</f>
        <v>120606990596.85431</v>
      </c>
      <c r="M31" s="227"/>
      <c r="N31" s="228">
        <f>COUNTIFS(INDEX('Country characteristics'!A:GB,0,MATCH(A31,'Country characteristics'!$1:$1,0)),1,'Country characteristics'!DI:DI,1,'Country characteristics'!D:D,1)</f>
        <v>3</v>
      </c>
      <c r="O31" s="228">
        <f>COUNTIFS(INDEX('Country characteristics'!A:GB,0,MATCH(A31,'Country characteristics'!$1:$1,0)),1,'Country characteristics'!DI:DI,1)</f>
        <v>3</v>
      </c>
      <c r="P31" s="229">
        <f>SUMIFS('Country characteristics'!AL:AL,INDEX('Country characteristics'!A:GB,0,MATCH(A31,'Country characteristics'!$1:$1,0)),1,'Country characteristics'!D:D,1)</f>
        <v>2006.1366882324219</v>
      </c>
      <c r="Q31" s="230">
        <f>SUMIFS('Country characteristics'!CZ:CZ,INDEX('Country characteristics'!A:GB,0,MATCH(A31,'Country characteristics'!$1:$1,0)),1,'Country characteristics'!D:D,1)</f>
        <v>2214.4028113304116</v>
      </c>
      <c r="R31" s="231">
        <f t="shared" si="0"/>
        <v>208.26612309798975</v>
      </c>
      <c r="S31" s="232">
        <f t="shared" si="1"/>
        <v>0.10381452286857384</v>
      </c>
      <c r="T31" s="233">
        <f>SUMIFS('Country characteristics'!AM:AM,INDEX('Country characteristics'!A:GB,0,MATCH(A31,'Country characteristics'!$1:$1,0)),1,'Country characteristics'!D:D,1)</f>
        <v>6.3263800926506519E-2</v>
      </c>
      <c r="U31" s="234">
        <f>SUMIFS('Country characteristics'!DA:DA,INDEX('Country characteristics'!A:GB,0,MATCH(A31,'Country characteristics'!$1:$1,0)),1,'Country characteristics'!D:D,1)</f>
        <v>6.5032188998354265E-2</v>
      </c>
      <c r="V31" s="234">
        <f t="shared" si="2"/>
        <v>1.7683880718477457E-3</v>
      </c>
      <c r="W31" s="232">
        <f t="shared" si="3"/>
        <v>2.7952605533487943E-2</v>
      </c>
      <c r="X31" s="235">
        <f>AVERAGEIFS('Country characteristics'!AN:AN,INDEX('Country characteristics'!A:GB,0,MATCH(A31,'Country characteristics'!$1:$1,0)),1,'Country characteristics'!D:D,1)</f>
        <v>62.541667938232422</v>
      </c>
      <c r="Y31" s="236">
        <f>AVERAGEIFS('Country characteristics'!DB:DB,INDEX('Country characteristics'!A:GB,0,MATCH(A31,'Country characteristics'!$1:$1,0)),1,'Country characteristics'!D:D,1)</f>
        <v>63.816833333333335</v>
      </c>
      <c r="Z31" s="237">
        <f t="shared" si="4"/>
        <v>1.2751653951009132</v>
      </c>
      <c r="AA31" s="232">
        <f t="shared" si="5"/>
        <v>2.0389053204661819E-2</v>
      </c>
      <c r="AB31" s="238">
        <f>AVERAGEIFS('Country characteristics'!BI:BI,INDEX('Country characteristics'!A:GB,0,MATCH(A31,'Country characteristics'!$1:$1,0)),1,'Country characteristics'!D:D,1)</f>
        <v>75.066666666666663</v>
      </c>
      <c r="AC31" s="239">
        <f>AVERAGEIFS('Country characteristics'!DC:DC,INDEX('Country characteristics'!A:GB,0,MATCH(A31,'Country characteristics'!$1:$1,0)),1,'Country characteristics'!D:D,1)</f>
        <v>63.816833333333335</v>
      </c>
      <c r="AD31" s="237">
        <f t="shared" si="6"/>
        <v>-11.249833333333328</v>
      </c>
      <c r="AE31" s="232">
        <f t="shared" si="7"/>
        <v>-0.14986456483126104</v>
      </c>
      <c r="AF31" s="239">
        <f>AVERAGEIFS('Country characteristics'!BJ:BJ,INDEX('Country characteristics'!A:GB,0,MATCH(A31,'Country characteristics'!$1:$1,0)),1,'Country characteristics'!D:D,1)</f>
        <v>91.666666666666671</v>
      </c>
      <c r="AG31" s="239">
        <f>AVERAGEIFS('Country characteristics'!DD:DD,INDEX('Country characteristics'!A:GB,0,MATCH(A31,'Country characteristics'!$1:$1,0)),1,'Country characteristics'!D:D,1)</f>
        <v>79.066666666666663</v>
      </c>
      <c r="AH31" s="237">
        <f t="shared" si="8"/>
        <v>-12.600000000000009</v>
      </c>
      <c r="AI31" s="232">
        <f t="shared" si="9"/>
        <v>-0.13745454545454555</v>
      </c>
      <c r="AJ31" s="238">
        <f>AVERAGEIFS('Country characteristics'!BK:BK,INDEX('Country characteristics'!A:GB,0,MATCH(A31,'Country characteristics'!$1:$1,0)),1,'Country characteristics'!D:D,1)</f>
        <v>48.055556666666668</v>
      </c>
      <c r="AK31" s="239">
        <f>AVERAGEIFS('Country characteristics'!DE:DE,INDEX('Country characteristics'!A:GB,0,MATCH(A31,'Country characteristics'!$1:$1,0)),1,'Country characteristics'!D:D,1)</f>
        <v>93.916666666666671</v>
      </c>
      <c r="AL31" s="237">
        <f t="shared" si="10"/>
        <v>45.861110000000004</v>
      </c>
      <c r="AM31" s="232">
        <f t="shared" si="11"/>
        <v>0.95433521492866558</v>
      </c>
      <c r="AN31" s="239">
        <f>AVERAGEIFS('Country characteristics'!BL:BL,INDEX('Country characteristics'!A:GB,0,MATCH(A31,'Country characteristics'!$1:$1,0)),1,'Country characteristics'!D:D,1)</f>
        <v>32.208333333333336</v>
      </c>
      <c r="AO31" s="239">
        <f>AVERAGEIFS('Country characteristics'!DF:DF,INDEX('Country characteristics'!A:GB,0,MATCH(A31,'Country characteristics'!$1:$1,0)),1,'Country characteristics'!D:D,1)</f>
        <v>48.888888888888886</v>
      </c>
      <c r="AP31" s="237">
        <f t="shared" si="12"/>
        <v>16.68055555555555</v>
      </c>
      <c r="AQ31" s="232">
        <f t="shared" si="13"/>
        <v>0.51789564467442839</v>
      </c>
      <c r="AR31" s="233">
        <f>SUMIFS('Country characteristics'!BM:BM,INDEX('Country characteristics'!A:GB,0,MATCH($A31,'Country characteristics'!$1:$1,0)),1,'Country characteristics'!D:D,1)</f>
        <v>0.24087170421262272</v>
      </c>
      <c r="AS31" s="234">
        <f>SUMIFS('Country characteristics'!DG:DG,INDEX('Country characteristics'!A:GB,0,MATCH($A31,'Country characteristics'!$1:$1,0)),1,'Country characteristics'!D:D,1)</f>
        <v>0.23008141769665352</v>
      </c>
      <c r="AT31" s="234">
        <f t="shared" si="14"/>
        <v>-1.0790286515969194E-2</v>
      </c>
      <c r="AU31" s="232">
        <f t="shared" si="15"/>
        <v>-4.4796820578162942E-2</v>
      </c>
      <c r="AV31" s="240">
        <f>SUMIFS('Country characteristics'!BN:BN,INDEX('Country characteristics'!A:GB,0,MATCH($A31,'Country characteristics'!$1:$1,0)),1,'Country characteristics'!D:D,1)</f>
        <v>110804060188.7</v>
      </c>
      <c r="AW31" s="241">
        <f>SUMIFS('Country characteristics'!DH:DH,INDEX('Country characteristics'!A:GB,0,MATCH($A31,'Country characteristics'!$1:$1,0)),1,'Country characteristics'!D:D,1)</f>
        <v>120606990596.85431</v>
      </c>
      <c r="AX31" s="237">
        <f t="shared" si="16"/>
        <v>9802930408.1543121</v>
      </c>
      <c r="AY31" s="232">
        <f t="shared" si="17"/>
        <v>8.847085920371385E-2</v>
      </c>
    </row>
    <row r="32" spans="1:51" ht="12.75" customHeight="1">
      <c r="A32" s="242" t="s">
        <v>1014</v>
      </c>
      <c r="B32" s="221">
        <f>COUNTIFS(INDEX('Country characteristics'!A:GB,0,MATCH(A32,'Country characteristics'!$1:$1,0)),1,'Country characteristics'!DI:DI,1,'Country characteristics'!E:E,1)</f>
        <v>17</v>
      </c>
      <c r="C32" s="221">
        <f>COUNTIFS(INDEX('Country characteristics'!A:GB,0,MATCH(A32,'Country characteristics'!$1:$1,0)),1,'Country characteristics'!DI:DI,1)</f>
        <v>54</v>
      </c>
      <c r="D32" s="222">
        <f>SUMIFS('Country characteristics'!CZ:CZ,INDEX('Country characteristics'!A:GB,0,MATCH(A32,'Country characteristics'!$1:$1,0)),1)</f>
        <v>3261.0484882208657</v>
      </c>
      <c r="E32" s="223">
        <f>SUMIFS('Country characteristics'!DA:DA,INDEX('Country characteristics'!A:GB,0,MATCH(A32,'Country characteristics'!$1:$1,0)),1)</f>
        <v>9.5769893595539404E-2</v>
      </c>
      <c r="F32" s="224">
        <f>AVERAGEIFS('Country characteristics'!DB:DB,INDEX('Country characteristics'!A:GB,0,MATCH(A32,'Country characteristics'!$1:$1,0)),1)</f>
        <v>69.503794117647061</v>
      </c>
      <c r="G32" s="224">
        <f>AVERAGEIFS('Country characteristics'!DC:DC,INDEX('Country characteristics'!A:GB,0,MATCH(A32,'Country characteristics'!$1:$1,0)),1)</f>
        <v>69.503794117647061</v>
      </c>
      <c r="H32" s="224">
        <f>AVERAGEIFS('Country characteristics'!DD:DD,INDEX('Country characteristics'!A:GB,0,MATCH(A32,'Country characteristics'!$1:$1,0)),1)</f>
        <v>65.92941176470589</v>
      </c>
      <c r="I32" s="224">
        <f>AVERAGEIFS('Country characteristics'!DE:DE,INDEX('Country characteristics'!A:GB,0,MATCH(A32,'Country characteristics'!$1:$1,0)),1)</f>
        <v>96.852941176470594</v>
      </c>
      <c r="J32" s="224">
        <f>AVERAGEIFS('Country characteristics'!DF:DF,INDEX('Country characteristics'!A:GB,0,MATCH(A32,'Country characteristics'!$1:$1,0)),1)</f>
        <v>59.117647058823536</v>
      </c>
      <c r="K32" s="225">
        <f>SUMIFS('Country characteristics'!DG:DG,INDEX('Country characteristics'!A:GB,0,MATCH($A32,'Country characteristics'!$1:$1,0)),1)</f>
        <v>6.2393815362118549E-3</v>
      </c>
      <c r="L32" s="226">
        <f>SUMIFS('Country characteristics'!DH:DH,INDEX('Country characteristics'!A:GB,0,MATCH($A32,'Country characteristics'!$1:$1,0)),1,'Country characteristics'!DI:DI,1)</f>
        <v>3270638089.4065924</v>
      </c>
      <c r="M32" s="227"/>
      <c r="N32" s="228">
        <f>COUNTIFS(INDEX('Country characteristics'!A:GB,0,MATCH(A32,'Country characteristics'!$1:$1,0)),1,'Country characteristics'!DI:DI,1,'Country characteristics'!D:D,1)</f>
        <v>9</v>
      </c>
      <c r="O32" s="228">
        <f>COUNTIFS(INDEX('Country characteristics'!A:GB,0,MATCH(A32,'Country characteristics'!$1:$1,0)),1,'Country characteristics'!DI:DI,1)</f>
        <v>54</v>
      </c>
      <c r="P32" s="229">
        <f>SUMIFS('Country characteristics'!AL:AL,INDEX('Country characteristics'!A:GB,0,MATCH(A32,'Country characteristics'!$1:$1,0)),1,'Country characteristics'!D:D,1)</f>
        <v>1492.5399398803711</v>
      </c>
      <c r="Q32" s="230">
        <f>SUMIFS('Country characteristics'!CZ:CZ,INDEX('Country characteristics'!A:GB,0,MATCH(A32,'Country characteristics'!$1:$1,0)),1,'Country characteristics'!D:D,1)</f>
        <v>1289.8975781074139</v>
      </c>
      <c r="R32" s="231">
        <f t="shared" si="0"/>
        <v>-202.6423617729572</v>
      </c>
      <c r="S32" s="232">
        <f t="shared" si="1"/>
        <v>-0.13577014347046501</v>
      </c>
      <c r="T32" s="233">
        <f>SUMIFS('Country characteristics'!AM:AM,INDEX('Country characteristics'!A:GB,0,MATCH(A32,'Country characteristics'!$1:$1,0)),1,'Country characteristics'!D:D,1)</f>
        <v>4.7067200066521764E-2</v>
      </c>
      <c r="U32" s="234">
        <f>SUMIFS('Country characteristics'!DA:DA,INDEX('Country characteristics'!A:GB,0,MATCH(A32,'Country characteristics'!$1:$1,0)),1,'Country characteristics'!D:D,1)</f>
        <v>3.7881483286955724E-2</v>
      </c>
      <c r="V32" s="234">
        <f t="shared" si="2"/>
        <v>-9.1857167795660402E-3</v>
      </c>
      <c r="W32" s="232">
        <f t="shared" si="3"/>
        <v>-0.1951617424997352</v>
      </c>
      <c r="X32" s="235">
        <f>AVERAGEIFS('Country characteristics'!AN:AN,INDEX('Country characteristics'!A:GB,0,MATCH(A32,'Country characteristics'!$1:$1,0)),1,'Country characteristics'!D:D,1)</f>
        <v>71.544443766276046</v>
      </c>
      <c r="Y32" s="236">
        <f>AVERAGEIFS('Country characteristics'!DB:DB,INDEX('Country characteristics'!A:GB,0,MATCH(A32,'Country characteristics'!$1:$1,0)),1,'Country characteristics'!D:D,1)</f>
        <v>67.998833333333323</v>
      </c>
      <c r="Z32" s="237">
        <f t="shared" si="4"/>
        <v>-3.5456104329427234</v>
      </c>
      <c r="AA32" s="232">
        <f t="shared" si="5"/>
        <v>-4.9558152195936428E-2</v>
      </c>
      <c r="AB32" s="238">
        <f>AVERAGEIFS('Country characteristics'!BI:BI,INDEX('Country characteristics'!A:GB,0,MATCH(A32,'Country characteristics'!$1:$1,0)),1,'Country characteristics'!D:D,1)</f>
        <v>71.533333333333346</v>
      </c>
      <c r="AC32" s="239">
        <f>AVERAGEIFS('Country characteristics'!DC:DC,INDEX('Country characteristics'!A:GB,0,MATCH(A32,'Country characteristics'!$1:$1,0)),1,'Country characteristics'!D:D,1)</f>
        <v>67.998833333333323</v>
      </c>
      <c r="AD32" s="237">
        <f t="shared" si="6"/>
        <v>-3.5345000000000226</v>
      </c>
      <c r="AE32" s="232">
        <f t="shared" si="7"/>
        <v>-4.9410531220876359E-2</v>
      </c>
      <c r="AF32" s="239">
        <f>AVERAGEIFS('Country characteristics'!BJ:BJ,INDEX('Country characteristics'!A:GB,0,MATCH(A32,'Country characteristics'!$1:$1,0)),1,'Country characteristics'!D:D,1)</f>
        <v>95</v>
      </c>
      <c r="AG32" s="239">
        <f>AVERAGEIFS('Country characteristics'!DD:DD,INDEX('Country characteristics'!A:GB,0,MATCH(A32,'Country characteristics'!$1:$1,0)),1,'Country characteristics'!D:D,1)</f>
        <v>64.800000000000011</v>
      </c>
      <c r="AH32" s="237">
        <f t="shared" si="8"/>
        <v>-30.199999999999989</v>
      </c>
      <c r="AI32" s="232">
        <f t="shared" si="9"/>
        <v>-0.31789473684210512</v>
      </c>
      <c r="AJ32" s="238">
        <f>AVERAGEIFS('Country characteristics'!BK:BK,INDEX('Country characteristics'!A:GB,0,MATCH(A32,'Country characteristics'!$1:$1,0)),1,'Country characteristics'!D:D,1)</f>
        <v>62.037036666666673</v>
      </c>
      <c r="AK32" s="239">
        <f>AVERAGEIFS('Country characteristics'!DE:DE,INDEX('Country characteristics'!A:GB,0,MATCH(A32,'Country characteristics'!$1:$1,0)),1,'Country characteristics'!D:D,1)</f>
        <v>96.555555555555557</v>
      </c>
      <c r="AL32" s="237">
        <f t="shared" si="10"/>
        <v>34.518518888888885</v>
      </c>
      <c r="AM32" s="232">
        <f t="shared" si="11"/>
        <v>0.55641791973980836</v>
      </c>
      <c r="AN32" s="239">
        <f>AVERAGEIFS('Country characteristics'!BL:BL,INDEX('Country characteristics'!A:GB,0,MATCH(A32,'Country characteristics'!$1:$1,0)),1,'Country characteristics'!D:D,1)</f>
        <v>56.5</v>
      </c>
      <c r="AO32" s="239">
        <f>AVERAGEIFS('Country characteristics'!DF:DF,INDEX('Country characteristics'!A:GB,0,MATCH(A32,'Country characteristics'!$1:$1,0)),1,'Country characteristics'!D:D,1)</f>
        <v>57.129629629629626</v>
      </c>
      <c r="AP32" s="237">
        <f t="shared" si="12"/>
        <v>0.62962962962962621</v>
      </c>
      <c r="AQ32" s="232">
        <f t="shared" si="13"/>
        <v>1.114388725008188E-2</v>
      </c>
      <c r="AR32" s="233">
        <f>SUMIFS('Country characteristics'!BM:BM,INDEX('Country characteristics'!A:GB,0,MATCH($A32,'Country characteristics'!$1:$1,0)),1,'Country characteristics'!D:D,1)</f>
        <v>2.7007510512930821E-3</v>
      </c>
      <c r="AS32" s="234">
        <f>SUMIFS('Country characteristics'!DG:DG,INDEX('Country characteristics'!A:GB,0,MATCH($A32,'Country characteristics'!$1:$1,0)),1,'Country characteristics'!D:D,1)</f>
        <v>3.0075152419745234E-3</v>
      </c>
      <c r="AT32" s="234">
        <f t="shared" si="14"/>
        <v>3.0676419068144129E-4</v>
      </c>
      <c r="AU32" s="232">
        <f t="shared" si="15"/>
        <v>0.11358477136741901</v>
      </c>
      <c r="AV32" s="240">
        <f>SUMIFS('Country characteristics'!BN:BN,INDEX('Country characteristics'!A:GB,0,MATCH($A32,'Country characteristics'!$1:$1,0)),1,'Country characteristics'!D:D,1)</f>
        <v>1242347903.1213498</v>
      </c>
      <c r="AW32" s="241">
        <f>SUMIFS('Country characteristics'!DH:DH,INDEX('Country characteristics'!A:GB,0,MATCH($A32,'Country characteristics'!$1:$1,0)),1,'Country characteristics'!D:D,1)</f>
        <v>1576517417.7905509</v>
      </c>
      <c r="AX32" s="237">
        <f t="shared" si="16"/>
        <v>334169514.66920114</v>
      </c>
      <c r="AY32" s="232">
        <f t="shared" si="17"/>
        <v>0.26898223422731549</v>
      </c>
    </row>
    <row r="33" spans="1:51" ht="12.75" customHeight="1">
      <c r="A33" s="242" t="s">
        <v>1015</v>
      </c>
      <c r="B33" s="221">
        <f>COUNTIFS(INDEX('Country characteristics'!A:GB,0,MATCH(A33,'Country characteristics'!$1:$1,0)),1,'Country characteristics'!DI:DI,1,'Country characteristics'!E:E,1)</f>
        <v>17</v>
      </c>
      <c r="C33" s="221">
        <f>COUNTIFS(INDEX('Country characteristics'!A:GB,0,MATCH(A33,'Country characteristics'!$1:$1,0)),1,'Country characteristics'!DI:DI,1)</f>
        <v>25</v>
      </c>
      <c r="D33" s="222">
        <f>SUMIFS('Country characteristics'!CZ:CZ,INDEX('Country characteristics'!A:GB,0,MATCH(A33,'Country characteristics'!$1:$1,0)),1)</f>
        <v>2459.6424859874514</v>
      </c>
      <c r="E33" s="223">
        <f>SUMIFS('Country characteristics'!DA:DA,INDEX('Country characteristics'!A:GB,0,MATCH(A33,'Country characteristics'!$1:$1,0)),1)</f>
        <v>7.2234344265945188E-2</v>
      </c>
      <c r="F33" s="224">
        <f>AVERAGEIFS('Country characteristics'!DB:DB,INDEX('Country characteristics'!A:GB,0,MATCH(A33,'Country characteristics'!$1:$1,0)),1)</f>
        <v>62.477235294117648</v>
      </c>
      <c r="G33" s="224">
        <f>AVERAGEIFS('Country characteristics'!DC:DC,INDEX('Country characteristics'!A:GB,0,MATCH(A33,'Country characteristics'!$1:$1,0)),1)</f>
        <v>62.477235294117648</v>
      </c>
      <c r="H33" s="224">
        <f>AVERAGEIFS('Country characteristics'!DD:DD,INDEX('Country characteristics'!A:GB,0,MATCH(A33,'Country characteristics'!$1:$1,0)),1)</f>
        <v>62.029411764705884</v>
      </c>
      <c r="I33" s="224">
        <f>AVERAGEIFS('Country characteristics'!DE:DE,INDEX('Country characteristics'!A:GB,0,MATCH(A33,'Country characteristics'!$1:$1,0)),1)</f>
        <v>94.82352941176471</v>
      </c>
      <c r="J33" s="224">
        <f>AVERAGEIFS('Country characteristics'!DF:DF,INDEX('Country characteristics'!A:GB,0,MATCH(A33,'Country characteristics'!$1:$1,0)),1)</f>
        <v>53.504901960784309</v>
      </c>
      <c r="K33" s="225">
        <f>SUMIFS('Country characteristics'!DG:DG,INDEX('Country characteristics'!A:GB,0,MATCH($A33,'Country characteristics'!$1:$1,0)),1)</f>
        <v>6.7047740182089657E-3</v>
      </c>
      <c r="L33" s="226">
        <f>SUMIFS('Country characteristics'!DH:DH,INDEX('Country characteristics'!A:GB,0,MATCH($A33,'Country characteristics'!$1:$1,0)),1,'Country characteristics'!DI:DI,1)</f>
        <v>3514593349.9035521</v>
      </c>
      <c r="M33" s="227"/>
      <c r="N33" s="228">
        <f>COUNTIFS(INDEX('Country characteristics'!A:GB,0,MATCH(A33,'Country characteristics'!$1:$1,0)),1,'Country characteristics'!DI:DI,1,'Country characteristics'!D:D,1)</f>
        <v>12</v>
      </c>
      <c r="O33" s="228">
        <f>COUNTIFS(INDEX('Country characteristics'!A:GB,0,MATCH(A33,'Country characteristics'!$1:$1,0)),1,'Country characteristics'!DI:DI,1)</f>
        <v>25</v>
      </c>
      <c r="P33" s="229">
        <f>SUMIFS('Country characteristics'!AL:AL,INDEX('Country characteristics'!A:GB,0,MATCH(A33,'Country characteristics'!$1:$1,0)),1,'Country characteristics'!D:D,1)</f>
        <v>2137.1818389892578</v>
      </c>
      <c r="Q33" s="230">
        <f>SUMIFS('Country characteristics'!CZ:CZ,INDEX('Country characteristics'!A:GB,0,MATCH(A33,'Country characteristics'!$1:$1,0)),1,'Country characteristics'!D:D,1)</f>
        <v>1988.0600899724836</v>
      </c>
      <c r="R33" s="231">
        <f t="shared" si="0"/>
        <v>-149.12174901677417</v>
      </c>
      <c r="S33" s="232">
        <f t="shared" si="1"/>
        <v>-6.9774946752915817E-2</v>
      </c>
      <c r="T33" s="233">
        <f>SUMIFS('Country characteristics'!AM:AM,INDEX('Country characteristics'!A:GB,0,MATCH(A33,'Country characteristics'!$1:$1,0)),1,'Country characteristics'!D:D,1)</f>
        <v>6.7396299680694938E-2</v>
      </c>
      <c r="U33" s="234">
        <f>SUMIFS('Country characteristics'!DA:DA,INDEX('Country characteristics'!A:GB,0,MATCH(A33,'Country characteristics'!$1:$1,0)),1,'Country characteristics'!D:D,1)</f>
        <v>5.8384996103531706E-2</v>
      </c>
      <c r="V33" s="234">
        <f t="shared" si="2"/>
        <v>-9.0113035771632322E-3</v>
      </c>
      <c r="W33" s="232">
        <f t="shared" si="3"/>
        <v>-0.13370620671841482</v>
      </c>
      <c r="X33" s="235">
        <f>AVERAGEIFS('Country characteristics'!AN:AN,INDEX('Country characteristics'!A:GB,0,MATCH(A33,'Country characteristics'!$1:$1,0)),1,'Country characteristics'!D:D,1)</f>
        <v>68.847915967305497</v>
      </c>
      <c r="Y33" s="236">
        <f>AVERAGEIFS('Country characteristics'!DB:DB,INDEX('Country characteristics'!A:GB,0,MATCH(A33,'Country characteristics'!$1:$1,0)),1,'Country characteristics'!D:D,1)</f>
        <v>65.195875000000001</v>
      </c>
      <c r="Z33" s="237">
        <f t="shared" si="4"/>
        <v>-3.6520409673054957</v>
      </c>
      <c r="AA33" s="232">
        <f t="shared" si="5"/>
        <v>-5.3045047420749482E-2</v>
      </c>
      <c r="AB33" s="238">
        <f>AVERAGEIFS('Country characteristics'!BI:BI,INDEX('Country characteristics'!A:GB,0,MATCH(A33,'Country characteristics'!$1:$1,0)),1,'Country characteristics'!D:D,1)</f>
        <v>69.933333333333351</v>
      </c>
      <c r="AC33" s="239">
        <f>AVERAGEIFS('Country characteristics'!DC:DC,INDEX('Country characteristics'!A:GB,0,MATCH(A33,'Country characteristics'!$1:$1,0)),1,'Country characteristics'!D:D,1)</f>
        <v>65.195875000000001</v>
      </c>
      <c r="AD33" s="237">
        <f t="shared" si="6"/>
        <v>-4.7374583333333504</v>
      </c>
      <c r="AE33" s="232">
        <f t="shared" si="7"/>
        <v>-6.7742492850333874E-2</v>
      </c>
      <c r="AF33" s="239">
        <f>AVERAGEIFS('Country characteristics'!BJ:BJ,INDEX('Country characteristics'!A:GB,0,MATCH(A33,'Country characteristics'!$1:$1,0)),1,'Country characteristics'!D:D,1)</f>
        <v>96.666666666666671</v>
      </c>
      <c r="AG33" s="239">
        <f>AVERAGEIFS('Country characteristics'!DD:DD,INDEX('Country characteristics'!A:GB,0,MATCH(A33,'Country characteristics'!$1:$1,0)),1,'Country characteristics'!D:D,1)</f>
        <v>64.816666666666677</v>
      </c>
      <c r="AH33" s="237">
        <f t="shared" si="8"/>
        <v>-31.849999999999994</v>
      </c>
      <c r="AI33" s="232">
        <f t="shared" si="9"/>
        <v>-0.3294827586206896</v>
      </c>
      <c r="AJ33" s="238">
        <f>AVERAGEIFS('Country characteristics'!BK:BK,INDEX('Country characteristics'!A:GB,0,MATCH(A33,'Country characteristics'!$1:$1,0)),1,'Country characteristics'!D:D,1)</f>
        <v>58.993058333333344</v>
      </c>
      <c r="AK33" s="239">
        <f>AVERAGEIFS('Country characteristics'!DE:DE,INDEX('Country characteristics'!A:GB,0,MATCH(A33,'Country characteristics'!$1:$1,0)),1,'Country characteristics'!D:D,1)</f>
        <v>97.020833333333329</v>
      </c>
      <c r="AL33" s="237">
        <f t="shared" si="10"/>
        <v>38.027774999999984</v>
      </c>
      <c r="AM33" s="232">
        <f t="shared" si="11"/>
        <v>0.64461440166618433</v>
      </c>
      <c r="AN33" s="239">
        <f>AVERAGEIFS('Country characteristics'!BL:BL,INDEX('Country characteristics'!A:GB,0,MATCH(A33,'Country characteristics'!$1:$1,0)),1,'Country characteristics'!D:D,1)</f>
        <v>47.5</v>
      </c>
      <c r="AO33" s="239">
        <f>AVERAGEIFS('Country characteristics'!DF:DF,INDEX('Country characteristics'!A:GB,0,MATCH(A33,'Country characteristics'!$1:$1,0)),1,'Country characteristics'!D:D,1)</f>
        <v>57.638888888888886</v>
      </c>
      <c r="AP33" s="237">
        <f t="shared" si="12"/>
        <v>10.138888888888886</v>
      </c>
      <c r="AQ33" s="232">
        <f t="shared" si="13"/>
        <v>0.21345029239766075</v>
      </c>
      <c r="AR33" s="233">
        <f>SUMIFS('Country characteristics'!BM:BM,INDEX('Country characteristics'!A:GB,0,MATCH($A33,'Country characteristics'!$1:$1,0)),1,'Country characteristics'!D:D,1)</f>
        <v>5.5993098594626645E-3</v>
      </c>
      <c r="AS33" s="234">
        <f>SUMIFS('Country characteristics'!DG:DG,INDEX('Country characteristics'!A:GB,0,MATCH($A33,'Country characteristics'!$1:$1,0)),1,'Country characteristics'!D:D,1)</f>
        <v>5.8205550029332654E-3</v>
      </c>
      <c r="AT33" s="234">
        <f t="shared" si="14"/>
        <v>2.2124514347060097E-4</v>
      </c>
      <c r="AU33" s="232">
        <f t="shared" si="15"/>
        <v>3.9512930883205788E-2</v>
      </c>
      <c r="AV33" s="240">
        <f>SUMIFS('Country characteristics'!BN:BN,INDEX('Country characteristics'!A:GB,0,MATCH($A33,'Country characteristics'!$1:$1,0)),1,'Country characteristics'!D:D,1)</f>
        <v>2575703042.9050002</v>
      </c>
      <c r="AW33" s="241">
        <f>SUMIFS('Country characteristics'!DH:DH,INDEX('Country characteristics'!A:GB,0,MATCH($A33,'Country characteristics'!$1:$1,0)),1,'Country characteristics'!D:D,1)</f>
        <v>3051092215.6815972</v>
      </c>
      <c r="AX33" s="237">
        <f t="shared" si="16"/>
        <v>475389172.77659702</v>
      </c>
      <c r="AY33" s="232">
        <f t="shared" si="17"/>
        <v>0.1845667628828945</v>
      </c>
    </row>
    <row r="34" spans="1:51" ht="12.75" customHeight="1">
      <c r="A34" s="242" t="s">
        <v>1016</v>
      </c>
      <c r="B34" s="221">
        <f>COUNTIFS(INDEX('Country characteristics'!A:GB,0,MATCH(A34,'Country characteristics'!$1:$1,0)),1,'Country characteristics'!DI:DI,1,'Country characteristics'!E:E,1)</f>
        <v>4</v>
      </c>
      <c r="C34" s="221">
        <f>COUNTIFS(INDEX('Country characteristics'!A:GB,0,MATCH(A34,'Country characteristics'!$1:$1,0)),1,'Country characteristics'!DI:DI,1)</f>
        <v>34</v>
      </c>
      <c r="D34" s="222">
        <f>SUMIFS('Country characteristics'!CZ:CZ,INDEX('Country characteristics'!A:GB,0,MATCH(A34,'Country characteristics'!$1:$1,0)),1)</f>
        <v>316.39758095930995</v>
      </c>
      <c r="E34" s="223">
        <f>SUMIFS('Country characteristics'!DA:DA,INDEX('Country characteristics'!A:GB,0,MATCH(A34,'Country characteristics'!$1:$1,0)),1)</f>
        <v>9.2919080387212291E-3</v>
      </c>
      <c r="F34" s="224">
        <f>AVERAGEIFS('Country characteristics'!DB:DB,INDEX('Country characteristics'!A:GB,0,MATCH(A34,'Country characteristics'!$1:$1,0)),1)</f>
        <v>71.722624999999994</v>
      </c>
      <c r="G34" s="224">
        <f>AVERAGEIFS('Country characteristics'!DC:DC,INDEX('Country characteristics'!A:GB,0,MATCH(A34,'Country characteristics'!$1:$1,0)),1)</f>
        <v>71.722624999999994</v>
      </c>
      <c r="H34" s="224">
        <f>AVERAGEIFS('Country characteristics'!DD:DD,INDEX('Country characteristics'!A:GB,0,MATCH(A34,'Country characteristics'!$1:$1,0)),1)</f>
        <v>68.099999999999994</v>
      </c>
      <c r="I34" s="224">
        <f>AVERAGEIFS('Country characteristics'!DE:DE,INDEX('Country characteristics'!A:GB,0,MATCH(A34,'Country characteristics'!$1:$1,0)),1)</f>
        <v>95.375</v>
      </c>
      <c r="J34" s="224">
        <f>AVERAGEIFS('Country characteristics'!DF:DF,INDEX('Country characteristics'!A:GB,0,MATCH(A34,'Country characteristics'!$1:$1,0)),1)</f>
        <v>49.791666666666664</v>
      </c>
      <c r="K34" s="225">
        <f>SUMIFS('Country characteristics'!DG:DG,INDEX('Country characteristics'!A:GB,0,MATCH($A34,'Country characteristics'!$1:$1,0)),1)</f>
        <v>5.1489439270896897E-4</v>
      </c>
      <c r="L34" s="226">
        <f>SUMIFS('Country characteristics'!DH:DH,INDEX('Country characteristics'!A:GB,0,MATCH($A34,'Country characteristics'!$1:$1,0)),1,'Country characteristics'!DI:DI,1)</f>
        <v>269903926.42117488</v>
      </c>
      <c r="M34" s="227"/>
      <c r="N34" s="228">
        <f>COUNTIFS(INDEX('Country characteristics'!A:GB,0,MATCH(A34,'Country characteristics'!$1:$1,0)),1,'Country characteristics'!DI:DI,1,'Country characteristics'!D:D,1)</f>
        <v>3</v>
      </c>
      <c r="O34" s="228">
        <f>COUNTIFS(INDEX('Country characteristics'!A:GB,0,MATCH(A34,'Country characteristics'!$1:$1,0)),1,'Country characteristics'!DI:DI,1)</f>
        <v>34</v>
      </c>
      <c r="P34" s="229">
        <f>SUMIFS('Country characteristics'!AL:AL,INDEX('Country characteristics'!A:GB,0,MATCH(A34,'Country characteristics'!$1:$1,0)),1,'Country characteristics'!D:D,1)</f>
        <v>440.71912384033203</v>
      </c>
      <c r="Q34" s="230">
        <f>SUMIFS('Country characteristics'!CZ:CZ,INDEX('Country characteristics'!A:GB,0,MATCH(A34,'Country characteristics'!$1:$1,0)),1,'Country characteristics'!D:D,1)</f>
        <v>215.92668756752414</v>
      </c>
      <c r="R34" s="231">
        <f t="shared" si="0"/>
        <v>-224.79243627280789</v>
      </c>
      <c r="S34" s="232">
        <f t="shared" si="1"/>
        <v>-0.5100582754703602</v>
      </c>
      <c r="T34" s="233">
        <f>SUMIFS('Country characteristics'!AM:AM,INDEX('Country characteristics'!A:GB,0,MATCH(A34,'Country characteristics'!$1:$1,0)),1,'Country characteristics'!D:D,1)</f>
        <v>1.3898100354708731E-2</v>
      </c>
      <c r="U34" s="234">
        <f>SUMIFS('Country characteristics'!DA:DA,INDEX('Country characteristics'!A:GB,0,MATCH(A34,'Country characteristics'!$1:$1,0)),1,'Country characteristics'!D:D,1)</f>
        <v>6.3412966619398776E-3</v>
      </c>
      <c r="V34" s="234">
        <f t="shared" si="2"/>
        <v>-7.5568036927688535E-3</v>
      </c>
      <c r="W34" s="232">
        <f t="shared" si="3"/>
        <v>-0.54372925075394052</v>
      </c>
      <c r="X34" s="235">
        <f>AVERAGEIFS('Country characteristics'!AN:AN,INDEX('Country characteristics'!A:GB,0,MATCH(A34,'Country characteristics'!$1:$1,0)),1,'Country characteristics'!D:D,1)</f>
        <v>76.574999491373703</v>
      </c>
      <c r="Y34" s="236">
        <f>AVERAGEIFS('Country characteristics'!DB:DB,INDEX('Country characteristics'!A:GB,0,MATCH(A34,'Country characteristics'!$1:$1,0)),1,'Country characteristics'!D:D,1)</f>
        <v>74.630166666666668</v>
      </c>
      <c r="Z34" s="237">
        <f t="shared" si="4"/>
        <v>-1.944832824707035</v>
      </c>
      <c r="AA34" s="232">
        <f t="shared" si="5"/>
        <v>-2.5397751715638257E-2</v>
      </c>
      <c r="AB34" s="238">
        <f>AVERAGEIFS('Country characteristics'!BI:BI,INDEX('Country characteristics'!A:GB,0,MATCH(A34,'Country characteristics'!$1:$1,0)),1,'Country characteristics'!D:D,1)</f>
        <v>74.600000000000009</v>
      </c>
      <c r="AC34" s="239">
        <f>AVERAGEIFS('Country characteristics'!DC:DC,INDEX('Country characteristics'!A:GB,0,MATCH(A34,'Country characteristics'!$1:$1,0)),1,'Country characteristics'!D:D,1)</f>
        <v>74.630166666666668</v>
      </c>
      <c r="AD34" s="237">
        <f t="shared" si="6"/>
        <v>3.0166666666659125E-2</v>
      </c>
      <c r="AE34" s="232">
        <f t="shared" si="7"/>
        <v>4.043789097407389E-4</v>
      </c>
      <c r="AF34" s="239">
        <f>AVERAGEIFS('Country characteristics'!BJ:BJ,INDEX('Country characteristics'!A:GB,0,MATCH(A34,'Country characteristics'!$1:$1,0)),1,'Country characteristics'!D:D,1)</f>
        <v>96.666666666666671</v>
      </c>
      <c r="AG34" s="239">
        <f>AVERAGEIFS('Country characteristics'!DD:DD,INDEX('Country characteristics'!A:GB,0,MATCH(A34,'Country characteristics'!$1:$1,0)),1,'Country characteristics'!D:D,1)</f>
        <v>74.600000000000009</v>
      </c>
      <c r="AH34" s="237">
        <f t="shared" si="8"/>
        <v>-22.066666666666663</v>
      </c>
      <c r="AI34" s="232">
        <f t="shared" si="9"/>
        <v>-0.22827586206896547</v>
      </c>
      <c r="AJ34" s="238">
        <f>AVERAGEIFS('Country characteristics'!BK:BK,INDEX('Country characteristics'!A:GB,0,MATCH(A34,'Country characteristics'!$1:$1,0)),1,'Country characteristics'!D:D,1)</f>
        <v>58.472226666666671</v>
      </c>
      <c r="AK34" s="239">
        <f>AVERAGEIFS('Country characteristics'!DE:DE,INDEX('Country characteristics'!A:GB,0,MATCH(A34,'Country characteristics'!$1:$1,0)),1,'Country characteristics'!D:D,1)</f>
        <v>97.166666666666671</v>
      </c>
      <c r="AL34" s="237">
        <f t="shared" si="10"/>
        <v>38.69444</v>
      </c>
      <c r="AM34" s="232">
        <f t="shared" si="11"/>
        <v>0.66175759340559859</v>
      </c>
      <c r="AN34" s="239">
        <f>AVERAGEIFS('Country characteristics'!BL:BL,INDEX('Country characteristics'!A:GB,0,MATCH(A34,'Country characteristics'!$1:$1,0)),1,'Country characteristics'!D:D,1)</f>
        <v>81.083333333333329</v>
      </c>
      <c r="AO34" s="239">
        <f>AVERAGEIFS('Country characteristics'!DF:DF,INDEX('Country characteristics'!A:GB,0,MATCH(A34,'Country characteristics'!$1:$1,0)),1,'Country characteristics'!D:D,1)</f>
        <v>52.916666666666664</v>
      </c>
      <c r="AP34" s="237">
        <f t="shared" si="12"/>
        <v>-28.166666666666664</v>
      </c>
      <c r="AQ34" s="232">
        <f t="shared" si="13"/>
        <v>-0.34737923946557037</v>
      </c>
      <c r="AR34" s="233">
        <f>SUMIFS('Country characteristics'!BM:BM,INDEX('Country characteristics'!A:GB,0,MATCH($A34,'Country characteristics'!$1:$1,0)),1,'Country characteristics'!D:D,1)</f>
        <v>1.9935100112888904E-4</v>
      </c>
      <c r="AS34" s="234">
        <f>SUMIFS('Country characteristics'!DG:DG,INDEX('Country characteristics'!A:GB,0,MATCH($A34,'Country characteristics'!$1:$1,0)),1,'Country characteristics'!D:D,1)</f>
        <v>2.7838993354671733E-5</v>
      </c>
      <c r="AT34" s="234">
        <f t="shared" si="14"/>
        <v>-1.715120077742173E-4</v>
      </c>
      <c r="AU34" s="232">
        <f t="shared" si="15"/>
        <v>-0.86035187585201733</v>
      </c>
      <c r="AV34" s="240">
        <f>SUMIFS('Country characteristics'!BN:BN,INDEX('Country characteristics'!A:GB,0,MATCH($A34,'Country characteristics'!$1:$1,0)),1,'Country characteristics'!D:D,1)</f>
        <v>91731429.34375</v>
      </c>
      <c r="AW34" s="241">
        <f>SUMIFS('Country characteristics'!DH:DH,INDEX('Country characteristics'!A:GB,0,MATCH($A34,'Country characteristics'!$1:$1,0)),1,'Country characteristics'!D:D,1)</f>
        <v>14592996.007089619</v>
      </c>
      <c r="AX34" s="237">
        <f t="shared" si="16"/>
        <v>-77138433.336660385</v>
      </c>
      <c r="AY34" s="232">
        <f t="shared" si="17"/>
        <v>-0.8409160730243882</v>
      </c>
    </row>
    <row r="35" spans="1:51" ht="12.75" customHeight="1">
      <c r="A35" s="242" t="s">
        <v>1017</v>
      </c>
      <c r="B35" s="221">
        <f>COUNTIFS(INDEX('Country characteristics'!A:GB,0,MATCH(A35,'Country characteristics'!$1:$1,0)),1,'Country characteristics'!DI:DI,1,'Country characteristics'!E:E,1)</f>
        <v>19</v>
      </c>
      <c r="C35" s="221">
        <f>COUNTIFS(INDEX('Country characteristics'!A:GB,0,MATCH(A35,'Country characteristics'!$1:$1,0)),1,'Country characteristics'!DI:DI,1)</f>
        <v>47</v>
      </c>
      <c r="D35" s="222">
        <f>SUMIFS('Country characteristics'!CZ:CZ,INDEX('Country characteristics'!A:GB,0,MATCH(A35,'Country characteristics'!$1:$1,0)),1)</f>
        <v>3910.0329279055395</v>
      </c>
      <c r="E35" s="223">
        <f>SUMIFS('Country characteristics'!DA:DA,INDEX('Country characteristics'!A:GB,0,MATCH(A35,'Country characteristics'!$1:$1,0)),1)</f>
        <v>0.11482915351095113</v>
      </c>
      <c r="F35" s="224">
        <f>AVERAGEIFS('Country characteristics'!DB:DB,INDEX('Country characteristics'!A:GB,0,MATCH(A35,'Country characteristics'!$1:$1,0)),1)</f>
        <v>67.107210526315797</v>
      </c>
      <c r="G35" s="224">
        <f>AVERAGEIFS('Country characteristics'!DC:DC,INDEX('Country characteristics'!A:GB,0,MATCH(A35,'Country characteristics'!$1:$1,0)),1)</f>
        <v>67.107210526315797</v>
      </c>
      <c r="H35" s="224">
        <f>AVERAGEIFS('Country characteristics'!DD:DD,INDEX('Country characteristics'!A:GB,0,MATCH(A35,'Country characteristics'!$1:$1,0)),1)</f>
        <v>63.878947368421045</v>
      </c>
      <c r="I35" s="224">
        <f>AVERAGEIFS('Country characteristics'!DE:DE,INDEX('Country characteristics'!A:GB,0,MATCH(A35,'Country characteristics'!$1:$1,0)),1)</f>
        <v>96.15789473684211</v>
      </c>
      <c r="J35" s="224">
        <f>AVERAGEIFS('Country characteristics'!DF:DF,INDEX('Country characteristics'!A:GB,0,MATCH(A35,'Country characteristics'!$1:$1,0)),1)</f>
        <v>57.587719298245617</v>
      </c>
      <c r="K35" s="225">
        <f>SUMIFS('Country characteristics'!DG:DG,INDEX('Country characteristics'!A:GB,0,MATCH($A35,'Country characteristics'!$1:$1,0)),1)</f>
        <v>1.7067721944876008E-2</v>
      </c>
      <c r="L35" s="226">
        <f>SUMIFS('Country characteristics'!DH:DH,INDEX('Country characteristics'!A:GB,0,MATCH($A35,'Country characteristics'!$1:$1,0)),1,'Country characteristics'!DI:DI,1)</f>
        <v>8946774637.6132011</v>
      </c>
      <c r="M35" s="227"/>
      <c r="N35" s="228">
        <f>COUNTIFS(INDEX('Country characteristics'!A:GB,0,MATCH(A35,'Country characteristics'!$1:$1,0)),1,'Country characteristics'!DI:DI,1,'Country characteristics'!D:D,1)</f>
        <v>8</v>
      </c>
      <c r="O35" s="228">
        <f>COUNTIFS(INDEX('Country characteristics'!A:GB,0,MATCH(A35,'Country characteristics'!$1:$1,0)),1,'Country characteristics'!DI:DI,1)</f>
        <v>47</v>
      </c>
      <c r="P35" s="229">
        <f>SUMIFS('Country characteristics'!AL:AL,INDEX('Country characteristics'!A:GB,0,MATCH(A35,'Country characteristics'!$1:$1,0)),1,'Country characteristics'!D:D,1)</f>
        <v>1712.7517929077148</v>
      </c>
      <c r="Q35" s="230">
        <f>SUMIFS('Country characteristics'!CZ:CZ,INDEX('Country characteristics'!A:GB,0,MATCH(A35,'Country characteristics'!$1:$1,0)),1,'Country characteristics'!D:D,1)</f>
        <v>1400.1387510772149</v>
      </c>
      <c r="R35" s="231">
        <f t="shared" si="0"/>
        <v>-312.61304183049992</v>
      </c>
      <c r="S35" s="232">
        <f t="shared" si="1"/>
        <v>-0.18252092517140567</v>
      </c>
      <c r="T35" s="233">
        <f>SUMIFS('Country characteristics'!AM:AM,INDEX('Country characteristics'!A:GB,0,MATCH(A35,'Country characteristics'!$1:$1,0)),1,'Country characteristics'!D:D,1)</f>
        <v>5.401169927790761E-2</v>
      </c>
      <c r="U35" s="234">
        <f>SUMIFS('Country characteristics'!DA:DA,INDEX('Country characteristics'!A:GB,0,MATCH(A35,'Country characteristics'!$1:$1,0)),1,'Country characteristics'!D:D,1)</f>
        <v>4.1119026501446644E-2</v>
      </c>
      <c r="V35" s="234">
        <f t="shared" si="2"/>
        <v>-1.2892672776460966E-2</v>
      </c>
      <c r="W35" s="232">
        <f t="shared" si="3"/>
        <v>-0.23870148410113903</v>
      </c>
      <c r="X35" s="235">
        <f>AVERAGEIFS('Country characteristics'!AN:AN,INDEX('Country characteristics'!A:GB,0,MATCH(A35,'Country characteristics'!$1:$1,0)),1,'Country characteristics'!D:D,1)</f>
        <v>69.825000286102295</v>
      </c>
      <c r="Y35" s="236">
        <f>AVERAGEIFS('Country characteristics'!DB:DB,INDEX('Country characteristics'!A:GB,0,MATCH(A35,'Country characteristics'!$1:$1,0)),1,'Country characteristics'!D:D,1)</f>
        <v>63.714000000000006</v>
      </c>
      <c r="Z35" s="237">
        <f t="shared" si="4"/>
        <v>-6.1110002861022892</v>
      </c>
      <c r="AA35" s="232">
        <f t="shared" si="5"/>
        <v>-8.7518800731299098E-2</v>
      </c>
      <c r="AB35" s="238">
        <f>AVERAGEIFS('Country characteristics'!BI:BI,INDEX('Country characteristics'!A:GB,0,MATCH(A35,'Country characteristics'!$1:$1,0)),1,'Country characteristics'!D:D,1)</f>
        <v>68.837500000000006</v>
      </c>
      <c r="AC35" s="239">
        <f>AVERAGEIFS('Country characteristics'!DC:DC,INDEX('Country characteristics'!A:GB,0,MATCH(A35,'Country characteristics'!$1:$1,0)),1,'Country characteristics'!D:D,1)</f>
        <v>63.714000000000006</v>
      </c>
      <c r="AD35" s="237">
        <f t="shared" si="6"/>
        <v>-5.1234999999999999</v>
      </c>
      <c r="AE35" s="232">
        <f t="shared" si="7"/>
        <v>-7.4428908661703277E-2</v>
      </c>
      <c r="AF35" s="239">
        <f>AVERAGEIFS('Country characteristics'!BJ:BJ,INDEX('Country characteristics'!A:GB,0,MATCH(A35,'Country characteristics'!$1:$1,0)),1,'Country characteristics'!D:D,1)</f>
        <v>96.875</v>
      </c>
      <c r="AG35" s="239">
        <f>AVERAGEIFS('Country characteristics'!DD:DD,INDEX('Country characteristics'!A:GB,0,MATCH(A35,'Country characteristics'!$1:$1,0)),1,'Country characteristics'!D:D,1)</f>
        <v>59.999999999999993</v>
      </c>
      <c r="AH35" s="237">
        <f t="shared" si="8"/>
        <v>-36.875000000000007</v>
      </c>
      <c r="AI35" s="232">
        <f t="shared" si="9"/>
        <v>-0.38064516129032266</v>
      </c>
      <c r="AJ35" s="238">
        <f>AVERAGEIFS('Country characteristics'!BK:BK,INDEX('Country characteristics'!A:GB,0,MATCH(A35,'Country characteristics'!$1:$1,0)),1,'Country characteristics'!D:D,1)</f>
        <v>59.427082499999997</v>
      </c>
      <c r="AK35" s="239">
        <f>AVERAGEIFS('Country characteristics'!DE:DE,INDEX('Country characteristics'!A:GB,0,MATCH(A35,'Country characteristics'!$1:$1,0)),1,'Country characteristics'!D:D,1)</f>
        <v>94.3125</v>
      </c>
      <c r="AL35" s="237">
        <f t="shared" si="10"/>
        <v>34.885417500000003</v>
      </c>
      <c r="AM35" s="232">
        <f t="shared" si="11"/>
        <v>0.58702894425281615</v>
      </c>
      <c r="AN35" s="239">
        <f>AVERAGEIFS('Country characteristics'!BL:BL,INDEX('Country characteristics'!A:GB,0,MATCH(A35,'Country characteristics'!$1:$1,0)),1,'Country characteristics'!D:D,1)</f>
        <v>52.84375</v>
      </c>
      <c r="AO35" s="239">
        <f>AVERAGEIFS('Country characteristics'!DF:DF,INDEX('Country characteristics'!A:GB,0,MATCH(A35,'Country characteristics'!$1:$1,0)),1,'Country characteristics'!D:D,1)</f>
        <v>56.25</v>
      </c>
      <c r="AP35" s="237">
        <f t="shared" si="12"/>
        <v>3.40625</v>
      </c>
      <c r="AQ35" s="232">
        <f t="shared" si="13"/>
        <v>6.4458900059136612E-2</v>
      </c>
      <c r="AR35" s="233">
        <f>SUMIFS('Country characteristics'!BM:BM,INDEX('Country characteristics'!A:GB,0,MATCH($A35,'Country characteristics'!$1:$1,0)),1,'Country characteristics'!D:D,1)</f>
        <v>1.391171976683836E-2</v>
      </c>
      <c r="AS35" s="234">
        <f>SUMIFS('Country characteristics'!DG:DG,INDEX('Country characteristics'!A:GB,0,MATCH($A35,'Country characteristics'!$1:$1,0)),1,'Country characteristics'!D:D,1)</f>
        <v>1.3189241149951042E-2</v>
      </c>
      <c r="AT35" s="234">
        <f t="shared" si="14"/>
        <v>-7.2247861688731763E-4</v>
      </c>
      <c r="AU35" s="232">
        <f t="shared" si="15"/>
        <v>-5.1933091594434225E-2</v>
      </c>
      <c r="AV35" s="240">
        <f>SUMIFS('Country characteristics'!BN:BN,INDEX('Country characteristics'!A:GB,0,MATCH($A35,'Country characteristics'!$1:$1,0)),1,'Country characteristics'!D:D,1)</f>
        <v>6399565106.9890013</v>
      </c>
      <c r="AW35" s="241">
        <f>SUMIFS('Country characteristics'!DH:DH,INDEX('Country characteristics'!A:GB,0,MATCH($A35,'Country characteristics'!$1:$1,0)),1,'Country characteristics'!D:D,1)</f>
        <v>6913703415.410265</v>
      </c>
      <c r="AX35" s="237">
        <f t="shared" si="16"/>
        <v>514138308.42126369</v>
      </c>
      <c r="AY35" s="232">
        <f t="shared" si="17"/>
        <v>8.0339569927926874E-2</v>
      </c>
    </row>
    <row r="36" spans="1:51" ht="12.75" customHeight="1">
      <c r="A36" s="242" t="s">
        <v>1018</v>
      </c>
      <c r="B36" s="221">
        <f>COUNTIFS(INDEX('Country characteristics'!A:GB,0,MATCH(A36,'Country characteristics'!$1:$1,0)),1,'Country characteristics'!DI:DI,1,'Country characteristics'!E:E,1)</f>
        <v>35</v>
      </c>
      <c r="C36" s="221">
        <f>COUNTIFS(INDEX('Country characteristics'!A:GB,0,MATCH(A36,'Country characteristics'!$1:$1,0)),1,'Country characteristics'!DI:DI,1)</f>
        <v>56</v>
      </c>
      <c r="D36" s="222">
        <f>SUMIFS('Country characteristics'!CZ:CZ,INDEX('Country characteristics'!A:GB,0,MATCH(A36,'Country characteristics'!$1:$1,0)),1)</f>
        <v>5707.2015155219287</v>
      </c>
      <c r="E36" s="223">
        <f>SUMIFS('Country characteristics'!DA:DA,INDEX('Country characteristics'!A:GB,0,MATCH(A36,'Country characteristics'!$1:$1,0)),1)</f>
        <v>0.16760808183138468</v>
      </c>
      <c r="F36" s="224">
        <f>AVERAGEIFS('Country characteristics'!DB:DB,INDEX('Country characteristics'!A:GB,0,MATCH(A36,'Country characteristics'!$1:$1,0)),1)</f>
        <v>65.061271428571445</v>
      </c>
      <c r="G36" s="224">
        <f>AVERAGEIFS('Country characteristics'!DC:DC,INDEX('Country characteristics'!A:GB,0,MATCH(A36,'Country characteristics'!$1:$1,0)),1)</f>
        <v>65.061271428571445</v>
      </c>
      <c r="H36" s="224">
        <f>AVERAGEIFS('Country characteristics'!DD:DD,INDEX('Country characteristics'!A:GB,0,MATCH(A36,'Country characteristics'!$1:$1,0)),1)</f>
        <v>64.437142857142859</v>
      </c>
      <c r="I36" s="224">
        <f>AVERAGEIFS('Country characteristics'!DE:DE,INDEX('Country characteristics'!A:GB,0,MATCH(A36,'Country characteristics'!$1:$1,0)),1)</f>
        <v>91.9</v>
      </c>
      <c r="J36" s="224">
        <f>AVERAGEIFS('Country characteristics'!DF:DF,INDEX('Country characteristics'!A:GB,0,MATCH(A36,'Country characteristics'!$1:$1,0)),1)</f>
        <v>62.309523809523824</v>
      </c>
      <c r="K36" s="225">
        <f>SUMIFS('Country characteristics'!DG:DG,INDEX('Country characteristics'!A:GB,0,MATCH($A36,'Country characteristics'!$1:$1,0)),1)</f>
        <v>2.3858853493701076E-2</v>
      </c>
      <c r="L36" s="226">
        <f>SUMIFS('Country characteristics'!DH:DH,INDEX('Country characteristics'!A:GB,0,MATCH($A36,'Country characteristics'!$1:$1,0)),1,'Country characteristics'!DI:DI,1)</f>
        <v>12506635960.720697</v>
      </c>
      <c r="M36" s="227"/>
      <c r="N36" s="228">
        <f>COUNTIFS(INDEX('Country characteristics'!A:GB,0,MATCH(A36,'Country characteristics'!$1:$1,0)),1,'Country characteristics'!DI:DI,1,'Country characteristics'!D:D,1)</f>
        <v>29</v>
      </c>
      <c r="O36" s="228">
        <f>COUNTIFS(INDEX('Country characteristics'!A:GB,0,MATCH(A36,'Country characteristics'!$1:$1,0)),1,'Country characteristics'!DI:DI,1)</f>
        <v>56</v>
      </c>
      <c r="P36" s="229">
        <f>SUMIFS('Country characteristics'!AL:AL,INDEX('Country characteristics'!A:GB,0,MATCH(A36,'Country characteristics'!$1:$1,0)),1,'Country characteristics'!D:D,1)</f>
        <v>5190.0219345092773</v>
      </c>
      <c r="Q36" s="230">
        <f>SUMIFS('Country characteristics'!CZ:CZ,INDEX('Country characteristics'!A:GB,0,MATCH(A36,'Country characteristics'!$1:$1,0)),1,'Country characteristics'!D:D,1)</f>
        <v>4724.8554844651899</v>
      </c>
      <c r="R36" s="231">
        <f t="shared" si="0"/>
        <v>-465.16645004408747</v>
      </c>
      <c r="S36" s="232">
        <f t="shared" si="1"/>
        <v>-8.9627068230891685E-2</v>
      </c>
      <c r="T36" s="233">
        <f>SUMIFS('Country characteristics'!AM:AM,INDEX('Country characteristics'!A:GB,0,MATCH(A36,'Country characteristics'!$1:$1,0)),1,'Country characteristics'!D:D,1)</f>
        <v>0.16366800013929605</v>
      </c>
      <c r="U36" s="234">
        <f>SUMIFS('Country characteristics'!DA:DA,INDEX('Country characteristics'!A:GB,0,MATCH(A36,'Country characteristics'!$1:$1,0)),1,'Country characteristics'!D:D,1)</f>
        <v>0.13875871782832716</v>
      </c>
      <c r="V36" s="234">
        <f t="shared" si="2"/>
        <v>-2.4909282310968894E-2</v>
      </c>
      <c r="W36" s="232">
        <f t="shared" si="3"/>
        <v>-0.15219396760373974</v>
      </c>
      <c r="X36" s="235">
        <f>AVERAGEIFS('Country characteristics'!AN:AN,INDEX('Country characteristics'!A:GB,0,MATCH(A36,'Country characteristics'!$1:$1,0)),1,'Country characteristics'!D:D,1)</f>
        <v>69.040516951988479</v>
      </c>
      <c r="Y36" s="236">
        <f>AVERAGEIFS('Country characteristics'!DB:DB,INDEX('Country characteristics'!A:GB,0,MATCH(A36,'Country characteristics'!$1:$1,0)),1,'Country characteristics'!D:D,1)</f>
        <v>65.312310344827608</v>
      </c>
      <c r="Z36" s="237">
        <f t="shared" si="4"/>
        <v>-3.728206607160871</v>
      </c>
      <c r="AA36" s="232">
        <f t="shared" si="5"/>
        <v>-5.4000270736001388E-2</v>
      </c>
      <c r="AB36" s="238">
        <f>AVERAGEIFS('Country characteristics'!BI:BI,INDEX('Country characteristics'!A:GB,0,MATCH(A36,'Country characteristics'!$1:$1,0)),1,'Country characteristics'!D:D,1)</f>
        <v>69.424137586206896</v>
      </c>
      <c r="AC36" s="239">
        <f>AVERAGEIFS('Country characteristics'!DC:DC,INDEX('Country characteristics'!A:GB,0,MATCH(A36,'Country characteristics'!$1:$1,0)),1,'Country characteristics'!D:D,1)</f>
        <v>65.312310344827608</v>
      </c>
      <c r="AD36" s="237">
        <f t="shared" si="6"/>
        <v>-4.111827241379288</v>
      </c>
      <c r="AE36" s="232">
        <f t="shared" si="7"/>
        <v>-5.9227631546354575E-2</v>
      </c>
      <c r="AF36" s="239">
        <f>AVERAGEIFS('Country characteristics'!BJ:BJ,INDEX('Country characteristics'!A:GB,0,MATCH(A36,'Country characteristics'!$1:$1,0)),1,'Country characteristics'!D:D,1)</f>
        <v>94.65517241379311</v>
      </c>
      <c r="AG36" s="239">
        <f>AVERAGEIFS('Country characteristics'!DD:DD,INDEX('Country characteristics'!A:GB,0,MATCH(A36,'Country characteristics'!$1:$1,0)),1,'Country characteristics'!D:D,1)</f>
        <v>65.300000000000011</v>
      </c>
      <c r="AH36" s="237">
        <f t="shared" si="8"/>
        <v>-29.355172413793099</v>
      </c>
      <c r="AI36" s="232">
        <f t="shared" si="9"/>
        <v>-0.310127504553734</v>
      </c>
      <c r="AJ36" s="238">
        <f>AVERAGEIFS('Country characteristics'!BK:BK,INDEX('Country characteristics'!A:GB,0,MATCH(A36,'Country characteristics'!$1:$1,0)),1,'Country characteristics'!D:D,1)</f>
        <v>63.189656206896544</v>
      </c>
      <c r="AK36" s="239">
        <f>AVERAGEIFS('Country characteristics'!DE:DE,INDEX('Country characteristics'!A:GB,0,MATCH(A36,'Country characteristics'!$1:$1,0)),1,'Country characteristics'!D:D,1)</f>
        <v>92.284482758620683</v>
      </c>
      <c r="AL36" s="237">
        <f t="shared" si="10"/>
        <v>29.09482655172414</v>
      </c>
      <c r="AM36" s="232">
        <f t="shared" si="11"/>
        <v>0.46043653816474978</v>
      </c>
      <c r="AN36" s="239">
        <f>AVERAGEIFS('Country characteristics'!BL:BL,INDEX('Country characteristics'!A:GB,0,MATCH(A36,'Country characteristics'!$1:$1,0)),1,'Country characteristics'!D:D,1)</f>
        <v>45.318965517241381</v>
      </c>
      <c r="AO36" s="239">
        <f>AVERAGEIFS('Country characteristics'!DF:DF,INDEX('Country characteristics'!A:GB,0,MATCH(A36,'Country characteristics'!$1:$1,0)),1,'Country characteristics'!D:D,1)</f>
        <v>63.77873563218391</v>
      </c>
      <c r="AP36" s="237">
        <f t="shared" si="12"/>
        <v>18.459770114942529</v>
      </c>
      <c r="AQ36" s="232">
        <f t="shared" si="13"/>
        <v>0.40732990932724622</v>
      </c>
      <c r="AR36" s="233">
        <f>SUMIFS('Country characteristics'!BM:BM,INDEX('Country characteristics'!A:GB,0,MATCH($A36,'Country characteristics'!$1:$1,0)),1,'Country characteristics'!D:D,1)</f>
        <v>2.166169203724877E-2</v>
      </c>
      <c r="AS36" s="234">
        <f>SUMIFS('Country characteristics'!DG:DG,INDEX('Country characteristics'!A:GB,0,MATCH($A36,'Country characteristics'!$1:$1,0)),1,'Country characteristics'!D:D,1)</f>
        <v>2.2371281263118319E-2</v>
      </c>
      <c r="AT36" s="234">
        <f t="shared" si="14"/>
        <v>7.0958922586954881E-4</v>
      </c>
      <c r="AU36" s="232">
        <f t="shared" si="15"/>
        <v>3.2757793096188481E-2</v>
      </c>
      <c r="AV36" s="240">
        <f>SUMIFS('Country characteristics'!BN:BN,INDEX('Country characteristics'!A:GB,0,MATCH($A36,'Country characteristics'!$1:$1,0)),1,'Country characteristics'!D:D,1)</f>
        <v>9964580618.3879986</v>
      </c>
      <c r="AW36" s="241">
        <f>SUMIFS('Country characteristics'!DH:DH,INDEX('Country characteristics'!A:GB,0,MATCH($A36,'Country characteristics'!$1:$1,0)),1,'Country characteristics'!D:D,1)</f>
        <v>11726861456.051167</v>
      </c>
      <c r="AX36" s="237">
        <f t="shared" si="16"/>
        <v>1762280837.663168</v>
      </c>
      <c r="AY36" s="232">
        <f t="shared" si="17"/>
        <v>0.17685449143852255</v>
      </c>
    </row>
    <row r="37" spans="1:51" ht="12.75" customHeight="1">
      <c r="A37" s="242" t="s">
        <v>1019</v>
      </c>
      <c r="B37" s="221">
        <f>COUNTIFS(INDEX('Country characteristics'!A:GB,0,MATCH(A37,'Country characteristics'!$1:$1,0)),1,'Country characteristics'!DI:DI,1,'Country characteristics'!E:E,1)</f>
        <v>75</v>
      </c>
      <c r="C37" s="221">
        <f>COUNTIFS(INDEX('Country characteristics'!A:GB,0,MATCH(A37,'Country characteristics'!$1:$1,0)),1,'Country characteristics'!DI:DI,1)</f>
        <v>86</v>
      </c>
      <c r="D37" s="222">
        <f>SUMIFS('Country characteristics'!CZ:CZ,INDEX('Country characteristics'!A:GB,0,MATCH(A37,'Country characteristics'!$1:$1,0)),1)</f>
        <v>24117.24101921398</v>
      </c>
      <c r="E37" s="223">
        <f>SUMIFS('Country characteristics'!DA:DA,INDEX('Country characteristics'!A:GB,0,MATCH(A37,'Country characteristics'!$1:$1,0)),1)</f>
        <v>0.7082708566189424</v>
      </c>
      <c r="F37" s="224">
        <f>AVERAGEIFS('Country characteristics'!DB:DB,INDEX('Country characteristics'!A:GB,0,MATCH(A37,'Country characteristics'!$1:$1,0)),1)</f>
        <v>62.058233333333334</v>
      </c>
      <c r="G37" s="224">
        <f>AVERAGEIFS('Country characteristics'!DC:DC,INDEX('Country characteristics'!A:GB,0,MATCH(A37,'Country characteristics'!$1:$1,0)),1)</f>
        <v>62.058233333333334</v>
      </c>
      <c r="H37" s="224">
        <f>AVERAGEIFS('Country characteristics'!DD:DD,INDEX('Country characteristics'!A:GB,0,MATCH(A37,'Country characteristics'!$1:$1,0)),1)</f>
        <v>68.698666666666668</v>
      </c>
      <c r="I37" s="224">
        <f>AVERAGEIFS('Country characteristics'!DE:DE,INDEX('Country characteristics'!A:GB,0,MATCH(A37,'Country characteristics'!$1:$1,0)),1)</f>
        <v>88.04</v>
      </c>
      <c r="J37" s="224">
        <f>AVERAGEIFS('Country characteristics'!DF:DF,INDEX('Country characteristics'!A:GB,0,MATCH(A37,'Country characteristics'!$1:$1,0)),1)</f>
        <v>62.566666666666656</v>
      </c>
      <c r="K37" s="225">
        <f>SUMIFS('Country characteristics'!DG:DG,INDEX('Country characteristics'!A:GB,0,MATCH($A37,'Country characteristics'!$1:$1,0)),1)</f>
        <v>0.95853433417974909</v>
      </c>
      <c r="L37" s="226">
        <f>SUMIFS('Country characteristics'!DH:DH,INDEX('Country characteristics'!A:GB,0,MATCH($A37,'Country characteristics'!$1:$1,0)),1,'Country characteristics'!DI:DI,1)</f>
        <v>502456663383.49939</v>
      </c>
      <c r="M37" s="227"/>
      <c r="N37" s="228">
        <f>COUNTIFS(INDEX('Country characteristics'!A:GB,0,MATCH(A37,'Country characteristics'!$1:$1,0)),1,'Country characteristics'!DI:DI,1,'Country characteristics'!D:D,1)</f>
        <v>72</v>
      </c>
      <c r="O37" s="228">
        <f>COUNTIFS(INDEX('Country characteristics'!A:GB,0,MATCH(A37,'Country characteristics'!$1:$1,0)),1,'Country characteristics'!DI:DI,1)</f>
        <v>86</v>
      </c>
      <c r="P37" s="229">
        <f>SUMIFS('Country characteristics'!AL:AL,INDEX('Country characteristics'!A:GB,0,MATCH(A37,'Country characteristics'!$1:$1,0)),1,'Country characteristics'!D:D,1)</f>
        <v>24367.159700393677</v>
      </c>
      <c r="Q37" s="230">
        <f>SUMIFS('Country characteristics'!CZ:CZ,INDEX('Country characteristics'!A:GB,0,MATCH(A37,'Country characteristics'!$1:$1,0)),1,'Country characteristics'!D:D,1)</f>
        <v>23205.652131232371</v>
      </c>
      <c r="R37" s="231">
        <f t="shared" si="0"/>
        <v>-1161.5075691613056</v>
      </c>
      <c r="S37" s="232">
        <f t="shared" si="1"/>
        <v>-4.7666924805460205E-2</v>
      </c>
      <c r="T37" s="233">
        <f>SUMIFS('Country characteristics'!AM:AM,INDEX('Country characteristics'!A:GB,0,MATCH(A37,'Country characteristics'!$1:$1,0)),1,'Country characteristics'!D:D,1)</f>
        <v>0.76842159515945241</v>
      </c>
      <c r="U37" s="234">
        <f>SUMIFS('Country characteristics'!DA:DA,INDEX('Country characteristics'!A:GB,0,MATCH(A37,'Country characteristics'!$1:$1,0)),1,'Country characteristics'!D:D,1)</f>
        <v>0.68149947584364345</v>
      </c>
      <c r="V37" s="234">
        <f t="shared" si="2"/>
        <v>-8.6922119315808954E-2</v>
      </c>
      <c r="W37" s="232">
        <f t="shared" si="3"/>
        <v>-0.11311774664241712</v>
      </c>
      <c r="X37" s="235">
        <f>AVERAGEIFS('Country characteristics'!AN:AN,INDEX('Country characteristics'!A:GB,0,MATCH(A37,'Country characteristics'!$1:$1,0)),1,'Country characteristics'!D:D,1)</f>
        <v>64.129166762034103</v>
      </c>
      <c r="Y37" s="236">
        <f>AVERAGEIFS('Country characteristics'!DB:DB,INDEX('Country characteristics'!A:GB,0,MATCH(A37,'Country characteristics'!$1:$1,0)),1,'Country characteristics'!D:D,1)</f>
        <v>61.830798611111113</v>
      </c>
      <c r="Z37" s="237">
        <f t="shared" si="4"/>
        <v>-2.2983681509229896</v>
      </c>
      <c r="AA37" s="232">
        <f t="shared" si="5"/>
        <v>-3.5839669638178973E-2</v>
      </c>
      <c r="AB37" s="238">
        <f>AVERAGEIFS('Country characteristics'!BI:BI,INDEX('Country characteristics'!A:GB,0,MATCH(A37,'Country characteristics'!$1:$1,0)),1,'Country characteristics'!D:D,1)</f>
        <v>72.005554999999973</v>
      </c>
      <c r="AC37" s="239">
        <f>AVERAGEIFS('Country characteristics'!DC:DC,INDEX('Country characteristics'!A:GB,0,MATCH(A37,'Country characteristics'!$1:$1,0)),1,'Country characteristics'!D:D,1)</f>
        <v>61.830798611111113</v>
      </c>
      <c r="AD37" s="237">
        <f t="shared" si="6"/>
        <v>-10.174756388888859</v>
      </c>
      <c r="AE37" s="232">
        <f t="shared" si="7"/>
        <v>-0.14130515887126852</v>
      </c>
      <c r="AF37" s="239">
        <f>AVERAGEIFS('Country characteristics'!BJ:BJ,INDEX('Country characteristics'!A:GB,0,MATCH(A37,'Country characteristics'!$1:$1,0)),1,'Country characteristics'!D:D,1)</f>
        <v>87.013888888888886</v>
      </c>
      <c r="AG37" s="239">
        <f>AVERAGEIFS('Country characteristics'!DD:DD,INDEX('Country characteristics'!A:GB,0,MATCH(A37,'Country characteristics'!$1:$1,0)),1,'Country characteristics'!D:D,1)</f>
        <v>68.44861111111112</v>
      </c>
      <c r="AH37" s="237">
        <f t="shared" si="8"/>
        <v>-18.565277777777766</v>
      </c>
      <c r="AI37" s="232">
        <f t="shared" si="9"/>
        <v>-0.21335993615323212</v>
      </c>
      <c r="AJ37" s="238">
        <f>AVERAGEIFS('Country characteristics'!BK:BK,INDEX('Country characteristics'!A:GB,0,MATCH(A37,'Country characteristics'!$1:$1,0)),1,'Country characteristics'!D:D,1)</f>
        <v>62.910880138888892</v>
      </c>
      <c r="AK37" s="239">
        <f>AVERAGEIFS('Country characteristics'!DE:DE,INDEX('Country characteristics'!A:GB,0,MATCH(A37,'Country characteristics'!$1:$1,0)),1,'Country characteristics'!D:D,1)</f>
        <v>87.645833333333329</v>
      </c>
      <c r="AL37" s="237">
        <f t="shared" si="10"/>
        <v>24.734953194444437</v>
      </c>
      <c r="AM37" s="232">
        <f t="shared" si="11"/>
        <v>0.39317448968822033</v>
      </c>
      <c r="AN37" s="239">
        <f>AVERAGEIFS('Country characteristics'!BL:BL,INDEX('Country characteristics'!A:GB,0,MATCH(A37,'Country characteristics'!$1:$1,0)),1,'Country characteristics'!D:D,1)</f>
        <v>27.505208333333332</v>
      </c>
      <c r="AO37" s="239">
        <f>AVERAGEIFS('Country characteristics'!DF:DF,INDEX('Country characteristics'!A:GB,0,MATCH(A37,'Country characteristics'!$1:$1,0)),1,'Country characteristics'!D:D,1)</f>
        <v>62.586805555555571</v>
      </c>
      <c r="AP37" s="237">
        <f t="shared" si="12"/>
        <v>35.081597222222243</v>
      </c>
      <c r="AQ37" s="232">
        <f t="shared" si="13"/>
        <v>1.2754528813987258</v>
      </c>
      <c r="AR37" s="233">
        <f>SUMIFS('Country characteristics'!BM:BM,INDEX('Country characteristics'!A:GB,0,MATCH($A37,'Country characteristics'!$1:$1,0)),1,'Country characteristics'!D:D,1)</f>
        <v>0.95751717167700789</v>
      </c>
      <c r="AS37" s="234">
        <f>SUMIFS('Country characteristics'!DG:DG,INDEX('Country characteristics'!A:GB,0,MATCH($A37,'Country characteristics'!$1:$1,0)),1,'Country characteristics'!D:D,1)</f>
        <v>0.95580409877834649</v>
      </c>
      <c r="AT37" s="234">
        <f t="shared" si="14"/>
        <v>-1.7130728986614052E-3</v>
      </c>
      <c r="AU37" s="232">
        <f t="shared" si="15"/>
        <v>-1.7890779918454175E-3</v>
      </c>
      <c r="AV37" s="240">
        <f>SUMIFS('Country characteristics'!BN:BN,INDEX('Country characteristics'!A:GB,0,MATCH($A37,'Country characteristics'!$1:$1,0)),1,'Country characteristics'!D:D,1)</f>
        <v>440470275001.12787</v>
      </c>
      <c r="AW37" s="241">
        <f>SUMIFS('Country characteristics'!DH:DH,INDEX('Country characteristics'!A:GB,0,MATCH($A37,'Country characteristics'!$1:$1,0)),1,'Country characteristics'!D:D,1)</f>
        <v>501025493965.7019</v>
      </c>
      <c r="AX37" s="237">
        <f t="shared" si="16"/>
        <v>60555218964.574036</v>
      </c>
      <c r="AY37" s="232">
        <f t="shared" si="17"/>
        <v>0.13747855962452626</v>
      </c>
    </row>
    <row r="38" spans="1:51" ht="12.75" customHeight="1">
      <c r="A38" s="242" t="s">
        <v>472</v>
      </c>
      <c r="B38" s="221">
        <f>COUNTIFS(INDEX('Country characteristics'!A:GB,0,MATCH(A38,'Country characteristics'!$1:$1,0)),1,'Country characteristics'!DI:DI,1,'Country characteristics'!E:E,1)</f>
        <v>7</v>
      </c>
      <c r="C38" s="221">
        <f>COUNTIFS(INDEX('Country characteristics'!A:GB,0,MATCH(A38,'Country characteristics'!$1:$1,0)),1,'Country characteristics'!DI:DI,1)</f>
        <v>7</v>
      </c>
      <c r="D38" s="222">
        <f>SUMIFS('Country characteristics'!CZ:CZ,INDEX('Country characteristics'!A:GB,0,MATCH(A38,'Country characteristics'!$1:$1,0)),1)</f>
        <v>4293.6254097723267</v>
      </c>
      <c r="E38" s="223">
        <f>SUMIFS('Country characteristics'!DA:DA,INDEX('Country characteristics'!A:GB,0,MATCH(A38,'Country characteristics'!$1:$1,0)),1)</f>
        <v>0.12609442948127975</v>
      </c>
      <c r="F38" s="224">
        <f>AVERAGEIFS('Country characteristics'!DB:DB,INDEX('Country characteristics'!A:GB,0,MATCH(A38,'Country characteristics'!$1:$1,0)),1)</f>
        <v>54.25364285714285</v>
      </c>
      <c r="G38" s="224">
        <f>AVERAGEIFS('Country characteristics'!DC:DC,INDEX('Country characteristics'!A:GB,0,MATCH(A38,'Country characteristics'!$1:$1,0)),1)</f>
        <v>54.25364285714285</v>
      </c>
      <c r="H38" s="224">
        <f>AVERAGEIFS('Country characteristics'!DD:DD,INDEX('Country characteristics'!A:GB,0,MATCH(A38,'Country characteristics'!$1:$1,0)),1)</f>
        <v>69.185714285714283</v>
      </c>
      <c r="I38" s="224">
        <f>AVERAGEIFS('Country characteristics'!DE:DE,INDEX('Country characteristics'!A:GB,0,MATCH(A38,'Country characteristics'!$1:$1,0)),1)</f>
        <v>77.392857142857139</v>
      </c>
      <c r="J38" s="224">
        <f>AVERAGEIFS('Country characteristics'!DF:DF,INDEX('Country characteristics'!A:GB,0,MATCH(A38,'Country characteristics'!$1:$1,0)),1)</f>
        <v>46.369047619047613</v>
      </c>
      <c r="K38" s="225">
        <f>SUMIFS('Country characteristics'!DG:DG,INDEX('Country characteristics'!A:GB,0,MATCH($A38,'Country characteristics'!$1:$1,0)),1)</f>
        <v>0.49197814130974249</v>
      </c>
      <c r="L38" s="226">
        <f>SUMIFS('Country characteristics'!DH:DH,INDEX('Country characteristics'!A:GB,0,MATCH($A38,'Country characteristics'!$1:$1,0)),1,'Country characteristics'!DI:DI,1)</f>
        <v>257891331063.65155</v>
      </c>
      <c r="M38" s="227"/>
      <c r="N38" s="228">
        <f>COUNTIFS(INDEX('Country characteristics'!A:GB,0,MATCH(A38,'Country characteristics'!$1:$1,0)),1,'Country characteristics'!DI:DI,1,'Country characteristics'!D:D,1)</f>
        <v>7</v>
      </c>
      <c r="O38" s="228">
        <f>COUNTIFS(INDEX('Country characteristics'!A:GB,0,MATCH(A38,'Country characteristics'!$1:$1,0)),1,'Country characteristics'!DI:DI,1)</f>
        <v>7</v>
      </c>
      <c r="P38" s="229">
        <f>SUMIFS('Country characteristics'!AL:AL,INDEX('Country characteristics'!A:GB,0,MATCH(A38,'Country characteristics'!$1:$1,0)),1,'Country characteristics'!D:D,1)</f>
        <v>4199.2567596435547</v>
      </c>
      <c r="Q38" s="230">
        <f>SUMIFS('Country characteristics'!CZ:CZ,INDEX('Country characteristics'!A:GB,0,MATCH(A38,'Country characteristics'!$1:$1,0)),1,'Country characteristics'!D:D,1)</f>
        <v>4293.6254097723267</v>
      </c>
      <c r="R38" s="231">
        <f t="shared" si="0"/>
        <v>94.36865012877206</v>
      </c>
      <c r="S38" s="232">
        <f t="shared" si="1"/>
        <v>2.2472703035377704E-2</v>
      </c>
      <c r="T38" s="233">
        <f>SUMIFS('Country characteristics'!AM:AM,INDEX('Country characteristics'!A:GB,0,MATCH(A38,'Country characteristics'!$1:$1,0)),1,'Country characteristics'!D:D,1)</f>
        <v>0.1324241990223527</v>
      </c>
      <c r="U38" s="234">
        <f>SUMIFS('Country characteristics'!DA:DA,INDEX('Country characteristics'!A:GB,0,MATCH(A38,'Country characteristics'!$1:$1,0)),1,'Country characteristics'!D:D,1)</f>
        <v>0.12609442948127975</v>
      </c>
      <c r="V38" s="234">
        <f t="shared" si="2"/>
        <v>-6.3297695410729493E-3</v>
      </c>
      <c r="W38" s="232">
        <f t="shared" si="3"/>
        <v>-4.779919069024921E-2</v>
      </c>
      <c r="X38" s="235">
        <f>AVERAGEIFS('Country characteristics'!AN:AN,INDEX('Country characteristics'!A:GB,0,MATCH(A38,'Country characteristics'!$1:$1,0)),1,'Country characteristics'!D:D,1)</f>
        <v>53.94999967302595</v>
      </c>
      <c r="Y38" s="236">
        <f>AVERAGEIFS('Country characteristics'!DB:DB,INDEX('Country characteristics'!A:GB,0,MATCH(A38,'Country characteristics'!$1:$1,0)),1,'Country characteristics'!D:D,1)</f>
        <v>54.25364285714285</v>
      </c>
      <c r="Z38" s="237">
        <f t="shared" si="4"/>
        <v>0.3036431841169005</v>
      </c>
      <c r="AA38" s="232">
        <f t="shared" si="5"/>
        <v>5.6282332892898376E-3</v>
      </c>
      <c r="AB38" s="238">
        <f>AVERAGEIFS('Country characteristics'!BI:BI,INDEX('Country characteristics'!A:GB,0,MATCH(A38,'Country characteristics'!$1:$1,0)),1,'Country characteristics'!D:D,1)</f>
        <v>72.214284285714285</v>
      </c>
      <c r="AC38" s="239">
        <f>AVERAGEIFS('Country characteristics'!DC:DC,INDEX('Country characteristics'!A:GB,0,MATCH(A38,'Country characteristics'!$1:$1,0)),1,'Country characteristics'!D:D,1)</f>
        <v>54.25364285714285</v>
      </c>
      <c r="AD38" s="237">
        <f t="shared" si="6"/>
        <v>-17.960641428571435</v>
      </c>
      <c r="AE38" s="232">
        <f t="shared" si="7"/>
        <v>-0.24871314042953799</v>
      </c>
      <c r="AF38" s="239">
        <f>AVERAGEIFS('Country characteristics'!BJ:BJ,INDEX('Country characteristics'!A:GB,0,MATCH(A38,'Country characteristics'!$1:$1,0)),1,'Country characteristics'!D:D,1)</f>
        <v>74</v>
      </c>
      <c r="AG38" s="239">
        <f>AVERAGEIFS('Country characteristics'!DD:DD,INDEX('Country characteristics'!A:GB,0,MATCH(A38,'Country characteristics'!$1:$1,0)),1,'Country characteristics'!D:D,1)</f>
        <v>69.185714285714283</v>
      </c>
      <c r="AH38" s="237">
        <f t="shared" si="8"/>
        <v>-4.8142857142857167</v>
      </c>
      <c r="AI38" s="232">
        <f t="shared" si="9"/>
        <v>-6.5057915057915097E-2</v>
      </c>
      <c r="AJ38" s="238">
        <f>AVERAGEIFS('Country characteristics'!BK:BK,INDEX('Country characteristics'!A:GB,0,MATCH(A38,'Country characteristics'!$1:$1,0)),1,'Country characteristics'!D:D,1)</f>
        <v>44.107142857142868</v>
      </c>
      <c r="AK38" s="239">
        <f>AVERAGEIFS('Country characteristics'!DE:DE,INDEX('Country characteristics'!A:GB,0,MATCH(A38,'Country characteristics'!$1:$1,0)),1,'Country characteristics'!D:D,1)</f>
        <v>77.392857142857139</v>
      </c>
      <c r="AL38" s="237">
        <f t="shared" si="10"/>
        <v>33.28571428571427</v>
      </c>
      <c r="AM38" s="232">
        <f t="shared" si="11"/>
        <v>0.75465587044534355</v>
      </c>
      <c r="AN38" s="239">
        <f>AVERAGEIFS('Country characteristics'!BL:BL,INDEX('Country characteristics'!A:GB,0,MATCH(A38,'Country characteristics'!$1:$1,0)),1,'Country characteristics'!D:D,1)</f>
        <v>20.821428571428573</v>
      </c>
      <c r="AO38" s="239">
        <f>AVERAGEIFS('Country characteristics'!DF:DF,INDEX('Country characteristics'!A:GB,0,MATCH(A38,'Country characteristics'!$1:$1,0)),1,'Country characteristics'!D:D,1)</f>
        <v>46.369047619047613</v>
      </c>
      <c r="AP38" s="237">
        <f t="shared" si="12"/>
        <v>25.54761904761904</v>
      </c>
      <c r="AQ38" s="232">
        <f t="shared" si="13"/>
        <v>1.2269868496283587</v>
      </c>
      <c r="AR38" s="233">
        <f>SUMIFS('Country characteristics'!BM:BM,INDEX('Country characteristics'!A:GB,0,MATCH($A38,'Country characteristics'!$1:$1,0)),1,'Country characteristics'!D:D,1)</f>
        <v>0.5226828008890152</v>
      </c>
      <c r="AS38" s="234">
        <f>SUMIFS('Country characteristics'!DG:DG,INDEX('Country characteristics'!A:GB,0,MATCH($A38,'Country characteristics'!$1:$1,0)),1,'Country characteristics'!D:D,1)</f>
        <v>0.49197814130974249</v>
      </c>
      <c r="AT38" s="234">
        <f t="shared" si="14"/>
        <v>-3.0704659579272708E-2</v>
      </c>
      <c r="AU38" s="232">
        <f t="shared" si="15"/>
        <v>-5.8744346527278286E-2</v>
      </c>
      <c r="AV38" s="240">
        <f>SUMIFS('Country characteristics'!BN:BN,INDEX('Country characteristics'!A:GB,0,MATCH($A38,'Country characteristics'!$1:$1,0)),1,'Country characteristics'!D:D,1)</f>
        <v>240440866105</v>
      </c>
      <c r="AW38" s="241">
        <f>SUMIFS('Country characteristics'!DH:DH,INDEX('Country characteristics'!A:GB,0,MATCH($A38,'Country characteristics'!$1:$1,0)),1,'Country characteristics'!D:D,1)</f>
        <v>257891331063.65155</v>
      </c>
      <c r="AX38" s="237">
        <f t="shared" si="16"/>
        <v>17450464958.65155</v>
      </c>
      <c r="AY38" s="232">
        <f t="shared" si="17"/>
        <v>7.2576951003956919E-2</v>
      </c>
    </row>
    <row r="39" spans="1:51" ht="12.75" customHeight="1">
      <c r="A39" s="37" t="s">
        <v>473</v>
      </c>
      <c r="B39" s="221">
        <f>COUNTIFS(INDEX('Country characteristics'!A:GB,0,MATCH(A39,'Country characteristics'!$1:$1,0)),1,'Country characteristics'!DI:DI,1,'Country characteristics'!E:E,1)</f>
        <v>19</v>
      </c>
      <c r="C39" s="221">
        <f>COUNTIFS(INDEX('Country characteristics'!A:GB,0,MATCH(A39,'Country characteristics'!$1:$1,0)),1,'Country characteristics'!DI:DI,1)</f>
        <v>19</v>
      </c>
      <c r="D39" s="222">
        <f>SUMIFS('Country characteristics'!CZ:CZ,INDEX('Country characteristics'!A:GB,0,MATCH(A39,'Country characteristics'!$1:$1,0)),1)</f>
        <v>7075.046973411525</v>
      </c>
      <c r="E39" s="223">
        <f>SUMIFS('Country characteristics'!DA:DA,INDEX('Country characteristics'!A:GB,0,MATCH(A39,'Country characteristics'!$1:$1,0)),1)</f>
        <v>0.20777872462630287</v>
      </c>
      <c r="F39" s="224">
        <f>AVERAGEIFS('Country characteristics'!DB:DB,INDEX('Country characteristics'!A:GB,0,MATCH(A39,'Country characteristics'!$1:$1,0)),1)</f>
        <v>55.213842105263154</v>
      </c>
      <c r="G39" s="224">
        <f>AVERAGEIFS('Country characteristics'!DC:DC,INDEX('Country characteristics'!A:GB,0,MATCH(A39,'Country characteristics'!$1:$1,0)),1)</f>
        <v>55.213842105263154</v>
      </c>
      <c r="H39" s="224">
        <f>AVERAGEIFS('Country characteristics'!DD:DD,INDEX('Country characteristics'!A:GB,0,MATCH(A39,'Country characteristics'!$1:$1,0)),1)</f>
        <v>67.78947368421052</v>
      </c>
      <c r="I39" s="224">
        <f>AVERAGEIFS('Country characteristics'!DE:DE,INDEX('Country characteristics'!A:GB,0,MATCH(A39,'Country characteristics'!$1:$1,0)),1)</f>
        <v>88.973684210526315</v>
      </c>
      <c r="J39" s="224">
        <f>AVERAGEIFS('Country characteristics'!DF:DF,INDEX('Country characteristics'!A:GB,0,MATCH(A39,'Country characteristics'!$1:$1,0)),1)</f>
        <v>41.622807017543863</v>
      </c>
      <c r="K39" s="225">
        <f>SUMIFS('Country characteristics'!DG:DG,INDEX('Country characteristics'!A:GB,0,MATCH($A39,'Country characteristics'!$1:$1,0)),1)</f>
        <v>0.5311368264523042</v>
      </c>
      <c r="L39" s="226">
        <f>SUMIFS('Country characteristics'!DH:DH,INDEX('Country characteristics'!A:GB,0,MATCH($A39,'Country characteristics'!$1:$1,0)),1,'Country characteristics'!DI:DI,1)</f>
        <v>278418026431.11847</v>
      </c>
      <c r="M39" s="227"/>
      <c r="N39" s="228">
        <f>COUNTIFS(INDEX('Country characteristics'!A:GB,0,MATCH(A39,'Country characteristics'!$1:$1,0)),1,'Country characteristics'!DI:DI,1,'Country characteristics'!D:D,1)</f>
        <v>18</v>
      </c>
      <c r="O39" s="228">
        <f>COUNTIFS(INDEX('Country characteristics'!A:GB,0,MATCH(A39,'Country characteristics'!$1:$1,0)),1,'Country characteristics'!DI:DI,1)</f>
        <v>19</v>
      </c>
      <c r="P39" s="229">
        <f>SUMIFS('Country characteristics'!AL:AL,INDEX('Country characteristics'!A:GB,0,MATCH(A39,'Country characteristics'!$1:$1,0)),1,'Country characteristics'!D:D,1)</f>
        <v>7091.2860107421875</v>
      </c>
      <c r="Q39" s="230">
        <f>SUMIFS('Country characteristics'!CZ:CZ,INDEX('Country characteristics'!A:GB,0,MATCH(A39,'Country characteristics'!$1:$1,0)),1,'Country characteristics'!D:D,1)</f>
        <v>6965.6762716123985</v>
      </c>
      <c r="R39" s="231">
        <f t="shared" si="0"/>
        <v>-125.60973912978898</v>
      </c>
      <c r="S39" s="232">
        <f t="shared" si="1"/>
        <v>-1.7713252425513495E-2</v>
      </c>
      <c r="T39" s="233">
        <f>SUMIFS('Country characteristics'!AM:AM,INDEX('Country characteristics'!A:GB,0,MATCH(A39,'Country characteristics'!$1:$1,0)),1,'Country characteristics'!D:D,1)</f>
        <v>0.22362469835206866</v>
      </c>
      <c r="U39" s="234">
        <f>SUMIFS('Country characteristics'!DA:DA,INDEX('Country characteristics'!A:GB,0,MATCH(A39,'Country characteristics'!$1:$1,0)),1,'Country characteristics'!D:D,1)</f>
        <v>0.20456674525475838</v>
      </c>
      <c r="V39" s="234">
        <f t="shared" si="2"/>
        <v>-1.9057953097310287E-2</v>
      </c>
      <c r="W39" s="232">
        <f t="shared" si="3"/>
        <v>-8.5222934844638498E-2</v>
      </c>
      <c r="X39" s="235">
        <f>AVERAGEIFS('Country characteristics'!AN:AN,INDEX('Country characteristics'!A:GB,0,MATCH(A39,'Country characteristics'!$1:$1,0)),1,'Country characteristics'!D:D,1)</f>
        <v>56.808333290947807</v>
      </c>
      <c r="Y39" s="236">
        <f>AVERAGEIFS('Country characteristics'!DB:DB,INDEX('Country characteristics'!A:GB,0,MATCH(A39,'Country characteristics'!$1:$1,0)),1,'Country characteristics'!D:D,1)</f>
        <v>55.227111111111107</v>
      </c>
      <c r="Z39" s="237">
        <f t="shared" si="4"/>
        <v>-1.5812221798367005</v>
      </c>
      <c r="AA39" s="232">
        <f t="shared" si="5"/>
        <v>-2.7834335003957284E-2</v>
      </c>
      <c r="AB39" s="238">
        <f>AVERAGEIFS('Country characteristics'!BI:BI,INDEX('Country characteristics'!A:GB,0,MATCH(A39,'Country characteristics'!$1:$1,0)),1,'Country characteristics'!D:D,1)</f>
        <v>71.633332777777767</v>
      </c>
      <c r="AC39" s="239">
        <f>AVERAGEIFS('Country characteristics'!DC:DC,INDEX('Country characteristics'!A:GB,0,MATCH(A39,'Country characteristics'!$1:$1,0)),1,'Country characteristics'!D:D,1)</f>
        <v>55.227111111111107</v>
      </c>
      <c r="AD39" s="237">
        <f t="shared" si="6"/>
        <v>-16.40622166666666</v>
      </c>
      <c r="AE39" s="232">
        <f t="shared" si="7"/>
        <v>-0.22903055086885796</v>
      </c>
      <c r="AF39" s="239">
        <f>AVERAGEIFS('Country characteristics'!BJ:BJ,INDEX('Country characteristics'!A:GB,0,MATCH(A39,'Country characteristics'!$1:$1,0)),1,'Country characteristics'!D:D,1)</f>
        <v>85.166666666666671</v>
      </c>
      <c r="AG39" s="239">
        <f>AVERAGEIFS('Country characteristics'!DD:DD,INDEX('Country characteristics'!A:GB,0,MATCH(A39,'Country characteristics'!$1:$1,0)),1,'Country characteristics'!D:D,1)</f>
        <v>68.022222222222226</v>
      </c>
      <c r="AH39" s="237">
        <f t="shared" si="8"/>
        <v>-17.144444444444446</v>
      </c>
      <c r="AI39" s="232">
        <f t="shared" si="9"/>
        <v>-0.20130463144161775</v>
      </c>
      <c r="AJ39" s="238">
        <f>AVERAGEIFS('Country characteristics'!BK:BK,INDEX('Country characteristics'!A:GB,0,MATCH(A39,'Country characteristics'!$1:$1,0)),1,'Country characteristics'!D:D,1)</f>
        <v>42.80092611111111</v>
      </c>
      <c r="AK39" s="239">
        <f>AVERAGEIFS('Country characteristics'!DE:DE,INDEX('Country characteristics'!A:GB,0,MATCH(A39,'Country characteristics'!$1:$1,0)),1,'Country characteristics'!D:D,1)</f>
        <v>88.5</v>
      </c>
      <c r="AL39" s="237">
        <f t="shared" si="10"/>
        <v>45.69907388888889</v>
      </c>
      <c r="AM39" s="232">
        <f t="shared" si="11"/>
        <v>1.0677122679601416</v>
      </c>
      <c r="AN39" s="239">
        <f>AVERAGEIFS('Country characteristics'!BL:BL,INDEX('Country characteristics'!A:GB,0,MATCH(A39,'Country characteristics'!$1:$1,0)),1,'Country characteristics'!D:D,1)</f>
        <v>23.840277777777779</v>
      </c>
      <c r="AO39" s="239">
        <f>AVERAGEIFS('Country characteristics'!DF:DF,INDEX('Country characteristics'!A:GB,0,MATCH(A39,'Country characteristics'!$1:$1,0)),1,'Country characteristics'!D:D,1)</f>
        <v>42.199074074074076</v>
      </c>
      <c r="AP39" s="237">
        <f t="shared" si="12"/>
        <v>18.358796296296298</v>
      </c>
      <c r="AQ39" s="232">
        <f t="shared" si="13"/>
        <v>0.7700747645402467</v>
      </c>
      <c r="AR39" s="233">
        <f>SUMIFS('Country characteristics'!BM:BM,INDEX('Country characteristics'!A:GB,0,MATCH($A39,'Country characteristics'!$1:$1,0)),1,'Country characteristics'!D:D,1)</f>
        <v>0.55791800061706454</v>
      </c>
      <c r="AS39" s="234">
        <f>SUMIFS('Country characteristics'!DG:DG,INDEX('Country characteristics'!A:GB,0,MATCH($A39,'Country characteristics'!$1:$1,0)),1,'Country characteristics'!D:D,1)</f>
        <v>0.53085158288820578</v>
      </c>
      <c r="AT39" s="234">
        <f t="shared" si="14"/>
        <v>-2.706641772885876E-2</v>
      </c>
      <c r="AU39" s="232">
        <f t="shared" si="15"/>
        <v>-4.851325409634203E-2</v>
      </c>
      <c r="AV39" s="240">
        <f>SUMIFS('Country characteristics'!BN:BN,INDEX('Country characteristics'!A:GB,0,MATCH($A39,'Country characteristics'!$1:$1,0)),1,'Country characteristics'!D:D,1)</f>
        <v>256649509790.20001</v>
      </c>
      <c r="AW39" s="241">
        <f>SUMIFS('Country characteristics'!DH:DH,INDEX('Country characteristics'!A:GB,0,MATCH($A39,'Country characteristics'!$1:$1,0)),1,'Country characteristics'!D:D,1)</f>
        <v>278268503848.21094</v>
      </c>
      <c r="AX39" s="237">
        <f t="shared" si="16"/>
        <v>21618994058.010925</v>
      </c>
      <c r="AY39" s="232">
        <f t="shared" si="17"/>
        <v>8.4235477697516464E-2</v>
      </c>
    </row>
    <row r="40" spans="1:51" ht="12.75" customHeight="1">
      <c r="A40" s="37" t="s">
        <v>474</v>
      </c>
      <c r="B40" s="221">
        <f>COUNTIFS(INDEX('Country characteristics'!A:GB,0,MATCH(A40,'Country characteristics'!$1:$1,0)),1,'Country characteristics'!DI:DI,1,'Country characteristics'!E:E,1)</f>
        <v>22</v>
      </c>
      <c r="C40" s="221">
        <f>COUNTIFS(INDEX('Country characteristics'!A:GB,0,MATCH(A40,'Country characteristics'!$1:$1,0)),1,'Country characteristics'!DI:DI,1)</f>
        <v>28</v>
      </c>
      <c r="D40" s="222">
        <f>SUMIFS('Country characteristics'!CZ:CZ,INDEX('Country characteristics'!A:GB,0,MATCH(A40,'Country characteristics'!$1:$1,0)),1)</f>
        <v>4465.2134967286183</v>
      </c>
      <c r="E40" s="223">
        <f>SUMIFS('Country characteristics'!DA:DA,INDEX('Country characteristics'!A:GB,0,MATCH(A40,'Country characteristics'!$1:$1,0)),1)</f>
        <v>0.13113359798472987</v>
      </c>
      <c r="F40" s="224">
        <f>AVERAGEIFS('Country characteristics'!DB:DB,INDEX('Country characteristics'!A:GB,0,MATCH(A40,'Country characteristics'!$1:$1,0)),1)</f>
        <v>61.899568181818175</v>
      </c>
      <c r="G40" s="224">
        <f>AVERAGEIFS('Country characteristics'!DC:DC,INDEX('Country characteristics'!A:GB,0,MATCH(A40,'Country characteristics'!$1:$1,0)),1)</f>
        <v>61.899568181818175</v>
      </c>
      <c r="H40" s="224">
        <f>AVERAGEIFS('Country characteristics'!DD:DD,INDEX('Country characteristics'!A:GB,0,MATCH(A40,'Country characteristics'!$1:$1,0)),1)</f>
        <v>60.681818181818194</v>
      </c>
      <c r="I40" s="224">
        <f>AVERAGEIFS('Country characteristics'!DE:DE,INDEX('Country characteristics'!A:GB,0,MATCH(A40,'Country characteristics'!$1:$1,0)),1)</f>
        <v>94.38636363636364</v>
      </c>
      <c r="J40" s="224">
        <f>AVERAGEIFS('Country characteristics'!DF:DF,INDEX('Country characteristics'!A:GB,0,MATCH(A40,'Country characteristics'!$1:$1,0)),1)</f>
        <v>50.170454545454547</v>
      </c>
      <c r="K40" s="225">
        <f>SUMIFS('Country characteristics'!DG:DG,INDEX('Country characteristics'!A:GB,0,MATCH($A40,'Country characteristics'!$1:$1,0)),1)</f>
        <v>2.9136112301647497E-2</v>
      </c>
      <c r="L40" s="226">
        <f>SUMIFS('Country characteristics'!DH:DH,INDEX('Country characteristics'!A:GB,0,MATCH($A40,'Country characteristics'!$1:$1,0)),1,'Country characteristics'!DI:DI,1)</f>
        <v>15272936254.438465</v>
      </c>
      <c r="M40" s="227"/>
      <c r="N40" s="228">
        <f>COUNTIFS(INDEX('Country characteristics'!A:GB,0,MATCH(A40,'Country characteristics'!$1:$1,0)),1,'Country characteristics'!DI:DI,1,'Country characteristics'!D:D,1)</f>
        <v>12</v>
      </c>
      <c r="O40" s="228">
        <f>COUNTIFS(INDEX('Country characteristics'!A:GB,0,MATCH(A40,'Country characteristics'!$1:$1,0)),1,'Country characteristics'!DI:DI,1)</f>
        <v>28</v>
      </c>
      <c r="P40" s="229">
        <f>SUMIFS('Country characteristics'!AL:AL,INDEX('Country characteristics'!A:GB,0,MATCH(A40,'Country characteristics'!$1:$1,0)),1,'Country characteristics'!D:D,1)</f>
        <v>2769.1491641998291</v>
      </c>
      <c r="Q40" s="230">
        <f>SUMIFS('Country characteristics'!CZ:CZ,INDEX('Country characteristics'!A:GB,0,MATCH(A40,'Country characteristics'!$1:$1,0)),1,'Country characteristics'!D:D,1)</f>
        <v>2579.6793020942391</v>
      </c>
      <c r="R40" s="231">
        <f t="shared" si="0"/>
        <v>-189.46986210558998</v>
      </c>
      <c r="S40" s="232">
        <f t="shared" si="1"/>
        <v>-6.8421688710416234E-2</v>
      </c>
      <c r="T40" s="233">
        <f>SUMIFS('Country characteristics'!AM:AM,INDEX('Country characteristics'!A:GB,0,MATCH(A40,'Country characteristics'!$1:$1,0)),1,'Country characteristics'!D:D,1)</f>
        <v>8.7325500149745494E-2</v>
      </c>
      <c r="U40" s="234">
        <f>SUMIFS('Country characteristics'!DA:DA,INDEX('Country characteristics'!A:GB,0,MATCH(A40,'Country characteristics'!$1:$1,0)),1,'Country characteristics'!D:D,1)</f>
        <v>7.5759564190646861E-2</v>
      </c>
      <c r="V40" s="234">
        <f t="shared" si="2"/>
        <v>-1.1565935959098633E-2</v>
      </c>
      <c r="W40" s="232">
        <f t="shared" si="3"/>
        <v>-0.1324462607058122</v>
      </c>
      <c r="X40" s="235">
        <f>AVERAGEIFS('Country characteristics'!AN:AN,INDEX('Country characteristics'!A:GB,0,MATCH(A40,'Country characteristics'!$1:$1,0)),1,'Country characteristics'!D:D,1)</f>
        <v>63.127083778381348</v>
      </c>
      <c r="Y40" s="236">
        <f>AVERAGEIFS('Country characteristics'!DB:DB,INDEX('Country characteristics'!A:GB,0,MATCH(A40,'Country characteristics'!$1:$1,0)),1,'Country characteristics'!D:D,1)</f>
        <v>60.83358333333333</v>
      </c>
      <c r="Z40" s="237">
        <f t="shared" si="4"/>
        <v>-2.2935004450480179</v>
      </c>
      <c r="AA40" s="232">
        <f t="shared" si="5"/>
        <v>-3.633148100266681E-2</v>
      </c>
      <c r="AB40" s="238">
        <f>AVERAGEIFS('Country characteristics'!BI:BI,INDEX('Country characteristics'!A:GB,0,MATCH(A40,'Country characteristics'!$1:$1,0)),1,'Country characteristics'!D:D,1)</f>
        <v>66.675000000000011</v>
      </c>
      <c r="AC40" s="239">
        <f>AVERAGEIFS('Country characteristics'!DC:DC,INDEX('Country characteristics'!A:GB,0,MATCH(A40,'Country characteristics'!$1:$1,0)),1,'Country characteristics'!D:D,1)</f>
        <v>60.83358333333333</v>
      </c>
      <c r="AD40" s="237">
        <f t="shared" si="6"/>
        <v>-5.8414166666666816</v>
      </c>
      <c r="AE40" s="232">
        <f t="shared" si="7"/>
        <v>-8.7610298712661128E-2</v>
      </c>
      <c r="AF40" s="239">
        <f>AVERAGEIFS('Country characteristics'!BJ:BJ,INDEX('Country characteristics'!A:GB,0,MATCH(A40,'Country characteristics'!$1:$1,0)),1,'Country characteristics'!D:D,1)</f>
        <v>94.166666666666671</v>
      </c>
      <c r="AG40" s="239">
        <f>AVERAGEIFS('Country characteristics'!DD:DD,INDEX('Country characteristics'!A:GB,0,MATCH(A40,'Country characteristics'!$1:$1,0)),1,'Country characteristics'!D:D,1)</f>
        <v>60.816666666666684</v>
      </c>
      <c r="AH40" s="237">
        <f t="shared" si="8"/>
        <v>-33.349999999999987</v>
      </c>
      <c r="AI40" s="232">
        <f t="shared" si="9"/>
        <v>-0.35415929203539809</v>
      </c>
      <c r="AJ40" s="238">
        <f>AVERAGEIFS('Country characteristics'!BK:BK,INDEX('Country characteristics'!A:GB,0,MATCH(A40,'Country characteristics'!$1:$1,0)),1,'Country characteristics'!D:D,1)</f>
        <v>49.444444166666663</v>
      </c>
      <c r="AK40" s="239">
        <f>AVERAGEIFS('Country characteristics'!DE:DE,INDEX('Country characteristics'!A:GB,0,MATCH(A40,'Country characteristics'!$1:$1,0)),1,'Country characteristics'!D:D,1)</f>
        <v>94.479166666666671</v>
      </c>
      <c r="AL40" s="237">
        <f t="shared" si="10"/>
        <v>45.034722500000008</v>
      </c>
      <c r="AM40" s="232">
        <f t="shared" si="11"/>
        <v>0.91081461747648684</v>
      </c>
      <c r="AN40" s="239">
        <f>AVERAGEIFS('Country characteristics'!BL:BL,INDEX('Country characteristics'!A:GB,0,MATCH(A40,'Country characteristics'!$1:$1,0)),1,'Country characteristics'!D:D,1)</f>
        <v>40.416666666666664</v>
      </c>
      <c r="AO40" s="239">
        <f>AVERAGEIFS('Country characteristics'!DF:DF,INDEX('Country characteristics'!A:GB,0,MATCH(A40,'Country characteristics'!$1:$1,0)),1,'Country characteristics'!D:D,1)</f>
        <v>48.541666666666679</v>
      </c>
      <c r="AP40" s="237">
        <f t="shared" si="12"/>
        <v>8.1250000000000142</v>
      </c>
      <c r="AQ40" s="232">
        <f t="shared" si="13"/>
        <v>0.20103092783505191</v>
      </c>
      <c r="AR40" s="233">
        <f>SUMIFS('Country characteristics'!BM:BM,INDEX('Country characteristics'!A:GB,0,MATCH($A40,'Country characteristics'!$1:$1,0)),1,'Country characteristics'!D:D,1)</f>
        <v>2.6972309465008948E-2</v>
      </c>
      <c r="AS40" s="234">
        <f>SUMIFS('Country characteristics'!DG:DG,INDEX('Country characteristics'!A:GB,0,MATCH($A40,'Country characteristics'!$1:$1,0)),1,'Country characteristics'!D:D,1)</f>
        <v>2.5746309926743847E-2</v>
      </c>
      <c r="AT40" s="234">
        <f t="shared" si="14"/>
        <v>-1.2259995382651011E-3</v>
      </c>
      <c r="AU40" s="232">
        <f t="shared" si="15"/>
        <v>-4.5454006815974904E-2</v>
      </c>
      <c r="AV40" s="240">
        <f>SUMIFS('Country characteristics'!BN:BN,INDEX('Country characteristics'!A:GB,0,MATCH($A40,'Country characteristics'!$1:$1,0)),1,'Country characteristics'!D:D,1)</f>
        <v>12407528466.008398</v>
      </c>
      <c r="AW40" s="241">
        <f>SUMIFS('Country characteristics'!DH:DH,INDEX('Country characteristics'!A:GB,0,MATCH($A40,'Country characteristics'!$1:$1,0)),1,'Country characteristics'!D:D,1)</f>
        <v>13496026712.302616</v>
      </c>
      <c r="AX40" s="237">
        <f t="shared" si="16"/>
        <v>1088498246.2942181</v>
      </c>
      <c r="AY40" s="232">
        <f t="shared" si="17"/>
        <v>8.772885343573962E-2</v>
      </c>
    </row>
    <row r="41" spans="1:51" ht="12.75" customHeight="1">
      <c r="A41" s="37" t="s">
        <v>475</v>
      </c>
      <c r="B41" s="221">
        <f>COUNTIFS(INDEX('Country characteristics'!A:GB,0,MATCH(A41,'Country characteristics'!$1:$1,0)),1,'Country characteristics'!DI:DI,1,'Country characteristics'!E:E,1)</f>
        <v>39</v>
      </c>
      <c r="C41" s="221">
        <f>COUNTIFS(INDEX('Country characteristics'!A:GB,0,MATCH(A41,'Country characteristics'!$1:$1,0)),1,'Country characteristics'!DI:DI,1)</f>
        <v>72</v>
      </c>
      <c r="D41" s="222">
        <f>SUMIFS('Country characteristics'!CZ:CZ,INDEX('Country characteristics'!A:GB,0,MATCH(A41,'Country characteristics'!$1:$1,0)),1)</f>
        <v>7789.1731221812161</v>
      </c>
      <c r="E41" s="223">
        <f>SUMIFS('Country characteristics'!DA:DA,INDEX('Country characteristics'!A:GB,0,MATCH(A41,'Country characteristics'!$1:$1,0)),1)</f>
        <v>0.22875105470005105</v>
      </c>
      <c r="F41" s="224">
        <f>AVERAGEIFS('Country characteristics'!DB:DB,INDEX('Country characteristics'!A:GB,0,MATCH(A41,'Country characteristics'!$1:$1,0)),1)</f>
        <v>65.461692307692317</v>
      </c>
      <c r="G41" s="224">
        <f>AVERAGEIFS('Country characteristics'!DC:DC,INDEX('Country characteristics'!A:GB,0,MATCH(A41,'Country characteristics'!$1:$1,0)),1)</f>
        <v>65.461692307692317</v>
      </c>
      <c r="H41" s="224">
        <f>AVERAGEIFS('Country characteristics'!DD:DD,INDEX('Country characteristics'!A:GB,0,MATCH(A41,'Country characteristics'!$1:$1,0)),1)</f>
        <v>63.566666666666642</v>
      </c>
      <c r="I41" s="224">
        <f>AVERAGEIFS('Country characteristics'!DE:DE,INDEX('Country characteristics'!A:GB,0,MATCH(A41,'Country characteristics'!$1:$1,0)),1)</f>
        <v>94.820512820512818</v>
      </c>
      <c r="J41" s="224">
        <f>AVERAGEIFS('Country characteristics'!DF:DF,INDEX('Country characteristics'!A:GB,0,MATCH(A41,'Country characteristics'!$1:$1,0)),1)</f>
        <v>56.239316239316231</v>
      </c>
      <c r="K41" s="225">
        <f>SUMIFS('Country characteristics'!DG:DG,INDEX('Country characteristics'!A:GB,0,MATCH($A41,'Country characteristics'!$1:$1,0)),1)</f>
        <v>3.0378574243443555E-2</v>
      </c>
      <c r="L41" s="226">
        <f>SUMIFS('Country characteristics'!DH:DH,INDEX('Country characteristics'!A:GB,0,MATCH($A41,'Country characteristics'!$1:$1,0)),1,'Country characteristics'!DI:DI,1)</f>
        <v>15924225753.003273</v>
      </c>
      <c r="M41" s="227"/>
      <c r="N41" s="228">
        <f>COUNTIFS(INDEX('Country characteristics'!A:GB,0,MATCH(A41,'Country characteristics'!$1:$1,0)),1,'Country characteristics'!DI:DI,1,'Country characteristics'!D:D,1)</f>
        <v>22</v>
      </c>
      <c r="O41" s="228">
        <f>COUNTIFS(INDEX('Country characteristics'!A:GB,0,MATCH(A41,'Country characteristics'!$1:$1,0)),1,'Country characteristics'!DI:DI,1)</f>
        <v>72</v>
      </c>
      <c r="P41" s="229">
        <f>SUMIFS('Country characteristics'!AL:AL,INDEX('Country characteristics'!A:GB,0,MATCH(A41,'Country characteristics'!$1:$1,0)),1,'Country characteristics'!D:D,1)</f>
        <v>5343.7302951812744</v>
      </c>
      <c r="Q41" s="230">
        <f>SUMIFS('Country characteristics'!CZ:CZ,INDEX('Country characteristics'!A:GB,0,MATCH(A41,'Country characteristics'!$1:$1,0)),1,'Country characteristics'!D:D,1)</f>
        <v>4374.4673475464224</v>
      </c>
      <c r="R41" s="231">
        <f t="shared" si="0"/>
        <v>-969.26294763485203</v>
      </c>
      <c r="S41" s="232">
        <f t="shared" si="1"/>
        <v>-0.18138320875005387</v>
      </c>
      <c r="T41" s="233">
        <f>SUMIFS('Country characteristics'!AM:AM,INDEX('Country characteristics'!A:GB,0,MATCH(A41,'Country characteristics'!$1:$1,0)),1,'Country characteristics'!D:D,1)</f>
        <v>0.16851519985357299</v>
      </c>
      <c r="U41" s="234">
        <f>SUMIFS('Country characteristics'!DA:DA,INDEX('Country characteristics'!A:GB,0,MATCH(A41,'Country characteristics'!$1:$1,0)),1,'Country characteristics'!D:D,1)</f>
        <v>0.12846858117103471</v>
      </c>
      <c r="V41" s="234">
        <f t="shared" si="2"/>
        <v>-4.0046618682538282E-2</v>
      </c>
      <c r="W41" s="232">
        <f t="shared" si="3"/>
        <v>-0.23764395566296556</v>
      </c>
      <c r="X41" s="235">
        <f>AVERAGEIFS('Country characteristics'!AN:AN,INDEX('Country characteristics'!A:GB,0,MATCH(A41,'Country characteristics'!$1:$1,0)),1,'Country characteristics'!D:D,1)</f>
        <v>69.417045593261719</v>
      </c>
      <c r="Y41" s="236">
        <f>AVERAGEIFS('Country characteristics'!DB:DB,INDEX('Country characteristics'!A:GB,0,MATCH(A41,'Country characteristics'!$1:$1,0)),1,'Country characteristics'!D:D,1)</f>
        <v>65.134931818181812</v>
      </c>
      <c r="Z41" s="237">
        <f t="shared" si="4"/>
        <v>-4.2821137750799068</v>
      </c>
      <c r="AA41" s="232">
        <f t="shared" si="5"/>
        <v>-6.1686776475194292E-2</v>
      </c>
      <c r="AB41" s="238">
        <f>AVERAGEIFS('Country characteristics'!BI:BI,INDEX('Country characteristics'!A:GB,0,MATCH(A41,'Country characteristics'!$1:$1,0)),1,'Country characteristics'!D:D,1)</f>
        <v>69.659090454545449</v>
      </c>
      <c r="AC41" s="239">
        <f>AVERAGEIFS('Country characteristics'!DC:DC,INDEX('Country characteristics'!A:GB,0,MATCH(A41,'Country characteristics'!$1:$1,0)),1,'Country characteristics'!D:D,1)</f>
        <v>65.134931818181812</v>
      </c>
      <c r="AD41" s="237">
        <f t="shared" si="6"/>
        <v>-4.5241586363636372</v>
      </c>
      <c r="AE41" s="232">
        <f t="shared" si="7"/>
        <v>-6.4947139086115116E-2</v>
      </c>
      <c r="AF41" s="239">
        <f>AVERAGEIFS('Country characteristics'!BJ:BJ,INDEX('Country characteristics'!A:GB,0,MATCH(A41,'Country characteristics'!$1:$1,0)),1,'Country characteristics'!D:D,1)</f>
        <v>95.681818181818187</v>
      </c>
      <c r="AG41" s="239">
        <f>AVERAGEIFS('Country characteristics'!DD:DD,INDEX('Country characteristics'!A:GB,0,MATCH(A41,'Country characteristics'!$1:$1,0)),1,'Country characteristics'!D:D,1)</f>
        <v>63.454545454545453</v>
      </c>
      <c r="AH41" s="237">
        <f t="shared" si="8"/>
        <v>-32.227272727272734</v>
      </c>
      <c r="AI41" s="232">
        <f t="shared" si="9"/>
        <v>-0.33681710213776728</v>
      </c>
      <c r="AJ41" s="238">
        <f>AVERAGEIFS('Country characteristics'!BK:BK,INDEX('Country characteristics'!A:GB,0,MATCH(A41,'Country characteristics'!$1:$1,0)),1,'Country characteristics'!D:D,1)</f>
        <v>59.204546363636361</v>
      </c>
      <c r="AK41" s="239">
        <f>AVERAGEIFS('Country characteristics'!DE:DE,INDEX('Country characteristics'!A:GB,0,MATCH(A41,'Country characteristics'!$1:$1,0)),1,'Country characteristics'!D:D,1)</f>
        <v>95.125</v>
      </c>
      <c r="AL41" s="237">
        <f t="shared" si="10"/>
        <v>35.920453636363639</v>
      </c>
      <c r="AM41" s="232">
        <f t="shared" si="11"/>
        <v>0.60671782561661691</v>
      </c>
      <c r="AN41" s="239">
        <f>AVERAGEIFS('Country characteristics'!BL:BL,INDEX('Country characteristics'!A:GB,0,MATCH(A41,'Country characteristics'!$1:$1,0)),1,'Country characteristics'!D:D,1)</f>
        <v>51.602272727272727</v>
      </c>
      <c r="AO41" s="239">
        <f>AVERAGEIFS('Country characteristics'!DF:DF,INDEX('Country characteristics'!A:GB,0,MATCH(A41,'Country characteristics'!$1:$1,0)),1,'Country characteristics'!D:D,1)</f>
        <v>57.291666666666671</v>
      </c>
      <c r="AP41" s="237">
        <f t="shared" si="12"/>
        <v>5.6893939393939448</v>
      </c>
      <c r="AQ41" s="232">
        <f t="shared" si="13"/>
        <v>0.11025471628862962</v>
      </c>
      <c r="AR41" s="233">
        <f>SUMIFS('Country characteristics'!BM:BM,INDEX('Country characteristics'!A:GB,0,MATCH($A41,'Country characteristics'!$1:$1,0)),1,'Country characteristics'!D:D,1)</f>
        <v>2.6613419492377943E-2</v>
      </c>
      <c r="AS41" s="234">
        <f>SUMIFS('Country characteristics'!DG:DG,INDEX('Country characteristics'!A:GB,0,MATCH($A41,'Country characteristics'!$1:$1,0)),1,'Country characteristics'!D:D,1)</f>
        <v>2.4300006472948381E-2</v>
      </c>
      <c r="AT41" s="234">
        <f t="shared" si="14"/>
        <v>-2.3134130194295624E-3</v>
      </c>
      <c r="AU41" s="232">
        <f t="shared" si="15"/>
        <v>-8.6926560492991953E-2</v>
      </c>
      <c r="AV41" s="240">
        <f>SUMIFS('Country characteristics'!BN:BN,INDEX('Country characteristics'!A:GB,0,MATCH($A41,'Country characteristics'!$1:$1,0)),1,'Country characteristics'!D:D,1)</f>
        <v>12242509409.813396</v>
      </c>
      <c r="AW41" s="241">
        <f>SUMIFS('Country characteristics'!DH:DH,INDEX('Country characteristics'!A:GB,0,MATCH($A41,'Country characteristics'!$1:$1,0)),1,'Country characteristics'!D:D,1)</f>
        <v>12737885056.195089</v>
      </c>
      <c r="AX41" s="237">
        <f t="shared" si="16"/>
        <v>495375646.38169289</v>
      </c>
      <c r="AY41" s="232">
        <f t="shared" si="17"/>
        <v>4.0463570808825178E-2</v>
      </c>
    </row>
    <row r="42" spans="1:51" ht="12.75" customHeight="1">
      <c r="A42" s="37" t="s">
        <v>476</v>
      </c>
      <c r="B42" s="221">
        <f>COUNTIFS(INDEX('Country characteristics'!A:GB,0,MATCH(A42,'Country characteristics'!$1:$1,0)),1,'Country characteristics'!DI:DI,1,'Country characteristics'!E:E,1)</f>
        <v>14</v>
      </c>
      <c r="C42" s="221">
        <f>COUNTIFS(INDEX('Country characteristics'!A:GB,0,MATCH(A42,'Country characteristics'!$1:$1,0)),1,'Country characteristics'!DI:DI,1)</f>
        <v>17</v>
      </c>
      <c r="D42" s="222">
        <f>SUMIFS('Country characteristics'!CZ:CZ,INDEX('Country characteristics'!A:GB,0,MATCH(A42,'Country characteristics'!$1:$1,0)),1)</f>
        <v>1988.9883865380184</v>
      </c>
      <c r="E42" s="223">
        <f>SUMIFS('Country characteristics'!DA:DA,INDEX('Country characteristics'!A:GB,0,MATCH(A42,'Country characteristics'!$1:$1,0)),1)</f>
        <v>5.8412258152417976E-2</v>
      </c>
      <c r="F42" s="224">
        <f>AVERAGEIFS('Country characteristics'!DB:DB,INDEX('Country characteristics'!A:GB,0,MATCH(A42,'Country characteristics'!$1:$1,0)),1)</f>
        <v>61.13214285714286</v>
      </c>
      <c r="G42" s="224">
        <f>AVERAGEIFS('Country characteristics'!DC:DC,INDEX('Country characteristics'!A:GB,0,MATCH(A42,'Country characteristics'!$1:$1,0)),1)</f>
        <v>61.13214285714286</v>
      </c>
      <c r="H42" s="224">
        <f>AVERAGEIFS('Country characteristics'!DD:DD,INDEX('Country characteristics'!A:GB,0,MATCH(A42,'Country characteristics'!$1:$1,0)),1)</f>
        <v>60.914285714285711</v>
      </c>
      <c r="I42" s="224">
        <f>AVERAGEIFS('Country characteristics'!DE:DE,INDEX('Country characteristics'!A:GB,0,MATCH(A42,'Country characteristics'!$1:$1,0)),1)</f>
        <v>94.035714285714292</v>
      </c>
      <c r="J42" s="224">
        <f>AVERAGEIFS('Country characteristics'!DF:DF,INDEX('Country characteristics'!A:GB,0,MATCH(A42,'Country characteristics'!$1:$1,0)),1)</f>
        <v>53.244047619047613</v>
      </c>
      <c r="K42" s="225">
        <f>SUMIFS('Country characteristics'!DG:DG,INDEX('Country characteristics'!A:GB,0,MATCH($A42,'Country characteristics'!$1:$1,0)),1)</f>
        <v>6.2673281983812454E-3</v>
      </c>
      <c r="L42" s="226">
        <f>SUMIFS('Country characteristics'!DH:DH,INDEX('Country characteristics'!A:GB,0,MATCH($A42,'Country characteristics'!$1:$1,0)),1,'Country characteristics'!DI:DI,1)</f>
        <v>3285287452.3211484</v>
      </c>
      <c r="M42" s="227"/>
      <c r="N42" s="228">
        <f>COUNTIFS(INDEX('Country characteristics'!A:GB,0,MATCH(A42,'Country characteristics'!$1:$1,0)),1,'Country characteristics'!DI:DI,1,'Country characteristics'!D:D,1)</f>
        <v>10</v>
      </c>
      <c r="O42" s="228">
        <f>COUNTIFS(INDEX('Country characteristics'!A:GB,0,MATCH(A42,'Country characteristics'!$1:$1,0)),1,'Country characteristics'!DI:DI,1)</f>
        <v>17</v>
      </c>
      <c r="P42" s="229">
        <f>SUMIFS('Country characteristics'!AL:AL,INDEX('Country characteristics'!A:GB,0,MATCH(A42,'Country characteristics'!$1:$1,0)),1,'Country characteristics'!D:D,1)</f>
        <v>1881.0870361328125</v>
      </c>
      <c r="Q42" s="230">
        <f>SUMIFS('Country characteristics'!CZ:CZ,INDEX('Country characteristics'!A:GB,0,MATCH(A42,'Country characteristics'!$1:$1,0)),1,'Country characteristics'!D:D,1)</f>
        <v>1640.5274590565148</v>
      </c>
      <c r="R42" s="231">
        <f t="shared" si="0"/>
        <v>-240.55957707629773</v>
      </c>
      <c r="S42" s="232">
        <f t="shared" si="1"/>
        <v>-0.12788327836804741</v>
      </c>
      <c r="T42" s="233">
        <f>SUMIFS('Country characteristics'!AM:AM,INDEX('Country characteristics'!A:GB,0,MATCH(A42,'Country characteristics'!$1:$1,0)),1,'Country characteristics'!D:D,1)</f>
        <v>5.9320299653336406E-2</v>
      </c>
      <c r="U42" s="234">
        <f>SUMIFS('Country characteristics'!DA:DA,INDEX('Country characteristics'!A:GB,0,MATCH(A42,'Country characteristics'!$1:$1,0)),1,'Country characteristics'!D:D,1)</f>
        <v>4.8178719440053287E-2</v>
      </c>
      <c r="V42" s="234">
        <f t="shared" si="2"/>
        <v>-1.1141580213283118E-2</v>
      </c>
      <c r="W42" s="232">
        <f t="shared" si="3"/>
        <v>-0.18782070013795812</v>
      </c>
      <c r="X42" s="235">
        <f>AVERAGEIFS('Country characteristics'!AN:AN,INDEX('Country characteristics'!A:GB,0,MATCH(A42,'Country characteristics'!$1:$1,0)),1,'Country characteristics'!D:D,1)</f>
        <v>68.044999313354495</v>
      </c>
      <c r="Y42" s="236">
        <f>AVERAGEIFS('Country characteristics'!DB:DB,INDEX('Country characteristics'!A:GB,0,MATCH(A42,'Country characteristics'!$1:$1,0)),1,'Country characteristics'!D:D,1)</f>
        <v>64.018749999999997</v>
      </c>
      <c r="Z42" s="237">
        <f t="shared" si="4"/>
        <v>-4.0262493133544979</v>
      </c>
      <c r="AA42" s="232">
        <f t="shared" si="5"/>
        <v>-5.9170392445934042E-2</v>
      </c>
      <c r="AB42" s="238">
        <f>AVERAGEIFS('Country characteristics'!BI:BI,INDEX('Country characteristics'!A:GB,0,MATCH(A42,'Country characteristics'!$1:$1,0)),1,'Country characteristics'!D:D,1)</f>
        <v>69.300000000000011</v>
      </c>
      <c r="AC42" s="239">
        <f>AVERAGEIFS('Country characteristics'!DC:DC,INDEX('Country characteristics'!A:GB,0,MATCH(A42,'Country characteristics'!$1:$1,0)),1,'Country characteristics'!D:D,1)</f>
        <v>64.018749999999997</v>
      </c>
      <c r="AD42" s="237">
        <f t="shared" si="6"/>
        <v>-5.2812500000000142</v>
      </c>
      <c r="AE42" s="232">
        <f t="shared" si="7"/>
        <v>-7.6208513708513906E-2</v>
      </c>
      <c r="AF42" s="239">
        <f>AVERAGEIFS('Country characteristics'!BJ:BJ,INDEX('Country characteristics'!A:GB,0,MATCH(A42,'Country characteristics'!$1:$1,0)),1,'Country characteristics'!D:D,1)</f>
        <v>96</v>
      </c>
      <c r="AG42" s="239">
        <f>AVERAGEIFS('Country characteristics'!DD:DD,INDEX('Country characteristics'!A:GB,0,MATCH(A42,'Country characteristics'!$1:$1,0)),1,'Country characteristics'!D:D,1)</f>
        <v>64.16</v>
      </c>
      <c r="AH42" s="237">
        <f t="shared" si="8"/>
        <v>-31.840000000000003</v>
      </c>
      <c r="AI42" s="232">
        <f t="shared" si="9"/>
        <v>-0.33166666666666672</v>
      </c>
      <c r="AJ42" s="238">
        <f>AVERAGEIFS('Country characteristics'!BK:BK,INDEX('Country characteristics'!A:GB,0,MATCH(A42,'Country characteristics'!$1:$1,0)),1,'Country characteristics'!D:D,1)</f>
        <v>59.08333600000001</v>
      </c>
      <c r="AK42" s="239">
        <f>AVERAGEIFS('Country characteristics'!DE:DE,INDEX('Country characteristics'!A:GB,0,MATCH(A42,'Country characteristics'!$1:$1,0)),1,'Country characteristics'!D:D,1)</f>
        <v>96.875</v>
      </c>
      <c r="AL42" s="237">
        <f t="shared" si="10"/>
        <v>37.79166399999999</v>
      </c>
      <c r="AM42" s="232">
        <f t="shared" si="11"/>
        <v>0.63963321231556702</v>
      </c>
      <c r="AN42" s="239">
        <f>AVERAGEIFS('Country characteristics'!BL:BL,INDEX('Country characteristics'!A:GB,0,MATCH(A42,'Country characteristics'!$1:$1,0)),1,'Country characteristics'!D:D,1)</f>
        <v>44.975000000000001</v>
      </c>
      <c r="AO42" s="239">
        <f>AVERAGEIFS('Country characteristics'!DF:DF,INDEX('Country characteristics'!A:GB,0,MATCH(A42,'Country characteristics'!$1:$1,0)),1,'Country characteristics'!D:D,1)</f>
        <v>57.541666666666664</v>
      </c>
      <c r="AP42" s="237">
        <f t="shared" si="12"/>
        <v>12.566666666666663</v>
      </c>
      <c r="AQ42" s="232">
        <f t="shared" si="13"/>
        <v>0.27941448953122094</v>
      </c>
      <c r="AR42" s="233">
        <f>SUMIFS('Country characteristics'!BM:BM,INDEX('Country characteristics'!A:GB,0,MATCH($A42,'Country characteristics'!$1:$1,0)),1,'Country characteristics'!D:D,1)</f>
        <v>5.5291098597081145E-3</v>
      </c>
      <c r="AS42" s="234">
        <f>SUMIFS('Country characteristics'!DG:DG,INDEX('Country characteristics'!A:GB,0,MATCH($A42,'Country characteristics'!$1:$1,0)),1,'Country characteristics'!D:D,1)</f>
        <v>5.5486412636169104E-3</v>
      </c>
      <c r="AT42" s="234">
        <f t="shared" si="14"/>
        <v>1.9531403908795882E-5</v>
      </c>
      <c r="AU42" s="232">
        <f t="shared" si="15"/>
        <v>3.5324680471852583E-3</v>
      </c>
      <c r="AV42" s="240">
        <f>SUMIFS('Country characteristics'!BN:BN,INDEX('Country characteristics'!A:GB,0,MATCH($A42,'Country characteristics'!$1:$1,0)),1,'Country characteristics'!D:D,1)</f>
        <v>2543422518.9050002</v>
      </c>
      <c r="AW42" s="241">
        <f>SUMIFS('Country characteristics'!DH:DH,INDEX('Country characteristics'!A:GB,0,MATCH($A42,'Country characteristics'!$1:$1,0)),1,'Country characteristics'!D:D,1)</f>
        <v>2908557029.0976868</v>
      </c>
      <c r="AX42" s="237">
        <f t="shared" si="16"/>
        <v>365134510.19268656</v>
      </c>
      <c r="AY42" s="232">
        <f t="shared" si="17"/>
        <v>0.14356030407007839</v>
      </c>
    </row>
    <row r="43" spans="1:51" ht="12.75" customHeight="1">
      <c r="A43" s="37" t="s">
        <v>1020</v>
      </c>
      <c r="B43" s="221">
        <f>COUNTIFS(INDEX('Country characteristics'!A:GB,0,MATCH(A43,'Country characteristics'!$1:$1,0)),1,'Country characteristics'!DI:DI,1,'Country characteristics'!E:E,1)</f>
        <v>22</v>
      </c>
      <c r="C43" s="221">
        <f>COUNTIFS(INDEX('Country characteristics'!A:GB,0,MATCH(A43,'Country characteristics'!$1:$1,0)),1,'Country characteristics'!DI:DI,1)</f>
        <v>27</v>
      </c>
      <c r="D43" s="222">
        <f>SUMIFS('Country characteristics'!CZ:CZ,INDEX('Country characteristics'!A:GB,0,MATCH(A43,'Country characteristics'!$1:$1,0)),1)</f>
        <v>4120.6804963884842</v>
      </c>
      <c r="E43" s="223">
        <f>SUMIFS('Country characteristics'!DA:DA,INDEX('Country characteristics'!A:GB,0,MATCH(A43,'Country characteristics'!$1:$1,0)),1)</f>
        <v>0.12101541393996329</v>
      </c>
      <c r="F43" s="224">
        <f>AVERAGEIFS('Country characteristics'!DB:DB,INDEX('Country characteristics'!A:GB,0,MATCH(A43,'Country characteristics'!$1:$1,0)),1)</f>
        <v>72.130295454545461</v>
      </c>
      <c r="G43" s="224">
        <f>AVERAGEIFS('Country characteristics'!DC:DC,INDEX('Country characteristics'!A:GB,0,MATCH(A43,'Country characteristics'!$1:$1,0)),1)</f>
        <v>72.130295454545461</v>
      </c>
      <c r="H43" s="224">
        <f>AVERAGEIFS('Country characteristics'!DD:DD,INDEX('Country characteristics'!A:GB,0,MATCH(A43,'Country characteristics'!$1:$1,0)),1)</f>
        <v>71.300000000000011</v>
      </c>
      <c r="I43" s="224">
        <f>AVERAGEIFS('Country characteristics'!DE:DE,INDEX('Country characteristics'!A:GB,0,MATCH(A43,'Country characteristics'!$1:$1,0)),1)</f>
        <v>96.727272727272734</v>
      </c>
      <c r="J43" s="224">
        <f>AVERAGEIFS('Country characteristics'!DF:DF,INDEX('Country characteristics'!A:GB,0,MATCH(A43,'Country characteristics'!$1:$1,0)),1)</f>
        <v>77.594696969696955</v>
      </c>
      <c r="K43" s="225">
        <f>SUMIFS('Country characteristics'!DG:DG,INDEX('Country characteristics'!A:GB,0,MATCH($A43,'Country characteristics'!$1:$1,0)),1)</f>
        <v>4.7936603817390969E-2</v>
      </c>
      <c r="L43" s="226">
        <f>SUMIFS('Country characteristics'!DH:DH,INDEX('Country characteristics'!A:GB,0,MATCH($A43,'Country characteristics'!$1:$1,0)),1,'Country characteristics'!DI:DI,1)</f>
        <v>25128015928.109806</v>
      </c>
      <c r="M43" s="227"/>
      <c r="N43" s="228">
        <f>COUNTIFS(INDEX('Country characteristics'!A:GB,0,MATCH(A43,'Country characteristics'!$1:$1,0)),1,'Country characteristics'!DI:DI,1,'Country characteristics'!D:D,1)</f>
        <v>21</v>
      </c>
      <c r="O43" s="228">
        <f>COUNTIFS(INDEX('Country characteristics'!A:GB,0,MATCH(A43,'Country characteristics'!$1:$1,0)),1,'Country characteristics'!DI:DI,1)</f>
        <v>27</v>
      </c>
      <c r="P43" s="229">
        <f>SUMIFS('Country characteristics'!AL:AL,INDEX('Country characteristics'!A:GB,0,MATCH(A43,'Country characteristics'!$1:$1,0)),1,'Country characteristics'!D:D,1)</f>
        <v>3721.2304973602295</v>
      </c>
      <c r="Q43" s="230">
        <f>SUMIFS('Country characteristics'!CZ:CZ,INDEX('Country characteristics'!A:GB,0,MATCH(A43,'Country characteristics'!$1:$1,0)),1,'Country characteristics'!D:D,1)</f>
        <v>3997.5590278550203</v>
      </c>
      <c r="R43" s="231">
        <f t="shared" si="0"/>
        <v>276.32853049479081</v>
      </c>
      <c r="S43" s="232">
        <f t="shared" si="1"/>
        <v>7.4257300291076578E-2</v>
      </c>
      <c r="T43" s="233">
        <f>SUMIFS('Country characteristics'!AM:AM,INDEX('Country characteristics'!A:GB,0,MATCH(A43,'Country characteristics'!$1:$1,0)),1,'Country characteristics'!D:D,1)</f>
        <v>0.11734940018504858</v>
      </c>
      <c r="U43" s="234">
        <f>SUMIFS('Country characteristics'!DA:DA,INDEX('Country characteristics'!A:GB,0,MATCH(A43,'Country characteristics'!$1:$1,0)),1,'Country characteristics'!D:D,1)</f>
        <v>0.11739960448991449</v>
      </c>
      <c r="V43" s="234">
        <f t="shared" si="2"/>
        <v>5.0204304865908433E-5</v>
      </c>
      <c r="W43" s="232">
        <f t="shared" si="3"/>
        <v>4.2781901557861508E-4</v>
      </c>
      <c r="X43" s="235">
        <f>AVERAGEIFS('Country characteristics'!AN:AN,INDEX('Country characteristics'!A:GB,0,MATCH(A43,'Country characteristics'!$1:$1,0)),1,'Country characteristics'!D:D,1)</f>
        <v>75.1952380225772</v>
      </c>
      <c r="Y43" s="236">
        <f>AVERAGEIFS('Country characteristics'!DB:DB,INDEX('Country characteristics'!A:GB,0,MATCH(A43,'Country characteristics'!$1:$1,0)),1,'Country characteristics'!D:D,1)</f>
        <v>72.512690476190485</v>
      </c>
      <c r="Z43" s="237">
        <f t="shared" si="4"/>
        <v>-2.682547546386715</v>
      </c>
      <c r="AA43" s="232">
        <f t="shared" si="5"/>
        <v>-3.5674433872811016E-2</v>
      </c>
      <c r="AB43" s="238">
        <f>AVERAGEIFS('Country characteristics'!BI:BI,INDEX('Country characteristics'!A:GB,0,MATCH(A43,'Country characteristics'!$1:$1,0)),1,'Country characteristics'!D:D,1)</f>
        <v>72.980951904761923</v>
      </c>
      <c r="AC43" s="239">
        <f>AVERAGEIFS('Country characteristics'!DC:DC,INDEX('Country characteristics'!A:GB,0,MATCH(A43,'Country characteristics'!$1:$1,0)),1,'Country characteristics'!D:D,1)</f>
        <v>72.512690476190485</v>
      </c>
      <c r="AD43" s="237">
        <f t="shared" si="6"/>
        <v>-0.46826142857143793</v>
      </c>
      <c r="AE43" s="232">
        <f t="shared" si="7"/>
        <v>-6.4162143182580822E-3</v>
      </c>
      <c r="AF43" s="239">
        <f>AVERAGEIFS('Country characteristics'!BJ:BJ,INDEX('Country characteristics'!A:GB,0,MATCH(A43,'Country characteristics'!$1:$1,0)),1,'Country characteristics'!D:D,1)</f>
        <v>96.666666666666671</v>
      </c>
      <c r="AG43" s="239">
        <f>AVERAGEIFS('Country characteristics'!DD:DD,INDEX('Country characteristics'!A:GB,0,MATCH(A43,'Country characteristics'!$1:$1,0)),1,'Country characteristics'!D:D,1)</f>
        <v>71.576190476190476</v>
      </c>
      <c r="AH43" s="237">
        <f t="shared" si="8"/>
        <v>-25.090476190476195</v>
      </c>
      <c r="AI43" s="232">
        <f t="shared" si="9"/>
        <v>-0.25955665024630548</v>
      </c>
      <c r="AJ43" s="238">
        <f>AVERAGEIFS('Country characteristics'!BK:BK,INDEX('Country characteristics'!A:GB,0,MATCH(A43,'Country characteristics'!$1:$1,0)),1,'Country characteristics'!D:D,1)</f>
        <v>78.809524761904754</v>
      </c>
      <c r="AK43" s="239">
        <f>AVERAGEIFS('Country characteristics'!DE:DE,INDEX('Country characteristics'!A:GB,0,MATCH(A43,'Country characteristics'!$1:$1,0)),1,'Country characteristics'!D:D,1)</f>
        <v>96.571428571428569</v>
      </c>
      <c r="AL43" s="237">
        <f t="shared" si="10"/>
        <v>17.761903809523815</v>
      </c>
      <c r="AM43" s="232">
        <f t="shared" si="11"/>
        <v>0.22537762869634295</v>
      </c>
      <c r="AN43" s="239">
        <f>AVERAGEIFS('Country characteristics'!BL:BL,INDEX('Country characteristics'!A:GB,0,MATCH(A43,'Country characteristics'!$1:$1,0)),1,'Country characteristics'!D:D,1)</f>
        <v>45.702380952380949</v>
      </c>
      <c r="AO43" s="239">
        <f>AVERAGEIFS('Country characteristics'!DF:DF,INDEX('Country characteristics'!A:GB,0,MATCH(A43,'Country characteristics'!$1:$1,0)),1,'Country characteristics'!D:D,1)</f>
        <v>79.007936507936506</v>
      </c>
      <c r="AP43" s="237">
        <f t="shared" si="12"/>
        <v>33.305555555555557</v>
      </c>
      <c r="AQ43" s="232">
        <f t="shared" si="13"/>
        <v>0.7287488061127031</v>
      </c>
      <c r="AR43" s="233">
        <f>SUMIFS('Country characteristics'!BM:BM,INDEX('Country characteristics'!A:GB,0,MATCH($A43,'Country characteristics'!$1:$1,0)),1,'Country characteristics'!D:D,1)</f>
        <v>3.9121778625489156E-2</v>
      </c>
      <c r="AS43" s="234">
        <f>SUMIFS('Country characteristics'!DG:DG,INDEX('Country characteristics'!A:GB,0,MATCH($A43,'Country characteristics'!$1:$1,0)),1,'Country characteristics'!D:D,1)</f>
        <v>4.7752921083902548E-2</v>
      </c>
      <c r="AT43" s="234">
        <f t="shared" si="14"/>
        <v>8.6311424584133919E-3</v>
      </c>
      <c r="AU43" s="232">
        <f t="shared" si="15"/>
        <v>0.22062244513571047</v>
      </c>
      <c r="AV43" s="240">
        <f>SUMIFS('Country characteristics'!BN:BN,INDEX('Country characteristics'!A:GB,0,MATCH($A43,'Country characteristics'!$1:$1,0)),1,'Country characteristics'!D:D,1)</f>
        <v>17996501311.691334</v>
      </c>
      <c r="AW43" s="241">
        <f>SUMIFS('Country characteristics'!DH:DH,INDEX('Country characteristics'!A:GB,0,MATCH($A43,'Country characteristics'!$1:$1,0)),1,'Country characteristics'!D:D,1)</f>
        <v>25031730775.111313</v>
      </c>
      <c r="AX43" s="237">
        <f t="shared" si="16"/>
        <v>7035229463.4199791</v>
      </c>
      <c r="AY43" s="232">
        <f t="shared" si="17"/>
        <v>0.39092206543777364</v>
      </c>
    </row>
    <row r="44" spans="1:51" ht="12.75" customHeight="1">
      <c r="A44" s="37" t="s">
        <v>1021</v>
      </c>
      <c r="B44" s="221">
        <f>COUNTIFS(INDEX('Country characteristics'!A:GB,0,MATCH(A44,'Country characteristics'!$1:$1,0)),1,'Country characteristics'!DI:DI,1,'Country characteristics'!E:E,1)</f>
        <v>17</v>
      </c>
      <c r="C44" s="221">
        <f>COUNTIFS(INDEX('Country characteristics'!A:GB,0,MATCH(A44,'Country characteristics'!$1:$1,0)),1,'Country characteristics'!DI:DI,1)</f>
        <v>59</v>
      </c>
      <c r="D44" s="222">
        <f>SUMIFS('Country characteristics'!CZ:CZ,INDEX('Country characteristics'!A:GB,0,MATCH(A44,'Country characteristics'!$1:$1,0)),1)</f>
        <v>3261.0484882208657</v>
      </c>
      <c r="E44" s="223">
        <f>SUMIFS('Country characteristics'!DA:DA,INDEX('Country characteristics'!A:GB,0,MATCH(A44,'Country characteristics'!$1:$1,0)),1)</f>
        <v>9.5769893595539404E-2</v>
      </c>
      <c r="F44" s="224">
        <f>AVERAGEIFS('Country characteristics'!DB:DB,INDEX('Country characteristics'!A:GB,0,MATCH(A44,'Country characteristics'!$1:$1,0)),1)</f>
        <v>69.503794117647061</v>
      </c>
      <c r="G44" s="224">
        <f>AVERAGEIFS('Country characteristics'!DC:DC,INDEX('Country characteristics'!A:GB,0,MATCH(A44,'Country characteristics'!$1:$1,0)),1)</f>
        <v>69.503794117647061</v>
      </c>
      <c r="H44" s="224">
        <f>AVERAGEIFS('Country characteristics'!DD:DD,INDEX('Country characteristics'!A:GB,0,MATCH(A44,'Country characteristics'!$1:$1,0)),1)</f>
        <v>65.92941176470589</v>
      </c>
      <c r="I44" s="224">
        <f>AVERAGEIFS('Country characteristics'!DE:DE,INDEX('Country characteristics'!A:GB,0,MATCH(A44,'Country characteristics'!$1:$1,0)),1)</f>
        <v>96.852941176470594</v>
      </c>
      <c r="J44" s="224">
        <f>AVERAGEIFS('Country characteristics'!DF:DF,INDEX('Country characteristics'!A:GB,0,MATCH(A44,'Country characteristics'!$1:$1,0)),1)</f>
        <v>59.117647058823536</v>
      </c>
      <c r="K44" s="225">
        <f>SUMIFS('Country characteristics'!DG:DG,INDEX('Country characteristics'!A:GB,0,MATCH($A44,'Country characteristics'!$1:$1,0)),1)</f>
        <v>6.2430152002125455E-3</v>
      </c>
      <c r="L44" s="226">
        <f>SUMIFS('Country characteristics'!DH:DH,INDEX('Country characteristics'!A:GB,0,MATCH($A44,'Country characteristics'!$1:$1,0)),1,'Country characteristics'!DI:DI,1)</f>
        <v>3272542829.7892218</v>
      </c>
      <c r="M44" s="227"/>
      <c r="N44" s="228">
        <f>COUNTIFS(INDEX('Country characteristics'!A:GB,0,MATCH(A44,'Country characteristics'!$1:$1,0)),1,'Country characteristics'!DI:DI,1,'Country characteristics'!D:D,1)</f>
        <v>9</v>
      </c>
      <c r="O44" s="228">
        <f>COUNTIFS(INDEX('Country characteristics'!A:GB,0,MATCH(A44,'Country characteristics'!$1:$1,0)),1,'Country characteristics'!DI:DI,1)</f>
        <v>59</v>
      </c>
      <c r="P44" s="229">
        <f>SUMIFS('Country characteristics'!AL:AL,INDEX('Country characteristics'!A:GB,0,MATCH(A44,'Country characteristics'!$1:$1,0)),1,'Country characteristics'!D:D,1)</f>
        <v>1492.5399398803711</v>
      </c>
      <c r="Q44" s="230">
        <f>SUMIFS('Country characteristics'!CZ:CZ,INDEX('Country characteristics'!A:GB,0,MATCH(A44,'Country characteristics'!$1:$1,0)),1,'Country characteristics'!D:D,1)</f>
        <v>1289.8975781074139</v>
      </c>
      <c r="R44" s="231">
        <f t="shared" si="0"/>
        <v>-202.6423617729572</v>
      </c>
      <c r="S44" s="232">
        <f t="shared" si="1"/>
        <v>-0.13577014347046501</v>
      </c>
      <c r="T44" s="233">
        <f>SUMIFS('Country characteristics'!AM:AM,INDEX('Country characteristics'!A:GB,0,MATCH(A44,'Country characteristics'!$1:$1,0)),1,'Country characteristics'!D:D,1)</f>
        <v>4.7067200066521764E-2</v>
      </c>
      <c r="U44" s="234">
        <f>SUMIFS('Country characteristics'!DA:DA,INDEX('Country characteristics'!A:GB,0,MATCH(A44,'Country characteristics'!$1:$1,0)),1,'Country characteristics'!D:D,1)</f>
        <v>3.7881483286955724E-2</v>
      </c>
      <c r="V44" s="234">
        <f t="shared" si="2"/>
        <v>-9.1857167795660402E-3</v>
      </c>
      <c r="W44" s="232">
        <f t="shared" si="3"/>
        <v>-0.1951617424997352</v>
      </c>
      <c r="X44" s="235">
        <f>AVERAGEIFS('Country characteristics'!AN:AN,INDEX('Country characteristics'!A:GB,0,MATCH(A44,'Country characteristics'!$1:$1,0)),1,'Country characteristics'!D:D,1)</f>
        <v>71.544443766276046</v>
      </c>
      <c r="Y44" s="236">
        <f>AVERAGEIFS('Country characteristics'!DB:DB,INDEX('Country characteristics'!A:GB,0,MATCH(A44,'Country characteristics'!$1:$1,0)),1,'Country characteristics'!D:D,1)</f>
        <v>67.998833333333323</v>
      </c>
      <c r="Z44" s="237">
        <f t="shared" si="4"/>
        <v>-3.5456104329427234</v>
      </c>
      <c r="AA44" s="232">
        <f t="shared" si="5"/>
        <v>-4.9558152195936428E-2</v>
      </c>
      <c r="AB44" s="238">
        <f>AVERAGEIFS('Country characteristics'!BI:BI,INDEX('Country characteristics'!A:GB,0,MATCH(A44,'Country characteristics'!$1:$1,0)),1,'Country characteristics'!D:D,1)</f>
        <v>71.533333333333346</v>
      </c>
      <c r="AC44" s="239">
        <f>AVERAGEIFS('Country characteristics'!DC:DC,INDEX('Country characteristics'!A:GB,0,MATCH(A44,'Country characteristics'!$1:$1,0)),1,'Country characteristics'!D:D,1)</f>
        <v>67.998833333333323</v>
      </c>
      <c r="AD44" s="237">
        <f t="shared" si="6"/>
        <v>-3.5345000000000226</v>
      </c>
      <c r="AE44" s="232">
        <f t="shared" si="7"/>
        <v>-4.9410531220876359E-2</v>
      </c>
      <c r="AF44" s="239">
        <f>AVERAGEIFS('Country characteristics'!BJ:BJ,INDEX('Country characteristics'!A:GB,0,MATCH(A44,'Country characteristics'!$1:$1,0)),1,'Country characteristics'!D:D,1)</f>
        <v>95</v>
      </c>
      <c r="AG44" s="239">
        <f>AVERAGEIFS('Country characteristics'!DD:DD,INDEX('Country characteristics'!A:GB,0,MATCH(A44,'Country characteristics'!$1:$1,0)),1,'Country characteristics'!D:D,1)</f>
        <v>64.800000000000011</v>
      </c>
      <c r="AH44" s="237">
        <f t="shared" si="8"/>
        <v>-30.199999999999989</v>
      </c>
      <c r="AI44" s="232">
        <f t="shared" si="9"/>
        <v>-0.31789473684210512</v>
      </c>
      <c r="AJ44" s="238">
        <f>AVERAGEIFS('Country characteristics'!BK:BK,INDEX('Country characteristics'!A:GB,0,MATCH(A44,'Country characteristics'!$1:$1,0)),1,'Country characteristics'!D:D,1)</f>
        <v>62.037036666666673</v>
      </c>
      <c r="AK44" s="239">
        <f>AVERAGEIFS('Country characteristics'!DE:DE,INDEX('Country characteristics'!A:GB,0,MATCH(A44,'Country characteristics'!$1:$1,0)),1,'Country characteristics'!D:D,1)</f>
        <v>96.555555555555557</v>
      </c>
      <c r="AL44" s="237">
        <f t="shared" si="10"/>
        <v>34.518518888888885</v>
      </c>
      <c r="AM44" s="232">
        <f t="shared" si="11"/>
        <v>0.55641791973980836</v>
      </c>
      <c r="AN44" s="239">
        <f>AVERAGEIFS('Country characteristics'!BL:BL,INDEX('Country characteristics'!A:GB,0,MATCH(A44,'Country characteristics'!$1:$1,0)),1,'Country characteristics'!D:D,1)</f>
        <v>56.5</v>
      </c>
      <c r="AO44" s="239">
        <f>AVERAGEIFS('Country characteristics'!DF:DF,INDEX('Country characteristics'!A:GB,0,MATCH(A44,'Country characteristics'!$1:$1,0)),1,'Country characteristics'!D:D,1)</f>
        <v>57.129629629629626</v>
      </c>
      <c r="AP44" s="237">
        <f t="shared" si="12"/>
        <v>0.62962962962962621</v>
      </c>
      <c r="AQ44" s="232">
        <f t="shared" si="13"/>
        <v>1.114388725008188E-2</v>
      </c>
      <c r="AR44" s="233">
        <f>SUMIFS('Country characteristics'!BM:BM,INDEX('Country characteristics'!A:GB,0,MATCH($A44,'Country characteristics'!$1:$1,0)),1,'Country characteristics'!D:D,1)</f>
        <v>2.7007510512930821E-3</v>
      </c>
      <c r="AS44" s="234">
        <f>SUMIFS('Country characteristics'!DG:DG,INDEX('Country characteristics'!A:GB,0,MATCH($A44,'Country characteristics'!$1:$1,0)),1,'Country characteristics'!D:D,1)</f>
        <v>3.0075152419745234E-3</v>
      </c>
      <c r="AT44" s="234">
        <f t="shared" si="14"/>
        <v>3.0676419068144129E-4</v>
      </c>
      <c r="AU44" s="232">
        <f t="shared" si="15"/>
        <v>0.11358477136741901</v>
      </c>
      <c r="AV44" s="240">
        <f>SUMIFS('Country characteristics'!BN:BN,INDEX('Country characteristics'!A:GB,0,MATCH($A44,'Country characteristics'!$1:$1,0)),1,'Country characteristics'!D:D,1)</f>
        <v>1242347903.1213498</v>
      </c>
      <c r="AW44" s="241">
        <f>SUMIFS('Country characteristics'!DH:DH,INDEX('Country characteristics'!A:GB,0,MATCH($A44,'Country characteristics'!$1:$1,0)),1,'Country characteristics'!D:D,1)</f>
        <v>1576517417.7905509</v>
      </c>
      <c r="AX44" s="237">
        <f t="shared" si="16"/>
        <v>334169514.66920114</v>
      </c>
      <c r="AY44" s="232">
        <f t="shared" si="17"/>
        <v>0.26898223422731549</v>
      </c>
    </row>
    <row r="45" spans="1:51" ht="12.75" customHeight="1">
      <c r="A45" s="37" t="s">
        <v>1022</v>
      </c>
      <c r="B45" s="221">
        <f>COUNTIFS(INDEX('Country characteristics'!A:GB,0,MATCH(A45,'Country characteristics'!$1:$1,0)),1,'Country characteristics'!DI:DI,1,'Country characteristics'!E:E,1)</f>
        <v>29</v>
      </c>
      <c r="C45" s="221">
        <f>COUNTIFS(INDEX('Country characteristics'!A:GB,0,MATCH(A45,'Country characteristics'!$1:$1,0)),1,'Country characteristics'!DI:DI,1)</f>
        <v>50</v>
      </c>
      <c r="D45" s="222">
        <f>SUMIFS('Country characteristics'!CZ:CZ,INDEX('Country characteristics'!A:GB,0,MATCH(A45,'Country characteristics'!$1:$1,0)),1)</f>
        <v>10337.013205980258</v>
      </c>
      <c r="E45" s="223">
        <f>SUMIFS('Country characteristics'!DA:DA,INDEX('Country characteristics'!A:GB,0,MATCH(A45,'Country characteristics'!$1:$1,0)),1)</f>
        <v>0.30357557037507166</v>
      </c>
      <c r="F45" s="224">
        <f>AVERAGEIFS('Country characteristics'!DB:DB,INDEX('Country characteristics'!A:GB,0,MATCH(A45,'Country characteristics'!$1:$1,0)),1)</f>
        <v>66.332155172413792</v>
      </c>
      <c r="G45" s="224">
        <f>AVERAGEIFS('Country characteristics'!DC:DC,INDEX('Country characteristics'!A:GB,0,MATCH(A45,'Country characteristics'!$1:$1,0)),1)</f>
        <v>66.332155172413792</v>
      </c>
      <c r="H45" s="224">
        <f>AVERAGEIFS('Country characteristics'!DD:DD,INDEX('Country characteristics'!A:GB,0,MATCH(A45,'Country characteristics'!$1:$1,0)),1)</f>
        <v>70.355172413793099</v>
      </c>
      <c r="I45" s="224">
        <f>AVERAGEIFS('Country characteristics'!DE:DE,INDEX('Country characteristics'!A:GB,0,MATCH(A45,'Country characteristics'!$1:$1,0)),1)</f>
        <v>94.448275862068968</v>
      </c>
      <c r="J45" s="224">
        <f>AVERAGEIFS('Country characteristics'!DF:DF,INDEX('Country characteristics'!A:GB,0,MATCH(A45,'Country characteristics'!$1:$1,0)),1)</f>
        <v>60.186781609195407</v>
      </c>
      <c r="K45" s="225">
        <f>SUMIFS('Country characteristics'!DG:DG,INDEX('Country characteristics'!A:GB,0,MATCH($A45,'Country characteristics'!$1:$1,0)),1)</f>
        <v>0.17185580584743554</v>
      </c>
      <c r="L45" s="226">
        <f>SUMIFS('Country characteristics'!DH:DH,INDEX('Country characteristics'!A:GB,0,MATCH($A45,'Country characteristics'!$1:$1,0)),1,'Country characteristics'!DI:DI,1)</f>
        <v>90085552252.522995</v>
      </c>
      <c r="M45" s="227"/>
      <c r="N45" s="228">
        <f>COUNTIFS(INDEX('Country characteristics'!A:GB,0,MATCH(A45,'Country characteristics'!$1:$1,0)),1,'Country characteristics'!DI:DI,1,'Country characteristics'!D:D,1)</f>
        <v>21</v>
      </c>
      <c r="O45" s="228">
        <f>COUNTIFS(INDEX('Country characteristics'!A:GB,0,MATCH(A45,'Country characteristics'!$1:$1,0)),1,'Country characteristics'!DI:DI,1)</f>
        <v>50</v>
      </c>
      <c r="P45" s="229">
        <f>SUMIFS('Country characteristics'!AL:AL,INDEX('Country characteristics'!A:GB,0,MATCH(A45,'Country characteristics'!$1:$1,0)),1,'Country characteristics'!D:D,1)</f>
        <v>9772.6313705444336</v>
      </c>
      <c r="Q45" s="230">
        <f>SUMIFS('Country characteristics'!CZ:CZ,INDEX('Country characteristics'!A:GB,0,MATCH(A45,'Country characteristics'!$1:$1,0)),1,'Country characteristics'!D:D,1)</f>
        <v>8275.4465228502231</v>
      </c>
      <c r="R45" s="231">
        <f t="shared" si="0"/>
        <v>-1497.1848476942105</v>
      </c>
      <c r="S45" s="232">
        <f t="shared" si="1"/>
        <v>-0.15320181340379385</v>
      </c>
      <c r="T45" s="233">
        <f>SUMIFS('Country characteristics'!AM:AM,INDEX('Country characteristics'!A:GB,0,MATCH(A45,'Country characteristics'!$1:$1,0)),1,'Country characteristics'!D:D,1)</f>
        <v>0.30818129843100905</v>
      </c>
      <c r="U45" s="234">
        <f>SUMIFS('Country characteristics'!DA:DA,INDEX('Country characteristics'!A:GB,0,MATCH(A45,'Country characteristics'!$1:$1,0)),1,'Country characteristics'!D:D,1)</f>
        <v>0.24303184568142633</v>
      </c>
      <c r="V45" s="234">
        <f t="shared" si="2"/>
        <v>-6.5149452749582726E-2</v>
      </c>
      <c r="W45" s="232">
        <f t="shared" si="3"/>
        <v>-0.21139976072937272</v>
      </c>
      <c r="X45" s="235">
        <f>AVERAGEIFS('Country characteristics'!AN:AN,INDEX('Country characteristics'!A:GB,0,MATCH(A45,'Country characteristics'!$1:$1,0)),1,'Country characteristics'!D:D,1)</f>
        <v>69.211905343191958</v>
      </c>
      <c r="Y45" s="236">
        <f>AVERAGEIFS('Country characteristics'!DB:DB,INDEX('Country characteristics'!A:GB,0,MATCH(A45,'Country characteristics'!$1:$1,0)),1,'Country characteristics'!D:D,1)</f>
        <v>64.714642857142849</v>
      </c>
      <c r="Z45" s="237">
        <f t="shared" si="4"/>
        <v>-4.4972624860491095</v>
      </c>
      <c r="AA45" s="232">
        <f t="shared" si="5"/>
        <v>-6.4978163276232986E-2</v>
      </c>
      <c r="AB45" s="238">
        <f>AVERAGEIFS('Country characteristics'!BI:BI,INDEX('Country characteristics'!A:GB,0,MATCH(A45,'Country characteristics'!$1:$1,0)),1,'Country characteristics'!D:D,1)</f>
        <v>76.128570476190475</v>
      </c>
      <c r="AC45" s="239">
        <f>AVERAGEIFS('Country characteristics'!DC:DC,INDEX('Country characteristics'!A:GB,0,MATCH(A45,'Country characteristics'!$1:$1,0)),1,'Country characteristics'!D:D,1)</f>
        <v>64.714642857142849</v>
      </c>
      <c r="AD45" s="237">
        <f t="shared" si="6"/>
        <v>-11.413927619047627</v>
      </c>
      <c r="AE45" s="232">
        <f t="shared" si="7"/>
        <v>-0.14992961969011856</v>
      </c>
      <c r="AF45" s="239">
        <f>AVERAGEIFS('Country characteristics'!BJ:BJ,INDEX('Country characteristics'!A:GB,0,MATCH(A45,'Country characteristics'!$1:$1,0)),1,'Country characteristics'!D:D,1)</f>
        <v>95.61904761904762</v>
      </c>
      <c r="AG45" s="239">
        <f>AVERAGEIFS('Country characteristics'!DD:DD,INDEX('Country characteristics'!A:GB,0,MATCH(A45,'Country characteristics'!$1:$1,0)),1,'Country characteristics'!D:D,1)</f>
        <v>70.790476190476184</v>
      </c>
      <c r="AH45" s="237">
        <f t="shared" si="8"/>
        <v>-24.828571428571436</v>
      </c>
      <c r="AI45" s="232">
        <f t="shared" si="9"/>
        <v>-0.25966135458167339</v>
      </c>
      <c r="AJ45" s="238">
        <f>AVERAGEIFS('Country characteristics'!BK:BK,INDEX('Country characteristics'!A:GB,0,MATCH(A45,'Country characteristics'!$1:$1,0)),1,'Country characteristics'!D:D,1)</f>
        <v>59.226191428571425</v>
      </c>
      <c r="AK45" s="239">
        <f>AVERAGEIFS('Country characteristics'!DE:DE,INDEX('Country characteristics'!A:GB,0,MATCH(A45,'Country characteristics'!$1:$1,0)),1,'Country characteristics'!D:D,1)</f>
        <v>93.761904761904759</v>
      </c>
      <c r="AL45" s="237">
        <f t="shared" si="10"/>
        <v>34.535713333333334</v>
      </c>
      <c r="AM45" s="232">
        <f t="shared" si="11"/>
        <v>0.58311555243231272</v>
      </c>
      <c r="AN45" s="239">
        <f>AVERAGEIFS('Country characteristics'!BL:BL,INDEX('Country characteristics'!A:GB,0,MATCH(A45,'Country characteristics'!$1:$1,0)),1,'Country characteristics'!D:D,1)</f>
        <v>42.535714285714285</v>
      </c>
      <c r="AO45" s="239">
        <f>AVERAGEIFS('Country characteristics'!DF:DF,INDEX('Country characteristics'!A:GB,0,MATCH(A45,'Country characteristics'!$1:$1,0)),1,'Country characteristics'!D:D,1)</f>
        <v>59.623015873015866</v>
      </c>
      <c r="AP45" s="237">
        <f t="shared" si="12"/>
        <v>17.087301587301582</v>
      </c>
      <c r="AQ45" s="232">
        <f t="shared" si="13"/>
        <v>0.40171657803899607</v>
      </c>
      <c r="AR45" s="233">
        <f>SUMIFS('Country characteristics'!BM:BM,INDEX('Country characteristics'!A:GB,0,MATCH($A45,'Country characteristics'!$1:$1,0)),1,'Country characteristics'!D:D,1)</f>
        <v>0.15792326960058745</v>
      </c>
      <c r="AS45" s="234">
        <f>SUMIFS('Country characteristics'!DG:DG,INDEX('Country characteristics'!A:GB,0,MATCH($A45,'Country characteristics'!$1:$1,0)),1,'Country characteristics'!D:D,1)</f>
        <v>0.1678735875072094</v>
      </c>
      <c r="AT45" s="234">
        <f t="shared" si="14"/>
        <v>9.9503179066219583E-3</v>
      </c>
      <c r="AU45" s="232">
        <f t="shared" si="15"/>
        <v>6.300729418652401E-2</v>
      </c>
      <c r="AV45" s="240">
        <f>SUMIFS('Country characteristics'!BN:BN,INDEX('Country characteristics'!A:GB,0,MATCH($A45,'Country characteristics'!$1:$1,0)),1,'Country characteristics'!D:D,1)</f>
        <v>72646784509.312012</v>
      </c>
      <c r="AW45" s="241">
        <f>SUMIFS('Country characteristics'!DH:DH,INDEX('Country characteristics'!A:GB,0,MATCH($A45,'Country characteristics'!$1:$1,0)),1,'Country characteristics'!D:D,1)</f>
        <v>87998102552.706436</v>
      </c>
      <c r="AX45" s="237">
        <f t="shared" si="16"/>
        <v>15351318043.394424</v>
      </c>
      <c r="AY45" s="232">
        <f t="shared" si="17"/>
        <v>0.21131448758653126</v>
      </c>
    </row>
    <row r="46" spans="1:51" ht="12.75" customHeight="1">
      <c r="A46" s="37" t="s">
        <v>1023</v>
      </c>
      <c r="B46" s="221">
        <f>COUNTIFS(INDEX('Country characteristics'!A:GB,0,MATCH(A46,'Country characteristics'!$1:$1,0)),1,'Country characteristics'!DI:DI,1,'Country characteristics'!E:E,1)</f>
        <v>42</v>
      </c>
      <c r="C46" s="221">
        <f>COUNTIFS(INDEX('Country characteristics'!A:GB,0,MATCH(A46,'Country characteristics'!$1:$1,0)),1,'Country characteristics'!DI:DI,1)</f>
        <v>50</v>
      </c>
      <c r="D46" s="222">
        <f>SUMIFS('Country characteristics'!CZ:CZ,INDEX('Country characteristics'!A:GB,0,MATCH(A46,'Country characteristics'!$1:$1,0)),1)</f>
        <v>10968.127630246703</v>
      </c>
      <c r="E46" s="223">
        <f>SUMIFS('Country characteristics'!DA:DA,INDEX('Country characteristics'!A:GB,0,MATCH(A46,'Country characteristics'!$1:$1,0)),1)</f>
        <v>0.32211002684725454</v>
      </c>
      <c r="F46" s="224">
        <f>AVERAGEIFS('Country characteristics'!DB:DB,INDEX('Country characteristics'!A:GB,0,MATCH(A46,'Country characteristics'!$1:$1,0)),1)</f>
        <v>56.048214285714288</v>
      </c>
      <c r="G46" s="224">
        <f>AVERAGEIFS('Country characteristics'!DC:DC,INDEX('Country characteristics'!A:GB,0,MATCH(A46,'Country characteristics'!$1:$1,0)),1)</f>
        <v>56.048214285714288</v>
      </c>
      <c r="H46" s="224">
        <f>AVERAGEIFS('Country characteristics'!DD:DD,INDEX('Country characteristics'!A:GB,0,MATCH(A46,'Country characteristics'!$1:$1,0)),1)</f>
        <v>63.745238095238101</v>
      </c>
      <c r="I46" s="224">
        <f>AVERAGEIFS('Country characteristics'!DE:DE,INDEX('Country characteristics'!A:GB,0,MATCH(A46,'Country characteristics'!$1:$1,0)),1)</f>
        <v>79.5</v>
      </c>
      <c r="J46" s="224">
        <f>AVERAGEIFS('Country characteristics'!DF:DF,INDEX('Country characteristics'!A:GB,0,MATCH(A46,'Country characteristics'!$1:$1,0)),1)</f>
        <v>56.339285714285722</v>
      </c>
      <c r="K46" s="225">
        <f>SUMIFS('Country characteristics'!DG:DG,INDEX('Country characteristics'!A:GB,0,MATCH($A46,'Country characteristics'!$1:$1,0)),1)</f>
        <v>0.52453742625641264</v>
      </c>
      <c r="L46" s="226">
        <f>SUMIFS('Country characteristics'!DH:DH,INDEX('Country characteristics'!A:GB,0,MATCH($A46,'Country characteristics'!$1:$1,0)),1,'Country characteristics'!DI:DI,1)</f>
        <v>274958669309.8877</v>
      </c>
      <c r="M46" s="227"/>
      <c r="N46" s="228">
        <f>COUNTIFS(INDEX('Country characteristics'!A:GB,0,MATCH(A46,'Country characteristics'!$1:$1,0)),1,'Country characteristics'!DI:DI,1,'Country characteristics'!D:D,1)</f>
        <v>42</v>
      </c>
      <c r="O46" s="228">
        <f>COUNTIFS(INDEX('Country characteristics'!A:GB,0,MATCH(A46,'Country characteristics'!$1:$1,0)),1,'Country characteristics'!DI:DI,1)</f>
        <v>50</v>
      </c>
      <c r="P46" s="229">
        <f>SUMIFS('Country characteristics'!AL:AL,INDEX('Country characteristics'!A:GB,0,MATCH(A46,'Country characteristics'!$1:$1,0)),1,'Country characteristics'!D:D,1)</f>
        <v>11701.084211349487</v>
      </c>
      <c r="Q46" s="230">
        <f>SUMIFS('Country characteristics'!CZ:CZ,INDEX('Country characteristics'!A:GB,0,MATCH(A46,'Country characteristics'!$1:$1,0)),1,'Country characteristics'!D:D,1)</f>
        <v>10968.127630246703</v>
      </c>
      <c r="R46" s="231">
        <f t="shared" si="0"/>
        <v>-732.95658110278418</v>
      </c>
      <c r="S46" s="232">
        <f t="shared" si="1"/>
        <v>-6.2640056926677928E-2</v>
      </c>
      <c r="T46" s="233">
        <f>SUMIFS('Country characteristics'!AM:AM,INDEX('Country characteristics'!A:GB,0,MATCH(A46,'Country characteristics'!$1:$1,0)),1,'Country characteristics'!D:D,1)</f>
        <v>0.36899529560469091</v>
      </c>
      <c r="U46" s="234">
        <f>SUMIFS('Country characteristics'!DA:DA,INDEX('Country characteristics'!A:GB,0,MATCH(A46,'Country characteristics'!$1:$1,0)),1,'Country characteristics'!D:D,1)</f>
        <v>0.32211002684725454</v>
      </c>
      <c r="V46" s="234">
        <f t="shared" si="2"/>
        <v>-4.6885268757436371E-2</v>
      </c>
      <c r="W46" s="232">
        <f t="shared" si="3"/>
        <v>-0.12706196885411006</v>
      </c>
      <c r="X46" s="235">
        <f>AVERAGEIFS('Country characteristics'!AN:AN,INDEX('Country characteristics'!A:GB,0,MATCH(A46,'Country characteristics'!$1:$1,0)),1,'Country characteristics'!D:D,1)</f>
        <v>58.273214340209961</v>
      </c>
      <c r="Y46" s="236">
        <f>AVERAGEIFS('Country characteristics'!DB:DB,INDEX('Country characteristics'!A:GB,0,MATCH(A46,'Country characteristics'!$1:$1,0)),1,'Country characteristics'!D:D,1)</f>
        <v>56.048214285714288</v>
      </c>
      <c r="Z46" s="237">
        <f t="shared" si="4"/>
        <v>-2.2250000544956734</v>
      </c>
      <c r="AA46" s="232">
        <f t="shared" si="5"/>
        <v>-3.8182209093627573E-2</v>
      </c>
      <c r="AB46" s="238">
        <f>AVERAGEIFS('Country characteristics'!BI:BI,INDEX('Country characteristics'!A:GB,0,MATCH(A46,'Country characteristics'!$1:$1,0)),1,'Country characteristics'!D:D,1)</f>
        <v>68.18809476190475</v>
      </c>
      <c r="AC46" s="239">
        <f>AVERAGEIFS('Country characteristics'!DC:DC,INDEX('Country characteristics'!A:GB,0,MATCH(A46,'Country characteristics'!$1:$1,0)),1,'Country characteristics'!D:D,1)</f>
        <v>56.048214285714288</v>
      </c>
      <c r="AD46" s="237">
        <f t="shared" si="6"/>
        <v>-12.139880476190463</v>
      </c>
      <c r="AE46" s="232">
        <f t="shared" si="7"/>
        <v>-0.17803519101948509</v>
      </c>
      <c r="AF46" s="239">
        <f>AVERAGEIFS('Country characteristics'!BJ:BJ,INDEX('Country characteristics'!A:GB,0,MATCH(A46,'Country characteristics'!$1:$1,0)),1,'Country characteristics'!D:D,1)</f>
        <v>80.38095238095238</v>
      </c>
      <c r="AG46" s="239">
        <f>AVERAGEIFS('Country characteristics'!DD:DD,INDEX('Country characteristics'!A:GB,0,MATCH(A46,'Country characteristics'!$1:$1,0)),1,'Country characteristics'!D:D,1)</f>
        <v>63.745238095238101</v>
      </c>
      <c r="AH46" s="237">
        <f t="shared" si="8"/>
        <v>-16.635714285714279</v>
      </c>
      <c r="AI46" s="232">
        <f t="shared" si="9"/>
        <v>-0.20696090047393356</v>
      </c>
      <c r="AJ46" s="238">
        <f>AVERAGEIFS('Country characteristics'!BK:BK,INDEX('Country characteristics'!A:GB,0,MATCH(A46,'Country characteristics'!$1:$1,0)),1,'Country characteristics'!D:D,1)</f>
        <v>56.666666666666664</v>
      </c>
      <c r="AK46" s="239">
        <f>AVERAGEIFS('Country characteristics'!DE:DE,INDEX('Country characteristics'!A:GB,0,MATCH(A46,'Country characteristics'!$1:$1,0)),1,'Country characteristics'!D:D,1)</f>
        <v>79.5</v>
      </c>
      <c r="AL46" s="237">
        <f t="shared" si="10"/>
        <v>22.833333333333336</v>
      </c>
      <c r="AM46" s="232">
        <f t="shared" si="11"/>
        <v>0.4029411764705883</v>
      </c>
      <c r="AN46" s="239">
        <f>AVERAGEIFS('Country characteristics'!BL:BL,INDEX('Country characteristics'!A:GB,0,MATCH(A46,'Country characteristics'!$1:$1,0)),1,'Country characteristics'!D:D,1)</f>
        <v>20.654761904761905</v>
      </c>
      <c r="AO46" s="239">
        <f>AVERAGEIFS('Country characteristics'!DF:DF,INDEX('Country characteristics'!A:GB,0,MATCH(A46,'Country characteristics'!$1:$1,0)),1,'Country characteristics'!D:D,1)</f>
        <v>56.339285714285722</v>
      </c>
      <c r="AP46" s="237">
        <f t="shared" si="12"/>
        <v>35.684523809523817</v>
      </c>
      <c r="AQ46" s="232">
        <f t="shared" si="13"/>
        <v>1.7276657060518736</v>
      </c>
      <c r="AR46" s="233">
        <f>SUMIFS('Country characteristics'!BM:BM,INDEX('Country characteristics'!A:GB,0,MATCH($A46,'Country characteristics'!$1:$1,0)),1,'Country characteristics'!D:D,1)</f>
        <v>0.53634272803321892</v>
      </c>
      <c r="AS46" s="234">
        <f>SUMIFS('Country characteristics'!DG:DG,INDEX('Country characteristics'!A:GB,0,MATCH($A46,'Country characteristics'!$1:$1,0)),1,'Country characteristics'!D:D,1)</f>
        <v>0.52432540481813983</v>
      </c>
      <c r="AT46" s="234">
        <f t="shared" si="14"/>
        <v>-1.201732321507909E-2</v>
      </c>
      <c r="AU46" s="232">
        <f t="shared" si="15"/>
        <v>-2.2406052300078513E-2</v>
      </c>
      <c r="AV46" s="240">
        <f>SUMIFS('Country characteristics'!BN:BN,INDEX('Country characteristics'!A:GB,0,MATCH($A46,'Country characteristics'!$1:$1,0)),1,'Country characteristics'!D:D,1)</f>
        <v>246724646229.92899</v>
      </c>
      <c r="AW46" s="241">
        <f>SUMIFS('Country characteristics'!DH:DH,INDEX('Country characteristics'!A:GB,0,MATCH($A46,'Country characteristics'!$1:$1,0)),1,'Country characteristics'!D:D,1)</f>
        <v>274847529199.28223</v>
      </c>
      <c r="AX46" s="237">
        <f t="shared" si="16"/>
        <v>28122882969.353241</v>
      </c>
      <c r="AY46" s="232">
        <f t="shared" si="17"/>
        <v>0.11398489530366905</v>
      </c>
    </row>
    <row r="47" spans="1:51" ht="12.75" customHeight="1">
      <c r="A47" s="37" t="s">
        <v>1024</v>
      </c>
      <c r="B47" s="221">
        <f>COUNTIFS(INDEX('Country characteristics'!A:GB,0,MATCH(A47,'Country characteristics'!$1:$1,0)),1,'Country characteristics'!DI:DI,1,'Country characteristics'!E:E,1)</f>
        <v>35</v>
      </c>
      <c r="C47" s="221">
        <f>COUNTIFS(INDEX('Country characteristics'!A:GB,0,MATCH(A47,'Country characteristics'!$1:$1,0)),1,'Country characteristics'!DI:DI,1)</f>
        <v>51</v>
      </c>
      <c r="D47" s="222">
        <f>SUMIFS('Country characteristics'!CZ:CZ,INDEX('Country characteristics'!A:GB,0,MATCH(A47,'Country characteristics'!$1:$1,0)),1)</f>
        <v>6341.4418160654886</v>
      </c>
      <c r="E47" s="223">
        <f>SUMIFS('Country characteristics'!DA:DA,INDEX('Country characteristics'!A:GB,0,MATCH(A47,'Country characteristics'!$1:$1,0)),1)</f>
        <v>0.1862343384836426</v>
      </c>
      <c r="F47" s="224">
        <f>AVERAGEIFS('Country characteristics'!DB:DB,INDEX('Country characteristics'!A:GB,0,MATCH(A47,'Country characteristics'!$1:$1,0)),1)</f>
        <v>68.062985714285716</v>
      </c>
      <c r="G47" s="224">
        <f>AVERAGEIFS('Country characteristics'!DC:DC,INDEX('Country characteristics'!A:GB,0,MATCH(A47,'Country characteristics'!$1:$1,0)),1)</f>
        <v>68.062985714285716</v>
      </c>
      <c r="H47" s="224">
        <f>AVERAGEIFS('Country characteristics'!DD:DD,INDEX('Country characteristics'!A:GB,0,MATCH(A47,'Country characteristics'!$1:$1,0)),1)</f>
        <v>67.465714285714284</v>
      </c>
      <c r="I47" s="224">
        <f>AVERAGEIFS('Country characteristics'!DE:DE,INDEX('Country characteristics'!A:GB,0,MATCH(A47,'Country characteristics'!$1:$1,0)),1)</f>
        <v>95.628571428571433</v>
      </c>
      <c r="J47" s="224">
        <f>AVERAGEIFS('Country characteristics'!DF:DF,INDEX('Country characteristics'!A:GB,0,MATCH(A47,'Country characteristics'!$1:$1,0)),1)</f>
        <v>68.750000000000014</v>
      </c>
      <c r="K47" s="225">
        <f>SUMIFS('Country characteristics'!DG:DG,INDEX('Country characteristics'!A:GB,0,MATCH($A47,'Country characteristics'!$1:$1,0)),1)</f>
        <v>5.8683499985104297E-2</v>
      </c>
      <c r="L47" s="226">
        <f>SUMIFS('Country characteristics'!DH:DH,INDEX('Country characteristics'!A:GB,0,MATCH($A47,'Country characteristics'!$1:$1,0)),1,'Country characteristics'!DI:DI,1)</f>
        <v>30761460035.894535</v>
      </c>
      <c r="M47" s="227"/>
      <c r="N47" s="228">
        <f>COUNTIFS(INDEX('Country characteristics'!A:GB,0,MATCH(A47,'Country characteristics'!$1:$1,0)),1,'Country characteristics'!DI:DI,1,'Country characteristics'!D:D,1)</f>
        <v>30</v>
      </c>
      <c r="O47" s="228">
        <f>COUNTIFS(INDEX('Country characteristics'!A:GB,0,MATCH(A47,'Country characteristics'!$1:$1,0)),1,'Country characteristics'!DI:DI,1)</f>
        <v>51</v>
      </c>
      <c r="P47" s="229">
        <f>SUMIFS('Country characteristics'!AL:AL,INDEX('Country characteristics'!A:GB,0,MATCH(A47,'Country characteristics'!$1:$1,0)),1,'Country characteristics'!D:D,1)</f>
        <v>5703.5932292938232</v>
      </c>
      <c r="Q47" s="230">
        <f>SUMIFS('Country characteristics'!CZ:CZ,INDEX('Country characteristics'!A:GB,0,MATCH(A47,'Country characteristics'!$1:$1,0)),1,'Country characteristics'!D:D,1)</f>
        <v>5869.8594200505222</v>
      </c>
      <c r="R47" s="231">
        <f t="shared" si="0"/>
        <v>166.26619075669896</v>
      </c>
      <c r="S47" s="232">
        <f t="shared" si="1"/>
        <v>2.9151130536930806E-2</v>
      </c>
      <c r="T47" s="233">
        <f>SUMIFS('Country characteristics'!AM:AM,INDEX('Country characteristics'!A:GB,0,MATCH(A47,'Country characteristics'!$1:$1,0)),1,'Country characteristics'!D:D,1)</f>
        <v>0.17986340005882084</v>
      </c>
      <c r="U47" s="234">
        <f>SUMIFS('Country characteristics'!DA:DA,INDEX('Country characteristics'!A:GB,0,MATCH(A47,'Country characteristics'!$1:$1,0)),1,'Country characteristics'!D:D,1)</f>
        <v>0.17238499032122911</v>
      </c>
      <c r="V47" s="234">
        <f t="shared" si="2"/>
        <v>-7.4784097375917291E-3</v>
      </c>
      <c r="W47" s="232">
        <f t="shared" si="3"/>
        <v>-4.1578274041000333E-2</v>
      </c>
      <c r="X47" s="235">
        <f>AVERAGEIFS('Country characteristics'!AN:AN,INDEX('Country characteristics'!A:GB,0,MATCH(A47,'Country characteristics'!$1:$1,0)),1,'Country characteristics'!D:D,1)</f>
        <v>72.921666336059573</v>
      </c>
      <c r="Y47" s="236">
        <f>AVERAGEIFS('Country characteristics'!DB:DB,INDEX('Country characteristics'!A:GB,0,MATCH(A47,'Country characteristics'!$1:$1,0)),1,'Country characteristics'!D:D,1)</f>
        <v>70.081400000000002</v>
      </c>
      <c r="Z47" s="237">
        <f t="shared" si="4"/>
        <v>-2.840266336059571</v>
      </c>
      <c r="AA47" s="232">
        <f t="shared" si="5"/>
        <v>-3.8949553387469242E-2</v>
      </c>
      <c r="AB47" s="238">
        <f>AVERAGEIFS('Country characteristics'!BI:BI,INDEX('Country characteristics'!A:GB,0,MATCH(A47,'Country characteristics'!$1:$1,0)),1,'Country characteristics'!D:D,1)</f>
        <v>71.869999666666672</v>
      </c>
      <c r="AC47" s="239">
        <f>AVERAGEIFS('Country characteristics'!DC:DC,INDEX('Country characteristics'!A:GB,0,MATCH(A47,'Country characteristics'!$1:$1,0)),1,'Country characteristics'!D:D,1)</f>
        <v>70.081400000000002</v>
      </c>
      <c r="AD47" s="237">
        <f t="shared" si="6"/>
        <v>-1.7885996666666699</v>
      </c>
      <c r="AE47" s="232">
        <f t="shared" si="7"/>
        <v>-2.488659628443303E-2</v>
      </c>
      <c r="AF47" s="239">
        <f>AVERAGEIFS('Country characteristics'!BJ:BJ,INDEX('Country characteristics'!A:GB,0,MATCH(A47,'Country characteristics'!$1:$1,0)),1,'Country characteristics'!D:D,1)</f>
        <v>96</v>
      </c>
      <c r="AG47" s="239">
        <f>AVERAGEIFS('Country characteristics'!DD:DD,INDEX('Country characteristics'!A:GB,0,MATCH(A47,'Country characteristics'!$1:$1,0)),1,'Country characteristics'!D:D,1)</f>
        <v>69.486666666666665</v>
      </c>
      <c r="AH47" s="237">
        <f t="shared" si="8"/>
        <v>-26.513333333333335</v>
      </c>
      <c r="AI47" s="232">
        <f t="shared" si="9"/>
        <v>-0.2761805555555556</v>
      </c>
      <c r="AJ47" s="238">
        <f>AVERAGEIFS('Country characteristics'!BK:BK,INDEX('Country characteristics'!A:GB,0,MATCH(A47,'Country characteristics'!$1:$1,0)),1,'Country characteristics'!D:D,1)</f>
        <v>73.597223999999997</v>
      </c>
      <c r="AK47" s="239">
        <f>AVERAGEIFS('Country characteristics'!DE:DE,INDEX('Country characteristics'!A:GB,0,MATCH(A47,'Country characteristics'!$1:$1,0)),1,'Country characteristics'!D:D,1)</f>
        <v>96.641666666666666</v>
      </c>
      <c r="AL47" s="237">
        <f t="shared" si="10"/>
        <v>23.044442666666669</v>
      </c>
      <c r="AM47" s="232">
        <f t="shared" si="11"/>
        <v>0.31311565048522305</v>
      </c>
      <c r="AN47" s="239">
        <f>AVERAGEIFS('Country characteristics'!BL:BL,INDEX('Country characteristics'!A:GB,0,MATCH(A47,'Country characteristics'!$1:$1,0)),1,'Country characteristics'!D:D,1)</f>
        <v>44.375</v>
      </c>
      <c r="AO47" s="239">
        <f>AVERAGEIFS('Country characteristics'!DF:DF,INDEX('Country characteristics'!A:GB,0,MATCH(A47,'Country characteristics'!$1:$1,0)),1,'Country characteristics'!D:D,1)</f>
        <v>72.944444444444429</v>
      </c>
      <c r="AP47" s="237">
        <f t="shared" si="12"/>
        <v>28.569444444444429</v>
      </c>
      <c r="AQ47" s="232">
        <f t="shared" si="13"/>
        <v>0.64381846635367723</v>
      </c>
      <c r="AR47" s="233">
        <f>SUMIFS('Country characteristics'!BM:BM,INDEX('Country characteristics'!A:GB,0,MATCH($A47,'Country characteristics'!$1:$1,0)),1,'Country characteristics'!D:D,1)</f>
        <v>4.7964788420362225E-2</v>
      </c>
      <c r="AS47" s="234">
        <f>SUMIFS('Country characteristics'!DG:DG,INDEX('Country characteristics'!A:GB,0,MATCH($A47,'Country characteristics'!$1:$1,0)),1,'Country characteristics'!D:D,1)</f>
        <v>5.7771347697546029E-2</v>
      </c>
      <c r="AT47" s="234">
        <f t="shared" si="14"/>
        <v>9.8065592771838031E-3</v>
      </c>
      <c r="AU47" s="232">
        <f t="shared" si="15"/>
        <v>0.20445330001749115</v>
      </c>
      <c r="AV47" s="240">
        <f>SUMIFS('Country characteristics'!BN:BN,INDEX('Country characteristics'!A:GB,0,MATCH($A47,'Country characteristics'!$1:$1,0)),1,'Country characteristics'!D:D,1)</f>
        <v>22064349243.896332</v>
      </c>
      <c r="AW47" s="241">
        <f>SUMIFS('Country characteristics'!DH:DH,INDEX('Country characteristics'!A:GB,0,MATCH($A47,'Country characteristics'!$1:$1,0)),1,'Country characteristics'!D:D,1)</f>
        <v>30283316481.089634</v>
      </c>
      <c r="AX47" s="237">
        <f t="shared" si="16"/>
        <v>8218967237.1933022</v>
      </c>
      <c r="AY47" s="232">
        <f t="shared" si="17"/>
        <v>0.37249987055325995</v>
      </c>
    </row>
    <row r="48" spans="1:51" ht="12.75" customHeight="1">
      <c r="A48" s="37" t="s">
        <v>1025</v>
      </c>
      <c r="B48" s="221">
        <f>COUNTIFS(INDEX('Country characteristics'!A:GB,0,MATCH(A48,'Country characteristics'!$1:$1,0)),1,'Country characteristics'!DI:DI,1,'Country characteristics'!E:E,1)</f>
        <v>3</v>
      </c>
      <c r="C48" s="221">
        <f>COUNTIFS(INDEX('Country characteristics'!A:GB,0,MATCH(A48,'Country characteristics'!$1:$1,0)),1,'Country characteristics'!DI:DI,1)</f>
        <v>5</v>
      </c>
      <c r="D48" s="222">
        <f>SUMIFS('Country characteristics'!CZ:CZ,INDEX('Country characteristics'!A:GB,0,MATCH(A48,'Country characteristics'!$1:$1,0)),1)</f>
        <v>2214.4028113304116</v>
      </c>
      <c r="E48" s="223">
        <f>SUMIFS('Country characteristics'!DA:DA,INDEX('Country characteristics'!A:GB,0,MATCH(A48,'Country characteristics'!$1:$1,0)),1)</f>
        <v>6.5032188998354265E-2</v>
      </c>
      <c r="F48" s="224">
        <f>AVERAGEIFS('Country characteristics'!DB:DB,INDEX('Country characteristics'!A:GB,0,MATCH(A48,'Country characteristics'!$1:$1,0)),1)</f>
        <v>63.816833333333335</v>
      </c>
      <c r="G48" s="224">
        <f>AVERAGEIFS('Country characteristics'!DC:DC,INDEX('Country characteristics'!A:GB,0,MATCH(A48,'Country characteristics'!$1:$1,0)),1)</f>
        <v>63.816833333333335</v>
      </c>
      <c r="H48" s="224">
        <f>AVERAGEIFS('Country characteristics'!DD:DD,INDEX('Country characteristics'!A:GB,0,MATCH(A48,'Country characteristics'!$1:$1,0)),1)</f>
        <v>79.066666666666663</v>
      </c>
      <c r="I48" s="224">
        <f>AVERAGEIFS('Country characteristics'!DE:DE,INDEX('Country characteristics'!A:GB,0,MATCH(A48,'Country characteristics'!$1:$1,0)),1)</f>
        <v>93.916666666666671</v>
      </c>
      <c r="J48" s="224">
        <f>AVERAGEIFS('Country characteristics'!DF:DF,INDEX('Country characteristics'!A:GB,0,MATCH(A48,'Country characteristics'!$1:$1,0)),1)</f>
        <v>48.888888888888886</v>
      </c>
      <c r="K48" s="225">
        <f>SUMIFS('Country characteristics'!DG:DG,INDEX('Country characteristics'!A:GB,0,MATCH($A48,'Country characteristics'!$1:$1,0)),1)</f>
        <v>0.23008320504718066</v>
      </c>
      <c r="L48" s="226">
        <f>SUMIFS('Country characteristics'!DH:DH,INDEX('Country characteristics'!A:GB,0,MATCH($A48,'Country characteristics'!$1:$1,0)),1,'Country characteristics'!DI:DI,1)</f>
        <v>120607927513.17462</v>
      </c>
      <c r="M48" s="227"/>
      <c r="N48" s="228">
        <f>COUNTIFS(INDEX('Country characteristics'!A:GB,0,MATCH(A48,'Country characteristics'!$1:$1,0)),1,'Country characteristics'!DI:DI,1,'Country characteristics'!D:D,1)</f>
        <v>3</v>
      </c>
      <c r="O48" s="228">
        <f>COUNTIFS(INDEX('Country characteristics'!A:GB,0,MATCH(A48,'Country characteristics'!$1:$1,0)),1,'Country characteristics'!DI:DI,1)</f>
        <v>5</v>
      </c>
      <c r="P48" s="229">
        <f>SUMIFS('Country characteristics'!AL:AL,INDEX('Country characteristics'!A:GB,0,MATCH(A48,'Country characteristics'!$1:$1,0)),1,'Country characteristics'!D:D,1)</f>
        <v>2006.1366882324219</v>
      </c>
      <c r="Q48" s="230">
        <f>SUMIFS('Country characteristics'!CZ:CZ,INDEX('Country characteristics'!A:GB,0,MATCH(A48,'Country characteristics'!$1:$1,0)),1,'Country characteristics'!D:D,1)</f>
        <v>2214.4028113304116</v>
      </c>
      <c r="R48" s="231">
        <f t="shared" si="0"/>
        <v>208.26612309798975</v>
      </c>
      <c r="S48" s="232">
        <f t="shared" si="1"/>
        <v>0.10381452286857384</v>
      </c>
      <c r="T48" s="233">
        <f>SUMIFS('Country characteristics'!AM:AM,INDEX('Country characteristics'!A:GB,0,MATCH(A48,'Country characteristics'!$1:$1,0)),1,'Country characteristics'!D:D,1)</f>
        <v>6.3263800926506519E-2</v>
      </c>
      <c r="U48" s="234">
        <f>SUMIFS('Country characteristics'!DA:DA,INDEX('Country characteristics'!A:GB,0,MATCH(A48,'Country characteristics'!$1:$1,0)),1,'Country characteristics'!D:D,1)</f>
        <v>6.5032188998354265E-2</v>
      </c>
      <c r="V48" s="234">
        <f t="shared" si="2"/>
        <v>1.7683880718477457E-3</v>
      </c>
      <c r="W48" s="232">
        <f t="shared" si="3"/>
        <v>2.7952605533487943E-2</v>
      </c>
      <c r="X48" s="235">
        <f>AVERAGEIFS('Country characteristics'!AN:AN,INDEX('Country characteristics'!A:GB,0,MATCH(A48,'Country characteristics'!$1:$1,0)),1,'Country characteristics'!D:D,1)</f>
        <v>62.541667938232422</v>
      </c>
      <c r="Y48" s="236">
        <f>AVERAGEIFS('Country characteristics'!DB:DB,INDEX('Country characteristics'!A:GB,0,MATCH(A48,'Country characteristics'!$1:$1,0)),1,'Country characteristics'!D:D,1)</f>
        <v>63.816833333333335</v>
      </c>
      <c r="Z48" s="237">
        <f t="shared" si="4"/>
        <v>1.2751653951009132</v>
      </c>
      <c r="AA48" s="232">
        <f t="shared" si="5"/>
        <v>2.0389053204661819E-2</v>
      </c>
      <c r="AB48" s="238">
        <f>AVERAGEIFS('Country characteristics'!BI:BI,INDEX('Country characteristics'!A:GB,0,MATCH(A48,'Country characteristics'!$1:$1,0)),1,'Country characteristics'!D:D,1)</f>
        <v>75.066666666666663</v>
      </c>
      <c r="AC48" s="239">
        <f>AVERAGEIFS('Country characteristics'!DC:DC,INDEX('Country characteristics'!A:GB,0,MATCH(A48,'Country characteristics'!$1:$1,0)),1,'Country characteristics'!D:D,1)</f>
        <v>63.816833333333335</v>
      </c>
      <c r="AD48" s="237">
        <f t="shared" si="6"/>
        <v>-11.249833333333328</v>
      </c>
      <c r="AE48" s="232">
        <f t="shared" si="7"/>
        <v>-0.14986456483126104</v>
      </c>
      <c r="AF48" s="239">
        <f>AVERAGEIFS('Country characteristics'!BJ:BJ,INDEX('Country characteristics'!A:GB,0,MATCH(A48,'Country characteristics'!$1:$1,0)),1,'Country characteristics'!D:D,1)</f>
        <v>91.666666666666671</v>
      </c>
      <c r="AG48" s="239">
        <f>AVERAGEIFS('Country characteristics'!DD:DD,INDEX('Country characteristics'!A:GB,0,MATCH(A48,'Country characteristics'!$1:$1,0)),1,'Country characteristics'!D:D,1)</f>
        <v>79.066666666666663</v>
      </c>
      <c r="AH48" s="237">
        <f t="shared" si="8"/>
        <v>-12.600000000000009</v>
      </c>
      <c r="AI48" s="232">
        <f t="shared" si="9"/>
        <v>-0.13745454545454555</v>
      </c>
      <c r="AJ48" s="238">
        <f>AVERAGEIFS('Country characteristics'!BK:BK,INDEX('Country characteristics'!A:GB,0,MATCH(A48,'Country characteristics'!$1:$1,0)),1,'Country characteristics'!D:D,1)</f>
        <v>48.055556666666668</v>
      </c>
      <c r="AK48" s="239">
        <f>AVERAGEIFS('Country characteristics'!DE:DE,INDEX('Country characteristics'!A:GB,0,MATCH(A48,'Country characteristics'!$1:$1,0)),1,'Country characteristics'!D:D,1)</f>
        <v>93.916666666666671</v>
      </c>
      <c r="AL48" s="237">
        <f t="shared" si="10"/>
        <v>45.861110000000004</v>
      </c>
      <c r="AM48" s="232">
        <f t="shared" si="11"/>
        <v>0.95433521492866558</v>
      </c>
      <c r="AN48" s="239">
        <f>AVERAGEIFS('Country characteristics'!BL:BL,INDEX('Country characteristics'!A:GB,0,MATCH(A48,'Country characteristics'!$1:$1,0)),1,'Country characteristics'!D:D,1)</f>
        <v>32.208333333333336</v>
      </c>
      <c r="AO48" s="239">
        <f>AVERAGEIFS('Country characteristics'!DF:DF,INDEX('Country characteristics'!A:GB,0,MATCH(A48,'Country characteristics'!$1:$1,0)),1,'Country characteristics'!D:D,1)</f>
        <v>48.888888888888886</v>
      </c>
      <c r="AP48" s="237">
        <f t="shared" si="12"/>
        <v>16.68055555555555</v>
      </c>
      <c r="AQ48" s="232">
        <f t="shared" si="13"/>
        <v>0.51789564467442839</v>
      </c>
      <c r="AR48" s="233">
        <f>SUMIFS('Country characteristics'!BM:BM,INDEX('Country characteristics'!A:GB,0,MATCH($A48,'Country characteristics'!$1:$1,0)),1,'Country characteristics'!D:D,1)</f>
        <v>0.24087170421262272</v>
      </c>
      <c r="AS48" s="234">
        <f>SUMIFS('Country characteristics'!DG:DG,INDEX('Country characteristics'!A:GB,0,MATCH($A48,'Country characteristics'!$1:$1,0)),1,'Country characteristics'!D:D,1)</f>
        <v>0.23008141769665352</v>
      </c>
      <c r="AT48" s="234">
        <f t="shared" si="14"/>
        <v>-1.0790286515969194E-2</v>
      </c>
      <c r="AU48" s="232">
        <f t="shared" si="15"/>
        <v>-4.4796820578162942E-2</v>
      </c>
      <c r="AV48" s="240">
        <f>SUMIFS('Country characteristics'!BN:BN,INDEX('Country characteristics'!A:GB,0,MATCH($A48,'Country characteristics'!$1:$1,0)),1,'Country characteristics'!D:D,1)</f>
        <v>110804060188.7</v>
      </c>
      <c r="AW48" s="241">
        <f>SUMIFS('Country characteristics'!DH:DH,INDEX('Country characteristics'!A:GB,0,MATCH($A48,'Country characteristics'!$1:$1,0)),1,'Country characteristics'!D:D,1)</f>
        <v>120606990596.85431</v>
      </c>
      <c r="AX48" s="237">
        <f t="shared" si="16"/>
        <v>9802930408.1543121</v>
      </c>
      <c r="AY48" s="232">
        <f t="shared" si="17"/>
        <v>8.847085920371385E-2</v>
      </c>
    </row>
    <row r="49" spans="1:51" ht="12.75" customHeight="1">
      <c r="A49" s="37" t="s">
        <v>1026</v>
      </c>
      <c r="B49" s="221">
        <f>COUNTIFS(INDEX('Country characteristics'!A:GB,0,MATCH(A49,'Country characteristics'!$1:$1,0)),1,'Country characteristics'!DI:DI,1,'Country characteristics'!E:E,1)</f>
        <v>7</v>
      </c>
      <c r="C49" s="221">
        <f>COUNTIFS(INDEX('Country characteristics'!A:GB,0,MATCH(A49,'Country characteristics'!$1:$1,0)),1,'Country characteristics'!DI:DI,1)</f>
        <v>28</v>
      </c>
      <c r="D49" s="222">
        <f>SUMIFS('Country characteristics'!CZ:CZ,INDEX('Country characteristics'!A:GB,0,MATCH(A49,'Country characteristics'!$1:$1,0)),1)</f>
        <v>928.83909175703457</v>
      </c>
      <c r="E49" s="223">
        <f>SUMIFS('Country characteristics'!DA:DA,INDEX('Country characteristics'!A:GB,0,MATCH(A49,'Country characteristics'!$1:$1,0)),1)</f>
        <v>2.7277981700137139E-2</v>
      </c>
      <c r="F49" s="224">
        <f>AVERAGEIFS('Country characteristics'!DB:DB,INDEX('Country characteristics'!A:GB,0,MATCH(A49,'Country characteristics'!$1:$1,0)),1)</f>
        <v>65.794642857142861</v>
      </c>
      <c r="G49" s="224">
        <f>AVERAGEIFS('Country characteristics'!DC:DC,INDEX('Country characteristics'!A:GB,0,MATCH(A49,'Country characteristics'!$1:$1,0)),1)</f>
        <v>65.794642857142861</v>
      </c>
      <c r="H49" s="224">
        <f>AVERAGEIFS('Country characteristics'!DD:DD,INDEX('Country characteristics'!A:GB,0,MATCH(A49,'Country characteristics'!$1:$1,0)),1)</f>
        <v>65.271428571428572</v>
      </c>
      <c r="I49" s="224">
        <f>AVERAGEIFS('Country characteristics'!DE:DE,INDEX('Country characteristics'!A:GB,0,MATCH(A49,'Country characteristics'!$1:$1,0)),1)</f>
        <v>96.392857142857139</v>
      </c>
      <c r="J49" s="224">
        <f>AVERAGEIFS('Country characteristics'!DF:DF,INDEX('Country characteristics'!A:GB,0,MATCH(A49,'Country characteristics'!$1:$1,0)),1)</f>
        <v>71.011904761904773</v>
      </c>
      <c r="K49" s="225">
        <f>SUMIFS('Country characteristics'!DG:DG,INDEX('Country characteristics'!A:GB,0,MATCH($A49,'Country characteristics'!$1:$1,0)),1)</f>
        <v>8.5432718487092312E-3</v>
      </c>
      <c r="L49" s="226">
        <f>SUMIFS('Country characteristics'!DH:DH,INDEX('Country characteristics'!A:GB,0,MATCH($A49,'Country characteristics'!$1:$1,0)),1,'Country characteristics'!DI:DI,1)</f>
        <v>4478320435.2204866</v>
      </c>
      <c r="M49" s="227"/>
      <c r="N49" s="228">
        <f>COUNTIFS(INDEX('Country characteristics'!A:GB,0,MATCH(A49,'Country characteristics'!$1:$1,0)),1,'Country characteristics'!DI:DI,1,'Country characteristics'!D:D,1)</f>
        <v>7</v>
      </c>
      <c r="O49" s="228">
        <f>COUNTIFS(INDEX('Country characteristics'!A:GB,0,MATCH(A49,'Country characteristics'!$1:$1,0)),1,'Country characteristics'!DI:DI,1)</f>
        <v>28</v>
      </c>
      <c r="P49" s="229">
        <f>SUMIFS('Country characteristics'!AL:AL,INDEX('Country characteristics'!A:GB,0,MATCH(A49,'Country characteristics'!$1:$1,0)),1,'Country characteristics'!D:D,1)</f>
        <v>1034.6671123504639</v>
      </c>
      <c r="Q49" s="230">
        <f>SUMIFS('Country characteristics'!CZ:CZ,INDEX('Country characteristics'!A:GB,0,MATCH(A49,'Country characteristics'!$1:$1,0)),1,'Country characteristics'!D:D,1)</f>
        <v>928.83909175703457</v>
      </c>
      <c r="R49" s="231">
        <f t="shared" ref="R49" si="18">Q49-P49</f>
        <v>-105.8280205934293</v>
      </c>
      <c r="S49" s="232">
        <f t="shared" ref="S49" si="19">(Q49-P49)/P49</f>
        <v>-0.10228219234012252</v>
      </c>
      <c r="T49" s="233">
        <f>SUMIFS('Country characteristics'!AM:AM,INDEX('Country characteristics'!A:GB,0,MATCH(A49,'Country characteristics'!$1:$1,0)),1,'Country characteristics'!D:D,1)</f>
        <v>3.2628399843815714E-2</v>
      </c>
      <c r="U49" s="234">
        <f>SUMIFS('Country characteristics'!DA:DA,INDEX('Country characteristics'!A:GB,0,MATCH(A49,'Country characteristics'!$1:$1,0)),1,'Country characteristics'!D:D,1)</f>
        <v>2.7277981700137139E-2</v>
      </c>
      <c r="V49" s="234">
        <f t="shared" ref="V49" si="20">U49-T49</f>
        <v>-5.3504181436785751E-3</v>
      </c>
      <c r="W49" s="232">
        <f t="shared" ref="W49" si="21">(U49-T49)/T49</f>
        <v>-0.16398040263358721</v>
      </c>
      <c r="X49" s="235">
        <f>AVERAGEIFS('Country characteristics'!AN:AN,INDEX('Country characteristics'!A:GB,0,MATCH(A49,'Country characteristics'!$1:$1,0)),1,'Country characteristics'!D:D,1)</f>
        <v>69.671428135463174</v>
      </c>
      <c r="Y49" s="236">
        <f>AVERAGEIFS('Country characteristics'!DB:DB,INDEX('Country characteristics'!A:GB,0,MATCH(A49,'Country characteristics'!$1:$1,0)),1,'Country characteristics'!D:D,1)</f>
        <v>65.794642857142861</v>
      </c>
      <c r="Z49" s="237">
        <f t="shared" ref="Z49" si="22">Y49-X49</f>
        <v>-3.8767852783203125</v>
      </c>
      <c r="AA49" s="232">
        <f t="shared" ref="AA49" si="23">(Y49-X49)/X49</f>
        <v>-5.5643832516000996E-2</v>
      </c>
      <c r="AB49" s="238">
        <f>AVERAGEIFS('Country characteristics'!BI:BI,INDEX('Country characteristics'!A:GB,0,MATCH(A49,'Country characteristics'!$1:$1,0)),1,'Country characteristics'!D:D,1)</f>
        <v>69.214285714285708</v>
      </c>
      <c r="AC49" s="239">
        <f>AVERAGEIFS('Country characteristics'!DC:DC,INDEX('Country characteristics'!A:GB,0,MATCH(A49,'Country characteristics'!$1:$1,0)),1,'Country characteristics'!D:D,1)</f>
        <v>65.794642857142861</v>
      </c>
      <c r="AD49" s="237">
        <f t="shared" ref="AD49" si="24">AC49-AB49</f>
        <v>-3.419642857142847</v>
      </c>
      <c r="AE49" s="232">
        <f t="shared" ref="AE49" si="25">(AC49-AB49)/AB49</f>
        <v>-4.9406604747161881E-2</v>
      </c>
      <c r="AF49" s="239">
        <f>AVERAGEIFS('Country characteristics'!BJ:BJ,INDEX('Country characteristics'!A:GB,0,MATCH(A49,'Country characteristics'!$1:$1,0)),1,'Country characteristics'!D:D,1)</f>
        <v>97.285714285714292</v>
      </c>
      <c r="AG49" s="239">
        <f>AVERAGEIFS('Country characteristics'!DD:DD,INDEX('Country characteristics'!A:GB,0,MATCH(A49,'Country characteristics'!$1:$1,0)),1,'Country characteristics'!D:D,1)</f>
        <v>65.271428571428572</v>
      </c>
      <c r="AH49" s="237">
        <f t="shared" ref="AH49" si="26">AG49-AF49</f>
        <v>-32.01428571428572</v>
      </c>
      <c r="AI49" s="232">
        <f t="shared" ref="AI49" si="27">(AG49-AF49)/AF49</f>
        <v>-0.32907488986784145</v>
      </c>
      <c r="AJ49" s="238">
        <f>AVERAGEIFS('Country characteristics'!BK:BK,INDEX('Country characteristics'!A:GB,0,MATCH(A49,'Country characteristics'!$1:$1,0)),1,'Country characteristics'!D:D,1)</f>
        <v>68.392857142857139</v>
      </c>
      <c r="AK49" s="239">
        <f>AVERAGEIFS('Country characteristics'!DE:DE,INDEX('Country characteristics'!A:GB,0,MATCH(A49,'Country characteristics'!$1:$1,0)),1,'Country characteristics'!D:D,1)</f>
        <v>96.392857142857139</v>
      </c>
      <c r="AL49" s="237">
        <f t="shared" ref="AL49" si="28">AK49-AJ49</f>
        <v>28</v>
      </c>
      <c r="AM49" s="232">
        <f t="shared" ref="AM49" si="29">(AK49-AJ49)/AJ49</f>
        <v>0.40939947780678854</v>
      </c>
      <c r="AN49" s="239">
        <f>AVERAGEIFS('Country characteristics'!BL:BL,INDEX('Country characteristics'!A:GB,0,MATCH(A49,'Country characteristics'!$1:$1,0)),1,'Country characteristics'!D:D,1)</f>
        <v>37.642857142857146</v>
      </c>
      <c r="AO49" s="239">
        <f>AVERAGEIFS('Country characteristics'!DF:DF,INDEX('Country characteristics'!A:GB,0,MATCH(A49,'Country characteristics'!$1:$1,0)),1,'Country characteristics'!D:D,1)</f>
        <v>71.011904761904773</v>
      </c>
      <c r="AP49" s="237">
        <f t="shared" ref="AP49" si="30">AO49-AN49</f>
        <v>33.369047619047628</v>
      </c>
      <c r="AQ49" s="232">
        <f t="shared" ref="AQ49" si="31">(AO49-AN49)/AN49</f>
        <v>0.8864642631246048</v>
      </c>
      <c r="AR49" s="233">
        <f>SUMIFS('Country characteristics'!BM:BM,INDEX('Country characteristics'!A:GB,0,MATCH($A49,'Country characteristics'!$1:$1,0)),1,'Country characteristics'!D:D,1)</f>
        <v>7.486693164139524E-3</v>
      </c>
      <c r="AS49" s="234">
        <f>SUMIFS('Country characteristics'!DG:DG,INDEX('Country characteristics'!A:GB,0,MATCH($A49,'Country characteristics'!$1:$1,0)),1,'Country characteristics'!D:D,1)</f>
        <v>8.3331872232469944E-3</v>
      </c>
      <c r="AT49" s="234">
        <f t="shared" ref="AT49" si="32">AS49-AR49</f>
        <v>8.4649405910747037E-4</v>
      </c>
      <c r="AU49" s="232">
        <f t="shared" ref="AU49" si="33">(AS49-AR49)/AR49</f>
        <v>0.11306648216359236</v>
      </c>
      <c r="AV49" s="240">
        <f>SUMIFS('Country characteristics'!BN:BN,INDEX('Country characteristics'!A:GB,0,MATCH($A49,'Country characteristics'!$1:$1,0)),1,'Country characteristics'!D:D,1)</f>
        <v>3443964080.8899999</v>
      </c>
      <c r="AW49" s="241">
        <f>SUMIFS('Country characteristics'!DH:DH,INDEX('Country characteristics'!A:GB,0,MATCH($A49,'Country characteristics'!$1:$1,0)),1,'Country characteristics'!D:D,1)</f>
        <v>4368195585.4472933</v>
      </c>
      <c r="AX49" s="237">
        <f t="shared" ref="AX49" si="34">AW49-AV49</f>
        <v>924231504.55729342</v>
      </c>
      <c r="AY49" s="232">
        <f t="shared" ref="AY49" si="35">(AW49-AV49)/AV49</f>
        <v>0.26836270148277813</v>
      </c>
    </row>
    <row r="50" spans="1:51" ht="12.75" customHeight="1">
      <c r="A50" s="44"/>
    </row>
    <row r="51" spans="1:51" ht="12.75" customHeight="1">
      <c r="A51" s="44"/>
    </row>
    <row r="52" spans="1:51" ht="12.75" customHeight="1">
      <c r="A52" s="44"/>
    </row>
    <row r="53" spans="1:51" ht="12.75" customHeight="1">
      <c r="A53" s="44"/>
    </row>
    <row r="54" spans="1:51" ht="12.75" customHeight="1">
      <c r="A54" s="44"/>
    </row>
    <row r="55" spans="1:51" ht="12.75" customHeight="1">
      <c r="A55" s="44"/>
    </row>
    <row r="56" spans="1:51" ht="12.75" customHeight="1">
      <c r="A56" s="44"/>
    </row>
    <row r="57" spans="1:51" ht="12.75" customHeight="1">
      <c r="A57" s="44"/>
    </row>
    <row r="58" spans="1:51" ht="12.75" customHeight="1">
      <c r="A58" s="44"/>
    </row>
    <row r="59" spans="1:51" ht="12.75" customHeight="1">
      <c r="A59" s="44"/>
    </row>
    <row r="60" spans="1:51" ht="12.75" customHeight="1">
      <c r="A60" s="44"/>
    </row>
    <row r="61" spans="1:51" ht="12.75" customHeight="1">
      <c r="A61" s="44"/>
    </row>
    <row r="62" spans="1:51" ht="12.75" customHeight="1">
      <c r="A62" s="44"/>
    </row>
    <row r="63" spans="1:51" ht="12.75" customHeight="1">
      <c r="A63" s="44"/>
    </row>
    <row r="64" spans="1:51" ht="12.75" customHeight="1">
      <c r="A64" s="44"/>
    </row>
    <row r="65" spans="1:1" ht="12.75" customHeight="1">
      <c r="A65" s="44"/>
    </row>
    <row r="66" spans="1:1" ht="12.75" customHeight="1">
      <c r="A66" s="44"/>
    </row>
    <row r="67" spans="1:1" ht="12.75" customHeight="1">
      <c r="A67" s="44"/>
    </row>
    <row r="68" spans="1:1" ht="12.75" customHeight="1">
      <c r="A68" s="44"/>
    </row>
    <row r="69" spans="1:1" ht="12.75" customHeight="1">
      <c r="A69" s="44"/>
    </row>
    <row r="70" spans="1:1" ht="12.75" customHeight="1">
      <c r="A70" s="44"/>
    </row>
    <row r="71" spans="1:1" ht="12.75" customHeight="1">
      <c r="A71" s="44"/>
    </row>
    <row r="72" spans="1:1" ht="12.75" customHeight="1">
      <c r="A72" s="44"/>
    </row>
    <row r="73" spans="1:1" ht="12.75" customHeight="1">
      <c r="A73" s="44"/>
    </row>
    <row r="74" spans="1:1" ht="12.75" customHeight="1">
      <c r="A74" s="44"/>
    </row>
    <row r="75" spans="1:1" ht="12.75" customHeight="1">
      <c r="A75" s="44"/>
    </row>
    <row r="76" spans="1:1" ht="12.75" customHeight="1">
      <c r="A76" s="44"/>
    </row>
    <row r="77" spans="1:1" ht="12.75" customHeight="1">
      <c r="A77" s="44"/>
    </row>
    <row r="78" spans="1:1" ht="12.75" customHeight="1">
      <c r="A78" s="44"/>
    </row>
    <row r="79" spans="1:1" ht="12.75" customHeight="1">
      <c r="A79" s="44"/>
    </row>
    <row r="80" spans="1:1" ht="12.75" customHeight="1">
      <c r="A80" s="44"/>
    </row>
    <row r="81" spans="1:1" ht="12.75" customHeight="1">
      <c r="A81" s="44"/>
    </row>
    <row r="82" spans="1:1" ht="12.75" customHeight="1">
      <c r="A82" s="44"/>
    </row>
    <row r="83" spans="1:1" ht="12.75" customHeight="1">
      <c r="A83" s="44"/>
    </row>
    <row r="84" spans="1:1" ht="12.75" customHeight="1">
      <c r="A84" s="44"/>
    </row>
    <row r="85" spans="1:1" ht="12.75" customHeight="1">
      <c r="A85" s="44"/>
    </row>
    <row r="86" spans="1:1" ht="12.75" customHeight="1">
      <c r="A86" s="44"/>
    </row>
    <row r="87" spans="1:1" ht="12.75" customHeight="1">
      <c r="A87" s="44"/>
    </row>
    <row r="88" spans="1:1" ht="12.75" customHeight="1">
      <c r="A88" s="44"/>
    </row>
    <row r="89" spans="1:1" ht="12.75" customHeight="1">
      <c r="A89" s="44"/>
    </row>
    <row r="90" spans="1:1" ht="12.75" customHeight="1">
      <c r="A90" s="44"/>
    </row>
    <row r="91" spans="1:1" ht="12.75" customHeight="1">
      <c r="A91" s="44"/>
    </row>
    <row r="92" spans="1:1" ht="12.75" customHeight="1">
      <c r="A92" s="44"/>
    </row>
    <row r="93" spans="1:1" ht="12.75" customHeight="1">
      <c r="A93" s="44"/>
    </row>
    <row r="94" spans="1:1" ht="12.75" customHeight="1">
      <c r="A94" s="44"/>
    </row>
    <row r="95" spans="1:1" ht="12.75" customHeight="1">
      <c r="A95" s="44"/>
    </row>
    <row r="96" spans="1:1" ht="12.75" customHeight="1">
      <c r="A96" s="44"/>
    </row>
    <row r="97" spans="1:1" ht="12.75" customHeight="1">
      <c r="A97" s="44"/>
    </row>
    <row r="98" spans="1:1" ht="12.75" customHeight="1">
      <c r="A98" s="44"/>
    </row>
    <row r="99" spans="1:1" ht="12.75" customHeight="1">
      <c r="A99" s="44"/>
    </row>
    <row r="100" spans="1:1" ht="12.75" customHeight="1">
      <c r="A100" s="44"/>
    </row>
    <row r="101" spans="1:1" ht="12.75" customHeight="1">
      <c r="A101" s="44"/>
    </row>
    <row r="102" spans="1:1" ht="12.75" customHeight="1">
      <c r="A102" s="44"/>
    </row>
    <row r="103" spans="1:1" ht="12.75" customHeight="1">
      <c r="A103" s="44"/>
    </row>
    <row r="104" spans="1:1" ht="12.75" customHeight="1">
      <c r="A104" s="44"/>
    </row>
    <row r="105" spans="1:1" ht="12.75" customHeight="1">
      <c r="A105" s="44"/>
    </row>
    <row r="106" spans="1:1" ht="12.75" customHeight="1">
      <c r="A106" s="44"/>
    </row>
    <row r="107" spans="1:1" ht="12.75" customHeight="1">
      <c r="A107" s="44"/>
    </row>
    <row r="108" spans="1:1" ht="12.75" customHeight="1">
      <c r="A108" s="44"/>
    </row>
    <row r="109" spans="1:1" ht="12.75" customHeight="1">
      <c r="A109" s="44"/>
    </row>
    <row r="110" spans="1:1" ht="12.75" customHeight="1">
      <c r="A110" s="44"/>
    </row>
    <row r="111" spans="1:1" ht="12.75" customHeight="1">
      <c r="A111" s="44"/>
    </row>
    <row r="112" spans="1:1" ht="12.75" customHeight="1">
      <c r="A112" s="44"/>
    </row>
    <row r="113" spans="1:1" ht="12.75" customHeight="1">
      <c r="A113" s="44"/>
    </row>
    <row r="114" spans="1:1" ht="12.75" customHeight="1">
      <c r="A114" s="44"/>
    </row>
    <row r="115" spans="1:1" ht="12.75" customHeight="1">
      <c r="A115" s="44"/>
    </row>
    <row r="116" spans="1:1" ht="12.75" customHeight="1">
      <c r="A116" s="44"/>
    </row>
    <row r="117" spans="1:1" ht="12.75" customHeight="1">
      <c r="A117" s="44"/>
    </row>
    <row r="118" spans="1:1" ht="12.75" customHeight="1">
      <c r="A118" s="44"/>
    </row>
    <row r="119" spans="1:1" ht="12.75" customHeight="1">
      <c r="A119" s="44"/>
    </row>
    <row r="120" spans="1:1" ht="12.75" customHeight="1">
      <c r="A120" s="44"/>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726B60DF748E44C8B119F79DE2EE58A" ma:contentTypeVersion="12" ma:contentTypeDescription="Create a new document." ma:contentTypeScope="" ma:versionID="9b871e45f6515b1ff54ce199a073cb40">
  <xsd:schema xmlns:xsd="http://www.w3.org/2001/XMLSchema" xmlns:xs="http://www.w3.org/2001/XMLSchema" xmlns:p="http://schemas.microsoft.com/office/2006/metadata/properties" xmlns:ns2="a1f5e52f-5db6-4aed-a7d5-4e2012bf2055" xmlns:ns3="271afa4c-0d36-4de2-98f2-c7eec1aa6a46" targetNamespace="http://schemas.microsoft.com/office/2006/metadata/properties" ma:root="true" ma:fieldsID="8cd439fa9e3daf197e5d98d2b33f270a" ns2:_="" ns3:_="">
    <xsd:import namespace="a1f5e52f-5db6-4aed-a7d5-4e2012bf2055"/>
    <xsd:import namespace="271afa4c-0d36-4de2-98f2-c7eec1aa6a46"/>
    <xsd:element name="properties">
      <xsd:complexType>
        <xsd:sequence>
          <xsd:element name="documentManagement">
            <xsd:complexType>
              <xsd:all>
                <xsd:element ref="ns2:SharedWithUser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2:SharedWithDetails"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5e52f-5db6-4aed-a7d5-4e2012bf205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1afa4c-0d36-4de2-98f2-c7eec1aa6a46"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C0D27A-34A5-4D8D-B0D1-9235A46677AC}"/>
</file>

<file path=customXml/itemProps2.xml><?xml version="1.0" encoding="utf-8"?>
<ds:datastoreItem xmlns:ds="http://schemas.openxmlformats.org/officeDocument/2006/customXml" ds:itemID="{662C6FB5-39FF-4749-BC4D-E0053159A20F}"/>
</file>

<file path=customXml/itemProps3.xml><?xml version="1.0" encoding="utf-8"?>
<ds:datastoreItem xmlns:ds="http://schemas.openxmlformats.org/officeDocument/2006/customXml" ds:itemID="{160A9313-63E8-4FA2-AC5B-21129090516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Andres Knobel</dc:creator>
  <cp:keywords/>
  <dc:description/>
  <cp:lastModifiedBy>Andres Knobel</cp:lastModifiedBy>
  <cp:revision/>
  <dcterms:created xsi:type="dcterms:W3CDTF">2018-03-13T03:30:46Z</dcterms:created>
  <dcterms:modified xsi:type="dcterms:W3CDTF">2020-02-18T15:56:03Z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0x0101007726B60DF748E44C8B119F79DE2EE58A</vt:lpwstr>
  </property>
</Properties>
</file>